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yulyhuertas/Downloads/"/>
    </mc:Choice>
  </mc:AlternateContent>
  <xr:revisionPtr revIDLastSave="0" documentId="13_ncr:1_{4F0CEAE0-43A6-8849-A05F-701228FDF3A4}" xr6:coauthVersionLast="47" xr6:coauthVersionMax="47" xr10:uidLastSave="{00000000-0000-0000-0000-000000000000}"/>
  <bookViews>
    <workbookView xWindow="0" yWindow="500" windowWidth="28800" windowHeight="15900" activeTab="5" xr2:uid="{00000000-000D-0000-FFFF-FFFF00000000}"/>
  </bookViews>
  <sheets>
    <sheet name="Control de cambios" sheetId="2" state="hidden" r:id="rId1"/>
    <sheet name="PTEP" sheetId="1" r:id="rId2"/>
    <sheet name="Hoja1" sheetId="5" state="hidden" r:id="rId3"/>
    <sheet name="Mapa Riesgos de corrupción" sheetId="3" r:id="rId4"/>
    <sheet name="Racionalización de Trámites" sheetId="4" r:id="rId5"/>
    <sheet name="Resultados" sheetId="6" r:id="rId6"/>
  </sheets>
  <externalReferences>
    <externalReference r:id="rId7"/>
    <externalReference r:id="rId8"/>
    <externalReference r:id="rId9"/>
  </externalReferences>
  <definedNames>
    <definedName name="_xlnm._FilterDatabase" localSheetId="1" hidden="1">PTEP!$A$5:$T$48</definedName>
    <definedName name="A" localSheetId="3">#REF!</definedName>
    <definedName name="A" localSheetId="4">#REF!</definedName>
    <definedName name="A">#REF!</definedName>
    <definedName name="A_Obj1" localSheetId="3">#REF!</definedName>
    <definedName name="A_Obj1" localSheetId="4">#REF!</definedName>
    <definedName name="A_Obj1">#REF!</definedName>
    <definedName name="A_Obj2" localSheetId="3">#REF!</definedName>
    <definedName name="A_Obj2" localSheetId="4">#REF!</definedName>
    <definedName name="A_Obj2">#REF!</definedName>
    <definedName name="A_Obj3" localSheetId="3">#REF!</definedName>
    <definedName name="A_Obj3" localSheetId="4">#REF!</definedName>
    <definedName name="A_Obj3">#REF!</definedName>
    <definedName name="A_Obj4" localSheetId="3">#REF!</definedName>
    <definedName name="A_Obj4" localSheetId="4">#REF!</definedName>
    <definedName name="A_Obj4">#REF!</definedName>
    <definedName name="Acc_1" localSheetId="3">#REF!</definedName>
    <definedName name="Acc_1" localSheetId="4">#REF!</definedName>
    <definedName name="Acc_1">#REF!</definedName>
    <definedName name="acc_10" localSheetId="3">#REF!</definedName>
    <definedName name="acc_10" localSheetId="4">#REF!</definedName>
    <definedName name="acc_10">#REF!</definedName>
    <definedName name="Acc_2" localSheetId="3">#REF!</definedName>
    <definedName name="Acc_2" localSheetId="4">#REF!</definedName>
    <definedName name="Acc_2">#REF!</definedName>
    <definedName name="Acc_22" localSheetId="3">#REF!</definedName>
    <definedName name="Acc_22" localSheetId="4">#REF!</definedName>
    <definedName name="Acc_22">#REF!</definedName>
    <definedName name="Acc_3" localSheetId="3">#REF!</definedName>
    <definedName name="Acc_3" localSheetId="4">#REF!</definedName>
    <definedName name="Acc_3">#REF!</definedName>
    <definedName name="Acc_4" localSheetId="3">#REF!</definedName>
    <definedName name="Acc_4" localSheetId="4">#REF!</definedName>
    <definedName name="Acc_4">#REF!</definedName>
    <definedName name="Acc_5" localSheetId="3">#REF!</definedName>
    <definedName name="Acc_5" localSheetId="4">#REF!</definedName>
    <definedName name="Acc_5">#REF!</definedName>
    <definedName name="Acc_6" localSheetId="3">#REF!</definedName>
    <definedName name="Acc_6" localSheetId="4">#REF!</definedName>
    <definedName name="Acc_6">#REF!</definedName>
    <definedName name="Acc_7" localSheetId="3">#REF!</definedName>
    <definedName name="Acc_7" localSheetId="4">#REF!</definedName>
    <definedName name="Acc_7">#REF!</definedName>
    <definedName name="Acc_8" localSheetId="3">#REF!</definedName>
    <definedName name="Acc_8" localSheetId="4">#REF!</definedName>
    <definedName name="Acc_8">#REF!</definedName>
    <definedName name="Acc_9" localSheetId="3">#REF!</definedName>
    <definedName name="Acc_9" localSheetId="4">#REF!</definedName>
    <definedName name="Acc_9">#REF!</definedName>
    <definedName name="acc_d" localSheetId="3">#REF!</definedName>
    <definedName name="acc_d" localSheetId="4">#REF!</definedName>
    <definedName name="acc_d">#REF!</definedName>
    <definedName name="accdd" localSheetId="3">#REF!</definedName>
    <definedName name="accdd" localSheetId="4">#REF!</definedName>
    <definedName name="accdd">#REF!</definedName>
    <definedName name="accddas" localSheetId="3">#REF!</definedName>
    <definedName name="accddas" localSheetId="4">#REF!</definedName>
    <definedName name="accddas">#REF!</definedName>
    <definedName name="Actcontrol">'[1]Explicación de los campos'!$AU$2:$AU$3</definedName>
    <definedName name="Asignacionresp">'[1]Explicación de los campos'!$AS$2:$AS$3</definedName>
    <definedName name="Autoridadresp">'[1]Explicación de los campos'!$AS$5:$AS$6</definedName>
    <definedName name="Causafactor3">'[2]Explicación de los campos'!$B$2:$B$9</definedName>
    <definedName name="ciudadano" localSheetId="3">#REF!</definedName>
    <definedName name="ciudadano" localSheetId="4">#REF!</definedName>
    <definedName name="ciudadano">#REF!</definedName>
    <definedName name="clase">'[3]Explicación de los campos'!$G$2:$G$7</definedName>
    <definedName name="Departamentos" localSheetId="3">#REF!</definedName>
    <definedName name="Departamentos" localSheetId="4">#REF!</definedName>
    <definedName name="Departamentos">#REF!</definedName>
    <definedName name="desviaciones">'[1]Explicación de los campos'!$AU$5:$AU$6</definedName>
    <definedName name="dfjkdsfj">#REF!</definedName>
    <definedName name="ejecucioncontrol">'[1]Explicación de los campos'!$AU$12:$AU$14</definedName>
    <definedName name="Evidencia">'[1]Explicación de los campos'!$AU$8:$AU$10</definedName>
    <definedName name="Fuentes" localSheetId="3">#REF!</definedName>
    <definedName name="Fuentes" localSheetId="4">#REF!</definedName>
    <definedName name="Fuentes">#REF!</definedName>
    <definedName name="hola" localSheetId="3">#REF!</definedName>
    <definedName name="hola" localSheetId="4">#REF!</definedName>
    <definedName name="hola">#REF!</definedName>
    <definedName name="Indicadores" localSheetId="3">#REF!</definedName>
    <definedName name="Indicadores" localSheetId="4">#REF!</definedName>
    <definedName name="Indicadores">#REF!</definedName>
    <definedName name="m" localSheetId="3">#REF!</definedName>
    <definedName name="m" localSheetId="4">#REF!</definedName>
    <definedName name="m">#REF!</definedName>
    <definedName name="Monica" localSheetId="3">#REF!</definedName>
    <definedName name="Monica" localSheetId="4">#REF!</definedName>
    <definedName name="Monica">#REF!</definedName>
    <definedName name="Objetivos" localSheetId="3">#REF!</definedName>
    <definedName name="Objetivos" localSheetId="4">#REF!</definedName>
    <definedName name="Objetivos">#REF!</definedName>
    <definedName name="Objjj" localSheetId="3">#REF!</definedName>
    <definedName name="Objjj" localSheetId="4">#REF!</definedName>
    <definedName name="Objjj">#REF!</definedName>
    <definedName name="obkk" localSheetId="3">#REF!</definedName>
    <definedName name="obkk" localSheetId="4">#REF!</definedName>
    <definedName name="obkk">#REF!</definedName>
    <definedName name="Periodicidad">'[1]Explicación de los campos'!$AS$8:$AS$9</definedName>
    <definedName name="Proposito">'[1]Explicación de los campos'!$AS$11:$AS$13</definedName>
    <definedName name="RiesgoClase3">'[2]Explicación de los campos'!$G$2:$G$8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6" l="1"/>
  <c r="C11" i="6"/>
  <c r="F10" i="6"/>
  <c r="R48" i="1" l="1"/>
  <c r="R47" i="1"/>
  <c r="R46" i="1"/>
  <c r="R45" i="1"/>
  <c r="R44" i="1"/>
  <c r="R43" i="1"/>
  <c r="R42" i="1"/>
  <c r="R41" i="1"/>
  <c r="R40" i="1"/>
  <c r="R39" i="1"/>
  <c r="R20" i="1"/>
  <c r="R19" i="1"/>
  <c r="R18" i="1"/>
  <c r="R17" i="1"/>
  <c r="R16" i="1"/>
  <c r="R15" i="1"/>
  <c r="R14" i="1"/>
  <c r="R13" i="1"/>
  <c r="T20" i="1" l="1"/>
  <c r="T48" i="1"/>
  <c r="T17" i="1"/>
  <c r="F9" i="6"/>
  <c r="F8" i="6"/>
  <c r="F7" i="6"/>
  <c r="F6" i="6"/>
  <c r="F5" i="6"/>
  <c r="F4" i="6"/>
  <c r="R38" i="1"/>
  <c r="R37" i="1"/>
  <c r="R36" i="1"/>
  <c r="R35" i="1"/>
  <c r="R34" i="1"/>
  <c r="R33" i="1"/>
  <c r="R32" i="1"/>
  <c r="R31" i="1"/>
  <c r="R30" i="1"/>
  <c r="R29" i="1"/>
  <c r="R28" i="1"/>
  <c r="R27" i="1"/>
  <c r="R26" i="1"/>
  <c r="R25" i="1"/>
  <c r="R24" i="1"/>
  <c r="R23" i="1"/>
  <c r="R22" i="1"/>
  <c r="R21" i="1"/>
  <c r="R12" i="1"/>
  <c r="R11" i="1"/>
  <c r="R10" i="1"/>
  <c r="R9" i="1"/>
  <c r="R8" i="1"/>
  <c r="R7" i="1"/>
  <c r="R6" i="1"/>
  <c r="T12" i="1" l="1"/>
  <c r="T10" i="1"/>
  <c r="T38" i="1"/>
  <c r="K9" i="3"/>
  <c r="L9" i="3" s="1"/>
  <c r="AF9" i="3"/>
  <c r="AG9" i="3" s="1"/>
  <c r="AH9" i="3" s="1"/>
  <c r="AN9" i="3"/>
  <c r="AP9" i="3"/>
  <c r="AR9" i="3"/>
  <c r="AT9" i="3"/>
  <c r="AV9" i="3"/>
  <c r="AX9" i="3"/>
  <c r="AZ9" i="3"/>
  <c r="AG10" i="3"/>
  <c r="AN10" i="3"/>
  <c r="AP10" i="3"/>
  <c r="AR10" i="3"/>
  <c r="AT10" i="3"/>
  <c r="AV10" i="3"/>
  <c r="AX10" i="3"/>
  <c r="AZ10" i="3"/>
  <c r="AG11" i="3"/>
  <c r="AN11" i="3"/>
  <c r="AP11" i="3"/>
  <c r="AR11" i="3"/>
  <c r="AT11" i="3"/>
  <c r="AV11" i="3"/>
  <c r="AX11" i="3"/>
  <c r="AZ11" i="3"/>
  <c r="K12" i="3"/>
  <c r="L12" i="3" s="1"/>
  <c r="AF12" i="3"/>
  <c r="AG12" i="3" s="1"/>
  <c r="AN12" i="3"/>
  <c r="AP12" i="3"/>
  <c r="AR12" i="3"/>
  <c r="AT12" i="3"/>
  <c r="AV12" i="3"/>
  <c r="AX12" i="3"/>
  <c r="AZ12" i="3"/>
  <c r="AG13" i="3"/>
  <c r="AN13" i="3"/>
  <c r="AP13" i="3"/>
  <c r="AR13" i="3"/>
  <c r="AT13" i="3"/>
  <c r="AV13" i="3"/>
  <c r="AX13" i="3"/>
  <c r="AZ13" i="3"/>
  <c r="AG14" i="3"/>
  <c r="AN14" i="3"/>
  <c r="AP14" i="3"/>
  <c r="AR14" i="3"/>
  <c r="AT14" i="3"/>
  <c r="AV14" i="3"/>
  <c r="AX14" i="3"/>
  <c r="AZ14" i="3"/>
  <c r="K15" i="3"/>
  <c r="L15" i="3" s="1"/>
  <c r="AF15" i="3"/>
  <c r="AG15" i="3" s="1"/>
  <c r="AN15" i="3"/>
  <c r="AP15" i="3"/>
  <c r="AR15" i="3"/>
  <c r="AT15" i="3"/>
  <c r="AV15" i="3"/>
  <c r="AX15" i="3"/>
  <c r="AZ15" i="3"/>
  <c r="AG16" i="3"/>
  <c r="AN16" i="3"/>
  <c r="AP16" i="3"/>
  <c r="AR16" i="3"/>
  <c r="AT16" i="3"/>
  <c r="AV16" i="3"/>
  <c r="AX16" i="3"/>
  <c r="AZ16" i="3"/>
  <c r="AG17" i="3"/>
  <c r="AN17" i="3"/>
  <c r="AP17" i="3"/>
  <c r="AR17" i="3"/>
  <c r="AT17" i="3"/>
  <c r="AV17" i="3"/>
  <c r="AX17" i="3"/>
  <c r="AZ17" i="3"/>
  <c r="K18" i="3"/>
  <c r="L18" i="3" s="1"/>
  <c r="AF18" i="3"/>
  <c r="AG18" i="3" s="1"/>
  <c r="AN18" i="3"/>
  <c r="AP18" i="3"/>
  <c r="AR18" i="3"/>
  <c r="AT18" i="3"/>
  <c r="AV18" i="3"/>
  <c r="AX18" i="3"/>
  <c r="AZ18" i="3"/>
  <c r="AG19" i="3"/>
  <c r="AN19" i="3"/>
  <c r="AP19" i="3"/>
  <c r="AR19" i="3"/>
  <c r="AT19" i="3"/>
  <c r="AV19" i="3"/>
  <c r="AX19" i="3"/>
  <c r="AZ19" i="3"/>
  <c r="AG20" i="3"/>
  <c r="AN20" i="3"/>
  <c r="AP20" i="3"/>
  <c r="AR20" i="3"/>
  <c r="AT20" i="3"/>
  <c r="AV20" i="3"/>
  <c r="AX20" i="3"/>
  <c r="AZ20" i="3"/>
  <c r="AG21" i="3"/>
  <c r="AN21" i="3"/>
  <c r="AP21" i="3"/>
  <c r="AR21" i="3"/>
  <c r="AT21" i="3"/>
  <c r="AV21" i="3"/>
  <c r="AX21" i="3"/>
  <c r="AZ21" i="3"/>
  <c r="K22" i="3"/>
  <c r="L22" i="3" s="1"/>
  <c r="AF22" i="3"/>
  <c r="AG22" i="3" s="1"/>
  <c r="AN22" i="3"/>
  <c r="AP22" i="3"/>
  <c r="AR22" i="3"/>
  <c r="AT22" i="3"/>
  <c r="AV22" i="3"/>
  <c r="AX22" i="3"/>
  <c r="AZ22" i="3"/>
  <c r="AG23" i="3"/>
  <c r="AN23" i="3"/>
  <c r="AP23" i="3"/>
  <c r="AR23" i="3"/>
  <c r="AT23" i="3"/>
  <c r="AV23" i="3"/>
  <c r="AX23" i="3"/>
  <c r="AZ23" i="3"/>
  <c r="AG24" i="3"/>
  <c r="AN24" i="3"/>
  <c r="AP24" i="3"/>
  <c r="AR24" i="3"/>
  <c r="AT24" i="3"/>
  <c r="AV24" i="3"/>
  <c r="AX24" i="3"/>
  <c r="AZ24" i="3"/>
  <c r="K25" i="3"/>
  <c r="L25" i="3" s="1"/>
  <c r="AF25" i="3"/>
  <c r="AG25" i="3" s="1"/>
  <c r="AN25" i="3"/>
  <c r="AP25" i="3"/>
  <c r="AR25" i="3"/>
  <c r="AT25" i="3"/>
  <c r="AV25" i="3"/>
  <c r="AX25" i="3"/>
  <c r="AZ25" i="3"/>
  <c r="AG26" i="3"/>
  <c r="AN26" i="3"/>
  <c r="AP26" i="3"/>
  <c r="AR26" i="3"/>
  <c r="AT26" i="3"/>
  <c r="AV26" i="3"/>
  <c r="AX26" i="3"/>
  <c r="AZ26" i="3"/>
  <c r="AG27" i="3"/>
  <c r="AN27" i="3"/>
  <c r="AP27" i="3"/>
  <c r="AR27" i="3"/>
  <c r="AT27" i="3"/>
  <c r="AV27" i="3"/>
  <c r="AX27" i="3"/>
  <c r="AZ27" i="3"/>
  <c r="AG28" i="3"/>
  <c r="AN28" i="3"/>
  <c r="AP28" i="3"/>
  <c r="AR28" i="3"/>
  <c r="AT28" i="3"/>
  <c r="AV28" i="3"/>
  <c r="AX28" i="3"/>
  <c r="AZ28" i="3"/>
  <c r="AG29" i="3"/>
  <c r="AN29" i="3"/>
  <c r="AP29" i="3"/>
  <c r="AR29" i="3"/>
  <c r="AT29" i="3"/>
  <c r="AV29" i="3"/>
  <c r="AX29" i="3"/>
  <c r="AZ29" i="3"/>
  <c r="AG30" i="3"/>
  <c r="AN30" i="3"/>
  <c r="AP30" i="3"/>
  <c r="AR30" i="3"/>
  <c r="AT30" i="3"/>
  <c r="AV30" i="3"/>
  <c r="AX30" i="3"/>
  <c r="AZ30" i="3"/>
  <c r="K31" i="3"/>
  <c r="AF31" i="3"/>
  <c r="AG31" i="3" s="1"/>
  <c r="AN31" i="3"/>
  <c r="AP31" i="3"/>
  <c r="AR31" i="3"/>
  <c r="AT31" i="3"/>
  <c r="AV31" i="3"/>
  <c r="AX31" i="3"/>
  <c r="AZ31" i="3"/>
  <c r="AG32" i="3"/>
  <c r="AG33" i="3"/>
  <c r="AN33" i="3"/>
  <c r="AP33" i="3"/>
  <c r="AR33" i="3"/>
  <c r="AT33" i="3"/>
  <c r="AV33" i="3"/>
  <c r="AX33" i="3"/>
  <c r="AZ33" i="3"/>
  <c r="AG34" i="3"/>
  <c r="AN34" i="3"/>
  <c r="AP34" i="3"/>
  <c r="AR34" i="3"/>
  <c r="AT34" i="3"/>
  <c r="AV34" i="3"/>
  <c r="AX34" i="3"/>
  <c r="AZ34" i="3"/>
  <c r="K35" i="3"/>
  <c r="AF35" i="3"/>
  <c r="AG35" i="3" s="1"/>
  <c r="AN35" i="3"/>
  <c r="AP35" i="3"/>
  <c r="AR35" i="3"/>
  <c r="AT35" i="3"/>
  <c r="AV35" i="3"/>
  <c r="AX35" i="3"/>
  <c r="AZ35" i="3"/>
  <c r="AG36" i="3"/>
  <c r="AN36" i="3"/>
  <c r="AP36" i="3"/>
  <c r="AR36" i="3"/>
  <c r="AT36" i="3"/>
  <c r="AV36" i="3"/>
  <c r="AX36" i="3"/>
  <c r="AZ36" i="3"/>
  <c r="AG37" i="3"/>
  <c r="AN37" i="3"/>
  <c r="AP37" i="3"/>
  <c r="AR37" i="3"/>
  <c r="AT37" i="3"/>
  <c r="AV37" i="3"/>
  <c r="AX37" i="3"/>
  <c r="AZ37" i="3"/>
  <c r="AG38" i="3"/>
  <c r="AN38" i="3"/>
  <c r="AP38" i="3"/>
  <c r="AR38" i="3"/>
  <c r="AT38" i="3"/>
  <c r="AV38" i="3"/>
  <c r="AX38" i="3"/>
  <c r="AZ38" i="3"/>
  <c r="AN39" i="3"/>
  <c r="AP39" i="3"/>
  <c r="AR39" i="3"/>
  <c r="AT39" i="3"/>
  <c r="AV39" i="3"/>
  <c r="AX39" i="3"/>
  <c r="AZ39" i="3"/>
  <c r="K40" i="3"/>
  <c r="L40" i="3" s="1"/>
  <c r="AF40" i="3"/>
  <c r="AG40" i="3" s="1"/>
  <c r="AN40" i="3"/>
  <c r="AP40" i="3"/>
  <c r="AR40" i="3"/>
  <c r="AT40" i="3"/>
  <c r="AV40" i="3"/>
  <c r="AX40" i="3"/>
  <c r="AZ40" i="3"/>
  <c r="AG41" i="3"/>
  <c r="AN41" i="3"/>
  <c r="AP41" i="3"/>
  <c r="AR41" i="3"/>
  <c r="AT41" i="3"/>
  <c r="AV41" i="3"/>
  <c r="AX41" i="3"/>
  <c r="AZ41" i="3"/>
  <c r="AG42" i="3"/>
  <c r="AN42" i="3"/>
  <c r="AP42" i="3"/>
  <c r="AR42" i="3"/>
  <c r="AT42" i="3"/>
  <c r="AV42" i="3"/>
  <c r="AX42" i="3"/>
  <c r="AZ42" i="3"/>
  <c r="AG43" i="3"/>
  <c r="AN43" i="3"/>
  <c r="AP43" i="3"/>
  <c r="AR43" i="3"/>
  <c r="AT43" i="3"/>
  <c r="AV43" i="3"/>
  <c r="AX43" i="3"/>
  <c r="AZ43" i="3"/>
  <c r="AG44" i="3"/>
  <c r="AN44" i="3"/>
  <c r="AP44" i="3"/>
  <c r="AR44" i="3"/>
  <c r="AT44" i="3"/>
  <c r="AV44" i="3"/>
  <c r="AX44" i="3"/>
  <c r="AZ44" i="3"/>
  <c r="AG45" i="3"/>
  <c r="AN45" i="3"/>
  <c r="AP45" i="3"/>
  <c r="AR45" i="3"/>
  <c r="AT45" i="3"/>
  <c r="AV45" i="3"/>
  <c r="AX45" i="3"/>
  <c r="AZ45" i="3"/>
  <c r="K46" i="3"/>
  <c r="L46" i="3" s="1"/>
  <c r="AF46" i="3"/>
  <c r="AG46" i="3" s="1"/>
  <c r="AN46" i="3"/>
  <c r="AP46" i="3"/>
  <c r="AR46" i="3"/>
  <c r="AT46" i="3"/>
  <c r="AV46" i="3"/>
  <c r="AX46" i="3"/>
  <c r="AZ46" i="3"/>
  <c r="AG47" i="3"/>
  <c r="AN47" i="3"/>
  <c r="AP47" i="3"/>
  <c r="AR47" i="3"/>
  <c r="AT47" i="3"/>
  <c r="AV47" i="3"/>
  <c r="AX47" i="3"/>
  <c r="AZ47" i="3"/>
  <c r="AG48" i="3"/>
  <c r="AN48" i="3"/>
  <c r="AP48" i="3"/>
  <c r="AR48" i="3"/>
  <c r="AT48" i="3"/>
  <c r="AV48" i="3"/>
  <c r="AX48" i="3"/>
  <c r="AZ48" i="3"/>
  <c r="AN49" i="3"/>
  <c r="AP49" i="3"/>
  <c r="AR49" i="3"/>
  <c r="AT49" i="3"/>
  <c r="AV49" i="3"/>
  <c r="AX49" i="3"/>
  <c r="AZ49" i="3"/>
  <c r="AG50" i="3"/>
  <c r="AN50" i="3"/>
  <c r="AP50" i="3"/>
  <c r="AR50" i="3"/>
  <c r="AT50" i="3"/>
  <c r="AV50" i="3"/>
  <c r="AX50" i="3"/>
  <c r="AZ50" i="3"/>
  <c r="L51" i="3"/>
  <c r="AF51" i="3"/>
  <c r="AG51" i="3" s="1"/>
  <c r="AN51" i="3"/>
  <c r="AP51" i="3"/>
  <c r="AR51" i="3"/>
  <c r="AT51" i="3"/>
  <c r="AV51" i="3"/>
  <c r="AX51" i="3"/>
  <c r="AZ51" i="3"/>
  <c r="AG52" i="3"/>
  <c r="AN52" i="3"/>
  <c r="AP52" i="3"/>
  <c r="AR52" i="3"/>
  <c r="AT52" i="3"/>
  <c r="AV52" i="3"/>
  <c r="AX52" i="3"/>
  <c r="AZ52" i="3"/>
  <c r="AG53" i="3"/>
  <c r="AN53" i="3"/>
  <c r="AP53" i="3"/>
  <c r="AR53" i="3"/>
  <c r="AT53" i="3"/>
  <c r="AV53" i="3"/>
  <c r="AX53" i="3"/>
  <c r="AZ53" i="3"/>
  <c r="K54" i="3"/>
  <c r="L54" i="3" s="1"/>
  <c r="AF54" i="3"/>
  <c r="AG54" i="3" s="1"/>
  <c r="AN54" i="3"/>
  <c r="AP54" i="3"/>
  <c r="AR54" i="3"/>
  <c r="AT54" i="3"/>
  <c r="AV54" i="3"/>
  <c r="AX54" i="3"/>
  <c r="AZ54" i="3"/>
  <c r="AG55" i="3"/>
  <c r="AN55" i="3"/>
  <c r="AP55" i="3"/>
  <c r="AR55" i="3"/>
  <c r="AT55" i="3"/>
  <c r="AV55" i="3"/>
  <c r="AX55" i="3"/>
  <c r="AZ55" i="3"/>
  <c r="AG56" i="3"/>
  <c r="AN56" i="3"/>
  <c r="AP56" i="3"/>
  <c r="AR56" i="3"/>
  <c r="AT56" i="3"/>
  <c r="AV56" i="3"/>
  <c r="AX56" i="3"/>
  <c r="AZ56" i="3"/>
  <c r="AG57" i="3"/>
  <c r="AN57" i="3"/>
  <c r="AP57" i="3"/>
  <c r="AR57" i="3"/>
  <c r="AT57" i="3"/>
  <c r="AV57" i="3"/>
  <c r="AX57" i="3"/>
  <c r="AZ57" i="3"/>
  <c r="K58" i="3"/>
  <c r="AF58" i="3"/>
  <c r="AG58" i="3" s="1"/>
  <c r="AN58" i="3"/>
  <c r="AP58" i="3"/>
  <c r="AR58" i="3"/>
  <c r="AT58" i="3"/>
  <c r="AV58" i="3"/>
  <c r="AX58" i="3"/>
  <c r="AZ58" i="3"/>
  <c r="AG59" i="3"/>
  <c r="AN59" i="3"/>
  <c r="AP59" i="3"/>
  <c r="AR59" i="3"/>
  <c r="AT59" i="3"/>
  <c r="AV59" i="3"/>
  <c r="AX59" i="3"/>
  <c r="AZ59" i="3"/>
  <c r="AG60" i="3"/>
  <c r="AN60" i="3"/>
  <c r="AP60" i="3"/>
  <c r="AR60" i="3"/>
  <c r="AT60" i="3"/>
  <c r="AV60" i="3"/>
  <c r="AX60" i="3"/>
  <c r="AZ60" i="3"/>
  <c r="K61" i="3"/>
  <c r="L61" i="3" s="1"/>
  <c r="AF61" i="3"/>
  <c r="AG61" i="3" s="1"/>
  <c r="AH61" i="3" s="1"/>
  <c r="AI61" i="3" s="1"/>
  <c r="AN61" i="3"/>
  <c r="AP61" i="3"/>
  <c r="AR61" i="3"/>
  <c r="AT61" i="3"/>
  <c r="AV61" i="3"/>
  <c r="AX61" i="3"/>
  <c r="AZ61" i="3"/>
  <c r="AG62" i="3"/>
  <c r="AN62" i="3"/>
  <c r="AP62" i="3"/>
  <c r="AR62" i="3"/>
  <c r="AT62" i="3"/>
  <c r="AV62" i="3"/>
  <c r="AX62" i="3"/>
  <c r="AZ62" i="3"/>
  <c r="AG63" i="3"/>
  <c r="AN63" i="3"/>
  <c r="AP63" i="3"/>
  <c r="AR63" i="3"/>
  <c r="AT63" i="3"/>
  <c r="AV63" i="3"/>
  <c r="AX63" i="3"/>
  <c r="AZ63" i="3"/>
  <c r="AG64" i="3"/>
  <c r="AN64" i="3"/>
  <c r="AP64" i="3"/>
  <c r="AR64" i="3"/>
  <c r="AT64" i="3"/>
  <c r="AV64" i="3"/>
  <c r="AX64" i="3"/>
  <c r="AZ64" i="3"/>
  <c r="K65" i="3"/>
  <c r="AF65" i="3"/>
  <c r="AG65" i="3"/>
  <c r="AH65" i="3" s="1"/>
  <c r="AI65" i="3" s="1"/>
  <c r="AN65" i="3"/>
  <c r="AP65" i="3"/>
  <c r="AR65" i="3"/>
  <c r="AT65" i="3"/>
  <c r="AV65" i="3"/>
  <c r="AX65" i="3"/>
  <c r="AZ65" i="3"/>
  <c r="AG66" i="3"/>
  <c r="AN66" i="3"/>
  <c r="AP66" i="3"/>
  <c r="AR66" i="3"/>
  <c r="AT66" i="3"/>
  <c r="AV66" i="3"/>
  <c r="AX66" i="3"/>
  <c r="AZ66" i="3"/>
  <c r="K67" i="3"/>
  <c r="AF67" i="3"/>
  <c r="AG67" i="3" s="1"/>
  <c r="BK67" i="3" s="1"/>
  <c r="AN67" i="3"/>
  <c r="AP67" i="3"/>
  <c r="AR67" i="3"/>
  <c r="AT67" i="3"/>
  <c r="AV67" i="3"/>
  <c r="AX67" i="3"/>
  <c r="AZ67" i="3"/>
  <c r="AN68" i="3"/>
  <c r="AP68" i="3"/>
  <c r="AR68" i="3"/>
  <c r="AT68" i="3"/>
  <c r="AV68" i="3"/>
  <c r="AX68" i="3"/>
  <c r="AZ68" i="3"/>
  <c r="BA68" i="3"/>
  <c r="BB68" i="3" s="1"/>
  <c r="BD68" i="3" s="1"/>
  <c r="BE68" i="3" s="1"/>
  <c r="AN69" i="3"/>
  <c r="AP69" i="3"/>
  <c r="AR69" i="3"/>
  <c r="AT69" i="3"/>
  <c r="AV69" i="3"/>
  <c r="AX69" i="3"/>
  <c r="AZ69" i="3"/>
  <c r="AN71" i="3"/>
  <c r="AP71" i="3"/>
  <c r="AR71" i="3"/>
  <c r="AT71" i="3"/>
  <c r="AV71" i="3"/>
  <c r="AX71" i="3"/>
  <c r="AZ71" i="3"/>
  <c r="AF72" i="3"/>
  <c r="AG72" i="3"/>
  <c r="BK72" i="3" s="1"/>
  <c r="AN72" i="3"/>
  <c r="AP72" i="3"/>
  <c r="AR72" i="3"/>
  <c r="AT72" i="3"/>
  <c r="AV72" i="3"/>
  <c r="AX72" i="3"/>
  <c r="AZ72" i="3"/>
  <c r="AF73" i="3"/>
  <c r="AG73" i="3" s="1"/>
  <c r="AH73" i="3" s="1"/>
  <c r="AN73" i="3"/>
  <c r="AP73" i="3"/>
  <c r="AR73" i="3"/>
  <c r="AT73" i="3"/>
  <c r="AV73" i="3"/>
  <c r="AX73" i="3"/>
  <c r="AZ73" i="3"/>
  <c r="K74" i="3"/>
  <c r="L74" i="3" s="1"/>
  <c r="AF74" i="3"/>
  <c r="AG74" i="3" s="1"/>
  <c r="BK74" i="3" s="1"/>
  <c r="AN74" i="3"/>
  <c r="AP74" i="3"/>
  <c r="AR74" i="3"/>
  <c r="AT74" i="3"/>
  <c r="AV74" i="3"/>
  <c r="AX74" i="3"/>
  <c r="AZ74" i="3"/>
  <c r="AG75" i="3"/>
  <c r="AN75" i="3"/>
  <c r="AP75" i="3"/>
  <c r="AR75" i="3"/>
  <c r="AT75" i="3"/>
  <c r="AV75" i="3"/>
  <c r="AX75" i="3"/>
  <c r="AZ75" i="3"/>
  <c r="AG76" i="3"/>
  <c r="AN76" i="3"/>
  <c r="AP76" i="3"/>
  <c r="AR76" i="3"/>
  <c r="AT76" i="3"/>
  <c r="AV76" i="3"/>
  <c r="AX76" i="3"/>
  <c r="AZ76" i="3"/>
  <c r="K77" i="3"/>
  <c r="L77" i="3" s="1"/>
  <c r="AF77" i="3"/>
  <c r="AG77" i="3" s="1"/>
  <c r="AN77" i="3"/>
  <c r="AP77" i="3"/>
  <c r="AR77" i="3"/>
  <c r="AT77" i="3"/>
  <c r="AV77" i="3"/>
  <c r="AX77" i="3"/>
  <c r="AZ77" i="3"/>
  <c r="AG78" i="3"/>
  <c r="AN78" i="3"/>
  <c r="AP78" i="3"/>
  <c r="AR78" i="3"/>
  <c r="AT78" i="3"/>
  <c r="AV78" i="3"/>
  <c r="AX78" i="3"/>
  <c r="AZ78" i="3"/>
  <c r="AG79" i="3"/>
  <c r="AN79" i="3"/>
  <c r="AP79" i="3"/>
  <c r="AR79" i="3"/>
  <c r="AT79" i="3"/>
  <c r="AV79" i="3"/>
  <c r="AX79" i="3"/>
  <c r="AZ79" i="3"/>
  <c r="AG80" i="3"/>
  <c r="AN80" i="3"/>
  <c r="AP80" i="3"/>
  <c r="AR80" i="3"/>
  <c r="AT80" i="3"/>
  <c r="AV80" i="3"/>
  <c r="AX80" i="3"/>
  <c r="AZ80" i="3"/>
  <c r="AG81" i="3"/>
  <c r="AN81" i="3"/>
  <c r="AP81" i="3"/>
  <c r="AR81" i="3"/>
  <c r="AT81" i="3"/>
  <c r="AV81" i="3"/>
  <c r="AX81" i="3"/>
  <c r="AZ81" i="3"/>
  <c r="K82" i="3"/>
  <c r="L82" i="3" s="1"/>
  <c r="AF82" i="3"/>
  <c r="AG82" i="3" s="1"/>
  <c r="AN82" i="3"/>
  <c r="AP82" i="3"/>
  <c r="AR82" i="3"/>
  <c r="AT82" i="3"/>
  <c r="AV82" i="3"/>
  <c r="AX82" i="3"/>
  <c r="AZ82" i="3"/>
  <c r="AG83" i="3"/>
  <c r="AN83" i="3"/>
  <c r="AP83" i="3"/>
  <c r="AR83" i="3"/>
  <c r="AT83" i="3"/>
  <c r="AV83" i="3"/>
  <c r="AX83" i="3"/>
  <c r="AZ83" i="3"/>
  <c r="AG84" i="3"/>
  <c r="AN84" i="3"/>
  <c r="AP84" i="3"/>
  <c r="AR84" i="3"/>
  <c r="AT84" i="3"/>
  <c r="AV84" i="3"/>
  <c r="AX84" i="3"/>
  <c r="AZ84" i="3"/>
  <c r="AG85" i="3"/>
  <c r="AN85" i="3"/>
  <c r="AP85" i="3"/>
  <c r="AR85" i="3"/>
  <c r="AT85" i="3"/>
  <c r="AV85" i="3"/>
  <c r="AX85" i="3"/>
  <c r="AZ85" i="3"/>
  <c r="AG86" i="3"/>
  <c r="AN86" i="3"/>
  <c r="AP86" i="3"/>
  <c r="AR86" i="3"/>
  <c r="AT86" i="3"/>
  <c r="AV86" i="3"/>
  <c r="AX86" i="3"/>
  <c r="AZ86" i="3"/>
  <c r="K87" i="3"/>
  <c r="L87" i="3" s="1"/>
  <c r="AF87" i="3"/>
  <c r="AG87" i="3" s="1"/>
  <c r="AN87" i="3"/>
  <c r="AP87" i="3"/>
  <c r="AR87" i="3"/>
  <c r="AT87" i="3"/>
  <c r="AV87" i="3"/>
  <c r="AX87" i="3"/>
  <c r="AZ87" i="3"/>
  <c r="K88" i="3"/>
  <c r="AF88" i="3"/>
  <c r="AG88" i="3" s="1"/>
  <c r="AN88" i="3"/>
  <c r="AP88" i="3"/>
  <c r="AR88" i="3"/>
  <c r="AT88" i="3"/>
  <c r="AV88" i="3"/>
  <c r="AX88" i="3"/>
  <c r="AZ88" i="3"/>
  <c r="AG89" i="3"/>
  <c r="AN89" i="3"/>
  <c r="AP89" i="3"/>
  <c r="AR89" i="3"/>
  <c r="AT89" i="3"/>
  <c r="AV89" i="3"/>
  <c r="AX89" i="3"/>
  <c r="AZ89" i="3"/>
  <c r="AG91" i="3"/>
  <c r="AN91" i="3"/>
  <c r="AP91" i="3"/>
  <c r="AR91" i="3"/>
  <c r="AT91" i="3"/>
  <c r="AV91" i="3"/>
  <c r="AX91" i="3"/>
  <c r="AZ91" i="3"/>
  <c r="AG92" i="3"/>
  <c r="AN92" i="3"/>
  <c r="AP92" i="3"/>
  <c r="AR92" i="3"/>
  <c r="AT92" i="3"/>
  <c r="AV92" i="3"/>
  <c r="AX92" i="3"/>
  <c r="AZ92" i="3"/>
  <c r="K93" i="3"/>
  <c r="L93" i="3" s="1"/>
  <c r="AF93" i="3"/>
  <c r="AG93" i="3" s="1"/>
  <c r="AH93" i="3" s="1"/>
  <c r="AN93" i="3"/>
  <c r="AP93" i="3"/>
  <c r="AR93" i="3"/>
  <c r="AT93" i="3"/>
  <c r="AV93" i="3"/>
  <c r="AX93" i="3"/>
  <c r="AZ93" i="3"/>
  <c r="K94" i="3"/>
  <c r="L94" i="3" s="1"/>
  <c r="AF94" i="3"/>
  <c r="AG94" i="3" s="1"/>
  <c r="AN94" i="3"/>
  <c r="AP94" i="3"/>
  <c r="AR94" i="3"/>
  <c r="AT94" i="3"/>
  <c r="AV94" i="3"/>
  <c r="AX94" i="3"/>
  <c r="AZ94" i="3"/>
  <c r="AG95" i="3"/>
  <c r="AN95" i="3"/>
  <c r="AP95" i="3"/>
  <c r="AR95" i="3"/>
  <c r="AT95" i="3"/>
  <c r="AV95" i="3"/>
  <c r="AX95" i="3"/>
  <c r="AZ95" i="3"/>
  <c r="AG96" i="3"/>
  <c r="AN96" i="3"/>
  <c r="AP96" i="3"/>
  <c r="AR96" i="3"/>
  <c r="AT96" i="3"/>
  <c r="AV96" i="3"/>
  <c r="AX96" i="3"/>
  <c r="AZ96" i="3"/>
  <c r="AG97" i="3"/>
  <c r="AN97" i="3"/>
  <c r="AP97" i="3"/>
  <c r="AR97" i="3"/>
  <c r="AT97" i="3"/>
  <c r="AV97" i="3"/>
  <c r="AX97" i="3"/>
  <c r="AZ97" i="3"/>
  <c r="K98" i="3"/>
  <c r="L98" i="3" s="1"/>
  <c r="AF98" i="3"/>
  <c r="AG98" i="3" s="1"/>
  <c r="AH98" i="3" s="1"/>
  <c r="AN98" i="3"/>
  <c r="AP98" i="3"/>
  <c r="AR98" i="3"/>
  <c r="AT98" i="3"/>
  <c r="AV98" i="3"/>
  <c r="AX98" i="3"/>
  <c r="AZ98" i="3"/>
  <c r="AG99" i="3"/>
  <c r="AN99" i="3"/>
  <c r="AP99" i="3"/>
  <c r="AR99" i="3"/>
  <c r="AT99" i="3"/>
  <c r="AV99" i="3"/>
  <c r="AX99" i="3"/>
  <c r="AZ99" i="3"/>
  <c r="AG100" i="3"/>
  <c r="AN100" i="3"/>
  <c r="AP100" i="3"/>
  <c r="AR100" i="3"/>
  <c r="AT100" i="3"/>
  <c r="AV100" i="3"/>
  <c r="AX100" i="3"/>
  <c r="AZ100" i="3"/>
  <c r="AG101" i="3"/>
  <c r="AN101" i="3"/>
  <c r="AP101" i="3"/>
  <c r="AR101" i="3"/>
  <c r="AT101" i="3"/>
  <c r="AV101" i="3"/>
  <c r="AX101" i="3"/>
  <c r="AZ101" i="3"/>
  <c r="K102" i="3"/>
  <c r="L102" i="3" s="1"/>
  <c r="AF102" i="3"/>
  <c r="AG102" i="3"/>
  <c r="AH102" i="3" s="1"/>
  <c r="AN102" i="3"/>
  <c r="AP102" i="3"/>
  <c r="AR102" i="3"/>
  <c r="AT102" i="3"/>
  <c r="AV102" i="3"/>
  <c r="AX102" i="3"/>
  <c r="AZ102" i="3"/>
  <c r="AG103" i="3"/>
  <c r="AN103" i="3"/>
  <c r="AP103" i="3"/>
  <c r="AR103" i="3"/>
  <c r="AT103" i="3"/>
  <c r="AV103" i="3"/>
  <c r="AX103" i="3"/>
  <c r="AZ103" i="3"/>
  <c r="AG104" i="3"/>
  <c r="AN104" i="3"/>
  <c r="AP104" i="3"/>
  <c r="AR104" i="3"/>
  <c r="AT104" i="3"/>
  <c r="AV104" i="3"/>
  <c r="AX104" i="3"/>
  <c r="AZ104" i="3"/>
  <c r="K105" i="3"/>
  <c r="L105" i="3" s="1"/>
  <c r="AF105" i="3"/>
  <c r="AG105" i="3"/>
  <c r="AH105" i="3" s="1"/>
  <c r="AN105" i="3"/>
  <c r="AP105" i="3"/>
  <c r="AR105" i="3"/>
  <c r="AT105" i="3"/>
  <c r="AV105" i="3"/>
  <c r="AX105" i="3"/>
  <c r="AZ105" i="3"/>
  <c r="AG106" i="3"/>
  <c r="AG107" i="3"/>
  <c r="AG108" i="3"/>
  <c r="K109" i="3"/>
  <c r="L109" i="3"/>
  <c r="AF109" i="3"/>
  <c r="AG109" i="3" s="1"/>
  <c r="AN109" i="3"/>
  <c r="AP109" i="3"/>
  <c r="AR109" i="3"/>
  <c r="AT109" i="3"/>
  <c r="AV109" i="3"/>
  <c r="AX109" i="3"/>
  <c r="AZ109" i="3"/>
  <c r="K113" i="3"/>
  <c r="AF113" i="3"/>
  <c r="AG113" i="3" s="1"/>
  <c r="AH113" i="3" s="1"/>
  <c r="AI113" i="3" s="1"/>
  <c r="AN113" i="3"/>
  <c r="AP113" i="3"/>
  <c r="AR113" i="3"/>
  <c r="AT113" i="3"/>
  <c r="AV113" i="3"/>
  <c r="AX113" i="3"/>
  <c r="AZ113" i="3"/>
  <c r="AH51" i="3" l="1"/>
  <c r="BK51" i="3"/>
  <c r="BA78" i="3"/>
  <c r="BB78" i="3" s="1"/>
  <c r="BD78" i="3" s="1"/>
  <c r="BE78" i="3" s="1"/>
  <c r="BA109" i="3"/>
  <c r="BB109" i="3" s="1"/>
  <c r="BD109" i="3" s="1"/>
  <c r="BE109" i="3" s="1"/>
  <c r="AH31" i="3"/>
  <c r="BK31" i="3"/>
  <c r="AJ73" i="3"/>
  <c r="BL73" i="3"/>
  <c r="BK46" i="3"/>
  <c r="AH46" i="3"/>
  <c r="AI46" i="3" s="1"/>
  <c r="AH15" i="3"/>
  <c r="AJ15" i="3" s="1"/>
  <c r="BK15" i="3"/>
  <c r="AH88" i="3"/>
  <c r="BK88" i="3"/>
  <c r="BA50" i="3"/>
  <c r="BB50" i="3" s="1"/>
  <c r="BD50" i="3" s="1"/>
  <c r="BE50" i="3" s="1"/>
  <c r="BA49" i="3"/>
  <c r="BB49" i="3" s="1"/>
  <c r="BD49" i="3" s="1"/>
  <c r="BE49" i="3" s="1"/>
  <c r="AH74" i="3"/>
  <c r="BA87" i="3"/>
  <c r="BB87" i="3" s="1"/>
  <c r="BD87" i="3" s="1"/>
  <c r="BE87" i="3" s="1"/>
  <c r="BA55" i="3"/>
  <c r="BB55" i="3" s="1"/>
  <c r="BD55" i="3" s="1"/>
  <c r="BE55" i="3" s="1"/>
  <c r="BA84" i="3"/>
  <c r="BB84" i="3" s="1"/>
  <c r="BD84" i="3" s="1"/>
  <c r="BE84" i="3" s="1"/>
  <c r="BA83" i="3"/>
  <c r="BB83" i="3" s="1"/>
  <c r="BD83" i="3" s="1"/>
  <c r="BE83" i="3" s="1"/>
  <c r="BA82" i="3"/>
  <c r="BB82" i="3" s="1"/>
  <c r="BD82" i="3" s="1"/>
  <c r="BF82" i="3" s="1"/>
  <c r="BG82" i="3" s="1"/>
  <c r="BH82" i="3" s="1"/>
  <c r="BI82" i="3" s="1"/>
  <c r="BJ82" i="3" s="1"/>
  <c r="BK113" i="3"/>
  <c r="BK73" i="3"/>
  <c r="AH94" i="3"/>
  <c r="BK94" i="3"/>
  <c r="AI102" i="3"/>
  <c r="BL102" i="3"/>
  <c r="AJ94" i="3"/>
  <c r="BA26" i="3"/>
  <c r="BB26" i="3" s="1"/>
  <c r="BD26" i="3" s="1"/>
  <c r="BE26" i="3" s="1"/>
  <c r="BA18" i="3"/>
  <c r="BB18" i="3" s="1"/>
  <c r="BD18" i="3" s="1"/>
  <c r="BE18" i="3" s="1"/>
  <c r="BK102" i="3"/>
  <c r="BA63" i="3"/>
  <c r="BB63" i="3" s="1"/>
  <c r="BD63" i="3" s="1"/>
  <c r="BE63" i="3" s="1"/>
  <c r="BL113" i="3"/>
  <c r="AJ102" i="3"/>
  <c r="BA94" i="3"/>
  <c r="BB94" i="3" s="1"/>
  <c r="BD94" i="3" s="1"/>
  <c r="BE94" i="3" s="1"/>
  <c r="BA86" i="3"/>
  <c r="BB86" i="3" s="1"/>
  <c r="BD86" i="3" s="1"/>
  <c r="BE86" i="3" s="1"/>
  <c r="BA77" i="3"/>
  <c r="BB77" i="3" s="1"/>
  <c r="BD77" i="3" s="1"/>
  <c r="AH72" i="3"/>
  <c r="AJ72" i="3" s="1"/>
  <c r="AH67" i="3"/>
  <c r="AJ67" i="3" s="1"/>
  <c r="BK65" i="3"/>
  <c r="BA44" i="3"/>
  <c r="BB44" i="3" s="1"/>
  <c r="BD44" i="3" s="1"/>
  <c r="BE44" i="3" s="1"/>
  <c r="BA42" i="3"/>
  <c r="BB42" i="3" s="1"/>
  <c r="BD42" i="3" s="1"/>
  <c r="BE42" i="3" s="1"/>
  <c r="BA40" i="3"/>
  <c r="BB40" i="3" s="1"/>
  <c r="BD40" i="3" s="1"/>
  <c r="BA20" i="3"/>
  <c r="BB20" i="3" s="1"/>
  <c r="BD20" i="3" s="1"/>
  <c r="BE20" i="3" s="1"/>
  <c r="BE77" i="3"/>
  <c r="BL105" i="3"/>
  <c r="AI105" i="3"/>
  <c r="AJ105" i="3"/>
  <c r="BA93" i="3"/>
  <c r="BB93" i="3" s="1"/>
  <c r="BD93" i="3" s="1"/>
  <c r="BK82" i="3"/>
  <c r="AH82" i="3"/>
  <c r="BA64" i="3"/>
  <c r="BB64" i="3" s="1"/>
  <c r="BD64" i="3" s="1"/>
  <c r="BE64" i="3" s="1"/>
  <c r="BA62" i="3"/>
  <c r="BB62" i="3" s="1"/>
  <c r="BD62" i="3" s="1"/>
  <c r="BE62" i="3" s="1"/>
  <c r="AH58" i="3"/>
  <c r="BK58" i="3"/>
  <c r="BK109" i="3"/>
  <c r="AH109" i="3"/>
  <c r="BL98" i="3"/>
  <c r="AI98" i="3"/>
  <c r="AJ98" i="3"/>
  <c r="BA85" i="3"/>
  <c r="BB85" i="3" s="1"/>
  <c r="BD85" i="3" s="1"/>
  <c r="BE85" i="3" s="1"/>
  <c r="AH54" i="3"/>
  <c r="BK54" i="3"/>
  <c r="BA45" i="3"/>
  <c r="BB45" i="3" s="1"/>
  <c r="BD45" i="3" s="1"/>
  <c r="BE45" i="3" s="1"/>
  <c r="L113" i="3"/>
  <c r="AJ113" i="3"/>
  <c r="BL93" i="3"/>
  <c r="AJ93" i="3"/>
  <c r="AI74" i="3"/>
  <c r="BL74" i="3"/>
  <c r="AJ74" i="3"/>
  <c r="BA72" i="3"/>
  <c r="BB72" i="3" s="1"/>
  <c r="BD72" i="3" s="1"/>
  <c r="BF109" i="3"/>
  <c r="BG109" i="3" s="1"/>
  <c r="BH109" i="3" s="1"/>
  <c r="BI109" i="3" s="1"/>
  <c r="BJ109" i="3" s="1"/>
  <c r="BK105" i="3"/>
  <c r="BK98" i="3"/>
  <c r="BA88" i="3"/>
  <c r="BB88" i="3" s="1"/>
  <c r="BD88" i="3" s="1"/>
  <c r="L88" i="3"/>
  <c r="AJ88" i="3"/>
  <c r="BK87" i="3"/>
  <c r="AH87" i="3"/>
  <c r="BA79" i="3"/>
  <c r="BB79" i="3" s="1"/>
  <c r="BD79" i="3" s="1"/>
  <c r="BE79" i="3" s="1"/>
  <c r="AH77" i="3"/>
  <c r="BK77" i="3"/>
  <c r="BA73" i="3"/>
  <c r="BB73" i="3" s="1"/>
  <c r="BD73" i="3" s="1"/>
  <c r="BL65" i="3"/>
  <c r="BA56" i="3"/>
  <c r="BB56" i="3" s="1"/>
  <c r="BD56" i="3" s="1"/>
  <c r="BE56" i="3" s="1"/>
  <c r="AH35" i="3"/>
  <c r="BL35" i="3" s="1"/>
  <c r="BK35" i="3"/>
  <c r="BA113" i="3"/>
  <c r="BB113" i="3" s="1"/>
  <c r="BD113" i="3" s="1"/>
  <c r="BA105" i="3"/>
  <c r="BB105" i="3" s="1"/>
  <c r="BD105" i="3" s="1"/>
  <c r="BA102" i="3"/>
  <c r="BB102" i="3" s="1"/>
  <c r="BD102" i="3" s="1"/>
  <c r="BA98" i="3"/>
  <c r="BB98" i="3" s="1"/>
  <c r="BD98" i="3" s="1"/>
  <c r="BA95" i="3"/>
  <c r="BB95" i="3" s="1"/>
  <c r="BD95" i="3" s="1"/>
  <c r="BE95" i="3" s="1"/>
  <c r="BK93" i="3"/>
  <c r="BA74" i="3"/>
  <c r="BB74" i="3" s="1"/>
  <c r="BD74" i="3" s="1"/>
  <c r="AJ65" i="3"/>
  <c r="L65" i="3"/>
  <c r="AH40" i="3"/>
  <c r="BK40" i="3"/>
  <c r="BA66" i="3"/>
  <c r="BB66" i="3" s="1"/>
  <c r="BD66" i="3" s="1"/>
  <c r="BE66" i="3" s="1"/>
  <c r="AJ61" i="3"/>
  <c r="BL61" i="3"/>
  <c r="BA52" i="3"/>
  <c r="BB52" i="3" s="1"/>
  <c r="BD52" i="3" s="1"/>
  <c r="BE52" i="3" s="1"/>
  <c r="BA51" i="3"/>
  <c r="BB51" i="3" s="1"/>
  <c r="BD51" i="3" s="1"/>
  <c r="BA43" i="3"/>
  <c r="BB43" i="3" s="1"/>
  <c r="BD43" i="3" s="1"/>
  <c r="BE43" i="3" s="1"/>
  <c r="BA65" i="3"/>
  <c r="BB65" i="3" s="1"/>
  <c r="BD65" i="3" s="1"/>
  <c r="BA59" i="3"/>
  <c r="BB59" i="3" s="1"/>
  <c r="BD59" i="3" s="1"/>
  <c r="BE59" i="3" s="1"/>
  <c r="AJ58" i="3"/>
  <c r="L58" i="3"/>
  <c r="BA57" i="3"/>
  <c r="BB57" i="3" s="1"/>
  <c r="BD57" i="3" s="1"/>
  <c r="BE57" i="3" s="1"/>
  <c r="BA54" i="3"/>
  <c r="BB54" i="3" s="1"/>
  <c r="BD54" i="3" s="1"/>
  <c r="AJ51" i="3"/>
  <c r="BL51" i="3"/>
  <c r="AI51" i="3"/>
  <c r="BA41" i="3"/>
  <c r="BB41" i="3" s="1"/>
  <c r="BD41" i="3" s="1"/>
  <c r="BE41" i="3" s="1"/>
  <c r="AH22" i="3"/>
  <c r="BK22" i="3"/>
  <c r="BA67" i="3"/>
  <c r="BB67" i="3" s="1"/>
  <c r="BD67" i="3" s="1"/>
  <c r="BK61" i="3"/>
  <c r="BA61" i="3"/>
  <c r="BB61" i="3" s="1"/>
  <c r="BD61" i="3" s="1"/>
  <c r="BA53" i="3"/>
  <c r="BB53" i="3" s="1"/>
  <c r="BD53" i="3" s="1"/>
  <c r="BE53" i="3" s="1"/>
  <c r="BA47" i="3"/>
  <c r="BB47" i="3" s="1"/>
  <c r="BD47" i="3" s="1"/>
  <c r="BE47" i="3" s="1"/>
  <c r="BE40" i="3"/>
  <c r="AI31" i="3"/>
  <c r="BL31" i="3"/>
  <c r="BA23" i="3"/>
  <c r="BB23" i="3" s="1"/>
  <c r="BD23" i="3" s="1"/>
  <c r="BE23" i="3" s="1"/>
  <c r="BA11" i="3"/>
  <c r="BB11" i="3" s="1"/>
  <c r="BD11" i="3" s="1"/>
  <c r="BE11" i="3" s="1"/>
  <c r="BA9" i="3"/>
  <c r="BB9" i="3" s="1"/>
  <c r="BD9" i="3" s="1"/>
  <c r="BA48" i="3"/>
  <c r="BB48" i="3" s="1"/>
  <c r="BD48" i="3" s="1"/>
  <c r="BE48" i="3" s="1"/>
  <c r="BA46" i="3"/>
  <c r="BB46" i="3" s="1"/>
  <c r="BD46" i="3" s="1"/>
  <c r="BA25" i="3"/>
  <c r="BB25" i="3" s="1"/>
  <c r="BD25" i="3" s="1"/>
  <c r="BK25" i="3"/>
  <c r="AH25" i="3"/>
  <c r="BA21" i="3"/>
  <c r="BB21" i="3" s="1"/>
  <c r="BD21" i="3" s="1"/>
  <c r="BE21" i="3" s="1"/>
  <c r="BK18" i="3"/>
  <c r="AH18" i="3"/>
  <c r="AJ18" i="3" s="1"/>
  <c r="BA15" i="3"/>
  <c r="BB15" i="3" s="1"/>
  <c r="BD15" i="3" s="1"/>
  <c r="BA10" i="3"/>
  <c r="BB10" i="3" s="1"/>
  <c r="BD10" i="3" s="1"/>
  <c r="BE10" i="3" s="1"/>
  <c r="BL9" i="3"/>
  <c r="AI9" i="3"/>
  <c r="AJ9" i="3"/>
  <c r="BA60" i="3"/>
  <c r="BB60" i="3" s="1"/>
  <c r="BD60" i="3" s="1"/>
  <c r="BE60" i="3" s="1"/>
  <c r="BA58" i="3"/>
  <c r="BB58" i="3" s="1"/>
  <c r="BD58" i="3" s="1"/>
  <c r="BA14" i="3"/>
  <c r="BB14" i="3" s="1"/>
  <c r="BD14" i="3" s="1"/>
  <c r="BE14" i="3" s="1"/>
  <c r="BK12" i="3"/>
  <c r="AH12" i="3"/>
  <c r="AJ46" i="3"/>
  <c r="BA35" i="3"/>
  <c r="BB35" i="3" s="1"/>
  <c r="BD35" i="3" s="1"/>
  <c r="BA31" i="3"/>
  <c r="BB31" i="3" s="1"/>
  <c r="BD31" i="3" s="1"/>
  <c r="L31" i="3"/>
  <c r="AJ31" i="3"/>
  <c r="BA24" i="3"/>
  <c r="BB24" i="3" s="1"/>
  <c r="BD24" i="3" s="1"/>
  <c r="BE24" i="3" s="1"/>
  <c r="BA22" i="3"/>
  <c r="BB22" i="3" s="1"/>
  <c r="BD22" i="3" s="1"/>
  <c r="BA19" i="3"/>
  <c r="BB19" i="3" s="1"/>
  <c r="BD19" i="3" s="1"/>
  <c r="BE19" i="3" s="1"/>
  <c r="BA13" i="3"/>
  <c r="BB13" i="3" s="1"/>
  <c r="BD13" i="3" s="1"/>
  <c r="BE13" i="3" s="1"/>
  <c r="BA12" i="3"/>
  <c r="BB12" i="3" s="1"/>
  <c r="BD12" i="3" s="1"/>
  <c r="BK9" i="3"/>
  <c r="BE82" i="3" l="1"/>
  <c r="BL46" i="3"/>
  <c r="BL67" i="3"/>
  <c r="AI15" i="3"/>
  <c r="BL15" i="3"/>
  <c r="BF87" i="3"/>
  <c r="BG87" i="3" s="1"/>
  <c r="BH87" i="3" s="1"/>
  <c r="BI87" i="3" s="1"/>
  <c r="BJ87" i="3" s="1"/>
  <c r="BL72" i="3"/>
  <c r="AI88" i="3"/>
  <c r="BL88" i="3"/>
  <c r="BL94" i="3"/>
  <c r="AI94" i="3"/>
  <c r="AI82" i="3"/>
  <c r="BL82" i="3"/>
  <c r="AJ82" i="3"/>
  <c r="BF46" i="3"/>
  <c r="BG46" i="3" s="1"/>
  <c r="BH46" i="3" s="1"/>
  <c r="BI46" i="3" s="1"/>
  <c r="BE46" i="3"/>
  <c r="BF74" i="3"/>
  <c r="BG74" i="3" s="1"/>
  <c r="BH74" i="3" s="1"/>
  <c r="BI74" i="3" s="1"/>
  <c r="BE74" i="3"/>
  <c r="BF94" i="3"/>
  <c r="BG94" i="3" s="1"/>
  <c r="BH94" i="3" s="1"/>
  <c r="BI94" i="3" s="1"/>
  <c r="BF12" i="3"/>
  <c r="BG12" i="3" s="1"/>
  <c r="BH12" i="3" s="1"/>
  <c r="BI12" i="3" s="1"/>
  <c r="BJ12" i="3" s="1"/>
  <c r="BE12" i="3"/>
  <c r="BF40" i="3"/>
  <c r="BG40" i="3" s="1"/>
  <c r="BH40" i="3" s="1"/>
  <c r="BI40" i="3" s="1"/>
  <c r="BJ40" i="3" s="1"/>
  <c r="BF51" i="3"/>
  <c r="BG51" i="3" s="1"/>
  <c r="BH51" i="3" s="1"/>
  <c r="BI51" i="3" s="1"/>
  <c r="BE51" i="3"/>
  <c r="BE98" i="3"/>
  <c r="BF98" i="3"/>
  <c r="BG98" i="3" s="1"/>
  <c r="BH98" i="3" s="1"/>
  <c r="BI98" i="3" s="1"/>
  <c r="BJ98" i="3" s="1"/>
  <c r="BE113" i="3"/>
  <c r="BF113" i="3"/>
  <c r="BG113" i="3" s="1"/>
  <c r="BH113" i="3" s="1"/>
  <c r="BI113" i="3" s="1"/>
  <c r="AI77" i="3"/>
  <c r="AJ77" i="3"/>
  <c r="BL77" i="3"/>
  <c r="BL54" i="3"/>
  <c r="AI54" i="3"/>
  <c r="AJ54" i="3"/>
  <c r="AI58" i="3"/>
  <c r="BL58" i="3"/>
  <c r="BM82" i="3"/>
  <c r="BF67" i="3"/>
  <c r="BG67" i="3" s="1"/>
  <c r="BH67" i="3" s="1"/>
  <c r="BI67" i="3" s="1"/>
  <c r="BE67" i="3"/>
  <c r="BL22" i="3"/>
  <c r="AI22" i="3"/>
  <c r="AJ22" i="3"/>
  <c r="BL40" i="3"/>
  <c r="AI40" i="3"/>
  <c r="AJ40" i="3"/>
  <c r="BE22" i="3"/>
  <c r="BF22" i="3"/>
  <c r="BG22" i="3" s="1"/>
  <c r="BH22" i="3" s="1"/>
  <c r="BI22" i="3" s="1"/>
  <c r="BJ22" i="3" s="1"/>
  <c r="BE31" i="3"/>
  <c r="BF31" i="3"/>
  <c r="BG31" i="3" s="1"/>
  <c r="BH31" i="3" s="1"/>
  <c r="BI31" i="3" s="1"/>
  <c r="BE15" i="3"/>
  <c r="BF15" i="3"/>
  <c r="BG15" i="3" s="1"/>
  <c r="BH15" i="3" s="1"/>
  <c r="BI15" i="3" s="1"/>
  <c r="AJ25" i="3"/>
  <c r="BL25" i="3"/>
  <c r="AI25" i="3"/>
  <c r="BE35" i="3"/>
  <c r="BF35" i="3"/>
  <c r="BG35" i="3" s="1"/>
  <c r="BH35" i="3" s="1"/>
  <c r="BI35" i="3" s="1"/>
  <c r="BJ35" i="3" s="1"/>
  <c r="BF18" i="3"/>
  <c r="BG18" i="3" s="1"/>
  <c r="BH18" i="3" s="1"/>
  <c r="BI18" i="3" s="1"/>
  <c r="BJ18" i="3" s="1"/>
  <c r="BL18" i="3"/>
  <c r="AI18" i="3"/>
  <c r="BE9" i="3"/>
  <c r="BF9" i="3"/>
  <c r="BG9" i="3" s="1"/>
  <c r="BH9" i="3" s="1"/>
  <c r="BI9" i="3" s="1"/>
  <c r="BJ9" i="3" s="1"/>
  <c r="BE61" i="3"/>
  <c r="BF61" i="3"/>
  <c r="BG61" i="3" s="1"/>
  <c r="BH61" i="3" s="1"/>
  <c r="BI61" i="3" s="1"/>
  <c r="BJ61" i="3" s="1"/>
  <c r="BF54" i="3"/>
  <c r="BG54" i="3" s="1"/>
  <c r="BH54" i="3" s="1"/>
  <c r="BI54" i="3" s="1"/>
  <c r="BJ54" i="3" s="1"/>
  <c r="BE54" i="3"/>
  <c r="BF102" i="3"/>
  <c r="BG102" i="3" s="1"/>
  <c r="BH102" i="3" s="1"/>
  <c r="BI102" i="3" s="1"/>
  <c r="BE102" i="3"/>
  <c r="BM35" i="3"/>
  <c r="BE73" i="3"/>
  <c r="BF73" i="3"/>
  <c r="BG73" i="3" s="1"/>
  <c r="BH73" i="3" s="1"/>
  <c r="BI73" i="3" s="1"/>
  <c r="BM73" i="3" s="1"/>
  <c r="BL109" i="3"/>
  <c r="AI109" i="3"/>
  <c r="AJ109" i="3"/>
  <c r="BE93" i="3"/>
  <c r="BF93" i="3"/>
  <c r="BG93" i="3" s="1"/>
  <c r="BH93" i="3" s="1"/>
  <c r="BI93" i="3" s="1"/>
  <c r="BJ93" i="3" s="1"/>
  <c r="BF77" i="3"/>
  <c r="BG77" i="3" s="1"/>
  <c r="BH77" i="3" s="1"/>
  <c r="BI77" i="3" s="1"/>
  <c r="BJ77" i="3" s="1"/>
  <c r="BM9" i="3"/>
  <c r="BL12" i="3"/>
  <c r="AI12" i="3"/>
  <c r="AJ12" i="3"/>
  <c r="BF58" i="3"/>
  <c r="BG58" i="3" s="1"/>
  <c r="BH58" i="3" s="1"/>
  <c r="BI58" i="3" s="1"/>
  <c r="BJ58" i="3" s="1"/>
  <c r="BE58" i="3"/>
  <c r="BF25" i="3"/>
  <c r="BG25" i="3" s="1"/>
  <c r="BH25" i="3" s="1"/>
  <c r="BI25" i="3" s="1"/>
  <c r="BJ25" i="3" s="1"/>
  <c r="BE25" i="3"/>
  <c r="BF65" i="3"/>
  <c r="BG65" i="3" s="1"/>
  <c r="BH65" i="3" s="1"/>
  <c r="BI65" i="3" s="1"/>
  <c r="BE65" i="3"/>
  <c r="BM40" i="3"/>
  <c r="BM93" i="3"/>
  <c r="BF105" i="3"/>
  <c r="BG105" i="3" s="1"/>
  <c r="BH105" i="3" s="1"/>
  <c r="BI105" i="3" s="1"/>
  <c r="BJ105" i="3" s="1"/>
  <c r="BE105" i="3"/>
  <c r="BL87" i="3"/>
  <c r="AI87" i="3"/>
  <c r="AJ87" i="3"/>
  <c r="BE88" i="3"/>
  <c r="BF88" i="3"/>
  <c r="BG88" i="3" s="1"/>
  <c r="BH88" i="3" s="1"/>
  <c r="BI88" i="3" s="1"/>
  <c r="BF72" i="3"/>
  <c r="BG72" i="3" s="1"/>
  <c r="BH72" i="3" s="1"/>
  <c r="BI72" i="3" s="1"/>
  <c r="BM72" i="3" s="1"/>
  <c r="BE72" i="3"/>
  <c r="BM109" i="3"/>
  <c r="BM22" i="3" l="1"/>
  <c r="BM87" i="3"/>
  <c r="BM12" i="3"/>
  <c r="BJ65" i="3"/>
  <c r="BM65" i="3"/>
  <c r="BJ67" i="3"/>
  <c r="BM67" i="3"/>
  <c r="BJ94" i="3"/>
  <c r="BM94" i="3"/>
  <c r="BM25" i="3"/>
  <c r="BM54" i="3"/>
  <c r="BJ51" i="3"/>
  <c r="BM51" i="3"/>
  <c r="BJ46" i="3"/>
  <c r="BM46" i="3"/>
  <c r="BM58" i="3"/>
  <c r="BM18" i="3"/>
  <c r="BJ31" i="3"/>
  <c r="BM31" i="3"/>
  <c r="BJ88" i="3"/>
  <c r="BM88" i="3"/>
  <c r="BM61" i="3"/>
  <c r="BJ102" i="3"/>
  <c r="BM102" i="3"/>
  <c r="BJ15" i="3"/>
  <c r="BM15" i="3"/>
  <c r="BJ74" i="3"/>
  <c r="BM74" i="3"/>
  <c r="BM98" i="3"/>
  <c r="BM105" i="3"/>
  <c r="BJ113" i="3"/>
  <c r="BM113" i="3"/>
  <c r="BM7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300-000001000000}">
      <text>
        <r>
          <rPr>
            <sz val="11"/>
            <rFont val="Calibri"/>
            <family val="2"/>
            <scheme val="minor"/>
          </rPr>
          <t>======
ID#AAAAcjvMImU
Toshiba    (2022-07-08 05:00:54)
GBG: Ver hoja "Análisis y valoración control"</t>
        </r>
      </text>
    </comment>
    <comment ref="J7" authorId="0" shapeId="0" xr:uid="{00000000-0006-0000-0300-000002000000}">
      <text>
        <r>
          <rPr>
            <sz val="1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00000000-0006-0000-0300-000003000000}">
      <text>
        <r>
          <rPr>
            <sz val="11"/>
            <rFont val="Calibri"/>
            <family val="2"/>
            <scheme val="minor"/>
          </rPr>
          <t>======
ID#AAAAcjvMIng
Camilo    (2022-07-08 05:00:54)
GBG
: en este campo se registra la persona delegada para generar el seguimiento y cargue de las actividades en el aplicativo.</t>
        </r>
      </text>
    </comment>
    <comment ref="BT7" authorId="0" shapeId="0" xr:uid="{00000000-0006-0000-0300-000004000000}">
      <text>
        <r>
          <rPr>
            <sz val="11"/>
            <rFont val="Calibri"/>
            <family val="2"/>
            <scheme val="minor"/>
          </rPr>
          <t>======
ID#AAAAcjvMIns
Camilo    (2022-07-08 05:00:54)
GBG: En este Campo se diligencia la fecha en que se registre en el aplicativo los riesgos definidos por el proceso.</t>
        </r>
      </text>
    </comment>
    <comment ref="BU7" authorId="0" shapeId="0" xr:uid="{00000000-0006-0000-0300-000005000000}">
      <text>
        <r>
          <rPr>
            <sz val="11"/>
            <rFont val="Calibri"/>
            <family val="2"/>
            <scheme val="minor"/>
          </rPr>
          <t>======
ID#AAAAcjvMImw
Camilo    (2022-07-08 05:00:54)
GBG: En este campo se registra la fecha máxima en que se va a realizar seguimiento de actividades de los controles. propuestos.</t>
        </r>
      </text>
    </comment>
    <comment ref="BV7" authorId="0" shapeId="0" xr:uid="{00000000-0006-0000-0300-000006000000}">
      <text>
        <r>
          <rPr>
            <sz val="11"/>
            <rFont val="Calibri"/>
            <family val="2"/>
            <scheme val="minor"/>
          </rPr>
          <t>======
ID#AAAAcjvMInU
Camilo    (2022-07-08 05:00:54)
GBG: En este campo se diligencia el numero que genera el aplicativo, para el riesgo registrado.</t>
        </r>
      </text>
    </comment>
    <comment ref="BW7" authorId="0" shapeId="0" xr:uid="{00000000-0006-0000-0300-000007000000}">
      <text>
        <r>
          <rPr>
            <sz val="11"/>
            <rFont val="Calibri"/>
            <family val="2"/>
            <scheme val="minor"/>
          </rPr>
          <t>======
ID#AAAAcjvMImY
Camilo    (2022-07-08 05:00:54)
GBG:Se registra cambios que se generen durante la vigencia, responsables, cambio de actividades, redacción, materializaciones , etc.</t>
        </r>
      </text>
    </comment>
    <comment ref="AM8" authorId="0" shapeId="0" xr:uid="{00000000-0006-0000-0300-000008000000}">
      <text>
        <r>
          <rPr>
            <sz val="11"/>
            <rFont val="Calibri"/>
            <family val="2"/>
            <scheme val="minor"/>
          </rPr>
          <t>======
ID#AAAAcjvMIm0
Toshiba    (2022-07-08 05:00:54)
GBG: ¿Existe un responsable asignado a la ejecu ción del control?</t>
        </r>
      </text>
    </comment>
    <comment ref="AO8" authorId="0" shapeId="0" xr:uid="{00000000-0006-0000-0300-000009000000}">
      <text>
        <r>
          <rPr>
            <sz val="11"/>
            <rFont val="Calibri"/>
            <family val="2"/>
            <scheme val="minor"/>
          </rPr>
          <t>======
ID#AAAAcjvMInA
Toshiba    (2022-07-08 05:00:54)
GBGB: ¿El responsable tiene la autoridad y adecua da segregación de funciones en la ejecución del control?</t>
        </r>
      </text>
    </comment>
    <comment ref="AQ8" authorId="0" shapeId="0" xr:uid="{00000000-0006-0000-0300-00000A000000}">
      <text>
        <r>
          <rPr>
            <sz val="1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xr:uid="{00000000-0006-0000-0300-00000B000000}">
      <text>
        <r>
          <rPr>
            <sz val="1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00000000-0006-0000-0300-00000C000000}">
      <text>
        <r>
          <rPr>
            <sz val="11"/>
            <rFont val="Calibri"/>
            <family val="2"/>
            <scheme val="minor"/>
          </rPr>
          <t>======
ID#AAAAcjvMInc
Toshiba    (2022-07-08 05:00:54)
GBG: ¿La fuente de información que se utiliza en el desarrollo del control es información confia ble que permita mitigar el riesgo?</t>
        </r>
      </text>
    </comment>
    <comment ref="AW8" authorId="0" shapeId="0" xr:uid="{00000000-0006-0000-0300-00000D000000}">
      <text>
        <r>
          <rPr>
            <sz val="1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xr:uid="{00000000-0006-0000-0300-00000E000000}">
      <text>
        <r>
          <rPr>
            <sz val="1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xr:uid="{00000000-0006-0000-0300-00000F000000}">
      <text>
        <r>
          <rPr>
            <sz val="11"/>
            <rFont val="Calibri"/>
            <family val="2"/>
            <scheme val="minor"/>
          </rPr>
          <t>======
ID#AAAAcjvMImc
Toshiba    (2022-07-08 05:00:54)
GBG:  Ver Hoja Análisis y valoración control</t>
        </r>
      </text>
    </comment>
    <comment ref="BB8" authorId="0" shapeId="0" xr:uid="{00000000-0006-0000-0300-000010000000}">
      <text>
        <r>
          <rPr>
            <sz val="11"/>
            <rFont val="Calibri"/>
            <family val="2"/>
            <scheme val="minor"/>
          </rPr>
          <t>======
ID#AAAAcjvMInI
Toshiba    (2022-07-08 05:00:54)
GBG: Ver Tabla Diseño Control Hoja  Análisis y valoración control</t>
        </r>
      </text>
    </comment>
    <comment ref="BC8" authorId="0" shapeId="0" xr:uid="{00000000-0006-0000-0300-000011000000}">
      <text>
        <r>
          <rPr>
            <sz val="11"/>
            <rFont val="Calibri"/>
            <family val="2"/>
            <scheme val="minor"/>
          </rPr>
          <t>======
ID#AAAAcjvMInE
Toshiba    (2022-07-08 05:00:54)
GBG: Ver Tabla Ejecución Control Hoja  Análisis y valoración control</t>
        </r>
      </text>
    </comment>
    <comment ref="BE8" authorId="0" shapeId="0" xr:uid="{00000000-0006-0000-0300-000012000000}">
      <text>
        <r>
          <rPr>
            <sz val="11"/>
            <rFont val="Calibri"/>
            <family val="2"/>
            <scheme val="minor"/>
          </rPr>
          <t>======
ID#AAAAcjvMInQ
Toshiba    (2022-07-08 05:00:54)
GBG: Ver Tabla Solidez individual Control Hoja  Análisis y valoración control</t>
        </r>
      </text>
    </comment>
    <comment ref="BG8" authorId="0" shapeId="0" xr:uid="{00000000-0006-0000-0300-000013000000}">
      <text>
        <r>
          <rPr>
            <sz val="11"/>
            <rFont val="Calibri"/>
            <family val="2"/>
            <scheme val="minor"/>
          </rPr>
          <t>======
ID#AAAAcjvMInM
Toshiba    (2022-07-08 05:00:54)
GBG: Ver Tabla Solidez del conjunto Controles Hoja  Análisis y valoración control</t>
        </r>
      </text>
    </comment>
    <comment ref="G35" authorId="0" shapeId="0" xr:uid="{00000000-0006-0000-0300-000014000000}">
      <text>
        <r>
          <rPr>
            <sz val="11"/>
            <rFont val="Calibri"/>
            <family val="2"/>
            <scheme val="minor"/>
          </rPr>
          <t>======
ID#AAAAcjvMImE
Toshiba    (2022-07-08 05:00:54)
GBG: revisar redacción</t>
        </r>
      </text>
    </comment>
  </commentList>
</comments>
</file>

<file path=xl/sharedStrings.xml><?xml version="1.0" encoding="utf-8"?>
<sst xmlns="http://schemas.openxmlformats.org/spreadsheetml/2006/main" count="2520" uniqueCount="838">
  <si>
    <t>Componente</t>
  </si>
  <si>
    <t>Subcomponente</t>
  </si>
  <si>
    <t>Actividades</t>
  </si>
  <si>
    <t>Fecha inicio</t>
  </si>
  <si>
    <t>Versión:</t>
  </si>
  <si>
    <t>Fecha de Aprobación:</t>
  </si>
  <si>
    <t>Código: E-DEAG-FR-</t>
  </si>
  <si>
    <t>3.1. Código de integridad</t>
  </si>
  <si>
    <t xml:space="preserve">VERSIÓN </t>
  </si>
  <si>
    <t>Fecha de aprobación en Comité Institucional de Gestión y Desempeño</t>
  </si>
  <si>
    <t>CAMBIOS REALIZADOS</t>
  </si>
  <si>
    <t>(FECHA DE APROBACIÓN EN EL COMITÉ INSTITUCIONAL DE GESTIÓN Y DESEMPEÑO.) O ( FECHA DE APROBACIÓN EN LA MESA TRANCICIONAL DE TRANSPARENCIA.</t>
  </si>
  <si>
    <t>VERSIÓN 1</t>
  </si>
  <si>
    <t>VERSIÓN 2</t>
  </si>
  <si>
    <t>VERSIÓN 3</t>
  </si>
  <si>
    <t xml:space="preserve">1.2. Riesgos de lavado de activos, financiación del terrorismo y proliferación de armas.
CONSULTA DE POSIBLES Proovedores, riesgos de contratación , testaferros relacionado con lavados de activos, </t>
  </si>
  <si>
    <t>6.6. Menú participa</t>
  </si>
  <si>
    <t>6.7. Menú Servicio al ciudadano</t>
  </si>
  <si>
    <t>6.1. Lineamientos de Transparencia Activa</t>
  </si>
  <si>
    <t>6.2. Lineamientos de Transparencia Pasiva</t>
  </si>
  <si>
    <t>6.3. Elaboración los Instrumentos de Gestión de la Información</t>
  </si>
  <si>
    <t>6.4. Criterio diferencial de accesibilidad</t>
  </si>
  <si>
    <t>6.5. Monitoreo del Acceso a la Información Pública</t>
  </si>
  <si>
    <t>1. Gestión Integral del Riesgo</t>
  </si>
  <si>
    <t xml:space="preserve">2. Redes interinstitucionales y canales de denuncia </t>
  </si>
  <si>
    <t>4.1. Adecuación
institucional para
cumplir con la debida
diligencia</t>
  </si>
  <si>
    <t>4.2. Construcción del plan
de trabajo para adaptar
y/o desarrollar la debida
diligencia</t>
  </si>
  <si>
    <t xml:space="preserve">4.3. Gestión de la debida
diligencia 
</t>
  </si>
  <si>
    <t>6.8.Apertura de datos para los
ciudadanos y grupos de
interés</t>
  </si>
  <si>
    <t>3.2 Programas de Gestión de
Integridad</t>
  </si>
  <si>
    <t>3.3 Promoción de la
integridad en las
instituciones y grupos
de interés</t>
  </si>
  <si>
    <t>3.4 Gestión preventiva de
conflicto de interés</t>
  </si>
  <si>
    <t>Indicador</t>
  </si>
  <si>
    <t>Producto</t>
  </si>
  <si>
    <t>Meta</t>
  </si>
  <si>
    <t>Recursos financieros</t>
  </si>
  <si>
    <t xml:space="preserve">1.1. Riesgos de corrupción </t>
  </si>
  <si>
    <t>1.2. Riesgos de lavado de activos, financiación del terrorismo y proliferación de armas</t>
  </si>
  <si>
    <t>3.5 Gestión prácticas Anti soborno, Antifraude</t>
  </si>
  <si>
    <t>2.2 Formulario de denuncias y línea anticorrupción</t>
  </si>
  <si>
    <t>2.1. Red Interinstitucional de Transparencia y Acceso a la Información Pública</t>
  </si>
  <si>
    <t>Gerencia de Buen Gobierno</t>
  </si>
  <si>
    <t>Secretaría General - Dirección de Atención al Usuario</t>
  </si>
  <si>
    <t>Secretaría de Función Pública - Dirección de Desarrollo Humano</t>
  </si>
  <si>
    <t>5.1. Estrategia de Rendición de Cuentas</t>
  </si>
  <si>
    <t>Secretaría de Planeación</t>
  </si>
  <si>
    <t>Secretaría de Gobierno - Dirección de Asuntos Municipales</t>
  </si>
  <si>
    <t>Secretaría TIC</t>
  </si>
  <si>
    <t>Secretaría TIC
Secretaría General - Dirección de Atención al Usuario</t>
  </si>
  <si>
    <t>Secretaría de Planeación - Dirección de Infraestructura de Datos Espaciales y Estadísticos</t>
  </si>
  <si>
    <t>Secretaría de Prensa
Secretaría TIC</t>
  </si>
  <si>
    <t>Secretaría General
Secretaría de Desarrollo Social</t>
  </si>
  <si>
    <t>Secretaría de Hacienda</t>
  </si>
  <si>
    <t>5.3. Estrategia de Participación Ciudadana</t>
  </si>
  <si>
    <t>5.2. Innovación en la Gestión Pública</t>
  </si>
  <si>
    <t>Oficina de Control Disciplinario Interno</t>
  </si>
  <si>
    <t>Secretaría Jurídica - Dirección de Contratación
Secretaría de Hacienda
Secretaría de Función Pública - Dirección de Talento Humano
Secretaría de TIC</t>
  </si>
  <si>
    <t>Secretaría de Planeación - Dirección de Evaluación y Seguimiento</t>
  </si>
  <si>
    <t>Secretaría General - Dirección de Atención al Usuario
Gerencia de Buen Gobierno</t>
  </si>
  <si>
    <t>Secretaría TIC - Dirección de Sistemas de Información y Aplicaciones
Secretaría General - Dirección de Atención al Usuario</t>
  </si>
  <si>
    <t>Secretaría TIC - Dirección de Gobierno Digital</t>
  </si>
  <si>
    <t>Lider Componente</t>
  </si>
  <si>
    <t>Lider Actividad</t>
  </si>
  <si>
    <t>1.3Riesgos de gestion</t>
  </si>
  <si>
    <t xml:space="preserve">1.4 Riesgos fiscales </t>
  </si>
  <si>
    <t>1.5  Riesgos de conflictos de intereses</t>
  </si>
  <si>
    <t>Identificar los procesos con mayor exposición a este tipo de riesgo</t>
  </si>
  <si>
    <t xml:space="preserve">Gerencia de Buen Gobierno
</t>
  </si>
  <si>
    <t xml:space="preserve">actualizacion del micrositio a partir de las actividades que se van a llevar a cabo asi como de los lineamientos que la matriz ITA demanda.  </t>
  </si>
  <si>
    <t>Secretaría de Función Pública
Secretaría de Planeación</t>
  </si>
  <si>
    <t>Gestionar e implentar un plan de trabajo con la RITA</t>
  </si>
  <si>
    <t>Socializar la estrategia de rendición de cuentas a los grupos de interés.</t>
  </si>
  <si>
    <t>Publicar informes de gestión de las inversiones con cargo al Sistema General de Regalías y socializarlo por correo electrónico a los grupos de interés.</t>
  </si>
  <si>
    <t>Publicar en página Web Informe Previo a Audiencia Pública de Rendición de Cuentas  y socializarlo por correo electrónico a los grupos de interés.</t>
  </si>
  <si>
    <t>Publicar avances sobre la gestión adelantada en el marco del SNRdC, Nodo a definir  y socializarlo por correo electrónico a los grupos de interés.</t>
  </si>
  <si>
    <t>Publicar y difundir las convocatorias para participar en los espacios de  audiencias.
Tiempo: 15 días antes del evento.</t>
  </si>
  <si>
    <t>Diálogos de rendición de cuentas de  las inversiones con cargo al Sistema General de Regalías, dirigido a grupos de valor de Proyectos de Regalías.
 Modalidad: Asistencia presencial limitada</t>
  </si>
  <si>
    <t>Diálogo de gestión adelantada en el marco del SNRdC, Nodo a definir.
 Modalidad: Asistencia presencial limitada</t>
  </si>
  <si>
    <t>Publicar las respuestas e inquietudes recibidas en los eventos de rendición de cuentas en la Página Web de la Gobernación de Cundinamarca.</t>
  </si>
  <si>
    <t>Realizar la encuesta de satisfacción de Rendición de Cuentas sobre los eventos realizados.</t>
  </si>
  <si>
    <t>Publicar los resultados de Rendición de Cuentas.</t>
  </si>
  <si>
    <t xml:space="preserve">Secretaría de Planeación  </t>
  </si>
  <si>
    <t>Secretaría de Prensa</t>
  </si>
  <si>
    <t>Dirección de Gestión de la Inversión</t>
  </si>
  <si>
    <t>Todas las entidades con metas en el Plan de Desarrollo</t>
  </si>
  <si>
    <t>Secretaría de Desarrollo e Inclusión Social</t>
  </si>
  <si>
    <t>Secretaría responsable del Nodo a Definir.</t>
  </si>
  <si>
    <t xml:space="preserve">Secretaría de Prensa
</t>
  </si>
  <si>
    <t>Entidad responsable de la pregunta.</t>
  </si>
  <si>
    <t>Entidad responsable del evento.</t>
  </si>
  <si>
    <t xml:space="preserve">Identificar los procesos con mayor exposición a este tipo de riesgo
Brindar capacitación en identificación, gestión y monitoreo a Riesgos de Corrupción y Fraude
Consolidar informe de monitoreo a controles y generar informe de análisis
</t>
  </si>
  <si>
    <t>Promover el empoderamiento de niños, niñas, adolescentes y jóvenes para que identifiquen posibles acciones de corrupción y realicen las debidas denuncias</t>
  </si>
  <si>
    <t>Promover la realización de procesos de rendición pública de cuentas de niños, niñas, adolescentes y jóvenes con periodicidad anual</t>
  </si>
  <si>
    <t>Promover el botón PARTICIPA MEDIANTE LA PRIORIZACION EN EL DESARROLLO DE PIEZAS COMUNICATIVAS EN MEDIOS</t>
  </si>
  <si>
    <t>Implemementar herramientas virtuales para promover la participación ciudadana y los procesos de rendición pública de cuentas</t>
  </si>
  <si>
    <t>Realizar y enviar informe a la Oficina de Control Interno Disciplinario  de manera trimestral junto con el informe que se presenta para el canal de denuncias virtual.</t>
  </si>
  <si>
    <t>Publicar datos abiertos de las dependencias y secretarias parte de la Gobernación de Cundinamarca en el portal de mapas y estadísticas mapas.cundinamarca.gov.co</t>
  </si>
  <si>
    <t xml:space="preserve">Responder por escrito en el término de quince días hábiles a las preguntas de los ciudadanos formuladas en el marco del proceso de Rendición de Cuentas por el medio que establezca el solicitante </t>
  </si>
  <si>
    <t>Fuente:  Adaptado de la Guía para la Administración del Riesgo y el Diseño de Controles en Entidades Públicas. Versión 4. 2018. DAFP</t>
  </si>
  <si>
    <t>Secreataro</t>
  </si>
  <si>
    <t>Despacho</t>
  </si>
  <si>
    <t xml:space="preserve">Directivos y Profesional </t>
  </si>
  <si>
    <t xml:space="preserve">Supervisores del convenio </t>
  </si>
  <si>
    <t xml:space="preserve">Estructurar y construir un repositorio con el fin de poder tener la información que respalde los soportes del requerimiento de los proyectos </t>
  </si>
  <si>
    <t>Fuerte</t>
  </si>
  <si>
    <t>Completa</t>
  </si>
  <si>
    <t>Se investigan y  resuelven oportunamente</t>
  </si>
  <si>
    <t>Confiable</t>
  </si>
  <si>
    <t>Prevenir</t>
  </si>
  <si>
    <t>Oportuna</t>
  </si>
  <si>
    <t>Adecuado</t>
  </si>
  <si>
    <t>Asignado</t>
  </si>
  <si>
    <t>Los integrantes de la máxima instancia de Gobernanza se reunirán  de acuerdo a los establecido en el convenio , con el fin de Validar  y aprobar las actividades o requerimientos, de los componentes presentados por el operador y supervisor que pueden ser administrativos , técnicos, financiero, jurídico o ambientales, en caso de no existir Quórum no tener los soportes que garantizan la variación será reprogramada la reunión y como evidencia quedara el acta de reunión de la instancia .</t>
  </si>
  <si>
    <t>no</t>
  </si>
  <si>
    <t>si</t>
  </si>
  <si>
    <t>Enriquecimiento ilícito de contratistas y/o servidores públicos</t>
  </si>
  <si>
    <t>Fraude Externo</t>
  </si>
  <si>
    <t>Probabilidad de recibir dadivas y beneficio para un tercero, aprobando acciones de incumplimiento  en la ejecución de los convenios de manera indeterminada</t>
  </si>
  <si>
    <t>Aprobando acciones de incumplimiento  en la ejecución de los convenios de manera indeterminada</t>
  </si>
  <si>
    <t>recibir dadivas y beneficio para un tercero</t>
  </si>
  <si>
    <t>Inicia con la identificación de necesidades, continúa con la definición de líneas estratégicas y priorización de asignación de recursos y la formulación, estructuración, ejecución de los proyectos y programas, seguimiento y evaluación de los resultados de las actividades desarrolladas, finaliza con la retroalimentacion y la evaluación de impacto en territorio.
Este proceso esta integrado por:
Secretaria de Ciencia, Tecnología e Innovación</t>
  </si>
  <si>
    <t>Promover el desarrollo de la Ciencia, Tecnología e Innovación, CTeI en el departamento mediante la implementación de programas y proyectos transversales para dar solución a las problemáticas identificadas en los diferentes sectores del territorio.</t>
  </si>
  <si>
    <t>Promoción de Ciencia, Tecnología e Innovación</t>
  </si>
  <si>
    <t>Pérdida de confianza en lo público</t>
  </si>
  <si>
    <t xml:space="preserve">Investigaciones penales, disciplinarias y fiscales </t>
  </si>
  <si>
    <r>
      <t>SCDE:
2025
SA:
20</t>
    </r>
    <r>
      <rPr>
        <sz val="11"/>
        <rFont val="Arial Narrow"/>
        <family val="2"/>
      </rPr>
      <t>25
SADR:</t>
    </r>
    <r>
      <rPr>
        <sz val="11"/>
        <color theme="1"/>
        <rFont val="Arial Narrow"/>
        <family val="2"/>
      </rPr>
      <t xml:space="preserve">
2025</t>
    </r>
  </si>
  <si>
    <t>SCDE:
2025
SA:
2025
SADR:
2025</t>
  </si>
  <si>
    <t>SCDE:
SECRETARIO DE COMPETITIVIDAD Y DESARROLLO ECONÓMICO
SA:
SECRETARIO DE AMBIENTE
SADR:
SECRETAROI DE AGRICULTURA Y DESARROLLO RURAL</t>
  </si>
  <si>
    <t>SCDE:
DESPACHO SECRETARIA DE COMPETITIVIDAD Y DESARROLLO ECONÓMICO
SA:
DIRECCION DE SEGURIDAD HÍDRICA Y SANEAMIENTO BÁSICO
DIRECCIÓN DE PLANIFICACIÓN INTEGRAL DE LA GESTIÓN AMBIENTAL
SADR:
DESPACHO SECRETARIA DE AGRICULTURA Y DESARROLLO RURAL</t>
  </si>
  <si>
    <t>Director de cada secretaría que tiene a cargo el grupo de trabajo
Funcionario designado como supervisor de contrato</t>
  </si>
  <si>
    <t>POR DEFINIR</t>
  </si>
  <si>
    <t xml:space="preserve">Verificación inicial de cumplimiento de requisitos establecidos para acceder a los recursos o beneficios por parte de un grupo de trabajo o supervisor, a través de un formato de lista de chequeo donde se identifique  la verificación inicial de cada uno de los participantes de la convocatoria o contratación. </t>
  </si>
  <si>
    <t>Moderado</t>
  </si>
  <si>
    <r>
      <rPr>
        <b/>
        <sz val="9"/>
        <rFont val="Arial Narrow"/>
        <family val="2"/>
      </rPr>
      <t xml:space="preserve">Responsable: </t>
    </r>
    <r>
      <rPr>
        <sz val="9"/>
        <rFont val="Arial Narrow"/>
        <family val="2"/>
      </rPr>
      <t xml:space="preserve">Integrantes de cada Comité Técnico - verificador 
SCDE: Integrantes del Comité Técnico del Fondo de Emprendimiento Departamental =
Secretario Competitividad y Desarrollo Económico
Secretario Desarrollo Social
Representante o Delegado SENA Regional Cundinamarca
Representante o Delegado Fenalco   
</t>
    </r>
    <r>
      <rPr>
        <b/>
        <sz val="9"/>
        <rFont val="Arial Narrow"/>
        <family val="2"/>
      </rPr>
      <t>Periodicidad:</t>
    </r>
    <r>
      <rPr>
        <sz val="9"/>
        <rFont val="Arial Narrow"/>
        <family val="2"/>
      </rPr>
      <t xml:space="preserve"> 6 meses ó cuando aplique (en razón a ejecución de convocatorias y/o contratación)
</t>
    </r>
    <r>
      <rPr>
        <b/>
        <sz val="9"/>
        <rFont val="Arial Narrow"/>
        <family val="2"/>
      </rPr>
      <t>Propósito:</t>
    </r>
    <r>
      <rPr>
        <sz val="9"/>
        <rFont val="Arial Narrow"/>
        <family val="2"/>
      </rPr>
      <t xml:space="preserve"> aprobar la asignación de resursos o insumos y determinar los beneficiarios de los participantes de la convocatoria o la contratación a través de la validación de los documentos verificados 
</t>
    </r>
    <r>
      <rPr>
        <b/>
        <sz val="9"/>
        <rFont val="Arial Narrow"/>
        <family val="2"/>
      </rPr>
      <t>Cómo se realiza:</t>
    </r>
    <r>
      <rPr>
        <sz val="9"/>
        <rFont val="Arial Narrow"/>
        <family val="2"/>
      </rPr>
      <t xml:space="preserve"> Los integrantes de cada comité validan y aprueban  los documentos que los equipos de trabajo verificaron del cual se general un documento de aprobación final 
</t>
    </r>
    <r>
      <rPr>
        <b/>
        <sz val="9"/>
        <rFont val="Arial Narrow"/>
        <family val="2"/>
      </rPr>
      <t>Desviación:</t>
    </r>
    <r>
      <rPr>
        <sz val="9"/>
        <rFont val="Arial Narrow"/>
        <family val="2"/>
      </rPr>
      <t xml:space="preserve"> Una vez se detacta la inconsistencia, en el documento aprobatorio o acta debe quedar estipulado que hubo incumplimiento de requisitos y se debe trasladar a la entidad competente. 
</t>
    </r>
    <r>
      <rPr>
        <b/>
        <sz val="9"/>
        <rFont val="Arial Narrow"/>
        <family val="2"/>
      </rPr>
      <t xml:space="preserve">Evidencia: </t>
    </r>
    <r>
      <rPr>
        <sz val="9"/>
        <rFont val="Arial Narrow"/>
        <family val="2"/>
      </rPr>
      <t>Acta de aprobación. o documento aprobatorio.</t>
    </r>
  </si>
  <si>
    <t>Pérdida de la imagen institucional</t>
  </si>
  <si>
    <t>Posibilidad de recibir cualquier dádiva o beneficio a  nombre propio o de terceros para ser favorecido de la entrega de recursos o insumos por parte de las secretarías que integran el proceso.</t>
  </si>
  <si>
    <r>
      <t>Incumplimento de requisitos para acceder a la entrega de los recursos otorgados por</t>
    </r>
    <r>
      <rPr>
        <sz val="11"/>
        <rFont val="Arial Narrow"/>
        <family val="2"/>
      </rPr>
      <t xml:space="preserve"> las secretarias que integran el proceso.</t>
    </r>
  </si>
  <si>
    <t xml:space="preserve">Insuficiente difusión de proeyectos para la entrega de recursos de las Secretarías que intervienen en el proceso, para dirigirse directamente a los grupos de interés. </t>
  </si>
  <si>
    <t xml:space="preserve">	
Se inicia con la planeación del Servicio de asistencia técnica, Plan de Acción, Plan Indicativo y de regalías, programas, proyectos y políticas, continua con la ejecución e implementación, encaminada al cumplimiento del objetivo, y finaliza con el seguimiento, evaluación y toma de acciones en pro de la mejora continua.</t>
  </si>
  <si>
    <t>Promover el desarrollo económico sostenible a través de estrategias de comercialización y financiación de proyectos en temas minero-energéticos, agroindustriales, de fortalecimiento empresarial y de gestión ambiental, impulsando la competitividad y productividad, garantizando la protección de los recursos naturales con el fin de mejorar la calidad de vida de los Cundinamarqueses.</t>
  </si>
  <si>
    <t>Promoción de la Competitividad y Desarrollo Económico Sostenible</t>
  </si>
  <si>
    <t>Responsable:
Periodicidad:
Propósito:
Cómo se realiza:
Desviación:
Evidencia</t>
  </si>
  <si>
    <t>Demandas contra el Estado</t>
  </si>
  <si>
    <t>Secretaría de Gobierno</t>
  </si>
  <si>
    <t>Dirección de Seguridad y Orden Público</t>
  </si>
  <si>
    <t>Director</t>
  </si>
  <si>
    <t>En los Comités primarios revisar la inversión de recursos del Fondo cuenta de seguridad y orden público, atendiendo las dinamicas de seguridad presentadas en el Departamento</t>
  </si>
  <si>
    <t>Reducir (mitigar)</t>
  </si>
  <si>
    <t>Detectar</t>
  </si>
  <si>
    <t>Responsable: Director de Seguridad y orden Público
Periodicidad:Trimestralmente
Propósito: Evaluar la inversión de los recursos destinados a la seguridad y orden público en el Departamento
Cómo se realiza: En comité primario evaluar las solicitudes recibidas frente a la inversion realizada
Desviación: Desviar la inversón de recursos en materia de seguridad y orden público en el Departamento.
Evidencia: Acta de evaluación de la inversión</t>
  </si>
  <si>
    <t>Fraude Interno (Corrupción)</t>
  </si>
  <si>
    <t>Posibilidad de recibir cualquier dádiva  o beneficio por posible conflicto de interés en materia de  protección de Derechos Humanos en el Departamento.</t>
  </si>
  <si>
    <t>Inadecuado seguimiento a la atención de casos relacionados con la protección de Derechos Humanos en el Departamento</t>
  </si>
  <si>
    <t>Sanciones judiciales,Disciplinarias, penales y fiscales, perdida de vidas.</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</si>
  <si>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</si>
  <si>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</si>
  <si>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</si>
  <si>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Secretaria de Gobierno</t>
  </si>
  <si>
    <t>Dirección de Justicia y DDHH</t>
  </si>
  <si>
    <t>Técnico Operativo</t>
  </si>
  <si>
    <t>Alexandra Rubio Cifuentes</t>
  </si>
  <si>
    <t>Revisar  mensualmente de manera aleatoria el tratamiento del 50% de los  los casos reportados a la Mesa Técnica Departamental de amenzados, para evidenciar el seguimiento realizado e identificar las causales de vulneraciones que se presenten a los Derechos Humanos .</t>
  </si>
  <si>
    <t>Responsable: Subdirector (a) de Manejo UAEGRD
Periodicidad:Trimestal
Propósito: Revisar que los documentos allegados a la UAEGRD, que  estén debidamente firmados y legalizados de acuerdo a los formatos establecidos en el procedimiento.
Cómo se realiza: trimestralmentese se efectúa una revisión aleatoria a la documentacion entregada del proceso de entrega de ayuda humanitaria,  con  los informes, formatos y actas de entrega debidamente firmadas por las partes interesadas trabajo realizado  por  el auxiliar administrativo o contratista de la UAEGRD para revisión de la Subdirectora de Manejo de la UAEGRD.
Desviación: No diligenciar debidamente los formatos o actas de entrega firmadas y/o  omitir el procedimiento de entrega  de ayudas humanitarias de la UAEGRD. 
Evidencia: Cuadro consolidado en excel  trimestral de las ayudas entregadas,  una muestra aleatoria acta de entraga con los formatos.</t>
  </si>
  <si>
    <t>Secretario de Gobierno</t>
  </si>
  <si>
    <t>Subdirector (a)  de Manejo UAEGRD</t>
  </si>
  <si>
    <t>Director (a)</t>
  </si>
  <si>
    <t>Profesional Universitario  Nidia Milena Garzón Saza</t>
  </si>
  <si>
    <t xml:space="preserve">Efectuar  consolidación  trimestral  en cuadro excel  de las entregas de ayudas humanitarias de acuerdo a los formatos establecidos en la herramienta Isolución: (Revisar la documentación entregada por los municipios y seguimiento para archivar de acuerdo a la TRD de la UAEGRD) actividad realizada por el técnico, auxiliar administrativo  y/o contratista UAEGRD de acuerdo a las instrucciones impartidas por la subdirectora de Manejo UAEGRD, quien revisa y aprueba la información para  enviar como evidencia al Mapa de Corrupción año 2024. </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</si>
  <si>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</si>
  <si>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</si>
  <si>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</si>
  <si>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 xml:space="preserve">Semestralmente se validaran los informes  de gestión y las actas entregadas por parte de los proveedores de la ARL de los servicios prestados </t>
  </si>
  <si>
    <t>Responsable:Responsable: El director de desarrollo humano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</si>
  <si>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Detrimento patrimonial</t>
  </si>
  <si>
    <t>Solicitar pagos no reglamentados en beneficio propio o de un tercero durante el proceso de negociación de los presupuestos de reinversión</t>
  </si>
  <si>
    <t xml:space="preserve">Mensualmente mediante la entrega de indicadores de gestión se evaluaran a los proveedores externos que suministra la ARL </t>
  </si>
  <si>
    <t>Responsable: El director de desarrollo humano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</si>
  <si>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</si>
  <si>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</si>
  <si>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</si>
  <si>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</si>
  <si>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</si>
  <si>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</si>
  <si>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Secretaria</t>
  </si>
  <si>
    <t>Gestor Equipo de Mejoramiento del Proceso</t>
  </si>
  <si>
    <t xml:space="preserve">Crear y codificar  formato de inexistencia de conflicto de intereses en plataforma ISOLUCION y asociarlo a los procedimientos del Proceso Estratégico de la Secretaría de Integración Regional el cual se diligenciará, cada vez que se requiera en el marco de las funciones de la Secretaría de Integración Regional por los funcionarios que tengan a cargo tanto su diseño como aprobación, sera revisado y aprobado por el comite directivo, Evidencia: Codificación de Formato de inexistencia de conflicto de intereses, Actualización de Procedimientos y actas de Comité Directivo </t>
  </si>
  <si>
    <t xml:space="preserve">
Responsable: Gerente.
Periodicidad: Semestral.
Propósito: Planeación y seguimiento a las actividades realizadas en las áreas de la Secretaría de Integración Regional.
Cómo se realizará: Identificar y validar acciones en el marco de las funciones de la Secretaría de Integración Regional.  
Desviación: Revisión y aprobación por Comité Directivo. 
Evidencia: Cronograma y seguimiento de las actividades </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</si>
  <si>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</si>
  <si>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</si>
  <si>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</si>
  <si>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</si>
  <si>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</si>
  <si>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</si>
  <si>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Secretaria de Educación</t>
  </si>
  <si>
    <t>Profesional Universitario/ Especializado</t>
  </si>
  <si>
    <t xml:space="preserve">1. El Profesional universitario de planta  o contratista delegado por la Secretaría de Educación deberá solicitar a la Secretaria TIC, S el reporte mensual de auditoria de los usuarios con perfil de radicadores en el sistema de gestión documental, SAC, asignados a los diferentes canales a través de  los cuales se registran  las comunicaciones oficiales externas recibidas.  
2. El profesional Universitario de planta  o contratista asignado por la Secretaría de Educación elaborará informe mensual, relacionando el comportamiento por radicador del debido direccionamiento y  publicación de imágenes, dando cumplimiento a las directrices establecidas por la Dirección de atención al usuario.
3. El profesional universitario de planta o contratista asignado por la Secretaria de Educación elaborará mensualmente  informe detallado al seguimiento del  correcto direccionamiento  de las comunicaciones oficiales recibidas,  consolidando los resultados de la gestión realizada  y registrada en planillas de control .                                                               
4. El profesional universitario de planta o contratista asignado por la Secretaria de Educación , estructurará y formulará el  indicador de  comunicaciones oficiales externas recibidas dando cumplimiento a las directrices generadas por la Dirección de Atención al Usuario.                   
</t>
  </si>
  <si>
    <t>Compartir (acuerdo contractual)</t>
  </si>
  <si>
    <t>Secretaria Privada - Despacho del Gobernador</t>
  </si>
  <si>
    <t xml:space="preserve">1. El Profesional universitario de planta  o contratista delegado por el Secretario Privado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Privado elaborará informe mensual , detallando el  comportamiento por radicador del debido direccionamiento y  publicación de imágenes, dando cumplimiento a las directrices establecidas por la Dirección de atención al usuario.                                                                                                                                            
3.  El profesional Universitario asignado por el Secretario Privado  elaborará mensualmente informe  relacionando al seguimiento del  correcto direccionamiento  de las comunicaciones oficiales recibidas,  consolidando los resultados de la gestión realizada  y registrada en planillas de control  realizada durante el mes.                                                                         
4.El profesional Universitario asignado por el Secretario Privado, estructurará y formulará el indicador de  comunicaciones oficiales externas recibidas dando cumplimiento a las directrices generadas por la Dirección de Atención al Usuario.                   
</t>
  </si>
  <si>
    <t>Secretaria de Transporte y Movilidad</t>
  </si>
  <si>
    <t>Director o Profesional Universitario</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</si>
  <si>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o Contratista asignado por el Secretaria de Transporte y Movilidad,   elaborará informe mensual relacionando el  seguimiento del  correcto direccionamiento  de las comunicaciones oficiales recibidas,  consolidando los resultados de la gestión realizada  y registrada en planillas de control. 
4. El profesional Universitario o Contratista asignado por el Secretario de Transporte y Movilidad, estructurará y Formulará el  indicador de  comunicaciones oficiales externas recibidas dando cumplimiento a las directrices generadas por la Dirección de Atención al Usuario.                   
</t>
  </si>
  <si>
    <t>Subdirección de Atención al Contribuyente de la Dirección de Rentas y Gestión Tributaria de la Secretaría de Hacienda</t>
  </si>
  <si>
    <t xml:space="preserve">1. El Profesional universitario de planta asignado por la Subdirección de Atención al Contribuyente de la Secretaría de Hacienda,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asignado por el Subdirector de Atención al Contribuyente elaborara informe mensual , detallando el comportamiento por radicador del debido direccionamiento y  publicación de imágenes, dando cumplimiento a las directrices establecidas por la Dirección de atención al usuario. 
3. El profesional universitario de planta asignado por el Subdirector de Atención al Contribuyente,  elaborará informe mensual relacionando el seguimiento del  correcto direccionamiento  de las comunicaciones oficiales recibidas,  consolidando los resultados de la gestión realizada  y registrada en planillas de control. 
4. El profesional universitario de planta asignado por el Subdirector de Atención al Contribuyente, estructurará y Formulará el  indicador de  comunicaciones oficiales externas recibidas dando cumplimiento a las directrices generadas por la Dirección de Atención al Usuario.                   
</t>
  </si>
  <si>
    <t>Director de Atención al Usuario
Cristóbal Sierra Sierra</t>
  </si>
  <si>
    <t>Director de Atención al Usuario</t>
  </si>
  <si>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El  profesional universitario de planta o contratista delegado por el Director de atencion al usuario elaborará mensualmente  informe detallado al seguimiento del  correcto direccionaniento  de las comunicaciones oficiales recibidas,  consolidando los resultados de la gestión realizada  y registrada en planillas de control .                     
</t>
    </r>
  </si>
  <si>
    <r>
      <t>Responsable:Director de atención al usuario, designa a (Profesional universitario o contratista delegado de la  Dirección de Atención al Usuario )
Periodicidad:  mensual
Propósito: Mitigar la probabilidad de direccionamiento errado y sin el cumplimiento de los requisitos minimos de radicación de las comunicaciones oficialies externas y solicitudes de los usuarios de la Gobernación de Cundinamarca, en el sistema de gestion documental mercurio.
Cómo se realiza: selección de la información para la verificación del debido enrutamiento de las comunicaciones oficiales externas y solicitudes radicadas por los usuarios de la Gobernación de Cundinamarca,  en el sistema de gestion documental mercurio.
Desviación</t>
    </r>
    <r>
      <rPr>
        <sz val="9"/>
        <color rgb="FFFF0000"/>
        <rFont val="Arial Narrow"/>
        <family val="2"/>
      </rPr>
      <t xml:space="preserve">: </t>
    </r>
    <r>
      <rPr>
        <sz val="9"/>
        <color theme="1"/>
        <rFont val="Arial Narrow"/>
        <family val="2"/>
      </rPr>
      <t xml:space="preserve">Corrección inmediata del enrutamiento de las comunicaciones.
Evidencia: Planilla en exce (drive) e Informe mensual del debido enrutamiento de las comunicaciones oficiales externas. Publicacion del indicador en el SIGC Isolucion </t>
    </r>
  </si>
  <si>
    <t>Posibilidad de recibir cualquier dádiva o beneficio a nombre propio o de terceros para no realizar la radicación y direccionamiento  de las comunicaciones externas recibidas, sin el cumplimiento de los requisitos establecidos para la recepción de las mismas.</t>
  </si>
  <si>
    <t>Manipulación indebida de la documentación aportada por el usuario ante la Gobernación de Cundinamarca.</t>
  </si>
  <si>
    <t>Omitir y/o alterar la verificación de requisitos y criterios establecidos en la actividad de radicación de las comunicaciones oficiales externas y solicitudes  de los Usuarios de la Gobernación de Cundinamarca</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</si>
  <si>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</si>
  <si>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</si>
  <si>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Atención al Usuario</t>
  </si>
  <si>
    <t>31 de diciembre de 2024</t>
  </si>
  <si>
    <t>01  de enero de 2024</t>
  </si>
  <si>
    <t>Martha Elena Rodriguez Bello</t>
  </si>
  <si>
    <t>Gestión Documental</t>
  </si>
  <si>
    <t xml:space="preserve">Tecnico </t>
  </si>
  <si>
    <t>John Alexis Castro Sierra</t>
  </si>
  <si>
    <t xml:space="preserve">Se realizará asesoría del procedimiento de Gestión Documental a las dependencias con el fin de garantizar la preservación de la memoria institucional de la Gobernación de Cundinamarca </t>
  </si>
  <si>
    <t>Responsable: El Director de Gestión documental o sus delegados (profesionales de la Dirección de Gestión Documental) 
Periodicidad: Una vez al año o cuando lo solicite la Secretaria interesada en realizar la transferencia documental.
Propósito: Realizar asistencia técnica sobre transferencia documental a las Secretarías interesadas
Cómo se realiza: Realizar asistencia técnica al menos una vez al año o cuando lo solicite la Secretaria interesada en realizar la transferencia documental, con el fin de verificar el cumplimiento de la política de gestión documental, el resultado de dicha validación queda consignado en el formato A-GD-FR- 003 "Formato único de inventario documental -FUID" y A-GD-FR-011"Acta de verificación aplicación TRD"
Desviación: En caso de que no se cumpla con lo establecido, se dejan observaciones para subsanar y la entidad debe informar cuando ya cumpla con los requisitos de la guía. 
Evidencia:  Formato A-GD-FR- 003 "Formato único de inventario documental -FUID" y A-GD-FR-011"Acta de verificación aplicación TRD"</t>
  </si>
  <si>
    <t>Posibilidad de recibir cualquier dádiva o beneficio a nombre propio o de terceros, para ocultar, manipular o eliminar información que se encuentre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</si>
  <si>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</si>
  <si>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Intencionalidad en la manipulación de los documentos que se encuentran bajo custodia y administración en los archivos de gestión y archivo central.</t>
  </si>
  <si>
    <t>El proceso de Gestión Documental de la Gobernación inicia con la producción de los documentos, continua con la radicación, gestión y tramité, culminando con la disposición final, según lo establecido en las Tablas de Retención Documental - TRD.</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</si>
  <si>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</si>
  <si>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Carlos Andrés Daza Beltrán</t>
  </si>
  <si>
    <t>Director de Finanzas Públicas</t>
  </si>
  <si>
    <t>Germán Rodríguez Gil</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</si>
  <si>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</si>
  <si>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aprobación
</t>
  </si>
  <si>
    <t>Director de Estudios Económicos y Políticas Públicas</t>
  </si>
  <si>
    <t>Giovanni Bernal Cristancho</t>
  </si>
  <si>
    <t>Por medio de circular y oficio de manera semestral, se citará a los municipios y entidades del departamento líderes en Politica publica, con el fin de capacitar y orientar en el ciclo de políticas publicas esto para construir una Politica publica integral y coherente a las necesidades del municipio y entidades del departamento</t>
  </si>
  <si>
    <t xml:space="preserve">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Evidencia:Capacitaciones realizadas a los líderes de política- actas de reunión e informe de asistencia </t>
  </si>
  <si>
    <t>Director Dirección Gestión de la Inversión</t>
  </si>
  <si>
    <t>Rusvel Jainer Nieto Molina</t>
  </si>
  <si>
    <t xml:space="preserve">1. El Director de Gestión de la Inversión,  Revisará trimestralmente en la página definida por el Departamento Nacional de Planeación DNP https://www.sgr.gov.co/Normativa.aspx   la actualización de la normatividad o creación de nuevas normas que rijan el sistema general de regalías
2. Revisar trimestralmente el estado de avance de los proyectos a financiar con recursos SGR en proceso de formulación
</t>
  </si>
  <si>
    <t xml:space="preserve">Responsable: Director de Gestión de la Inversión 
Periodicidad:  A demanda, al menos una vez en el año
Propósito: Garantizar el cumplimiento de los requisitos definidos por el Sistema General de Regalías para la formulación presentación viabilización priorización y aprobación de proyectos según normatividad vigente
Cómo se realiza: Cada vez que las entidades y dependencias del Departamento de Cundinamarca y las entidades territoriales soliciten asistencia técnica para la formulación presentación viabilización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viabilización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</si>
  <si>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Manipulación de información para la formulación de políticas, planes, programas y proyectos</t>
  </si>
  <si>
    <t>Director Infraestructura datos espaciales y estadísticos}</t>
  </si>
  <si>
    <t>Juan Ricardo Mozo Zapata</t>
  </si>
  <si>
    <t xml:space="preserve">El Director de Infraestructura de Datos Espaciales y Estadísticos y su equipo técnico llevarán control trimestral de la calidad de la información suministrada por las entidades, con apoyo de las herramientas tecnológicas disponibles en la dirección, con el fin de asegurar la publicación de información veraz y en forma oportuna para consulta de los usuarios Evidencia: Correos de seguimiento y actas de reunión. </t>
  </si>
  <si>
    <t>Responsable: Director Infraestructura datos espaciales y estadísticos
Periodicidad: A demanda, Al menos una vez en el año
Propósito: De acuerdo con las posibilidades técnicas, económicas y logísticas y la disponibilidad de datos provistos por las entidades y dependencias, proveer  información oficial, a través de tableros de control, mapas, cuadros con datos estadísticos y demás formas de consulta, que sea susceptible de ser publicada en el  geoportal y micrositios de las entidades, en aras de facilitar la toma de decisiones informadas evitando su manipulación. 
Cómo se realiza: La dirección de infraestructura y datos espaciales generará  productos requeridos por las entidades y dependencias y los dispondrá en el geoportal y micrositios de la Gobernación, los que servirán como línea base para determinar los cambios ocurridos en el tiempo a nivel de datos e información.
El director de Infraestructura de Datos Espaciales y Estadísticos llevará control de las solicitudes presentadas por las dependencias, en relación con los datos e información suministrada versus la producida a partir de la entregada.
Desviación:Generación de información errada con base en los datos suministrados por las entidades y dependencias.
Evidencia: Productos generados dispuestos en el geoportal y micrositios para consulta general de los usuarios interesados.  Productos entregados a las entidades y dependencias para estructurar sus proyectos y soportar su publicación.</t>
  </si>
  <si>
    <t>Desconocimiento en nuevas de normas, requisitos y documentos del SIGC</t>
  </si>
  <si>
    <t>Director de Seguimiento y Evaluación</t>
  </si>
  <si>
    <t>Diana Carolina Torres Castellanos</t>
  </si>
  <si>
    <t>El Director de Seguimiento y Evaluación enviará al Secretario de Planeación durante los 30 días calendario siguientes a la finalización del trimestre un informe de alertas de las entidades cuyo avance de metas esté inferior a la media del avance físico del Plan Departamental de Desarrollo. Evidencia: Correo electrónico o comunicación escrita</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</si>
  <si>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en el micrositio de la entidad.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</si>
  <si>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Posibilidad de recibir o solicitar cualquier dádiva o beneficio a nombre propio o de terceros,  en el direccionamiento para la formulación, ejecución, seguimiento y evaluación de políticas públicas, planes, programas y proyectos</t>
  </si>
  <si>
    <t>Falencia en el funcionamiento de los sistemas de planeación y control asociados al proceso</t>
  </si>
  <si>
    <t>Influencia de terceros para aprobación de políticas, planes, programas y proyectos.</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</si>
  <si>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</si>
  <si>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</si>
  <si>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Direccionamiento Estratégico y Articulación Gerencial</t>
  </si>
  <si>
    <t>No llevar inventario ni realizar seguimiento a las cuentas de ahorros y corrientes del Departamento.</t>
  </si>
  <si>
    <t>Responsable: Director Financiero de Tesorería
Periodicidad: Anual
Propósito: Realizar procedimiento de solicitud de intereses a las entidades bancarias con el objetivo de establecer la mejor tasa para el depósito de saldos.
Cómo se realiza: A través de un procedimiento de la gestión financiera detallando las actividades para luego cargarlo en la herramienta Isolución.
Desviación: En caso de no realizar el procedimiento correspondiete, el jefe realizará un control de la actividad anterior.
Evidencia: Nuevo procedimiento cargado en el sistema Isolución.</t>
  </si>
  <si>
    <t>Incumplimiento de la normatividad y procedimientos vigentes</t>
  </si>
  <si>
    <t xml:space="preserve">Responsable: Director Financiero de Tesorería 
Periodicidad: Mensual
Propósito: Verificar las tasas de interés que reportan semanalmente las entidades para el depósito de los saldos bancarios logrando la mayor rentabilidad posible mientras se destinan a su propósito final.
Cómo se realiza: Al mes se revisa aleatoriamente una semana el envio de correos con la solicitud de tasas de interés y la consolidación de las mismas garantizando la mejor tasa para el Departamento.
Desviación: En caso de que la entidad no reporte tasa bancaría para la semana siguiente, será excluido del listado no se tendrán en cuenta para el ranking correspondiente.
Evidencia: Correos electrónicos, y ranking de tasas ofrecidas por las entidades bancarias </t>
  </si>
  <si>
    <t>Permitir influencias políticas y particulares</t>
  </si>
  <si>
    <t>Director Financiero de Tesorería</t>
  </si>
  <si>
    <t>Dirección de Tesorería</t>
  </si>
  <si>
    <t>Contratista Secetaría de Hacienda</t>
  </si>
  <si>
    <t>Contratista encargado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</si>
  <si>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</si>
  <si>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calificadoras de riesgo en Colombia.
Desviación: En caso de que la entidad no tenga una calificación sobresaliente con alguna calificadora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</si>
  <si>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</si>
  <si>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si su oferta de tasas de interés es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</si>
  <si>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</si>
  <si>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</si>
  <si>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</si>
  <si>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</si>
  <si>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</si>
  <si>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lo que significa el no registro en el sistema.
Evidencia: Pantallazo del cargue en SAP junto con extracto bancario.</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</si>
  <si>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</si>
  <si>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</si>
  <si>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Omitir intencionalmente la normatividad de la distribución especifica de los recursos.</t>
  </si>
  <si>
    <t>Responsable: El director de contratación
Periodicidad: de manera permanente
Propósito: realiza seguimiento a la ejecución contractual, adiciones, modificaciones y prórrogas radicadas por las dependencias de la Entidad;
Cómo se realiza: a través del aplicativo supervisa y del estudio de las solucitudes radicadas;
Desviación: se realiza verificación de los contratos clasificados en riesgo de incumplimiento medio y alto evaluado por los supervisores y se generan alertas para hacer seguimiento especifico, con las adiciones, modificaciones y prorrogas la secretaria de despacho verifica que cuente con concepto precontractual y de lo contrario informa al director para rrequerir al abogado;
Evidencia: informe de supervisa y concepto de la viabilidad.</t>
  </si>
  <si>
    <t>Probable</t>
  </si>
  <si>
    <t>Posibilidad de recibir o solicitar cualquier dádiva a nombre propio o de terceros, para favorecer al contratista frente a la omsión o retraso en las obligaciones contractuales o poscontractuales.</t>
  </si>
  <si>
    <t>Omisión del supervisor o de los encargados del seguimiento de verificar las obligaciones en el contrato para el cumplimiento del objeto contractual y su alcance para darlos por recibidos y ordenar su pago.</t>
  </si>
  <si>
    <t>Recibo a satisfacción y/o pago de objetos contractuales que no corresponden a las especificaciones técnicas exigidas o no fueron ejecutados</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</si>
  <si>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</si>
  <si>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</si>
  <si>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Gestión Contractual</t>
  </si>
  <si>
    <t>Responsable: El director de contratación
Periodicidad: de manera permanente 
Propósito: Garantiza los principios de la contratación estatal 
Cómo se realiza: asesorando a las secretarías y entidades del nivel central en la estructuración de los procesos contractuales, con mesas de trabajo en las intervienen los equipos estructuradores;
Desviación: la secretaria de despacho verifica que todos los procesos contractuales radicados para revisión cuenten con concepto precontractual y sean estudiados en comité según decreto 015 de 2017, de lo contrario informa al director para requerir al abogado,
 Evidencia: conceptos de los abogados y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</si>
  <si>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</si>
  <si>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</si>
  <si>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Elaboración de documentos previos y  pliegos de condiciones elaborado por personal que no cuenta con el conocimeinto para establecer los requisitos del proceso contractual.</t>
  </si>
  <si>
    <t>30/11/2024</t>
  </si>
  <si>
    <t>Natali Mosquera Narvaéz</t>
  </si>
  <si>
    <t xml:space="preserve">Dirección de Desarrollo de Servicios </t>
  </si>
  <si>
    <t xml:space="preserve">Directora de Desarrollo de Servicios </t>
  </si>
  <si>
    <t xml:space="preserve"> Realizar una pieza comunicativa de socialización de la información de los trámites de la dependencia, para publicar en los diferentes canales de comunicación de cara al usuario o ciudadano, como mecanismo para fortalecer la atención al ciudadano. (Anual - Pieza Comunicativa)</t>
  </si>
  <si>
    <t>Responsable:
 Periodicidad:
 Propósito:
 Cómo se realiza:
 Desviación:
 Evidencia</t>
  </si>
  <si>
    <t>Socializar de manera semestral la gestión requerida para el control del riesgo de corrupción y ruta de denuncia, de acuerdo al análisis del riesgo, controles y plan de acción propuesto para el 2024 a los colaboradores de la dependencia (Evidencia Acta).</t>
  </si>
  <si>
    <t xml:space="preserve">     Diseñar una ruta de denuncia y abordaje para el reporte de posibles casos de corrupción frente a la posibilidad de dadivas o beneficios a nombre propio o de terceros por otorgar, acelerar o dilatar el trámite en forma indebida en términos de ley y derecho de turno. (Instructivo)</t>
  </si>
  <si>
    <t xml:space="preserve">Diana Yamile Ramos 
</t>
  </si>
  <si>
    <t xml:space="preserve">
Dirección De Inspeccion Vigiancia Y Control 
</t>
  </si>
  <si>
    <t xml:space="preserve">
Directora De Inspeccion Vigiancia Y Control 
</t>
  </si>
  <si>
    <t>El funcionario delegado por la Dirección de Inspección, Vigilancia y Control, lleva a cabo el seguimiento a los tramites que culminan su proceso por medio de la aplicación de preguntas,  identificando acciones de  corrupción. 
Periodicidad: Anual 
Periodicidad: Semestral
Evidencia: Base de datos de seguimiento a tramites de la Dirección de IVC.</t>
  </si>
  <si>
    <t>débil</t>
  </si>
  <si>
    <t>Responsable: El profesional Universitario de la oficina asesora de participación y atención al ciudadano 
 Periodicidad: semestral
 Propósito: Verficar la Actualización de los requisitos y costos para la gestión de trámites de cada dirección de la secretaria de salud
 Cómo se realiza: Llevando a cabo un seguimiento de la información reportada en página web de la Gobernación  y Plataforma SUIT existentes para usuarios, registrando en la matriz de seguimiento.
 Desviación: En caso de no hallar actualizada la información de trámites, se envía solicitud por correo institucional a los referente de cada dirección donde  no  se ha actualizado,  para que adelante la gestión.
 Evidencia: MATRIZ DE SEGUIMIENTO</t>
  </si>
  <si>
    <t>No hay mecanismos de supervisión directa a la recepción de información para trámites.</t>
  </si>
  <si>
    <t>Entrega de Información no oportuna para la gestión del trámite.</t>
  </si>
  <si>
    <t xml:space="preserve">Elaborar comunicación y asignar a un funcionario de la Dirección para llevar a cabo seguimiento, a los tramites que culminan su proceso.
     Periodicidad: Anual.
     Evidencia Comunicación </t>
  </si>
  <si>
    <t>Responsable: El profesional Universitario de la oficina asesora de participación y atención al ciudadano 
 Periodicidad: cada cuatro meses 
 Propósito: realiza seguimiento a los trámites adelantados por cada dirección de la Secretaría de salud 
 Cómo se realiza: verificando el reporte de la  ocurrencia de un posible acto de corrupción e informar a su jefe inmediato
 Desviación: En caso de que no se entregue la información se solicita vía correo institucional al referente de trámite de la dirección competente, copia al director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</si>
  <si>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</si>
  <si>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</si>
  <si>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</si>
  <si>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</si>
  <si>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</si>
  <si>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Promoción del Desarrollo de Salud</t>
  </si>
  <si>
    <t>Director Técnico de  Seguimiento y Evaluación</t>
  </si>
  <si>
    <t>Diseñar piezas publicitarias, que permitan a la ciudadanía conocer acerca de la gratuidad de la Asistencia tecnica que brinda la Gobernación de Cundinamarca Evidencia: Piezas publicitarias</t>
  </si>
  <si>
    <t xml:space="preserve">Responsable:  el profesional encargado del proceso de Asistencia Tecnica;
Periodicidad: semestral;
Propósito: dar a conocer la gratiudad de los servicios de asistencia tecnica;
Cómo se realiza: Invitar a las dependencias y entidades a difundir las  piezas publicitarias que dan a conocer a la comunidad la gratuidad de las asistencias técnicas que brinda la Gobernación de Cundinamarca
Evidencia: Correo- Evidencia. </t>
  </si>
  <si>
    <t xml:space="preserve">Informar a la comunidad  Cundinamarquesa, acerca de la gratuidad del servicio de Asistencia Técnica que brinda la Gobernación de Cundinamarca Evidencia: Reporte de publicaciones en la página web de la entidad </t>
  </si>
  <si>
    <t>Responsable:el equipo de asistencia técnica de la dirección de seguimiento y evaluación de la Secretaría de Planeación;
Periodicidad:trimestralmente;
Propósito:  identificar si hay algun tipo de cobro en la prestacion del servicio;
Cómo se realiza: En la peridicidad señalada, el equipo de asistencia técnica realizará revisión alteatoria de como mínimo 1 asistencia técnica de cada entidad, de manera que se establezca comunicación con el beneficiario de la misma y se verifique la gratuidad de la prestación del servicio Desviación:  En caso de no contar con la información proporcionada por los enlaces, se solicitará al ordenador del gasto, para el o ella lo remita;
Evidencia:  Correo- soporte.</t>
  </si>
  <si>
    <t xml:space="preserve">Posibilidad de recibir cualquier dádiva o beneficio a nombre propio o de terceros por la prestación de los servicios de Asistencia Técnica que ofrece la gobernación de Cundinamarca, cuya caracteristica es la gratuidad. </t>
  </si>
  <si>
    <t>Desconocimiento por parte de los beneficiarios de los requisitos y características de las asistencias técnicas</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</si>
  <si>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</si>
  <si>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</si>
  <si>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</si>
  <si>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Asistencia Técnica</t>
  </si>
  <si>
    <t>15 de diciembre de 2024</t>
  </si>
  <si>
    <t>15  de enero de 2024</t>
  </si>
  <si>
    <t xml:space="preserve">Marcela Saenz Muñoz </t>
  </si>
  <si>
    <t>Dirección de Cobertura</t>
  </si>
  <si>
    <t xml:space="preserve">Director Operativo </t>
  </si>
  <si>
    <t xml:space="preserve">Sandra Liliana Naranjo </t>
  </si>
  <si>
    <t>Verificar que en los informes de pago mensuales se registre el número de raciones reales entregadas a los titulares de derecho beneficiarios del Programa PAE. Evidencia, informes de pago validados.</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</si>
  <si>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estén consignadas las planillas o certificaciones se remite una comunicación a los rectores solicitando las mismas
Evidencia: Actas de visitas, informes de supervisión y/o comunicaciones a los rectores enviadas por la interventoría.</t>
  </si>
  <si>
    <t>Verificar  que en las actas de visita se relacionen y se sustenten las actividades propias realizadas por la Interventoría del Programa PAE. Evidencia, actas de visita.</t>
  </si>
  <si>
    <t>Responsable: El Coordinador (a) junto con el equipo de profesionales del PAE y desde las diferentes disciplinas;
Periodicidad: mensualmente
Propósito: hacer seguimiento a la supervisión que ejerce la Interventoría del Programa en campo;
Cómo se realiza: Realizan visitas de control a las Sedes Educativas de los municipios no certificados del Departamento
Desviación: En caso que no se puedan realizar las visitas presenciales se realizará de forma virtual enviando las comunicaciones pertinentes.
Evidencia: Actas de visitas presencial o virtual e informes de supervisión.</t>
  </si>
  <si>
    <t>Demora en el reporte de información por parte del operador.</t>
  </si>
  <si>
    <t>Cobertura</t>
  </si>
  <si>
    <t>Verificar que en el informe de supervisión se consignen las Actas de reunión mensual entre la Secretaría de Educación, la Interventoría del Programa y los operadores. Evidencias, informes de supervisión, actas de reunión mensual.</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</si>
  <si>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Interventoría efectúa los requerimientos y acciones a las que haya lugar hasta subsanar las situaciones detectadas.
Evidencia: Actas de reunión entre la interventoría, los operadores del Programa y el equipo PAE y los informes de interventoría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</si>
  <si>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</si>
  <si>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 Evidencia,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</si>
  <si>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y/o interventoría en donde se relaciona el seguimiento desde los diferentes componentes.</t>
  </si>
  <si>
    <t>Posibilidad de obtener una dadiva por favorecimiento de un particular o tercero con el reporte de un mayor número de estudiantes beneficiados con el servicio de transporte y alimentación escolar.</t>
  </si>
  <si>
    <t>Deficiencias en el monitoreo, seguimiento y Control de los programas</t>
  </si>
  <si>
    <t xml:space="preserve">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</si>
  <si>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</si>
  <si>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</si>
  <si>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</si>
  <si>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 xml:space="preserve">Responsable: el profesional de la Dirección de IVC 
Periodicidad: cada vez que se requiera
Propósito: con el fin de facilitar el monitoreo del tiempo y la calidad de la gestión del tramite de las ESAL.
Cómo se realiza: hacer la actualización de la base de datos con la información de los trámites de las ESAL recibidos.
Desviación:  En caso que la información para tramitar la solicitud este incompleta, se requiere la subsanación por comunicación escrita al remitente y una vez validado, se consigna la información en la base. 
Evidencia: base de datos actualizada. </t>
  </si>
  <si>
    <t xml:space="preserve">15 diciembre de 2024 </t>
  </si>
  <si>
    <t xml:space="preserve">15 de enero del 2024 </t>
  </si>
  <si>
    <t xml:space="preserve">Director de IVC </t>
  </si>
  <si>
    <t xml:space="preserve">Dirección de Inspección, Vigilancia y Control </t>
  </si>
  <si>
    <t xml:space="preserve">Fernando Correa </t>
  </si>
  <si>
    <t>Solicitar la provisión de las vacantes aprobadas conforme al estudio de cargas laborales realizado  para la reestructuración de la planta general de la Gobernación. Evidencia, solicitud a la Función Pública.</t>
  </si>
  <si>
    <t xml:space="preserve">Responsable: el profesional  de la Dirección de IVC 
Periodicidad: cada vez que se requiera 
Propósito: recibe las solicitudes de actuaciones ESAL
Cómo se realiza: mediante las plataformas SAC o  Mercurio, se hace el reparto a los profesionales y se revisa la documentación.
Desviación: en el caso que la documentación este incompleta,  se subsana y una vez esto, se emite la certificación que corresponda y el Director(a) revisa y firma. 
Evidencia: Las comunicaciones, certificaciones o actos administrativos. </t>
  </si>
  <si>
    <t xml:space="preserve">Profesional de IVC </t>
  </si>
  <si>
    <t xml:space="preserve">Maria Cristina Abello </t>
  </si>
  <si>
    <t>Actualizar la base de datos, cada vez que se requiera  con la información de los procesos administrativos sancionatorios ESAL que permite el seguimiento y control de tiempos . Evidencia,  base de datos.</t>
  </si>
  <si>
    <t xml:space="preserve">Responsable: el profesional  de la Dirección de IVC 
Periodicidad: cada vez que le soliciten  
Propósito: verifica la información requerida para el reconocimiento de la personería jurídica de expedir las certificaciones que se requieran. 
Cómo se realiza: frente al listado de requerimientos y registro  en el archivo de Excel los datos de las nuevas solicitudes.
Desviación: en el caso que no se cuente con la información, no se expide la certificación y se solicita documentación para el estudio, reconocimiento  y/o expedición de certificados solicitados. 
Evidencia: archivo de Excel y los actos administrativos de reconocimiento que se encuentran en el expediente de la ESAL y las certificaciones de los establecimientos educativos.  </t>
  </si>
  <si>
    <t>Posibilidad de obtener un beneficio económico o  dádivas, a nombre propio o de terceros, por direccionar, demorar o no proferir oportunamente las decisiones administrativas de las ESAL con fines educativos y/o de los establecimientos educativos privados.</t>
  </si>
  <si>
    <t xml:space="preserve">No aplicación de todos los controles para la revisión  final </t>
  </si>
  <si>
    <t>Carencia de bases de datos unificadas</t>
  </si>
  <si>
    <t xml:space="preserve">No se investigan y resuelven oportunamente. </t>
  </si>
  <si>
    <t>Responsable: El profesional Universitario designado
Periodicidad: mensualmente
Propósito: detectar posibles inconsistencias. 
Cómo se realiza: revisar de manera  aleatoria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</si>
  <si>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</si>
  <si>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15 de enero de 2024</t>
  </si>
  <si>
    <t>Ricaurte Osorio</t>
  </si>
  <si>
    <t>Nómina</t>
  </si>
  <si>
    <t>Profesional Universitario</t>
  </si>
  <si>
    <t>Erika López</t>
  </si>
  <si>
    <t>Realizar autorización, reporte y verificación de las horas extras del personal Docente, Directivo Docente y Administrativo. Evidencia son los reportes de OVER TIME y/o sistema HUMANO.</t>
  </si>
  <si>
    <t>Responsable: El profesional universitario de nómina 
Periodicidad: mensualmente
Propósito:  liquidar las horas extras autorizadas con los lineamientos definidos  del personal docente y administrativo de las IED.
Cómo se realiza: revisar la autorización y certificación a través del aplicativo OVER TIME y procede a  liquidar las horas extras en el Sistema HUMANO .
Desviación: En caso que no haya certificación se solicita a los rectores subsanar .
Evidencia: Los actos administrativos y reportes del aplicativo OVER TIME y/o Sistema HUMANO.</t>
  </si>
  <si>
    <t>Falta de cruce de información de los sistemas para controlar la liquidación de horas extras autorizadas, reportadas y liquidadas.</t>
  </si>
  <si>
    <t>Cristina Paola Miranda Escandón</t>
  </si>
  <si>
    <t>Dirección de Personal</t>
  </si>
  <si>
    <t>Juan Carlos Medina</t>
  </si>
  <si>
    <t xml:space="preserve">Socializar  la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socialización del comunicado y reporte de las novedades mediante correo electrónico.
</t>
  </si>
  <si>
    <t>Responsable: El profesional Universitario que administra el Sistema HUMANO
Periodicidad:  cada vez que se requiere, hace una revisión de los roles de los usuarios
Propósito:  realizar las correspondientes activaciones, inactivaciones o cambios en los permisos de los usuarios. 
Cómo se realiza: revisar los roles de los usuarios asignados al Sistema HUMANO.
Desviación: En caso de encontrar inconsistencias procede a realizar las modificaciones (desactivación y cambio de roles) respectivas.
Evidencia: Informe de los roles de usuarios.</t>
  </si>
  <si>
    <t>Falta de control para recibir oportunamente la información sobre los cambios de personal para modificación de perfiles y permisos de ingresos al Sistema</t>
  </si>
  <si>
    <t>Subdirección de Administración y Desarrollo</t>
  </si>
  <si>
    <t>Subdirector de Administración y Desarrollo</t>
  </si>
  <si>
    <t>Edgar Excelino Mayorga</t>
  </si>
  <si>
    <t>1-Realizar reportes de cargue de novedades al sistema HUMANO, así como seguimiento y verificación de información de actos administrativos. Evidencia, Matriz de control.
2-Gestionar actividades necesarias para la activación del Control de Planta en el Sistema Humano.  Evidencia, Matriz de control.</t>
  </si>
  <si>
    <t>Responsable: El subdirector de administración y desarrollo
Periodicidad: mensualmente
Propósito: hacer seguimiento con el fin de verificar las actividades de ingreso y salida de novedades al Sistema de gestión de información de recursos humanos HUMANO
Cómo se realiza: a través del funcionario designado , revisa y reporta inconsistencias encontradas. 
Desviación: En caso de encontrar inconsistencias se  informa  para revisión y corrección de las mismas al responsable del cargue de la información.
Evidencia: Sistema HUMANO y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</si>
  <si>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</si>
  <si>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</si>
  <si>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Falta de control operativo del ingreso y salida de la información al Sistema Humano.</t>
  </si>
  <si>
    <t xml:space="preserve">Responsable: el profesional  de la Dirección de IVC 
Periodicidad: trimestralmente
Propósito: revisa el contenido de los informes  
Cómo se realiza: mediante de una muestra aleatoria representativa de los informes recibidos teniendo en cuenta los lineamientos definidos por el Subproceso.
Desviación: en caso que los informes no cumplan con los parámetros establecidos , se solicita la corrección de los mismos. 
Evidencia: comunicación por correo electrónico o radicada en el sistema de gestión documental. </t>
  </si>
  <si>
    <t xml:space="preserve">Deficiencias en la revisión del contenido de los informes </t>
  </si>
  <si>
    <t>Solicitar la provisión de las vacantes aprobadas conforme al estudio de cargas laborales realizado  para la reestructuración de la planta general de la Gobernación. Evidencia, comunicación a la Función Pública</t>
  </si>
  <si>
    <t xml:space="preserve">Responsable: el profesional  de la Dirección de IVC 
Periodicidad: trimestral
Propósito: validar la recepción de los informes 
Cómo se realiza: revisando el número de informes recibidos versus los proyectados 
Desviación: en caso que no se realice la entrega  del informe, se hace una comunicación solicitando el envío del mismo.  
Evidencia: informes recibidos mediante correo electrónico y/o  comunicación de solicitud los informes </t>
  </si>
  <si>
    <t>Demora en el reporte de información por parte de los funcionarios encargados de ejecutar las visitas definidas en el POAIV.</t>
  </si>
  <si>
    <t>Analizar los mecanismos que se utilizan actualmente, con el fin de identificar  herramientas tecnológicas que permitan la recolección, consolidación y consulta oportuna de la información. Evidencia, acta de reunión de los documentos analizados</t>
  </si>
  <si>
    <t xml:space="preserve">Responsable: El profesional  de la Dirección de IVC 
Periodicidad: trimestral
Propósito: validar la recepción de los informes 
Cómo se realiza: revisando el número de informes recibidos versus los proyectados 
Desviación: en caso que no se realice la entrega  del informe, se hace una comunicación solicitando el envío del mismo.  
Evidencia: informes recibidos mediante correo electrónico y/o  comunicación de solicitud los informes </t>
  </si>
  <si>
    <t>Rara vez</t>
  </si>
  <si>
    <t xml:space="preserve">Posibilidad de  obtener un beneficio económico o  dádivas, a nombre propio o de terceros por: no realizar o demorar las visitas de control, los informes o no evidenciar los hallazgos. </t>
  </si>
  <si>
    <t>Falta de controles en la ejecución de las visitas</t>
  </si>
  <si>
    <t>Edgar Excelino Mayorga Espinosa</t>
  </si>
  <si>
    <t>Dirección De Personal De Instituciones Educativas</t>
  </si>
  <si>
    <t>Subdirector operativo</t>
  </si>
  <si>
    <t>Documentar los lineamientos para la gestión documental de la Secretaria de Educación (Procedimientos, guías y/o formatos)</t>
  </si>
  <si>
    <t>Inoportuna</t>
  </si>
  <si>
    <t xml:space="preserve">Responsable: el auxiliar administrativo  que recepciona los documentos  para archivo en la historia laboral de posesión y actos administrativos 
Periodicidad: cada vez que se le hace entrega
Propósito: revisar la completitud de los documentos aportados de acuerdo con los requisitos establecidos. 
Cómo se realiza: Compara los documentos recibidos contra las listas de requisitos definidos por la normatividad vigente, para proceder a la inclusión en el expediente hoja de vida correspondiente o  crea uno nuevo. 
Desviación: en caso que falten documentos solicita  a la dependencia responsable la entrega de los faltantes
Evidencia: Correo electrónico con la solicitud de corrección o ajuste. </t>
  </si>
  <si>
    <t xml:space="preserve">Deficiencia en la organización y consolidación de las historias laborales </t>
  </si>
  <si>
    <t>Profesional universitario</t>
  </si>
  <si>
    <t>Capacitar al personal de la Dirección de Personal en los temas relacionados en la revisión y  validación de la veracidad de los títulos aportados por el personal docente, directivo docente y administrativo. Listado de asistencia capacitación-presentación.</t>
  </si>
  <si>
    <t>asignado</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</si>
  <si>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</si>
  <si>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títulos para tramites de escalafón docente.</t>
  </si>
  <si>
    <t>Subdirección De Administración Y Desarrollo</t>
  </si>
  <si>
    <t>Asesora</t>
  </si>
  <si>
    <t>Andrea Moscoso</t>
  </si>
  <si>
    <t>Verificar la necesidad de actualización del aplicativo "Cundinamarca Siempre en Clase" y actualizar cuando sea necesario. Evidencia comunicación de verificación, acta o informe de actualización.</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</si>
  <si>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</si>
  <si>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</si>
  <si>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 xml:space="preserve">Oscar Morales </t>
  </si>
  <si>
    <t xml:space="preserve"> Documentar los procedimientos, guías o manuales y formatos  e incluirlos en el Sistema de Gestión para su divulgación e implementación  cuando se requiera.  Evidencia, Información documentada cargada en Isolución.</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</si>
  <si>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</si>
  <si>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Deficiencias en los procesos de selección y vinculación de los docentes  provisionales  para vacantes definitivas</t>
  </si>
  <si>
    <t>Ricaurte Osorio  / Edgar Mayorga</t>
  </si>
  <si>
    <t xml:space="preserve"> Diligenciar formato acuerdo de confidencialidad para los trámites de prestaciones sociales (pensiones, cesantías, auxilios) al momento de realizar nombramientos, ascensos o mejoramientos salariales. Evidencia, Formato acuerdo de confidencialidad diligenciado.
</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</si>
  <si>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</si>
  <si>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</si>
  <si>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</si>
  <si>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</si>
  <si>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r>
      <rPr>
        <b/>
        <sz val="9"/>
        <rFont val="Arial Narrow"/>
        <family val="2"/>
      </rPr>
      <t>APLICACIÓN ENCUESTA DE EVALUACIÓN Y SEGUIMIENTO:</t>
    </r>
    <r>
      <rPr>
        <sz val="9"/>
        <rFont val="Arial Narrow"/>
        <family val="2"/>
      </rPr>
      <t xml:space="preserve">
</t>
    </r>
    <r>
      <rPr>
        <b/>
        <sz val="9"/>
        <rFont val="Arial Narrow"/>
        <family val="2"/>
      </rPr>
      <t>Responsable:</t>
    </r>
    <r>
      <rPr>
        <sz val="9"/>
        <rFont val="Arial Narrow"/>
        <family val="2"/>
      </rPr>
      <t xml:space="preserve"> El lider de auditoría y/o auditor asignado.
</t>
    </r>
    <r>
      <rPr>
        <b/>
        <sz val="9"/>
        <rFont val="Arial Narrow"/>
        <family val="2"/>
      </rPr>
      <t>Periodicidad:</t>
    </r>
    <r>
      <rPr>
        <sz val="9"/>
        <rFont val="Arial Narrow"/>
        <family val="2"/>
      </rPr>
      <t xml:space="preserve"> Cada vez que termina una actividad de auditoría programada en el Plan Anual de Auditoría.
</t>
    </r>
    <r>
      <rPr>
        <b/>
        <sz val="9"/>
        <rFont val="Arial Narrow"/>
        <family val="2"/>
      </rPr>
      <t>Propósito:</t>
    </r>
    <r>
      <rPr>
        <sz val="9"/>
        <rFont val="Arial Narrow"/>
        <family val="2"/>
      </rPr>
      <t xml:space="preserve"> Solicitar el diligenciamiento de la encuesta de calificación de actividad de evaluación y seguimiento.
</t>
    </r>
    <r>
      <rPr>
        <b/>
        <sz val="9"/>
        <rFont val="Arial Narrow"/>
        <family val="2"/>
      </rPr>
      <t xml:space="preserve">Cómo se realiza: </t>
    </r>
    <r>
      <rPr>
        <sz val="9"/>
        <rFont val="Arial Narrow"/>
        <family val="2"/>
      </rPr>
      <t xml:space="preserve">Al finalizar el ejercicio de auditoría.
</t>
    </r>
    <r>
      <rPr>
        <b/>
        <sz val="9"/>
        <rFont val="Arial Narrow"/>
        <family val="2"/>
      </rPr>
      <t xml:space="preserve">Desviación: </t>
    </r>
    <r>
      <rPr>
        <sz val="9"/>
        <rFont val="Arial Narrow"/>
        <family val="2"/>
      </rPr>
      <t xml:space="preserve">En caso de que no sea diligenciada la encuesta, deberá enviarse correo electrónico reiterando una sola vez esta solicitud.
</t>
    </r>
    <r>
      <rPr>
        <b/>
        <sz val="9"/>
        <rFont val="Arial Narrow"/>
        <family val="2"/>
      </rPr>
      <t xml:space="preserve">Evidencia: </t>
    </r>
    <r>
      <rPr>
        <sz val="9"/>
        <rFont val="Arial Narrow"/>
        <family val="2"/>
      </rPr>
      <t>Correo electrónico o acta de reunión.</t>
    </r>
  </si>
  <si>
    <r>
      <rPr>
        <b/>
        <sz val="9"/>
        <rFont val="Arial Narrow"/>
        <family val="2"/>
      </rPr>
      <t>COMUNICACIÓN DE CANAL DE DENUNCIAS DE CORRUPCIÓN:</t>
    </r>
    <r>
      <rPr>
        <sz val="9"/>
        <rFont val="Arial Narrow"/>
        <family val="2"/>
      </rPr>
      <t xml:space="preserve">
</t>
    </r>
    <r>
      <rPr>
        <b/>
        <sz val="9"/>
        <rFont val="Arial Narrow"/>
        <family val="2"/>
      </rPr>
      <t>Responsable:</t>
    </r>
    <r>
      <rPr>
        <sz val="9"/>
        <rFont val="Arial Narrow"/>
        <family val="2"/>
      </rPr>
      <t xml:space="preserve"> El lider de auditoría.
</t>
    </r>
    <r>
      <rPr>
        <b/>
        <sz val="9"/>
        <rFont val="Arial Narrow"/>
        <family val="2"/>
      </rPr>
      <t xml:space="preserve">Periodicidad: </t>
    </r>
    <r>
      <rPr>
        <sz val="9"/>
        <rFont val="Arial Narrow"/>
        <family val="2"/>
      </rPr>
      <t xml:space="preserve">Cada vez que se realice la apertura y/o comunicación de inicio de una actividad de auditoría programada en el Plan Anual de Auditoría
</t>
    </r>
    <r>
      <rPr>
        <b/>
        <sz val="9"/>
        <rFont val="Arial Narrow"/>
        <family val="2"/>
      </rPr>
      <t>Propósito:</t>
    </r>
    <r>
      <rPr>
        <sz val="9"/>
        <rFont val="Arial Narrow"/>
        <family val="2"/>
      </rPr>
      <t xml:space="preserve"> Comunicar el canal de denuncias de corrupción vigente en la Gobernación de Cundinamarca
</t>
    </r>
    <r>
      <rPr>
        <b/>
        <sz val="9"/>
        <rFont val="Arial Narrow"/>
        <family val="2"/>
      </rPr>
      <t xml:space="preserve">Cómo se realiza: </t>
    </r>
    <r>
      <rPr>
        <sz val="9"/>
        <rFont val="Arial Narrow"/>
        <family val="2"/>
      </rPr>
      <t xml:space="preserve">En la reunión de apertura o comunicación de inicio de la auditoría.
</t>
    </r>
    <r>
      <rPr>
        <b/>
        <sz val="9"/>
        <rFont val="Arial Narrow"/>
        <family val="2"/>
      </rPr>
      <t xml:space="preserve">Desviación: </t>
    </r>
    <r>
      <rPr>
        <sz val="9"/>
        <rFont val="Arial Narrow"/>
        <family val="2"/>
      </rPr>
      <t xml:space="preserve">En caso de que no sea comunicado en la reunión de apertura o comunicación de inicio, deberá comunicarse en la reunión de cierre de la auditoría.
</t>
    </r>
    <r>
      <rPr>
        <b/>
        <sz val="9"/>
        <rFont val="Arial Narrow"/>
        <family val="2"/>
      </rPr>
      <t xml:space="preserve">Evidencia: </t>
    </r>
    <r>
      <rPr>
        <sz val="9"/>
        <rFont val="Arial Narrow"/>
        <family val="2"/>
      </rPr>
      <t>Acta de reunión o comunicación de apertura.</t>
    </r>
  </si>
  <si>
    <t>Ausencia de canales de comunicación que permitan la identificación de actos de corrupción de las diferentes partes interesadas</t>
  </si>
  <si>
    <t>Desconocimiento de posibles actos de corrupción en los roles de control interno.</t>
  </si>
  <si>
    <r>
      <rPr>
        <b/>
        <sz val="9"/>
        <rFont val="Arial Narrow"/>
        <family val="2"/>
      </rPr>
      <t>ACTA DE MESA TÉCNICA DE REUNIÓN DE SOCIALIZACIÓN DEL PROGRAMA DE AUDITORÍA:</t>
    </r>
    <r>
      <rPr>
        <sz val="9"/>
        <rFont val="Arial Narrow"/>
        <family val="2"/>
      </rPr>
      <t xml:space="preserve">
</t>
    </r>
    <r>
      <rPr>
        <b/>
        <sz val="9"/>
        <rFont val="Arial Narrow"/>
        <family val="2"/>
      </rPr>
      <t xml:space="preserve">Responsable: </t>
    </r>
    <r>
      <rPr>
        <sz val="9"/>
        <rFont val="Arial Narrow"/>
        <family val="2"/>
      </rPr>
      <t xml:space="preserve"> La persona designada para liderar la actividad de aseguramiento.
</t>
    </r>
    <r>
      <rPr>
        <b/>
        <sz val="9"/>
        <rFont val="Arial Narrow"/>
        <family val="2"/>
      </rPr>
      <t xml:space="preserve">Periodicidad: </t>
    </r>
    <r>
      <rPr>
        <sz val="9"/>
        <rFont val="Arial Narrow"/>
        <family val="2"/>
      </rPr>
      <t xml:space="preserve">cada vez que realice una auditoría interna de gestión programada en el Plan Anual de Auditoría
</t>
    </r>
    <r>
      <rPr>
        <b/>
        <sz val="9"/>
        <rFont val="Arial Narrow"/>
        <family val="2"/>
      </rPr>
      <t>Propósito:</t>
    </r>
    <r>
      <rPr>
        <sz val="9"/>
        <rFont val="Arial Narrow"/>
        <family val="2"/>
      </rPr>
      <t xml:space="preserve"> Elaborar y comunicar la planeación con el objetivo de socializar las actividades de auditoría.
</t>
    </r>
    <r>
      <rPr>
        <b/>
        <sz val="9"/>
        <rFont val="Arial Narrow"/>
        <family val="2"/>
      </rPr>
      <t xml:space="preserve">Cómo se realiza: </t>
    </r>
    <r>
      <rPr>
        <sz val="9"/>
        <rFont val="Arial Narrow"/>
        <family val="2"/>
      </rPr>
      <t xml:space="preserve">A través de convocatorias a las partes interesadas y verificando la asistencia 
</t>
    </r>
    <r>
      <rPr>
        <b/>
        <sz val="9"/>
        <rFont val="Arial Narrow"/>
        <family val="2"/>
      </rPr>
      <t>Desviación:</t>
    </r>
    <r>
      <rPr>
        <sz val="9"/>
        <rFont val="Arial Narrow"/>
        <family val="2"/>
      </rPr>
      <t xml:space="preserve"> En caso de que no sea atendida la convocatoria, se envía el programa de auditoría por mercurio y/o correo electrónico a las partes interesadas.
</t>
    </r>
    <r>
      <rPr>
        <b/>
        <sz val="9"/>
        <rFont val="Arial Narrow"/>
        <family val="2"/>
      </rPr>
      <t xml:space="preserve">Evidencia: </t>
    </r>
    <r>
      <rPr>
        <sz val="9"/>
        <rFont val="Arial Narrow"/>
        <family val="2"/>
      </rPr>
      <t xml:space="preserve"> Acta de reunión, mercurio y/o correo.</t>
    </r>
  </si>
  <si>
    <t>Ausencia de comunicación del programa de auditoría a la unidad auditada.</t>
  </si>
  <si>
    <t>desconocimieto del objetivo de la actividad de aseguramiento y consultoria</t>
  </si>
  <si>
    <r>
      <rPr>
        <b/>
        <sz val="9"/>
        <rFont val="Arial Narrow"/>
        <family val="2"/>
      </rPr>
      <t>SOCIALIZACIÓN DE ACTUALIZACIÓN DEL CODIGO DE ÉTICA Y ESTATUTO DE AUDITORÍA Y SU RESPECTIVA EVALUACIÓN:</t>
    </r>
    <r>
      <rPr>
        <sz val="9"/>
        <rFont val="Arial Narrow"/>
        <family val="2"/>
      </rPr>
      <t xml:space="preserve">
</t>
    </r>
    <r>
      <rPr>
        <b/>
        <sz val="9"/>
        <rFont val="Arial Narrow"/>
        <family val="2"/>
      </rPr>
      <t xml:space="preserve">Responsable: </t>
    </r>
    <r>
      <rPr>
        <sz val="9"/>
        <rFont val="Arial Narrow"/>
        <family val="2"/>
      </rPr>
      <t xml:space="preserve">El profesional asignado de la OCI del equipo de planeación y mejoramiento
</t>
    </r>
    <r>
      <rPr>
        <b/>
        <sz val="9"/>
        <rFont val="Arial Narrow"/>
        <family val="2"/>
      </rPr>
      <t xml:space="preserve">Periodicidad: </t>
    </r>
    <r>
      <rPr>
        <sz val="9"/>
        <rFont val="Arial Narrow"/>
        <family val="2"/>
      </rPr>
      <t xml:space="preserve">Cada vez que se emita una nueva versión del codigo de ética o del estatuto de auditoria, cada vez que ingrese un colaborador nuevo y mínimo una vez al año
</t>
    </r>
    <r>
      <rPr>
        <b/>
        <sz val="9"/>
        <rFont val="Arial Narrow"/>
        <family val="2"/>
      </rPr>
      <t xml:space="preserve">Propósito: </t>
    </r>
    <r>
      <rPr>
        <sz val="9"/>
        <rFont val="Arial Narrow"/>
        <family val="2"/>
      </rPr>
      <t xml:space="preserve">Comunicar el código de etica y el estatuto de auditoría
</t>
    </r>
    <r>
      <rPr>
        <b/>
        <sz val="9"/>
        <rFont val="Arial Narrow"/>
        <family val="2"/>
      </rPr>
      <t xml:space="preserve">Cómo se realiza: </t>
    </r>
    <r>
      <rPr>
        <sz val="9"/>
        <rFont val="Arial Narrow"/>
        <family val="2"/>
      </rPr>
      <t xml:space="preserve"> Dentro de los 30 días siguientes a la emisión del documento o ingreso del colaborador nuevo mediante capacitación y firma de la carta de compromiso del auditor interno 
</t>
    </r>
    <r>
      <rPr>
        <b/>
        <sz val="9"/>
        <rFont val="Arial Narrow"/>
        <family val="2"/>
      </rPr>
      <t xml:space="preserve">Desviación: </t>
    </r>
    <r>
      <rPr>
        <sz val="9"/>
        <rFont val="Arial Narrow"/>
        <family val="2"/>
      </rPr>
      <t xml:space="preserve">En caso de no cumplirse en el plazo de los 30 días, la jefe de ficina de control interno oficiará al colaborador que no haya firmado la carta 
</t>
    </r>
    <r>
      <rPr>
        <b/>
        <sz val="9"/>
        <rFont val="Arial Narrow"/>
        <family val="2"/>
      </rPr>
      <t xml:space="preserve">Evidencia: </t>
    </r>
    <r>
      <rPr>
        <sz val="9"/>
        <rFont val="Arial Narrow"/>
        <family val="2"/>
      </rPr>
      <t xml:space="preserve">Carta de compromiso del auditor interno firmada </t>
    </r>
  </si>
  <si>
    <t>Ausencia de actividades de socialización y apropiación del código de ética del auditor y estatuto de auditoría interna</t>
  </si>
  <si>
    <t>Falta de apropiación del código de ética del auditor</t>
  </si>
  <si>
    <t>30 de noviembre de 2024</t>
  </si>
  <si>
    <t>30 de abril de 2024</t>
  </si>
  <si>
    <t>Yoana Marcela Aguirre Torres</t>
  </si>
  <si>
    <t>OCI</t>
  </si>
  <si>
    <t>Profesional Universitario - Contratista</t>
  </si>
  <si>
    <t>Camila Andrea Avila Millán</t>
  </si>
  <si>
    <r>
      <rPr>
        <b/>
        <sz val="11"/>
        <color rgb="FF000000"/>
        <rFont val="Arial Narrow"/>
        <family val="2"/>
      </rPr>
      <t>EVALUACIÓN DE CONOCIMIENTO: CODIGO DE ÉTICA Y ESTATUTO DEL AUDITOR:</t>
    </r>
    <r>
      <rPr>
        <sz val="11"/>
        <color rgb="FF000000"/>
        <rFont val="Arial Narrow"/>
        <family val="2"/>
      </rPr>
      <t xml:space="preserve">
Cada vez que un nuevo colaborador ingrese a la Oficina de Control Interno, el equipo de planeacion y mejoramiento dará a conocer el codigo de ética y el estatuto de auditoría y aplicará la evaluación de conocimiento. En caso de encontrar un resultado inferior al 80% en la evaluación de la capacitación, se realizarán actividades de refuerzo en los conocimientos.</t>
    </r>
  </si>
  <si>
    <t>Desconocimiento del estatuto de auditoría</t>
  </si>
  <si>
    <r>
      <rPr>
        <b/>
        <sz val="11"/>
        <color rgb="FF000000"/>
        <rFont val="Arial Narrow"/>
        <family val="2"/>
      </rPr>
      <t xml:space="preserve">REVISIÓN DE INFORMES  FINALES:
</t>
    </r>
    <r>
      <rPr>
        <sz val="11"/>
        <color rgb="FF000000"/>
        <rFont val="Arial Narrow"/>
        <family val="2"/>
      </rPr>
      <t xml:space="preserve">
Antes de emitir la versión final de un informe se ralizará mesa técnica de evaluación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t>
    </r>
  </si>
  <si>
    <r>
      <rPr>
        <b/>
        <sz val="9"/>
        <rFont val="Arial Narrow"/>
        <family val="2"/>
      </rPr>
      <t>ACOMPAÑAMIENTO A PLANEACIÓN DE ACTIVIDADES DE EVALUACION Y SEGUIMIENTO:</t>
    </r>
    <r>
      <rPr>
        <sz val="9"/>
        <rFont val="Arial Narrow"/>
        <family val="2"/>
      </rPr>
      <t xml:space="preserve">
</t>
    </r>
    <r>
      <rPr>
        <b/>
        <sz val="9"/>
        <rFont val="Arial Narrow"/>
        <family val="2"/>
      </rPr>
      <t>Responsable:</t>
    </r>
    <r>
      <rPr>
        <sz val="9"/>
        <rFont val="Arial Narrow"/>
        <family val="2"/>
      </rPr>
      <t xml:space="preserve"> El profesional asignado de la OCI para acompañar la planeación de una auditoría</t>
    </r>
    <r>
      <rPr>
        <sz val="9"/>
        <color rgb="FF38761D"/>
        <rFont val="Arial Narrow"/>
        <family val="2"/>
      </rPr>
      <t xml:space="preserve"> </t>
    </r>
    <r>
      <rPr>
        <sz val="9"/>
        <rFont val="Arial Narrow"/>
        <family val="2"/>
      </rPr>
      <t xml:space="preserve">contenida en el Plan Anual de Auditorías
</t>
    </r>
    <r>
      <rPr>
        <b/>
        <sz val="9"/>
        <rFont val="Arial Narrow"/>
        <family val="2"/>
      </rPr>
      <t>Periodicidad:</t>
    </r>
    <r>
      <rPr>
        <sz val="9"/>
        <rFont val="Arial Narrow"/>
        <family val="2"/>
      </rPr>
      <t xml:space="preserve"> Cada vez que se va a realizar una auditoría
</t>
    </r>
    <r>
      <rPr>
        <b/>
        <sz val="9"/>
        <rFont val="Arial Narrow"/>
        <family val="2"/>
      </rPr>
      <t>Propósito:</t>
    </r>
    <r>
      <rPr>
        <sz val="9"/>
        <rFont val="Arial Narrow"/>
        <family val="2"/>
      </rPr>
      <t xml:space="preserve"> Verific</t>
    </r>
    <r>
      <rPr>
        <sz val="9"/>
        <rFont val="Arial Narrow"/>
        <family val="2"/>
      </rPr>
      <t>ar la realización de</t>
    </r>
    <r>
      <rPr>
        <sz val="9"/>
        <color rgb="FF38761D"/>
        <rFont val="Arial Narrow"/>
        <family val="2"/>
      </rPr>
      <t xml:space="preserve"> </t>
    </r>
    <r>
      <rPr>
        <sz val="9"/>
        <rFont val="Arial Narrow"/>
        <family val="2"/>
      </rPr>
      <t>la planeac</t>
    </r>
    <r>
      <rPr>
        <sz val="9"/>
        <rFont val="Arial Narrow"/>
        <family val="2"/>
      </rPr>
      <t xml:space="preserve">ión inicial de la auditoría 
</t>
    </r>
    <r>
      <rPr>
        <b/>
        <sz val="9"/>
        <rFont val="Arial Narrow"/>
        <family val="2"/>
      </rPr>
      <t xml:space="preserve">Cómo se realiza: </t>
    </r>
    <r>
      <rPr>
        <sz val="9"/>
        <rFont val="Arial Narrow"/>
        <family val="2"/>
      </rPr>
      <t xml:space="preserve">Con las metodologías definidas en los procedimientos y las directrices de la Jefe de Oficina de Control Interno
</t>
    </r>
    <r>
      <rPr>
        <b/>
        <sz val="9"/>
        <rFont val="Arial Narrow"/>
        <family val="2"/>
      </rPr>
      <t xml:space="preserve">Desviación: </t>
    </r>
    <r>
      <rPr>
        <sz val="9"/>
        <rFont val="Arial Narrow"/>
        <family val="2"/>
      </rPr>
      <t xml:space="preserve">En caso de encontrar debilidades en la planeación, el profesional asignado solicita los ajustes de la planeación al equipo auditor, especificando los aspectos a mejorar.
</t>
    </r>
    <r>
      <rPr>
        <b/>
        <sz val="9"/>
        <rFont val="Arial Narrow"/>
        <family val="2"/>
      </rPr>
      <t>Evidencia:</t>
    </r>
    <r>
      <rPr>
        <sz val="9"/>
        <rFont val="Arial Narrow"/>
        <family val="2"/>
      </rPr>
      <t xml:space="preserve"> Acta de reunión.</t>
    </r>
  </si>
  <si>
    <t xml:space="preserve">
Posibilidad de recibir cualquier dádiva o beneficio a nombre propio o de terceros para entregar resultados de servicios de aseguramiento y consultoría que no se ajusten  a la realidad de la actividad que se ejecuta.</t>
  </si>
  <si>
    <t>Debilidades en el seguimiento a la planeación y ejecución de auditorías</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</si>
  <si>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</si>
  <si>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</si>
  <si>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</si>
  <si>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Mala calidad de las obras</t>
  </si>
  <si>
    <t>2 de enero de 2024</t>
  </si>
  <si>
    <t xml:space="preserve">Diana Paola Rodriguez Cuellar
Jorge Alberto Godoy Lozano
Lucy Adriana Hernandez Hernandez
Carlos Alberto Garcia Gracia </t>
  </si>
  <si>
    <t>Calidad</t>
  </si>
  <si>
    <t xml:space="preserve">Técnico Operativo
Asesor 
Contratista 
Técnico operativo </t>
  </si>
  <si>
    <t xml:space="preserve">Karen Bachiller Martinez - Secretaria de la Mujer
Diego Ramírez Zorro - Secretaria de Habitat y Vivienda 
Jairo Velasco- Secretatria de Desarrollo e Inclusión Social
Rocio Díaz - Alta Consejeria para la Felicidad </t>
  </si>
  <si>
    <t>El profesional líder de calidad de cada secretaría, realizará un muestreo aleatorio de los contratos suscritos mediante las modalidades diferentes a OPS  con el propósito de  evidenciar el cumplimiento del objeto contractual.</t>
  </si>
  <si>
    <t>01 de enero de 2024</t>
  </si>
  <si>
    <t>El equipo de mejoramiento del proceso de promocion al desarrollo social, creará una matriz de requerimientos técnicos, financieros y jurídicos.</t>
  </si>
  <si>
    <t>Inadecuado</t>
  </si>
  <si>
    <t>Responsable: El líder de calidad de  cada secretaría
Periodicidad: Trimestralmente
Propósito:  Identificar la falta de cumplimiento de los lineamientos establecidos en los procesos contractuales, diferentes a las OPS, que adelanta cada entidad
Cómo se realiza: Solicitar al profesional encargado del portal SECOP II, la Base de Datos de la Contratación de los procesos vigentes. 
Desviación: En caso de no cumplir con la Base de Datos, se envía correo al ordenador del gasto de cada entidad, para que éste haga solicitud oficial al asesor jurídico de enviar la información NO mayor a tres días.  
Evidencia: Base de Datos, pantallazo de SECOP y/o correo</t>
  </si>
  <si>
    <t>Alta</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</si>
  <si>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</si>
  <si>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 xml:space="preserve">Falta de cumplimiento en los lineamientos en cualquiera de los tres componentes financiero, técnico y /o jurídico para la ejecución de planes, programas y proyectos.
</t>
  </si>
  <si>
    <t>Intereses particulares en los procesos contractuales.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</si>
  <si>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</si>
  <si>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</si>
  <si>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</si>
  <si>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Secretario Jurídico</t>
  </si>
  <si>
    <t>Direccion de Defensa Judicial y Extrajudicial</t>
  </si>
  <si>
    <t>Directora de Defensa Judicial y Extrajudicial</t>
  </si>
  <si>
    <t>Maria Stella Gonzalez</t>
  </si>
  <si>
    <t xml:space="preserve">El Profesional Universitario ó Especializado asignado por La Direcciòn de Defensa Judicial y Extrajudicial  de la Secretaría Jurídica, analizarà semestralmente las revisiones aleatorias realizadas con el fin de identificar aspectos positivos y  negativos de  la defensa judicial y extrajudicial del Departamento de Cundinamarca.   
Evidencia: Acta      </t>
  </si>
  <si>
    <t xml:space="preserve">Responsable: Profesional universitario y/o especializado de la Direcciòn de Defensa Judicial de la Secretaria Jurìdica,  para realizar la revisión aleatoria de los procesos judiciales y extrajudiciales asignados a los abogados del proceso.
Periodicidad: mensual 
Propósito: Establecer el desempeño de los mismos en la adecuada y eficiente defensa judicial y extrajudicial, frente a las actuaciones de rama judicial, de la contra parte y del sistema de procesos judiciales SIPROJ, apoyados en la información consignada en la relación de procesos asignados a los diferentes profesionales que realizan el ejercicio de la defensa de la entidad. 
Cómo se realiza:  Revisión aleatoria del 20% de los procesos judiciales al apoderado que se seleccione por complejidad, cuantìa y actuaciones importantes que surjan durante el desarrollo del proceso , consultando la pàgina de la rama judicial  vs cargue de informacion y de imàgenes  en el sistema SIPROJ.
Desviación: solicitar información faltante a través de correo electrónico al apoderao para corregir las deficiencias presentadas,
Evidencia: formato revisión aleatoria procesos judiciales y extrajudiciales A-GJ-FR-018 y formato relación procesos asignados A-GJ-FR-024.
 </t>
  </si>
  <si>
    <t>Posibilidad de recibir cualquier dádiva o beneficio, para presentar o realizar indebidas actuaciones en su provecho  o de un tercero, u omitir funciones propias,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</si>
  <si>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solicitar y decretar pruebas, hacer valoraciones no conformes con la constitución y la ley, relevantes para el desarrollo de la dinamica del proceso judicial.</t>
  </si>
  <si>
    <t>Ocultar o divulgar informaciòn con carácter reservado de manera intencional</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</si>
  <si>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</si>
  <si>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</si>
  <si>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</si>
  <si>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Evelia Escobar Perdigon</t>
  </si>
  <si>
    <t>Dirección de Servicios Administrativos</t>
  </si>
  <si>
    <t>Directora de  Servicios Administrativos</t>
  </si>
  <si>
    <t>Sandra Cecilia Riveros Moreno</t>
  </si>
  <si>
    <t xml:space="preserve">La Directora de Servicios Administrativos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</si>
  <si>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Responsable: Oficina Asesora Jurídica - Secretaría General - Jefe Oficina Asesora Jurídica
Periodicidad: Semestral
Propósito: Realizar capacitación a los supervisores de contrato de suministros con el fin de mitigar errores en la presentación de informes de supervisión y actas de recibo a satisfacción
Cómo se realiza: Presentación de capacitación con recomendaciones frente a la supervisión de contratos de suministros y actas de recibo a satisfacción
Desviación: Supervisor que no asista a la capacitación pueda recibir la presentación y memorias de dicho evento
Evidencia: Presentación de capacitación, listado de asistencia y remisión correo electrónico de las memorias del evento</t>
  </si>
  <si>
    <t xml:space="preserve">Dirección de Bienes e Inventarios </t>
  </si>
  <si>
    <t xml:space="preserve">Directora de Bienes e Inventarios </t>
  </si>
  <si>
    <t xml:space="preserve">Martha Carola Monroy Perilla </t>
  </si>
  <si>
    <t xml:space="preserve">La Directora e Bienes e Inventarios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</si>
  <si>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Responsable: Supervisor del contrato, de acuerdo al suministro 
Periodicidad: Cada vez que el proveedor realice una entrega de insumos o servicios cuando aplique
Propósito: verificar que los servicios ofertados cumplan con las especificaciones tecnicas, jurídicas y financieras contratadas  
Cómo se realiza: control a la ejecución de los contratos de acuerdo a los suministros o servicios pactados versus los recibidos por medio del acta de recibo a satisfacción del producto o servicio o el informe de supervisión del contrato de acuerdo a la fecha de presentación de la cuenta de cobro.
Desviación: Cada vez que no se haya tramitado el informe de supervisión debe tramitarse al mes siguiente. Cada vez que se reciba un suministro (bien o servicio) y no se haya levantado el acta de recibo a satisfacción deberá realizarse de inmediato cuando aplique.
Evidencia: Acta de recibido a satisfacción o informes de supervisión</t>
  </si>
  <si>
    <t xml:space="preserve">Posibilidad de recibir un beneficio a nombre propio o de terceros a cambio de aceptar un producto o servicio que no cumpla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</si>
  <si>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</si>
  <si>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</si>
  <si>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</si>
  <si>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</si>
  <si>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</si>
  <si>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Oswaldo Ramos</t>
  </si>
  <si>
    <t>Secretaria de la Función Pública</t>
  </si>
  <si>
    <t>Contratista</t>
  </si>
  <si>
    <t>Cristian Camilo Ordoñez Aldana</t>
  </si>
  <si>
    <t>Actividad 3: El usuario experto designado realizará semestralmente divulgación de video informativo referente a la importancia que tiene el convenio en la gestión de los residuos aprovechables. Evidencia: Video.</t>
  </si>
  <si>
    <t>Responsable: El equipo de mejoramiento de Gestión Ambiental, por medio del gestor del proceso.
Periodicidad: Trimestral
Propósito: Verificar la gestión ejecutada por la asociación de recicladores. 
Cómo se realiza: Realizar visitas al cuarto de acopio de la sede central de la Gobernación de Cundinamarca.  
Desviación: Revisar los manifiestos entregados por la asociación de recicladores.
Evidencia: Acta en isolución.</t>
  </si>
  <si>
    <t>Actividad 2: El ususario experto designado convocará trimestralmente mesas de coordinación entre la Asociación prestadora del servicio, la Secretaría encargada del convenio de residuos aprovechables y  la Empresa Inmobiliaria y de Servicios Logísticos De Cundinamarca, para realizar seguimiento respecto a la ejecución del convenio. Evidencia: Acta de reunión.</t>
  </si>
  <si>
    <t xml:space="preserve">Responsable: El equipo de mejoramiento de Gestión Ambiental, por medio del gestor del proceso.
Periodicidad: Trimestral
Propósito: Sensiblilizar a contratistas, funcionarios y en mayor medida al personal de servicios generales, respecto a la importancia del convenio con la entidad que gestiona los materiales aprovechables.
Cómo se realiza: A través de capacitaciones referentes a los beneficios obtenidos para la Gobernación de Cundinamarca, la entidad prestadora del servicio y los recicladores de oficio.
Desviación: Realizar piezas gráficas y actividades lúdicas.
Evidencia: Listas de asistencia y evidencias fotográficas. </t>
  </si>
  <si>
    <t xml:space="preserve">Actividad 1: El usuario experto designado revisará mensual la concordancia del informe entregado por la Asociación de Recicladores, los manifiestos de recolección y el formato de control de ingreso cuarto de acopio, con el fin de verificar la veracidad de la información. Evidencia: Acta en isolucion </t>
  </si>
  <si>
    <t xml:space="preserve">Responsable: El equipo de mejoramiento de Gestión Ambiental, por medio del gestor del proceso.
Periodicidad: Trimestral
Propósito: LLevar el control de acceso al cuarto de acopio
Cómo se realiza: Diligenciamiento del formato control de ingreso cuarto de acopio.
Desviación: En caso de que no se realice el diligenciamiento del formato de control, se designará un integrante del equipo de gestión ambiental el cual se hace cargo de la llave y realizaría la actividad de abrir el cuarto de acopio según lo requerido. 
Evidencia: Formato diligenciado. </t>
  </si>
  <si>
    <t>Posibilidad de recibir cualquier dádiva o beneficio a nombre propio o de terceros por permitir la pérdida de residuos sólidos aprovechables recolectados en la Gobernación de Cundinamarca.</t>
  </si>
  <si>
    <t>Deficiencia en el control del acceso al cuarto de acopio de residuos aprovechables.</t>
  </si>
  <si>
    <t xml:space="preserve">Perdida de residuos aprovechables. </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</si>
  <si>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</si>
  <si>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</si>
  <si>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</si>
  <si>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 xml:space="preserve">
Director de Ejecuciones Fiscales</t>
  </si>
  <si>
    <t xml:space="preserve">
Dirección de Ejecuciones Fiscales</t>
  </si>
  <si>
    <t xml:space="preserve">
Luis Augusto Ruiz Quiroga</t>
  </si>
  <si>
    <t xml:space="preserve">Realizar informe total de las terminaciones por pago evidenciando las inconsistencias presentadas durante cada trimestre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</si>
  <si>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</si>
  <si>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Dirección de Rentas y Gestión Tributaria</t>
  </si>
  <si>
    <t>Director de Rentas y Gestión Tributaria</t>
  </si>
  <si>
    <t xml:space="preserve">Eduber Rafael Gutierrez </t>
  </si>
  <si>
    <t>Realizar los listados de los usuarios de los sistemas de información para verificar que sean acordes a los propósitos y funciones de los funcionarios del proceso</t>
  </si>
  <si>
    <t>Responsable: El Director de Rentas y Gestión Tributaria
Periodicidad: trimestralmente
Propósito: Verificar que la asignación de usuarios para los sistemas de información y trámites corresponden a los propósitos y funciones de quienes participan en el proceso.
Cómo se realiza: Solicitando vía correo electrónico a los operadores de las plataformas de información que remitan el listado actualizado de usuarios para verificación.
Desviación: De existir cualquier anomalía con las bases de datos de los sistemas de información en este control se debe reportar al Director de Rentas para realizar los respectivos ajustes.
Evidencia: Correo de solicitud de las bases de datos actualizadas y actas de las reuniones donde se solicite verificación de usuarios.</t>
  </si>
  <si>
    <t>Validar con la superintencia de notariado y registro que los recibos sean pagos en las entidades financieras para continuar con el tramite de anotación en los folios respectivos.</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</si>
  <si>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</si>
  <si>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Director de Rentas y Gestión Tributaria
Director de Ejecuciones Fiscales</t>
  </si>
  <si>
    <t>Dirección de Rentas y Gestión Tributaria
Dirección de Ejecuciones Fiscales</t>
  </si>
  <si>
    <t>Subdirector de Atención al Contribuyente 
Director de Ejecuciones Fiscales</t>
  </si>
  <si>
    <t>Carlos Arturo Ballesteros Guzmán 
Luis Augusto Ruiz Quiroga</t>
  </si>
  <si>
    <t>Realizar reunion trimestral con los funcionarios encargados de recibir y dar respuesta o sustentar las solicitudes a través del sistema de getión documental MERCURIO, con el fin de socializar y aclarar  la directriz impartida por el Director de Rentas y Gestión Tributaria; del desarrollo de estas, se suscribirán las correspondientes actas.</t>
  </si>
  <si>
    <r>
      <rPr>
        <b/>
        <sz val="9"/>
        <rFont val="Arial Narrow"/>
        <family val="2"/>
      </rPr>
      <t>Responsable:</t>
    </r>
    <r>
      <rPr>
        <sz val="9"/>
        <rFont val="Arial Narrow"/>
        <family val="2"/>
      </rPr>
      <t xml:space="preserve"> El Subdirector de Atención al Contribuyente y el Director de Ejecuciones Fiscales.
</t>
    </r>
    <r>
      <rPr>
        <b/>
        <sz val="9"/>
        <rFont val="Arial Narrow"/>
        <family val="2"/>
      </rPr>
      <t>Periodicidad:</t>
    </r>
    <r>
      <rPr>
        <sz val="9"/>
        <rFont val="Arial Narrow"/>
        <family val="2"/>
      </rPr>
      <t xml:space="preserve"> Trimestral.
</t>
    </r>
    <r>
      <rPr>
        <b/>
        <sz val="9"/>
        <rFont val="Arial Narrow"/>
        <family val="2"/>
      </rPr>
      <t>Propósito:</t>
    </r>
    <r>
      <rPr>
        <sz val="9"/>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Sin perjuicio, de que cada dependencia o área que integra la Dirección de Rentas y la Dirección de Ejecuciones Fiscales, en ejercicio de sus competencias, realice la validación de las solicitudes reasignadas, a fin de establecer que quien actúa se ecnuentra legalmente acreditado, para proferir la correspondiente respuesta.
</t>
    </r>
    <r>
      <rPr>
        <b/>
        <sz val="9"/>
        <rFont val="Arial Narrow"/>
        <family val="2"/>
      </rPr>
      <t>Cómo se realiza:</t>
    </r>
    <r>
      <rPr>
        <sz val="9"/>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family val="2"/>
      </rPr>
      <t>Desviación:</t>
    </r>
    <r>
      <rPr>
        <sz val="9"/>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family val="2"/>
      </rPr>
      <t>Evidencia:</t>
    </r>
    <r>
      <rPr>
        <sz val="9"/>
        <rFont val="Arial Narrow"/>
        <family val="2"/>
      </rPr>
      <t xml:space="preserve"> Documento contentivo de la información reportada por cada dependencia responsable, generado con base en las solicitudes registradas en el sistema de gestión documental MERCURIO.</t>
    </r>
  </si>
  <si>
    <t xml:space="preserve">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   </t>
  </si>
  <si>
    <t>Manipulación o alteración de la información tributaria</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</si>
  <si>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</si>
  <si>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</si>
  <si>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</si>
  <si>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 xml:space="preserve">Seguimiento mensual por parte del equipo de trabajo designado en cabeza del Jefe de la Oficina de Asuntos Económicos Internacionales a la participación y gestión de las acciones de internacionalización desarrolladas por parte de las empresas y/o asociaciones seleccionadas en acta de reunión. </t>
  </si>
  <si>
    <t>Responsable:   Jefe  de la Oficina de Asuntos Economicos Internacionales de la  Secretaría de Asuntos Internacionales. 
Periodicidad: Cada vez que  se genere una acción de fortalecimiento, alistamiento o promoción internacional, que estipule la seleccion de un numero especifico de empresas y/o asociaciones a beneficiar.
Propósito:  La selección objetiva y transparente de un número especifico de empresas y/o asociaciones a beneficiar de acuerdo a la acción ofertada.
Cómo se realiza:  Cada vez que se deba seleccionar un número de empresas y/o asociaciones para acceder a las acciones de internacionalización se citará al equipo de trabajo designado en cabeza del Jefe de la Oficina de Asuntos Económicos Internacionales para la revisión del cumplimiento de los requisitos establecidos previamente en los terminos y condiciones publicados en el micrositio de la Secretaría de Asuntos Internacionales y proceder con la selección final dejando constancia en acta de reunión. Una vez tomada la decisión de acuerdo al cronograma se notificaran los resultados via correo electronico a los seleccionados y a traves de los demas medios idoneos de la Secretaría de Asuntos Internacionales. 
Desviación: En caso que algun seleccionado desista de participar en el proceso se seleccionará el siguiente en la lista de acuerdo al orden de evaluación e inscripción al proceso o en caso de no lograr la selección de la totalidad de empresas se dejara constancia en acta de reunión. 
Evidencia:  Publicación de los términos y condiciones en el Micrositio de la Secretaría de Asuntos Internacionales y publicación de los resultados del proceso de selección en los medios establecidos.</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</si>
  <si>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</si>
  <si>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t>Seleccionar empresas sin el cumplimiento de los terminos y condiciones para acceder a las acciones de internacionalización</t>
  </si>
  <si>
    <t>Impacto negativo o hallazgos de entes de control a la Secretaria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</si>
  <si>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</si>
  <si>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</si>
  <si>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</si>
  <si>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Dirección de servicios</t>
  </si>
  <si>
    <t>Gerente de control y vigilancia</t>
  </si>
  <si>
    <t xml:space="preserve">Validar la ejecución de los operativos de tránsito programados por la gerencia de control y vigilancia, queda como evidencia el cronograma de operativos y listado de vehículos inspeccionados. </t>
  </si>
  <si>
    <t>Responsable: El gerente de control y vigilancia de la movilidad
Periodicidad: mensualmente
Propósito: vigilar y controlar la ejecución de los operativos que realizan los agentes de tránsito
Cómo se realiza: a través de la ejecución de los cronogramas y revisión de planillas de evidencia de operativos.
Desviación: en caso de que no se puedan ejecutar los operativos, se replanteará el cronograma o se emitirá una certificación donde se especifique las razones del no cumplimiento de los operativos para el periodo.
Evidencia: Cronograma de operativos y planillas de evidencia de operativos</t>
  </si>
  <si>
    <t>Alexander Ernesto Hortua</t>
  </si>
  <si>
    <t>El gerente de sedes operativas validará la información  de los expedientes de segundas instancias de manera fisica y emitirá una certificación ratificando o desvirtuando la informacion plasmada en el informe.</t>
  </si>
  <si>
    <r>
      <t>Responsable: El profesional especializado de la gerencia de sedes operativas
Periodicidad: mensualmente
Propósito: efectuar seguimiento al inventario de procesos administrativos contravencionales por violación a las normas de tránsito que se encuentran en segunda instancia.
Cómo se realiza: a traves de un informe donde se consolide las contravenciones.</t>
    </r>
    <r>
      <rPr>
        <sz val="9"/>
        <color rgb="FFFF0000"/>
        <rFont val="Arial Narrow"/>
        <family val="2"/>
      </rPr>
      <t xml:space="preserve"> </t>
    </r>
    <r>
      <rPr>
        <sz val="9"/>
        <color theme="1"/>
        <rFont val="Arial Narrow"/>
        <family val="2"/>
      </rPr>
      <t xml:space="preserve">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t>
    </r>
  </si>
  <si>
    <t>El gerente de sedes operativas por medio de correo electronico solicita a la concesion el consolidado por cada sede operativa, que contenga la informacion de las revocatorias, exoneraciones, caducidades y ordenes de comparendos en estados de inspección; para validar la informacion de las actas, suministradas por los coordinadores.</t>
  </si>
  <si>
    <t>Responsable: El Gerente de Sedes Operativas de la Movilidad
Periodicidad:  mensualmente
Propósito: efectuar seguimiento a revocatorias, exoneraciones, caducidades y procesos en estados de inspección en las sedes operativas de la Secretaría de Transporte y Movilidad
Cómo se realiza: El seguimiento se ejecuta mediante un informe con alistamiento previo de la información donde se consolidadan datos de todas las sedes.
Desviación: en caso de que no se efectue el seguimiento a revocatorias, exoneraciones, caducidades y procesos en estados de inspección se hará requerimiento por oficio o correo electronico . 
Evidencia: Informe</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</si>
  <si>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</si>
  <si>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</si>
  <si>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</si>
  <si>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</si>
  <si>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</si>
  <si>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Promoción del Transporte y la Movilidad</t>
  </si>
  <si>
    <t>Direccion de política sectorial</t>
  </si>
  <si>
    <t>Director de política sectorial</t>
  </si>
  <si>
    <t>Realizar seguimiento a los trámites radicados para validar el cumplimiento de los requisitos en su ejecución y dejando registro mediante un informe donde se corrobore la información.</t>
  </si>
  <si>
    <t>Responsable: Director de Política Sectorial de la Secretaría de Transporte y Movilidad
Periodicidad: mensualmente
Propósito:  evidenciar el cumplimiento de los requisitos establecidos de los permisos que se adelantan en la dirección de Política Sectorial, teniendo en cuenta la infomación recopilada por el profesional universitario. 
Cómo se realiza: emitiendo certificación del cumplimiento.
Desviación: En caso de que no se evidencie el cump'limiento de los requisitos, se requiere mediante correo institucional u oficios al Director de Polítoca Sectorial.
Evidencia: certificación emitida por la dirección de política sectorial</t>
  </si>
  <si>
    <t>Verificar en la plataforma RUNT que los tramites relacionados en las actas se efectuen conforme lo descrito, queda como evidencia pantallazos de revisión en la plataforma</t>
  </si>
  <si>
    <t>Responsable: Los profesionales universitarios asignados a las sedes operativas de la Secretaría de Transporte y Movilidad
Periodicidad: mensualmente
Propósito: efectuar el seguimiento a los tramites adelantados durante el periodo correspondiente para verificar el cumplimiento de los requisitos y tiempos establecidos. 
Cómo se realiza: en reuniones con los administradores de la concesión encargada de prestar los tramites; se tomará el registro en el sistema de los trámites realizados en el periodo, seleccionando de manera aleatoria algunos de éstos para verificar el cumplimiento de los requisitos y tiempos establecidos. 
Desviación:  en caso de no poderse realizar la reunión de seguimiento a los tramites adelantados, se volverá a programar una nueva fecha de reunión (acta de reunión) que será socializada a través del correo institucional.
Evidencia: Acta de la reunión adelantada con la relación de los trámites verificados de manera aleatoria, con las observaciones a detalle respecto al cumplimiento de requitos y tiempos etstablecidos.</t>
  </si>
  <si>
    <t>Gerente de sedes operativas de transito</t>
  </si>
  <si>
    <t xml:space="preserve">Validar la asignacion y cierre de perfiles en sistema de información, comparando la información de los formatos previamente diligenciados, queda como evidencia la certificacion de asignacion y cierre de perfiles. </t>
  </si>
  <si>
    <r>
      <t>Responsable: El gerente de sedes operativas en tránsito de la Secretaría de Transporte y Movilidad
Periodicidad: mensualmente
Propósito: vigilar y validar la asignación de usuarios de consulta
Cómo se realiza: a través del diligenciamiento de</t>
    </r>
    <r>
      <rPr>
        <sz val="9"/>
        <color rgb="FF00B050"/>
        <rFont val="Arial Narrow"/>
        <family val="2"/>
      </rPr>
      <t xml:space="preserve"> </t>
    </r>
    <r>
      <rPr>
        <sz val="9"/>
        <color theme="1"/>
        <rFont val="Arial Narrow"/>
        <family val="2"/>
      </rPr>
      <t>los formatos para la administración de perfiles-utilización del software de operación 
Desviación: en caso de que no se realice la asignación de usuarios, se emitirá una certificación por parte de la gerencia de sedes operativas en tránsito donde se indique la justifiación de la desviación.
Evidencia: formato de asignación de perfiles.</t>
    </r>
  </si>
  <si>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</si>
  <si>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</si>
  <si>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</si>
  <si>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</si>
  <si>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</si>
  <si>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</si>
  <si>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</si>
  <si>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</si>
  <si>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</si>
  <si>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</si>
  <si>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</si>
  <si>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</si>
  <si>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</si>
  <si>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</si>
  <si>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</si>
  <si>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</si>
  <si>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</si>
  <si>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</si>
  <si>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</si>
  <si>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</si>
  <si>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 xml:space="preserve"> ¿Dar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</si>
  <si>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</si>
  <si>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</si>
  <si>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</si>
  <si>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</si>
  <si>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</si>
  <si>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</si>
  <si>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</si>
  <si>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</si>
  <si>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</si>
  <si>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</si>
  <si>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</si>
  <si>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Consecuencias</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</si>
  <si>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</si>
  <si>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</si>
  <si>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</si>
  <si>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</si>
  <si>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</si>
  <si>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</si>
  <si>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</si>
  <si>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</si>
  <si>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</si>
  <si>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</si>
  <si>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</si>
  <si>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Impacto Residual Final</t>
  </si>
  <si>
    <t>Probabilidad Residual Final</t>
  </si>
  <si>
    <t>Desplazamiento probabilidad Residual Final</t>
  </si>
  <si>
    <t>Calificación y solidez del control</t>
  </si>
  <si>
    <t>Aspectos a evaluar del control</t>
  </si>
  <si>
    <t>Descripción del Control</t>
  </si>
  <si>
    <t>No. Control</t>
  </si>
  <si>
    <t>Zona de Riesgo Inherente</t>
  </si>
  <si>
    <t>Impacto 
Inherente</t>
  </si>
  <si>
    <t>Calificación Impacto</t>
  </si>
  <si>
    <t>Suma Afirmaciones</t>
  </si>
  <si>
    <t>Si el Riesgo se materializará podria…</t>
  </si>
  <si>
    <t>Probabilidad Inherente</t>
  </si>
  <si>
    <t>Nivel de probabilidad</t>
  </si>
  <si>
    <t>Clasificación del Riesgo</t>
  </si>
  <si>
    <t>Descripción del Riesgo</t>
  </si>
  <si>
    <t>Causa Raíz</t>
  </si>
  <si>
    <t>Causa Inmediata</t>
  </si>
  <si>
    <t>Alcance</t>
  </si>
  <si>
    <t>Objetivo</t>
  </si>
  <si>
    <t>Proceso</t>
  </si>
  <si>
    <t>Referencia*</t>
  </si>
  <si>
    <t>Plan de Acción</t>
  </si>
  <si>
    <t>Evaluación del riesgo - Valoración de los controles</t>
  </si>
  <si>
    <t>Análisis del riesgo inherente</t>
  </si>
  <si>
    <t>Identificación del riesgo</t>
  </si>
  <si>
    <t xml:space="preserve">Nota: antes de diligenciar, por favor leer la pestaña de "Instructivo". </t>
  </si>
  <si>
    <t>MAPA DE RIESGOS DE CORRUPCIÓN</t>
  </si>
  <si>
    <t>DIRECCIONAMIENTO ESTRATÉGICO Y ARTICULACIÓN GERENCIAL</t>
  </si>
  <si>
    <t>Publicar Informe Previo a Audiencia Pública de Rendición de Cuentas de Niños, niñas, adolescentes y jóvenes  y socializarlo por medios digitales a los grupos de interés.</t>
  </si>
  <si>
    <t>Publicar y difundir las convocatorias para participar en los espacios de dialogo y audiencias públicas.
Tiempo: 15 días antes del evento.</t>
  </si>
  <si>
    <t xml:space="preserve">4. Medida de debida 
deligencia </t>
  </si>
  <si>
    <t>3. Promoción a la Legalidad e integridad  a la Ética Pública.</t>
  </si>
  <si>
    <t>HOJA DE RUTA V1
PROGRAMA DE TRANSPARENCIA Y ÉTICA DE LO PÚBLICO 2024</t>
  </si>
  <si>
    <t>Secretaría                     de                     Educación</t>
  </si>
  <si>
    <t xml:space="preserve">Dismución  de los costos de desplazamiento para el usuario y aumento en la eficiencia administrativa </t>
  </si>
  <si>
    <t xml:space="preserve">Realizar gestión para habilitar el pago electrónico a través de PSE </t>
  </si>
  <si>
    <t xml:space="preserve">El pago actualmente se realiza en la sucursal bancaria de manera presencial </t>
  </si>
  <si>
    <t>Pago en linea por PSE</t>
  </si>
  <si>
    <t xml:space="preserve">Tecnólogica </t>
  </si>
  <si>
    <t>Certificado de existencia y representación legal de las instituciones de educación para el trabajo y el desarrollo humano</t>
  </si>
  <si>
    <t>Licencia de funcionamiento para las instituciones promovidas por particulares que ofrezcan el servicio educativo para el trabajo y el desarrollo humano</t>
  </si>
  <si>
    <t>Licencia de funcionamiento de instituciones educativas que ofrezcan programas de educación formal de adultos</t>
  </si>
  <si>
    <t>Licencia de funcionamiento para establecimientos educativos promovidos por particulares para prestar el servicio público educativo en los niveles de preescolar, básica y media</t>
  </si>
  <si>
    <t>PDD
Gestion / Meta de Producto</t>
  </si>
  <si>
    <t>Distribución
Presupuestal</t>
  </si>
  <si>
    <t>Dependencia responsable</t>
  </si>
  <si>
    <t xml:space="preserve">
Beneficio al ciudadano o entidad</t>
  </si>
  <si>
    <t>descripción de la mejora a realizar al trámite, proceso o procedimiento</t>
  </si>
  <si>
    <t>Situación actual</t>
  </si>
  <si>
    <t>Acción especifica de racionalización</t>
  </si>
  <si>
    <t>Tipo de racionalización</t>
  </si>
  <si>
    <t>Nombre del trámite, proceso o procedimiento</t>
  </si>
  <si>
    <t>No</t>
  </si>
  <si>
    <t xml:space="preserve">PLANEACION ESTRATEGIA DE RACIONALIZACION </t>
  </si>
  <si>
    <t/>
  </si>
  <si>
    <t>BOGOTÁ</t>
  </si>
  <si>
    <t>Municipio:</t>
  </si>
  <si>
    <t>CUNDINAMARCA</t>
  </si>
  <si>
    <t>Departamento:</t>
  </si>
  <si>
    <t>Vigencia</t>
  </si>
  <si>
    <t>N/A</t>
  </si>
  <si>
    <t>Sector administrativo:</t>
  </si>
  <si>
    <t>Territorial</t>
  </si>
  <si>
    <t>GOBERNACIÓN DE CUNDINAMARCA</t>
  </si>
  <si>
    <t>Nombre de la entidad:</t>
  </si>
  <si>
    <t>Componente 2: Racionalización de Trámites - Consolidado</t>
  </si>
  <si>
    <t xml:space="preserve">FORMATO PLAN ANTICORRUPCIÓN Y DE ATENCIÓN AL CIUDADANO  </t>
  </si>
  <si>
    <t>Registro y autorizacion de titulos en el area de salud</t>
  </si>
  <si>
    <t>Tecnologica</t>
  </si>
  <si>
    <t xml:space="preserve">Pago en linea a traves del boton de pago PSE </t>
  </si>
  <si>
    <t>El Pago del tramite se realiza de manera presencial en banco y a la cuenta definida por la Gobernación</t>
  </si>
  <si>
    <t>Habilitar pago por PSE mediante el cual los usuarios podran hacer sus pagos en linea a traves de internet</t>
  </si>
  <si>
    <t>Ampliación de opciones de pago, respuesta inmediata, evitar desplazamientos al usuario y costos, transparencia</t>
  </si>
  <si>
    <t>Secretaria de Salud</t>
  </si>
  <si>
    <t>Recursos Propios</t>
  </si>
  <si>
    <t>Fortaleciendo el Sistema</t>
  </si>
  <si>
    <t xml:space="preserve">Racionalización de Trámites </t>
  </si>
  <si>
    <t xml:space="preserve">Fecha de Aprobación: </t>
  </si>
  <si>
    <t xml:space="preserve">Código:                    </t>
  </si>
  <si>
    <t xml:space="preserve">Versión: </t>
  </si>
  <si>
    <t xml:space="preserve">Código: </t>
  </si>
  <si>
    <t xml:space="preserve">Fecha de aprobación:  </t>
  </si>
  <si>
    <t>Establecer  estrategias dirigidas a socializar y apropiar nuestro código de integridad.</t>
  </si>
  <si>
    <t>Brindar capacitación sobre Gestión preventiva de conflicto de interés</t>
  </si>
  <si>
    <t>Impuesto al degüello de ganado mayor</t>
  </si>
  <si>
    <t>Tecnológica</t>
  </si>
  <si>
    <t>Pago en línea por PSE</t>
  </si>
  <si>
    <t>El Pago se realiza de manera presencial en los puntos de pago definidos por la Gobernación</t>
  </si>
  <si>
    <t>Ampliación de los canales de atención, evitar desplazamientos al usuario y reducir costos</t>
  </si>
  <si>
    <t>Sobretasa departamental a la gasolina motor</t>
  </si>
  <si>
    <t>Solicitud de Desestampillaje o Reposición de Estampillas de Productos Gravados con el Impuesto al Consumo</t>
  </si>
  <si>
    <t>Impuesto sobre Vehiculos automotores</t>
  </si>
  <si>
    <t>Seguimiento al tramite a traves de linea telefónica con tecnologia IP</t>
  </si>
  <si>
    <t>No existe una linea telefonica con tecnologia IP que permita realizar seguimiento al tramite</t>
  </si>
  <si>
    <t xml:space="preserve">Habilitar una linea telefónica con tecnologia IP para realizar seguimiento al tramite </t>
  </si>
  <si>
    <t>Ampliacion de los canales para realizar seguimiento electronicamente al tramite, evitando desplazamientos para el usuario y reducir costos</t>
  </si>
  <si>
    <t>Seguimiento al trámite a traves de APP en dispositivos móviles</t>
  </si>
  <si>
    <t>No existe una APP  que permita realizar seguimiento al tramite</t>
  </si>
  <si>
    <t xml:space="preserve">Implementar una APP para realizar seguimiento al tramite </t>
  </si>
  <si>
    <t>Impuesto de Registro</t>
  </si>
  <si>
    <t xml:space="preserve">
Fecha final
</t>
  </si>
  <si>
    <t>Secretaría de Gobierno - Dirección de Asuntos Municipales
Secretaría de Tics</t>
  </si>
  <si>
    <t>6.10 Estandarización de datos
abiertos para intercambio de
información</t>
  </si>
  <si>
    <t>Evaluar y optimizar la interacción de los usuarios sobre la accesibilidad y usabilidad de la información dispuesta en la sede electrónica- Sec Tic</t>
  </si>
  <si>
    <t>capacitación de todo tipo de  gestión riesgos- Sec Funcion Pu 
Gestionar una estrategia de formación en riesgos de LAFT/PA</t>
  </si>
  <si>
    <t>Secretaría de Función Pública-Direccion de desarrollo oganizacional</t>
  </si>
  <si>
    <t>Establecer una politica de riesgos 
Establecer la guia para el tratamiento de riesgos 
Monitoreo y segumiento a los planes de accion de los riesgos identificados</t>
  </si>
  <si>
    <t>La entidad identificó las áreas con riesgo de posibles conflictos de intereses en los procesos o dependencias</t>
  </si>
  <si>
    <t>Secretaría de Función Pública-Direccion Desarrollo Humano</t>
  </si>
  <si>
    <t>Sec Juridica-Contratacion
Sec Tic</t>
  </si>
  <si>
    <t xml:space="preserve">Secretaría Jurídica - Dirección de Contratación
</t>
  </si>
  <si>
    <r>
      <t>capacitacion y sensibilización en prácticas anti soborno y anti fraude</t>
    </r>
    <r>
      <rPr>
        <b/>
        <sz val="12"/>
        <color theme="1"/>
        <rFont val="Arial"/>
        <family val="2"/>
      </rPr>
      <t xml:space="preserve">- Sec Funcion  Publica </t>
    </r>
    <r>
      <rPr>
        <sz val="12"/>
        <color theme="1"/>
        <rFont val="Arial"/>
        <family val="2"/>
      </rPr>
      <t xml:space="preserve">
</t>
    </r>
  </si>
  <si>
    <t>5. Participación Ciudadana e innovación de la Gestión Pública y rendición de cuentas</t>
  </si>
  <si>
    <t>6. Transparencia, acceso a la información pública y datos abiertos</t>
  </si>
  <si>
    <r>
      <t>Evaluar y optimizar la interacción de los usuarios sobre la accesibilidad y usabilidad de la información dispuesta en la sede electrónica-</t>
    </r>
    <r>
      <rPr>
        <b/>
        <sz val="12"/>
        <color theme="1"/>
        <rFont val="Arial"/>
        <family val="2"/>
      </rPr>
      <t xml:space="preserve"> Sec Tic</t>
    </r>
  </si>
  <si>
    <r>
      <t>Actualización permanente de los documentos del proceso de gestión contractual que son utilizados por las áreas para la estructuración de  los procesos contractuales.-</t>
    </r>
    <r>
      <rPr>
        <b/>
        <sz val="12"/>
        <color theme="1"/>
        <rFont val="Arial"/>
        <family val="2"/>
      </rPr>
      <t>Sec Juridica-Contratacion</t>
    </r>
    <r>
      <rPr>
        <sz val="12"/>
        <color theme="1"/>
        <rFont val="Arial"/>
        <family val="2"/>
      </rPr>
      <t xml:space="preserve">
Garantizar la publicación oportuna y completa de la información en la sede electrónica, según el esquema de publicación de la entidad.-</t>
    </r>
    <r>
      <rPr>
        <b/>
        <sz val="12"/>
        <color theme="1"/>
        <rFont val="Arial"/>
        <family val="2"/>
      </rPr>
      <t xml:space="preserve"> Sec Tic</t>
    </r>
  </si>
  <si>
    <r>
      <t xml:space="preserve">Actualización permanente de los documentos del proceso de gestión contractual que son utilizados por las áreas para la estructuración de  los procesos contractuales.  </t>
    </r>
    <r>
      <rPr>
        <b/>
        <sz val="12"/>
        <color theme="1"/>
        <rFont val="Arial"/>
        <family val="2"/>
      </rPr>
      <t>Sec Juridica-Contratacion</t>
    </r>
  </si>
  <si>
    <t xml:space="preserve">Secretaría Jurídica - Dirección de Contratación
</t>
  </si>
  <si>
    <t>Sec Juridica 
Secretaría de Función Pública - Dirección de Talento Humano Y Secretaría Jurídica</t>
  </si>
  <si>
    <t>Avance</t>
  </si>
  <si>
    <t>Evidencia</t>
  </si>
  <si>
    <t>Observaciones S&amp;E</t>
  </si>
  <si>
    <t xml:space="preserve">1, Publicar y actualizar en la página web de la S de Hacienda, la información presupuestal institucional y de resultados. 
A) Ejecuciones presupuestales mensualmente.
B) Presupuesto General del Departamento por vigencias.
C) Estados financieros sector central trimestralmente.
D) Notas Estados Financieros sector central por vigencia.
2 Publicar y actualizar en la página Web de la Secretaría de Hacienda, la información que permita comprender la situación financiera y el progreso economico de la entidad a corto, mediano y largo plazo.
A) Marco fical de mediano plazo.
B) Calificaciones de riesgo del Departamento.
3 Publicar y actualizar mensualmente en la página Web de la Secretaría de Hacienda los decretos presupuestal."       
  Presentar anualmente un informe sobre la garantía de derechos de niñas, niños, adolescentes y jóvenes </t>
  </si>
  <si>
    <t xml:space="preserve">Promover la elaboración de informes con lenguaje claro, de acuerdo con el grupo poblacional a quien va dirigido
</t>
  </si>
  <si>
    <t xml:space="preserve">1. Se adelanto el Comité de Desempeño para promover la identifiacion y tratamiento de los riesgos de corrupcion y fraude de la entidad. 
2. Construccion Mapa de Riesgos Corrupcion y Fraude 2024. 
3.Mesas de trabajo con la Secretaria de Planeación y Función Publica para apropiacion de Riegos de Fraude y corrupción. 
4. Se realizo envio de lineamientos riesgos de Corrupcion y Fraude mediante circular 004 de 2024 - Jefatura de Gabinete. </t>
  </si>
  <si>
    <t>1. Acta de Comité Desempeño
2. Matriz Riesgos de Corrupcion 2024
3. Documentos avances y Actas de Reunion PTEP
4. Socializacion Circular 004 de 2024. 
https://onedrive.live.com/?authkey=%21AK8NMRqG1nuL01g&amp;id=119D09605F451F87%211248&amp;cid=119D09605F451F87</t>
  </si>
  <si>
    <t xml:space="preserve">1.  En el marco de las Mesas de trabajo con la Secretaria de Planeación y Función Publica para apropiacion de Riegos Fiscales se esta realizando el analisis y estudio de la proyeccion de actividades que se deben apropiar dentro del programa de Transparencia y Etica Publica. </t>
  </si>
  <si>
    <t xml:space="preserve">1.  Documentos avances y Actas de Reunion PTEP
https://onedrive.live.com/?authkey=%21AK8NMRqG1nuL01g&amp;id=119D09605F451F87%211248&amp;cid=119D09605F451F87
</t>
  </si>
  <si>
    <t xml:space="preserve">1. Se adelantó solicitud a la Secretaria de Transparencia Presidencia para que nos realice capacitacion y acompañamiento en materia de implementacion y fortalecimiento del PTEP y los componentes entre ellos la RITA. </t>
  </si>
  <si>
    <t>1. Solicitud formal a la Secretaria de Transparencia Presidencia desde la Jefatura de Gabinete Cundinamarca.
2. Respuesta de la Secretaria de Transparencia Presidencia. 
https://onedrive.live.com/?authkey=%21AK8NMRqG1nuL01g&amp;id=119D09605F451F87%211248&amp;cid=119D09605F451F87</t>
  </si>
  <si>
    <t>Durante el Primer Cuatrimestre 2024, la Secretaría de la Función Pública-Dirección de Talento Humano, no requirió apoyo a la Secretaría Jurídica, para gestión de prácticas Anti Soborno, Antifraude.</t>
  </si>
  <si>
    <t>N.A.</t>
  </si>
  <si>
    <t>1. en la pagina de la gobernación se encuentra el formulario de PQRSDF donde se encuentra inmersa las denuncias                                                                                             2. Se cuenta con línea anticorrupción gestionada y administrada por la dirección de atención al usuario TEL 6017491221.</t>
  </si>
  <si>
    <t>1. https://www.cundinamarca.gov.co/atencion-y-servicio-a-la-ciudadania/pqrsdf/sistema-pqrsdf/    2, https://www.cundinamarca.gov.co/dependencias/secgeneral/servicios-al-ciudadano/canal-de-denuncias</t>
  </si>
  <si>
    <r>
      <t>De acuerdo con el Manual de Contratación adoptado el xx.xx de 2024, se evidencia que en la etapa precontractual se encuentra el formato denominado "</t>
    </r>
    <r>
      <rPr>
        <i/>
        <sz val="12"/>
        <color theme="1"/>
        <rFont val="Arial"/>
        <family val="2"/>
      </rPr>
      <t>Lista de chequeo procesos de contratación directa y revisión de convenios</t>
    </r>
    <r>
      <rPr>
        <sz val="12"/>
        <color theme="1"/>
        <rFont val="Arial"/>
        <family val="2"/>
      </rPr>
      <t xml:space="preserve">" </t>
    </r>
    <r>
      <rPr>
        <sz val="12"/>
        <rFont val="Arial"/>
        <family val="2"/>
      </rPr>
      <t>identificado con el código M-PCTI-FR-003 por medio del cual se ejecutan las acciones como la verificación de antecedentes, evaluación de capacidad técnica, evaluación de la capacidad financiera y evaluación de la capacidad jurídica.
De acuerdo con lo anterior, se evidencia que con el seguimiento y cumplimiento de este acápite se está mitigando el riesgo y cumpliendo con lo establecido en el Programa de Transparencia y Ética Pública.</t>
    </r>
  </si>
  <si>
    <t xml:space="preserve">https://isolucion.cundinamarca.gov.co/Isolucion/Administracion/frmFrameSet.aspx?Ruta=Li4vRnJhbWVTZXRBcnRpY3Vsby5hc3A/UGFnaW5hPUJhbmNvQ29ub2NpbWllbnRvNEN1bmRpbmFtYXJjYS9hL2E5YjFmMjkxMWUwMTQxMmNiN2MwNWZmMDM4OTZjNTIzL2E5YjFmMjkxMWUwMTQxMmNiN2MwNWZmMDM4OTZjNTIzLmFzcCZJREFSVElDVUxPPTEzODM0 </t>
  </si>
  <si>
    <r>
      <t>Se ha trabajó en el "</t>
    </r>
    <r>
      <rPr>
        <i/>
        <sz val="12"/>
        <color theme="1"/>
        <rFont val="Arial"/>
        <family val="2"/>
      </rPr>
      <t>MANUAL DE GESTIÓN CONTRACTUAL, SISTEMA DE COMPRA PÚBLICA, SUPERVISIÓN, CONTROL Y PROCEDIMIENTO SANCIONATORIO DEL DEPARTAMENTO DE CUNDINAMARCA"</t>
    </r>
    <r>
      <rPr>
        <sz val="12"/>
        <color theme="1"/>
        <rFont val="Arial"/>
        <family val="2"/>
      </rPr>
      <t xml:space="preserve"> identificado con el código A-GC-MA-007 para trabajar articuladamente con las demás Secretarías y dependencias con el proceso pre contractual, contractual y post contractual con el fin de mitigar los riesgos y ejecutar lo establecido en el Programa de transparencia y ética.</t>
    </r>
  </si>
  <si>
    <t>https://isolucion.cundinamarca.gov.co/Isolucion/Administracion/frmFrameSet.aspx?Ruta=Li4vRnJhbWVTZXRBcnRpY3Vsby5hc3A/UGFnaW5hPUJhbmNvQ29ub2NpbWllbnRvNEN1bmRpbmFtYXJjYS9kL2Q3NTgzYmMxMzFmNTQ1ZTRiNjExN2E4Yzg5MDhhNmE5L2Q3NTgzYmMxMzFmNTQ1ZTRiNjExN2E4Yzg5MDhhNmE5LmFzcCZJREFSVElDVUxPPTI2NDg0</t>
  </si>
  <si>
    <r>
      <t>Por medio del documento denominado "</t>
    </r>
    <r>
      <rPr>
        <i/>
        <sz val="12"/>
        <color theme="1"/>
        <rFont val="Arial"/>
        <family val="2"/>
      </rPr>
      <t>Estudios Previos</t>
    </r>
    <r>
      <rPr>
        <sz val="12"/>
        <color theme="1"/>
        <rFont val="Arial"/>
        <family val="2"/>
      </rPr>
      <t>" en sus diferentes modalidades de contratación e identificados con los códigos A-GC-FR-015, A-GC-FR-024, A-GC-FR-010, A-GC-FR-038 y A-GC-FR-043, establecen los diferentes lineamientos, financieros, técnicos, jurídicos que permiten establecer la debida evaluación para seleccionar el contratista.</t>
    </r>
  </si>
  <si>
    <t>https://isolucion.cundinamarca.gov.co/Isolucion/Documentacion/frmListadoMaestroDocumentos.aspx</t>
  </si>
  <si>
    <t>Considerando que la rendición de cuentas es la obligación de las entidades y servidores públicos de informar y explicar los avances y resultados de su gestión, se ha iniciado, bajo la dirección de la Secretaría de Planeación, un proceso de actualización de la estrategia de Rendición de Cuentas para la vigencia en curso, en el marco del nuevo plan de desarrollo departamental "Gobernando: más que un plan". Dicho plan fue aprobado el 22 de marzo de 2024, y el 22 de abril se emitió el decreto de armonización para iniciar su ejecución. En consecuencia, se espera que la etapa de ejecución de la estrategia de rendición de cuentas comience a principios del mes de junio.</t>
  </si>
  <si>
    <t>No aplica</t>
  </si>
  <si>
    <t>https://drive.google.com/drive/folders/1TAitAMdMK-MKckupqa-SQ2hhTEekhsf8</t>
  </si>
  <si>
    <t>Para el primer cuatrimestre se esta cordinando la programacion de la rendicion de cuentas</t>
  </si>
  <si>
    <t>https://drive.google.com/drive/folders/14d8UZ5MbbQkxpkKMTd1gkgg5lD4pDQYE</t>
  </si>
  <si>
    <t>La Estrategia de Lenguaje Claro esta publicada en la pagina web</t>
  </si>
  <si>
    <t>No reporta avance</t>
  </si>
  <si>
    <t>https://www.cundinamarca.gov.co/participa/</t>
  </si>
  <si>
    <t>El menu Participa se encuentra actualizado.</t>
  </si>
  <si>
    <t>Secretaria General</t>
  </si>
  <si>
    <t>Se está llevando a cabo un trabajo colaborativo con la Secretaría de Planeación para reorganizar la información de Rendición de Cuentas, en consonancia con los lineamientos establecidos por la matriz ITA. Este esfuerzo tiene como objetivo principal optimizar la URL del micrositio, con el fin de mejorar la consulta y el acceso a la información. Estado: En proceso</t>
  </si>
  <si>
    <t>https://www.cundinamarca.gov.co/rendicion-de-cuentas</t>
  </si>
  <si>
    <t>Se ha puesto en marcha la herramienta Clarity, la cual permite capturar datos relevantes sobre el comportamiento de los usuarios en el portal web. A través de esta herramienta, se han identificado áreas de mejora significativas que han llevado a la reestructuración tanto del home del portal web como de la intranet Nariño.</t>
  </si>
  <si>
    <t>https://cundinamarcatic-my.sharepoint.com/:f:/g/personal/soporteportal_cundinamarca_gov_co/EvuqJM-0XD9Jv4CESOOlqh0BaUhtlXMP_RpBsOm2xwf6GA?e=0ZAHV7</t>
  </si>
  <si>
    <t>TIC: Se realiza publicación de calendario de Mesas territoriales dentro de la sección Participa</t>
  </si>
  <si>
    <t>Tic: https://cundinamarcatic-my.sharepoint.com/:f:/g/personal/soporteportal_cundinamarca_gov_co/ElzZXN_ENwlDvi1NpgLh4MABppf-yPRo--Vz-qqNEEMgeg?e=gg06Kg</t>
  </si>
  <si>
    <t>Verificado</t>
  </si>
  <si>
    <r>
      <t>Es pertinente establecer que se actualizó el documento más importante el cual se denomina "</t>
    </r>
    <r>
      <rPr>
        <i/>
        <sz val="12"/>
        <color theme="1"/>
        <rFont val="Arial"/>
        <family val="2"/>
      </rPr>
      <t>MANUAL DE GESTIÓN CONTRACTUAL, SISTEMA DE COMPRA PÚBLICA, SUPERVISIÓN, CONTROL Y PROCEDIMIENTO SANCIONATORIO DEL DEPARTAMENTO DE CUNDINAMARCA"</t>
    </r>
    <r>
      <rPr>
        <sz val="12"/>
        <color theme="1"/>
        <rFont val="Arial"/>
        <family val="2"/>
      </rPr>
      <t xml:space="preserve"> identificado con el código A-GC-MA-007 con el fin de cumplir con este compromiso de actualizar permanentemente los documentos del proceso de gestión contractual. Es importante precisar que se actualizó desde el documento que abarca todo el proceso contractual y así mismo permitirá y exigirá de manera conjunta la actualización de los documentos que se puedan desplegar de este manual.</t>
    </r>
  </si>
  <si>
    <t xml:space="preserve">https://mapasyestadisticas-cundinamarca-map.opendata.arcgis.com/pages/datos-abiertos </t>
  </si>
  <si>
    <t>La Dirección de Infraestructura de Datos Espaciales y Estadísticos (DIDEE) creamos una estrategia Integral de Gestión de Datos donde Identificamos los conjuntos de datos relevantes que se publican en datos abiertos.</t>
  </si>
  <si>
    <t>Toda la información solicitada se encuentra publicada en el micrositio de la Secretaria de Hacienda</t>
  </si>
  <si>
    <t>6.9 Estraregia de lenguaje claro y diferencial</t>
  </si>
  <si>
    <t xml:space="preserve"> El día 1 de Abril se envía el informe a la Oficina de Control Interno Disciplinario</t>
  </si>
  <si>
    <t>Durante la primera mesa tecnica de seguimientos a indicadores se presento ante cada uno de los miembros el adelanto en las acciones llevadas a cabo por parte de la gobernación en cuanto a la participacion ciudadana.</t>
  </si>
  <si>
    <t>https://drive.google.com/drive/folders/1heniw4r-NJv8T7PfuSdxPTDev5dA_MtX</t>
  </si>
  <si>
    <t>Evidencias</t>
  </si>
  <si>
    <t>Primer Seguimiento OCI - 2024</t>
  </si>
  <si>
    <t>Porcentaje
 ACUMULADO - AÑO 2024</t>
  </si>
  <si>
    <t>Porcentaje de Avance SEGUNDO CUATRIMESTRE - 2024 (a agosto 31)</t>
  </si>
  <si>
    <t>Porcentaje de Avance PRIMER CUATRIMESTRE - 2024 (a abril 30)</t>
  </si>
  <si>
    <t>Porcentaje de Avance TERCER CUATRIMESTRE - 2024 (a Diciembre 31)</t>
  </si>
  <si>
    <t>I Cuatrimestre</t>
  </si>
  <si>
    <t>II Cuatrimestre</t>
  </si>
  <si>
    <t>III Cuatrimestre</t>
  </si>
  <si>
    <t>Total</t>
  </si>
  <si>
    <t>Gestión Integral del Riesgo</t>
  </si>
  <si>
    <t xml:space="preserve">Redes interinstitucionales y canales de denuncia </t>
  </si>
  <si>
    <t>Promoción a la Legalidad e integridad  a la Ética Pública.</t>
  </si>
  <si>
    <t xml:space="preserve">Medida de debida 
deligencia </t>
  </si>
  <si>
    <t xml:space="preserve"> Participación Ciudadana e innovación de la Gestión Pública y rendición de cuentas</t>
  </si>
  <si>
    <t xml:space="preserve"> Transparencia, acceso a la información pública y datos abiertos</t>
  </si>
  <si>
    <t>No reporta avance para el primer cuatrimestre</t>
  </si>
  <si>
    <t xml:space="preserve"> - Comunicación de fecha 22 de marzo de 2024.
- Correo electrónico instirucional de fecha 22 de marzo de 2024.
- Comunicación de respuesta de fecha 17 de abril de 2024</t>
  </si>
  <si>
    <t>Dos link del portal de la Gobernación de Cundinamarca</t>
  </si>
  <si>
    <t>Se evidencia link que direcciona al portal de la Gobernación de Cundinamarca y el sitio web donde se encuentra los canales de presentación de PQRSDF para radicar las denuncias. Así mismo link que lleva al canal de denuncias de corrupción y se visualiza la guía para interponer una denuncia que consta de un paso a paso en ocho (8) puntos.                                                                                         Se cuenta con línea anticorrupción gestionada y administrada por la dirección de atención al usuario cuyo número es el 6017491221.</t>
  </si>
  <si>
    <t>Presentación de informes en el primer mes de cada año de las actividades de participación ciudadana en cada una de las secretarias o dependencias de la Gobernacion de  Cundinamarca</t>
  </si>
  <si>
    <t>comunicaciones de los municipios de:
400 Pacho 12/01/2024
334 La Palma 17/01/2024
326 Mesitas del Colgegio 19/01/2024
427 Granada 26/01/2024
657 Susa 11/01/2024</t>
  </si>
  <si>
    <t xml:space="preserve">Una vez revisadas las evidencias proporcionadas por la Sec Juridica-Contratacion frente a: "Actualización permanente de los documentos del proceso de gestión contractual que son utilizados por las áreas para la estructuración de  los procesos contractuales y Garantizar la publicación oportuna y completa de la información en la sede electrónica, según el esquema de publicación de la entidad." se observa que los soportes no permiten verificar el cumplimiento de las actividades. </t>
  </si>
  <si>
    <t>Una vez revisada la evidecnia es posible comprobar que los documentos del proceso de gestión contractual son actualizados permanentemente, ya que el Manual relacionado en evidencia tiene fecha de aprobación  del 26 de abril de 20024</t>
  </si>
  <si>
    <t>MANUAL DE GESTIÓN CONTRACTUAL, SISTEMA DE COMPRA PÚBLICA, SUPERVISIÓN, CONTROL Y PROCEDIMIENTO SANCIONATORIO DEL DEPARTAMENTO DE CUNDINAMARCA
A-GC-MA-007
Fecha: 26/Abr/2024</t>
  </si>
  <si>
    <t>Link que dirige a: Isolucion Listado Maestro de Documentos</t>
  </si>
  <si>
    <t>La evidencia proporcinada permite verificar que se esta cumpliendo con una parte de los requisitos exigidos por la matriz ITA.</t>
  </si>
  <si>
    <t>El link dirige a el Micrositio de Rendición de Cuentas de la Gobernación de Cundinamarca</t>
  </si>
  <si>
    <t>Carpeta: 1 Informe Cuatrimestre:
Carpeta 6.4: screencapture-cundinamarca-gov-co-rendicion-de-cuentas-2024-05-07-12_14_05.pdf
Carpeta 6.5: dashboard-Interacción.pdf
screencapture-cundinamarca-gov-co-home-2024-05-07-11_56_44.pdf
screencapture-cundinamarca-gov-co-myportal-intranet-inicio.pdf
Carpeta 6.6:Mesas Territoriales 1.pdf
Mesas Territoriales 2.pdf</t>
  </si>
  <si>
    <t xml:space="preserve">La evidencia proporcinada permite verificar que el Micrositio Participa se encuentra actualizado </t>
  </si>
  <si>
    <t>El link dirige a el Micrositio Participa de la Gobernación de Cundinamarca</t>
  </si>
  <si>
    <t>El calendario de Mesas territoriales no se encuentra dentro de la categoria de informes, por lo tanto el avance y la evidencia relacionados no permite verificar el cumplimiento de: Promover la elaboración de informes con lenguaje claro, de acuerdo con el grupo poblacional a quien va dirigido</t>
  </si>
  <si>
    <t>Carpeta 6.6:Mesas Territoriales 1.pdf
Mesas Territoriales 2.pdf</t>
  </si>
  <si>
    <t>El link dirige a el Micrositio de la Secretaria de Hacienda de la gobernación de Cundianamarca</t>
  </si>
  <si>
    <t>La evidencia proporcionada permite visibilizar que el único tema que cuenta con datos actualizados en cuanto mapas y estadisticad en el sitio web proporcionado en evidencia es Transporte</t>
  </si>
  <si>
    <t xml:space="preserve">El link dirige a la página web mapas y estadisticas de la gobernación de Cundinamarca. </t>
  </si>
  <si>
    <t xml:space="preserve">
1. Acta de Comite Desempeño de 29 de enero de 2024
2. Mapa de riesgos de Corrupción y fraude
3. Estructura del plan de acción
4. presentación estandares de los programas de transparencia y etica pública.
5, Estructura  estandares de los programas de transparencia y etica pública.
6. Docuemnto borrador estrategias y acciones que permiten prevenir los actos de corrupción.
7. Plan de programa de transparencia y ética pública de la Gobernación de Cundinamarca
8. Acta Definir lineamientos para la elaboración, publicación e implementación del Plan de Transparencia y Ética Pública de laGobernación de Cundinamarca de acuerdo con la ley 2195 de 2022.
9. CIRCULAR 004 DE 2024
10. Remisión CIRCULAR 004 DE 2024
11. Socialización Circular 004 de 2024.</t>
  </si>
  <si>
    <t>Se observa avance de los riesgos fiscales con la elaboración matriz de esquema_Estándar del Sistema para el Control de la Corrupción y el Fraude -SCCF.
Estructura plan de acción documento en excel que contiene roles, lineamientos, controles, reportes, SCCF, SARLAFT FP ADM, presentación de estandares de los programas de transparencia y etica pública, se observa que se lleva a cabo Roles y Responsabilidades, Sistema Para el Control de la Corrupción y el Fraude –SCCF, Sistema de Administración de Riesgos de Lavado de Activos y Financiación del Terrorismo y Financiación de la Proliferación de Armas de Destrucción Masiva (SARLAFT/FPADM)., Redes Interinstitucionales para el Fortalecimiento de Prevención de Actos de Corrupción, Transparencia y Legalidad, Estándares Adicionales, Política de Denuncia., Principios Transversales.</t>
  </si>
  <si>
    <t xml:space="preserve">1. Formato de monitoreo 
2. Estructura del plan de acción
3. presentación estandares de los programas de transparencia y etica pública
4. Estructura  estandares de los programas de transparencia y etica pública.
5. Matriz Esquema 
6. Analisis del sistema de implementación 
7. Acta Definir lineamientos para la elaboración, publicación e implementación del Plan de Transparencia y Ética Pública de laGobernación de Cundinamarca de acuerdo con la ley 2195 de 2022.
8. Listado de asistencia
</t>
  </si>
  <si>
    <t>total ponderado I cuatrimestre 2024</t>
  </si>
  <si>
    <t>LISTA DE CHEQUEO PROCESOS DE CONTRATACIÓN DIRECTA Y REVISIÓN DE CONVENIOS 
M-PCTI-FR 003
FECHA DE APROBACIÓN: 23/05/2019</t>
  </si>
  <si>
    <r>
      <t xml:space="preserve">Con respecto a la primera actividad la evidencia proporcionada permite verificar que en el formato: LISTA DE CHEQUEO PROCESOS DE CONTRATACIÓN DIRECTA Y REVISIÓN DE CONVENIOS da cumplimiento a:
</t>
    </r>
    <r>
      <rPr>
        <b/>
        <sz val="12"/>
        <color theme="1"/>
        <rFont val="Arial"/>
        <family val="2"/>
      </rPr>
      <t>Verificación de antecedentes desde los items:</t>
    </r>
    <r>
      <rPr>
        <sz val="12"/>
        <color theme="1"/>
        <rFont val="Arial"/>
        <family val="2"/>
      </rPr>
      <t xml:space="preserve">
Certificado de Antecedentes Disciplinarios expedido por la Procuraduría General de la Nación, del Representante Legal
Certificado de Antecedentes Judiciales expedido por la Policía Nacional de Colombia, del Representante Legal.
</t>
    </r>
    <r>
      <rPr>
        <b/>
        <sz val="12"/>
        <color theme="1"/>
        <rFont val="Arial"/>
        <family val="2"/>
      </rPr>
      <t>Evaluación de la capacidad técnica desde el item:</t>
    </r>
    <r>
      <rPr>
        <sz val="12"/>
        <color theme="1"/>
        <rFont val="Arial"/>
        <family val="2"/>
      </rPr>
      <t xml:space="preserve"> 
Certificaciones y constancias de la idoneidad
</t>
    </r>
    <r>
      <rPr>
        <b/>
        <sz val="12"/>
        <color theme="1"/>
        <rFont val="Arial"/>
        <family val="2"/>
      </rPr>
      <t xml:space="preserve">Evaluación de la capacidad financiera desde el item:
</t>
    </r>
    <r>
      <rPr>
        <sz val="12"/>
        <color theme="1"/>
        <rFont val="Arial"/>
        <family val="2"/>
      </rPr>
      <t xml:space="preserve">Fotocopia del Certificado de Cámara y Comercio
</t>
    </r>
    <r>
      <rPr>
        <b/>
        <sz val="12"/>
        <color theme="1"/>
        <rFont val="Arial"/>
        <family val="2"/>
      </rPr>
      <t>Evaluación de la  capacidad jurídica desde el item:</t>
    </r>
    <r>
      <rPr>
        <sz val="12"/>
        <color theme="1"/>
        <rFont val="Arial"/>
        <family val="2"/>
      </rPr>
      <t xml:space="preserve"> Fotocopia del Certificado de Cámara y Comercio.
Con respecto a la segunda actividad no se encuentra relacionado avance ni evidencia. 
Con respecto a la tercera actividad no se encuentra relacionado avance ni evidencia. </t>
    </r>
  </si>
  <si>
    <t>Para el primer cuatrimestre se evidencia comunicación de fecha 22 de marzo de 2024 dirigida a la Secretaría de Transparencia de la Presidencia de la República de Colombia, suscrita por la Jefatura de Gabinete y buen Gobierno de Cundinamarca, solicitando lineamientos técnicos y acompañamiento para la actualización del programa de transparencia y ética pública departamento de Cundinamarca, solicita documentos de referencia con los lineamientos técnicos para la construcción  y/o actualización del PTEP 2024 y acompañamiento y capacitación para la correcta puesta en marcha de dicho programa con el fin de promover las políticas de buen gobierno, transparencia y lucha contra la corrupción, cultura de la legalidad y participación ciudadana en la Gobernación de Cundinamarca; se aprecia correo electrónico institucional de la misma fecha enviando mencionada comunicación. Así mismo se evidencia respuesta con fecha 17 de abril de 2024 suscrita por el Coordinador del Grupo de Política de Transparencia, Acceso a la Información y Lucha contra la Corrupción, entidad nacional recomendando que las entidades deben contar con acciones, métodos y procedimientos de control y de gestión del riesgo, así como mecanismos para la prevención y evaluación de éste para lograr cumplir el objetivo de MIPG, el desarrollo de una cultura organizacional fundamentada en la información, el control y la evaluación, para la toma de decisiones y la mejora continua” y comunica además que una vez se expida el acto administrativo que establezcan los lineamientos, esa dependencia nacional, en el marco de sus competencias, adelantará la difusión y socialización de los mismos.</t>
  </si>
  <si>
    <t>La evidencia proporcionada permite verificar que se esta evaluando y optimizando la interacción de los usuarios sobre la accesibilidad y usabilidad de la información dispuesta en la sede electrónica, teniendo en cuenta los datos arrojados por la herramienta Clarity.</t>
  </si>
  <si>
    <t xml:space="preserve">
Secretaría de Hacienda</t>
  </si>
  <si>
    <r>
      <t>La Secretaría Jurídica, brindará apoyo a la Secretaria de la Función Pública-Dirección de Talento Humano, Líder del Subcomponente 3.5, cuando lo requiera.</t>
    </r>
    <r>
      <rPr>
        <b/>
        <sz val="12"/>
        <rFont val="Arial"/>
        <family val="2"/>
      </rPr>
      <t xml:space="preserve">Sec Juridica 
</t>
    </r>
    <r>
      <rPr>
        <sz val="12"/>
        <rFont val="Arial"/>
        <family val="2"/>
      </rPr>
      <t xml:space="preserve">
Participación y apoyo en las mesas de trabajo para la construcción del plan y en el seguimiento de los posibles compromisos adquiridos en dicho plan- </t>
    </r>
    <r>
      <rPr>
        <b/>
        <sz val="12"/>
        <rFont val="Arial"/>
        <family val="2"/>
      </rPr>
      <t xml:space="preserve">Sec Funcion  Publica </t>
    </r>
  </si>
  <si>
    <r>
      <t xml:space="preserve">Se observa mediante la url la siguiente información: 
</t>
    </r>
    <r>
      <rPr>
        <b/>
        <sz val="10"/>
        <color theme="1"/>
        <rFont val="Arial"/>
        <family val="2"/>
      </rPr>
      <t>1</t>
    </r>
    <r>
      <rPr>
        <sz val="10"/>
        <color theme="1"/>
        <rFont val="Arial"/>
        <family val="2"/>
      </rPr>
      <t xml:space="preserve">. </t>
    </r>
    <r>
      <rPr>
        <b/>
        <sz val="10"/>
        <color theme="1"/>
        <rFont val="Arial"/>
        <family val="2"/>
      </rPr>
      <t>Acta de Comite Desempeño de 29 de enero de 2024</t>
    </r>
    <r>
      <rPr>
        <sz val="10"/>
        <color theme="1"/>
        <rFont val="Arial"/>
        <family val="2"/>
      </rPr>
      <t xml:space="preserve">, : Se observa acta N° 001, sin firmas completas, adicional  socializaron decreto 509 de 2022 y aprobación de planes institucionales, asi mismo, se solicitaron como compromiso el cargue de los 12 planes en la web de cada micrositio.
</t>
    </r>
    <r>
      <rPr>
        <b/>
        <sz val="10"/>
        <color theme="1"/>
        <rFont val="Arial"/>
        <family val="2"/>
      </rPr>
      <t xml:space="preserve">2. Riesgos de Corrupción: </t>
    </r>
    <r>
      <rPr>
        <sz val="10"/>
        <color theme="1"/>
        <rFont val="Arial"/>
        <family val="2"/>
      </rPr>
      <t xml:space="preserve">https://onedrive.live.com/view.aspx?resid=119D09605F451F87!1276&amp;cid=119d09605f451f87&amp;authkey=!AK8NMRqG1nuL01g&amp;CT=1715714509005&amp;OR=ItemsView
</t>
    </r>
    <r>
      <rPr>
        <b/>
        <sz val="10"/>
        <color theme="1"/>
        <rFont val="Arial"/>
        <family val="2"/>
      </rPr>
      <t>Riesgos Fiscales:</t>
    </r>
    <r>
      <rPr>
        <sz val="10"/>
        <color theme="1"/>
        <rFont val="Arial"/>
        <family val="2"/>
      </rPr>
      <t xml:space="preserve"> Se observa avance de los riesgos fiscales con la elaboración matriz de esquema_Estándar del Sistema para el Control de la Corrupción y el Fraude -SCCF
</t>
    </r>
    <r>
      <rPr>
        <b/>
        <sz val="10"/>
        <color theme="1"/>
        <rFont val="Arial"/>
        <family val="2"/>
      </rPr>
      <t>Red Interinstitucional de Transparencia:</t>
    </r>
    <r>
      <rPr>
        <sz val="10"/>
        <color theme="1"/>
        <rFont val="Arial"/>
        <family val="2"/>
      </rPr>
      <t xml:space="preserve"> Documento ed 22 de marzo de 2024 Solicitud lineamientos técnicos y acompañamiento para la 
actualización del programa de trasparencia y ética publica conforme a la ley a la ley 2195 de 2022, asi mismo, el coordinador del Grupo de Politica de Transparencia, Acceso a la Información y Lucha contra la Corrupción (GTALCC) GRUPO DE POLÍTICA DE TRANSPARENCIA, ACCESO A LA INFORMACIÓN Y LUCHA CONTRA LA  CORRUPCIÓN (GTALCC):
https://dapre.presidencia.gov.co/AtencionCiudadana/convocatorias consultas/consulta-231122-proyecto-decreto-estandares-transparencia-etica-publica .
</t>
    </r>
    <r>
      <rPr>
        <b/>
        <sz val="10"/>
        <color theme="1"/>
        <rFont val="Arial"/>
        <family val="2"/>
      </rPr>
      <t xml:space="preserve">Mapa de Riesgos de Corrución y Fraude: </t>
    </r>
    <r>
      <rPr>
        <sz val="10"/>
        <color theme="1"/>
        <rFont val="Arial"/>
        <family val="2"/>
      </rPr>
      <t xml:space="preserve">
</t>
    </r>
    <r>
      <rPr>
        <b/>
        <sz val="10"/>
        <color theme="1"/>
        <rFont val="Arial"/>
        <family val="2"/>
      </rPr>
      <t xml:space="preserve">3. Documentos avances y Actas de Reunion PTEP" El PTEP es un instrumento cuya actualización responde a un esfuerzo intersectorial, su construcción no puede ser aislada, sino que debe responder a una dinámica de integración entre las dependencias de la Gobernación, y por ende se trabajará en ese sentido para llevarlo a cabo, respetando las competencias reglamentarias correspondientes." 
</t>
    </r>
    <r>
      <rPr>
        <sz val="10"/>
        <color theme="1"/>
        <rFont val="Arial"/>
        <family val="2"/>
      </rPr>
      <t xml:space="preserve">Se observa acta 21 de marzo de 2024, con el objetivo Definir lineamientos para la elaboración, publicación e implementación del Plan de Transparencia y Ética Pública de la Gobernación de Cundinamarca de acuerdo con la ley 2195 de 2022. </t>
    </r>
    <r>
      <rPr>
        <b/>
        <sz val="10"/>
        <color theme="1"/>
        <rFont val="Arial"/>
        <family val="2"/>
      </rPr>
      <t xml:space="preserve">
4. Socializacion Circular 004 de 2024. 
</t>
    </r>
    <r>
      <rPr>
        <sz val="10"/>
        <color theme="1"/>
        <rFont val="Arial"/>
        <family val="2"/>
      </rPr>
      <t xml:space="preserve">Se observa socialización de la circular 004 INformes de monitoreo a controles de riesgos de corrupción  el objetivo es el cargue de las acciones y monitoreos de control a los riesgos de corrupcion 2024. 
acta mediante el siguiente link: https://onedrive.live.com/?authkey=%21AK8NMRqG1nuL01g&amp;cid=119D09605F451F87&amp;id=119D09605F451F87%211287&amp;parId=119D09605F451F87%211255&amp;o=OneUp
</t>
    </r>
  </si>
  <si>
    <r>
      <t xml:space="preserve">Teniendo en cuenta el avance diligenciado por la Secretaría Jurídica y que no se presentaron evidencias, no es posible verificar avance en cuanto a las mesas de trabajo para la construcción del plan y en el seguimiento de los posibles compromisos adquiridos en dicho plan 
</t>
    </r>
    <r>
      <rPr>
        <sz val="12"/>
        <color rgb="FFFF0000"/>
        <rFont val="Arial"/>
        <family val="2"/>
      </rPr>
      <t/>
    </r>
  </si>
  <si>
    <r>
      <t>La información suministrada en Avance y su respectiva evidencia no permite  comprobar que se este realizando el informe de gestión de las inversiones con cargo al Sistema General de Regalías y socializarlo por correo electrónico a los grupos de interés.</t>
    </r>
    <r>
      <rPr>
        <b/>
        <sz val="12"/>
        <color theme="1"/>
        <rFont val="Arial"/>
        <family val="2"/>
      </rPr>
      <t xml:space="preserve">
</t>
    </r>
    <r>
      <rPr>
        <b/>
        <sz val="12"/>
        <rFont val="Arial"/>
        <family val="2"/>
      </rPr>
      <t xml:space="preserve">De acuerdo con lo relacionado en Avance los documentos mencionados no cumplen completamente con los requerido: A-GC-FR-015: </t>
    </r>
    <r>
      <rPr>
        <sz val="12"/>
        <rFont val="Arial"/>
        <family val="2"/>
      </rPr>
      <t xml:space="preserve">No contiene información a)Verificación de antecedentes, b)Evaluación de la capacidad técnica, c)Evaluación de la capacidad financiera, d)Evaluación de la capacidad jurídica. </t>
    </r>
    <r>
      <rPr>
        <b/>
        <sz val="12"/>
        <rFont val="Arial"/>
        <family val="2"/>
      </rPr>
      <t xml:space="preserve">
A-GC-FR-024:  </t>
    </r>
    <r>
      <rPr>
        <sz val="12"/>
        <rFont val="Arial"/>
        <family val="2"/>
      </rPr>
      <t>No contiene información a)Verificación de antecedentes,  b)Evaluación de la capacidad financiera.</t>
    </r>
    <r>
      <rPr>
        <b/>
        <sz val="12"/>
        <rFont val="Arial"/>
        <family val="2"/>
      </rPr>
      <t xml:space="preserve">
A-GC-FR-010: </t>
    </r>
    <r>
      <rPr>
        <sz val="12"/>
        <rFont val="Arial"/>
        <family val="2"/>
      </rPr>
      <t xml:space="preserve">No contiene información a)Verificación de antecedentes, b)Evaluación de la capacidad jurídica. </t>
    </r>
    <r>
      <rPr>
        <b/>
        <sz val="12"/>
        <rFont val="Arial"/>
        <family val="2"/>
      </rPr>
      <t xml:space="preserve">
A-GC-FR-038 </t>
    </r>
    <r>
      <rPr>
        <sz val="12"/>
        <rFont val="Arial"/>
        <family val="2"/>
      </rPr>
      <t xml:space="preserve">No contiene información a)Verificación de antecedentes, b)Evaluación de la capacidad técnica, c)Evaluación de la capacidad financiera, d)Evaluación de la capacidad jurídica. </t>
    </r>
    <r>
      <rPr>
        <b/>
        <sz val="12"/>
        <rFont val="Arial"/>
        <family val="2"/>
      </rPr>
      <t xml:space="preserve">
A-GC-FR-043: </t>
    </r>
    <r>
      <rPr>
        <sz val="12"/>
        <rFont val="Arial"/>
        <family val="2"/>
      </rPr>
      <t xml:space="preserve">No contiene información a)Verificación de antecedentes, b)Evaluación de la capacidad jurídica. </t>
    </r>
  </si>
  <si>
    <r>
      <t>Publicar informes de gestión de las inversiones con cargo al Sistema General de Regalías y socializarlo por correo electrónico a los grupos de interés.
a</t>
    </r>
    <r>
      <rPr>
        <sz val="12"/>
        <rFont val="Arial"/>
        <family val="2"/>
      </rPr>
      <t xml:space="preserve">)Verificación de antecedentes: revisión de los antecedentes y requisistos  para identificar posibles sanciones, investigaciones o condenas por prácticas corruptas o delitos relacionados con la contratación pública.
b)Evaluación de la capacidad técnica: Revisión de experiencia, conocimientos y recursos técnicos necesarios para ejecutar el contrato.
c)Evaluación de la capacidad financiera: Evaluación dela capacidad financiera de los oferentes, para asegurarse de que tienen la solvencia necesaria para cumplir con sus obligaciones contractuales.
d)Evaluación de la capacidad jurídica: Verificación de la capacidad jurídica de los oferentes
</t>
    </r>
    <r>
      <rPr>
        <b/>
        <sz val="12"/>
        <rFont val="Arial"/>
        <family val="2"/>
      </rPr>
      <t>Sec Juridica-Contratacion</t>
    </r>
    <r>
      <rPr>
        <b/>
        <sz val="12"/>
        <color rgb="FFFF0000"/>
        <rFont val="Arial"/>
        <family val="2"/>
      </rPr>
      <t xml:space="preserve">
</t>
    </r>
    <r>
      <rPr>
        <sz val="11"/>
        <color theme="1"/>
        <rFont val="Arial"/>
        <family val="2"/>
      </rPr>
      <t/>
    </r>
  </si>
  <si>
    <r>
      <t xml:space="preserve">Para el primer cuatrimestre se evidencian comunicaciones de comunidades de los siguientes municipios en las que solicitan al Señor Gobernador tenga en cuenta los listados de proyectos de acuerdo con necesidades más relevantes para esos territorios, así: Consejo territoral del municipio de Susa de fecha 11/01/2024, Concejo Municipal del municipio de Pacho de fecha 12/01/2024, Concejo Municipal del municipio de La Palma de fecha 17/01/2024, Fredy Antonio Agamez Ortega del municipio de Mesitas del Colgegio de fecha 19/01/2024 y petición de Sandra Rueda Acosta del municipio de Granada de fecha  26/01/2024. </t>
    </r>
    <r>
      <rPr>
        <sz val="12"/>
        <color rgb="FFFF0000"/>
        <rFont val="Arial"/>
        <family val="2"/>
      </rPr>
      <t/>
    </r>
  </si>
  <si>
    <t xml:space="preserve">Se evidencian informe de denuncias del primer trimestre 2024 en el cual se manifiesta que en la línea anticorrupción ingresó una (1) denuncia el día 12 de marzo la cual fue enviada por correo electrónico institucional a la oficina de control disciplinario interno, seguimiento al buzon de los horarios no laborales y no fueron encontradas más denunicas, total una (1) en el trimestre. Así mismo, se evidencia matriz informe de denuncias e informe firmado en pdf del primer trimestre 2024 con fecha 01 de abril 2024. </t>
  </si>
  <si>
    <t xml:space="preserve">El link dirige a un documento o carpeta a google drive </t>
  </si>
  <si>
    <r>
      <t>En los procesos contractuales que se desarrollen se realizaran   las siguientes acciones: 
a)Verificación de antecedentes: revisión de los antecedentes y requisistos  para identificar posibles sanciones, investigaciones o condenas por prácticas corruptas o delitos relacionados con la contratación pública.
b)Evaluación de la capacidad técnica: Revisión de experiencia, conocimientos y recursos técnicos necesarios para ejecutar el contrato.
c)Evaluación de la capacidad financiera: Evaluación dela capacidad financiera de los oferentes, para asegurarse de que tienen la solvencia necesaria para cumplir con sus obligaciones contractuales.
d)Evaluación de la  capacidad jurídica: Verificación de la capacidad jurídica de los oferentes -</t>
    </r>
    <r>
      <rPr>
        <b/>
        <sz val="10"/>
        <color theme="1"/>
        <rFont val="Arial"/>
        <family val="2"/>
      </rPr>
      <t xml:space="preserve"> Sec Juridica-Contratacion
</t>
    </r>
    <r>
      <rPr>
        <sz val="10"/>
        <color theme="1"/>
        <rFont val="Arial"/>
        <family val="2"/>
      </rPr>
      <t>Realizar reportes y seguimiento desde SIGEP como se viene haciendo (cronograma establecido para cada vigencia) y Aplicativo por la Integridad (declaración de bienes y rentes y conflicto de interés, personas políticamente expuestas) -</t>
    </r>
    <r>
      <rPr>
        <b/>
        <sz val="10"/>
        <color theme="1"/>
        <rFont val="Arial"/>
        <family val="2"/>
      </rPr>
      <t xml:space="preserve"> Sec Funcion Publica 
</t>
    </r>
    <r>
      <rPr>
        <sz val="10"/>
        <color theme="1"/>
        <rFont val="Arial"/>
        <family val="2"/>
      </rPr>
      <t>Garantizar la publicación oportuna y completa de la información en la sede electrónica, según el esquema de publicación de la entidad</t>
    </r>
    <r>
      <rPr>
        <b/>
        <sz val="10"/>
        <color theme="1"/>
        <rFont val="Arial"/>
        <family val="2"/>
      </rPr>
      <t>.- Sec Tic</t>
    </r>
  </si>
  <si>
    <t>Realizar audiencia pública de Rendición de Cuentas de niños, niñas, adolescentes y jóvenes.
Modalidad: Asistencia presencial limitada con transmisión virtual</t>
  </si>
  <si>
    <t>Realizar audiencia pública de Rendición de Cuentas.
Modalidad: Asistencia presencial limitada</t>
  </si>
  <si>
    <r>
      <t xml:space="preserve">La evidencia realcionda permite verificr que se esta dando cumplimiento a: 1, Publicar y actualizar en la página web de la S de Hacienda, la información presupuestal institucional y de resultados. 
A) Ejecuciones presupuestales mensualmente.
B) Presupuesto General del Departamento por vigencias.
C) Estados financieros sector central trimestralmente.
D) Notas Estados Financieros sector central por vigencia.
2 Publicar y actualizar en la página Web de la Secretaría de Hacienda, la información que permita comprender la situación financiera y el progreso economico de la entidad a corto, mediano y largo plazo.
A) Marco fiscal de mediano plazo.
B) Calificaciones de riesgo del Departamento.
3 Publicar y actualizar mensualmente en la página Web de la Secretaría de Hacienda los decretos presupuestal." </t>
    </r>
    <r>
      <rPr>
        <sz val="12"/>
        <color rgb="FFFF0000"/>
        <rFont val="Arial"/>
        <family val="2"/>
      </rPr>
      <t xml:space="preserve"> </t>
    </r>
    <r>
      <rPr>
        <sz val="12"/>
        <rFont val="Arial"/>
        <family val="2"/>
      </rPr>
      <t>se visualiza link https://www.cundinamarca.gov.co/dependencias/sechacienda/financiera/presupuestoen el que se encuentran publicados los decretos presupuestales 2024</t>
    </r>
    <r>
      <rPr>
        <sz val="12"/>
        <color theme="1"/>
        <rFont val="Arial"/>
        <family val="2"/>
      </rPr>
      <t xml:space="preserve">
Se visualiza que</t>
    </r>
    <r>
      <rPr>
        <sz val="12"/>
        <color rgb="FFFF0000"/>
        <rFont val="Arial"/>
        <family val="2"/>
      </rPr>
      <t xml:space="preserve"> </t>
    </r>
    <r>
      <rPr>
        <sz val="12"/>
        <rFont val="Arial"/>
        <family val="2"/>
      </rPr>
      <t xml:space="preserve">anualmente se publica informe sobre RPC NNAJ la garantía de derechos de niñas, niños, adolescentes y jóvenes  </t>
    </r>
  </si>
  <si>
    <t>https://www.cundinamarca.gov.co/dependencias/sechacienda/transparencia/inicio-transparencia
https://www.cundinamarca.gov.co/dependencias/sechacienda/financiera/presupuesto</t>
  </si>
  <si>
    <t>Racionalización de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</si>
</sst>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_-* #,##0.000_-;\-* #,##0.000_-;_-* &quot;-&quot;??_-;_-@_-"/>
    <numFmt numFmtId="166" formatCode="_-* #,##0.00_-;\-* #,##0.00_-;_-* &quot;-&quot;??_-;_-@"/>
    <numFmt numFmtId="167" formatCode="_-* #,##0.000_-;\-* #,##0.000_-;_-* &quot;-&quot;??_-;_-@"/>
    <numFmt numFmtId="168" formatCode="d/m/yyyy"/>
  </numFmts>
  <fonts count="7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2"/>
      <color rgb="FF000000"/>
      <name val="Calibri"/>
      <family val="2"/>
      <scheme val="minor"/>
    </font>
    <font>
      <sz val="11"/>
      <color theme="1"/>
      <name val="Arial"/>
      <family val="2"/>
    </font>
    <font>
      <sz val="11"/>
      <name val="Calibri"/>
      <family val="2"/>
      <scheme val="minor"/>
    </font>
    <font>
      <sz val="11"/>
      <name val="Arial Narrow"/>
      <family val="2"/>
    </font>
    <font>
      <sz val="11"/>
      <color theme="1"/>
      <name val="Arial Narrow"/>
      <family val="2"/>
    </font>
    <font>
      <b/>
      <sz val="11"/>
      <color theme="1"/>
      <name val="Arial Narrow"/>
      <family val="2"/>
    </font>
    <font>
      <sz val="11"/>
      <name val="Arial Narrow"/>
      <family val="2"/>
    </font>
    <font>
      <sz val="9"/>
      <color theme="1"/>
      <name val="Arial Narrow"/>
      <family val="2"/>
    </font>
    <font>
      <sz val="11"/>
      <color theme="1"/>
      <name val="Arial Narrow"/>
      <family val="2"/>
    </font>
    <font>
      <b/>
      <sz val="11"/>
      <name val="Arial Narrow"/>
      <family val="2"/>
    </font>
    <font>
      <sz val="9"/>
      <name val="Arial Narrow"/>
      <family val="2"/>
    </font>
    <font>
      <b/>
      <sz val="11"/>
      <color theme="1"/>
      <name val="Arial Narrow"/>
      <family val="2"/>
    </font>
    <font>
      <b/>
      <sz val="9"/>
      <name val="Arial Narrow"/>
      <family val="2"/>
    </font>
    <font>
      <sz val="11"/>
      <name val="Calibri"/>
      <family val="2"/>
    </font>
    <font>
      <sz val="12"/>
      <name val="Arial Narrow"/>
      <family val="2"/>
    </font>
    <font>
      <sz val="9"/>
      <color rgb="FFFF0000"/>
      <name val="Arial Narrow"/>
      <family val="2"/>
    </font>
    <font>
      <sz val="10"/>
      <color rgb="FF000000"/>
      <name val="Arial"/>
      <family val="2"/>
    </font>
    <font>
      <sz val="11"/>
      <color rgb="FF000000"/>
      <name val="Arial Narrow"/>
      <family val="2"/>
    </font>
    <font>
      <sz val="11"/>
      <color theme="1"/>
      <name val="Calibri"/>
      <family val="2"/>
    </font>
    <font>
      <sz val="11"/>
      <color rgb="FF000000"/>
      <name val="Arial Narrow"/>
      <family val="2"/>
    </font>
    <font>
      <sz val="11"/>
      <name val="Arial Narrow"/>
      <family val="2"/>
    </font>
    <font>
      <sz val="9"/>
      <color rgb="FF000000"/>
      <name val="Arial Narrow"/>
      <family val="2"/>
    </font>
    <font>
      <sz val="11"/>
      <name val="Calibri"/>
      <family val="2"/>
    </font>
    <font>
      <sz val="9"/>
      <color rgb="FF000000"/>
      <name val="Arial Narrow"/>
      <family val="2"/>
    </font>
    <font>
      <sz val="9"/>
      <color rgb="FF000000"/>
      <name val="&quot;Arial Narrow&quot;"/>
    </font>
    <font>
      <sz val="9"/>
      <name val="&quot;Arial Narrow&quot;"/>
    </font>
    <font>
      <sz val="11"/>
      <color rgb="FFFF0000"/>
      <name val="Arial Narrow"/>
      <family val="2"/>
    </font>
    <font>
      <b/>
      <sz val="11"/>
      <color rgb="FF000000"/>
      <name val="Arial Narrow"/>
      <family val="2"/>
    </font>
    <font>
      <sz val="9"/>
      <name val="Arial Narrow"/>
      <family val="2"/>
    </font>
    <font>
      <sz val="9"/>
      <color rgb="FF38761D"/>
      <name val="Arial Narrow"/>
      <family val="2"/>
    </font>
    <font>
      <sz val="11"/>
      <color rgb="FF000000"/>
      <name val="Calibri"/>
      <family val="2"/>
    </font>
    <font>
      <sz val="11"/>
      <color theme="1"/>
      <name val="Calibri"/>
      <family val="2"/>
      <scheme val="minor"/>
    </font>
    <font>
      <sz val="12"/>
      <name val="Arial"/>
      <family val="2"/>
    </font>
    <font>
      <sz val="11"/>
      <color theme="1"/>
      <name val="Arial Narrow"/>
      <family val="2"/>
    </font>
    <font>
      <sz val="9"/>
      <color theme="1"/>
      <name val="Arial Narrow"/>
      <family val="2"/>
    </font>
    <font>
      <sz val="9"/>
      <color rgb="FF00B050"/>
      <name val="Arial Narrow"/>
      <family val="2"/>
    </font>
    <font>
      <b/>
      <sz val="10"/>
      <name val="Arial Narrow"/>
      <family val="2"/>
    </font>
    <font>
      <b/>
      <sz val="14"/>
      <name val="Calibri"/>
      <family val="2"/>
    </font>
    <font>
      <b/>
      <sz val="14"/>
      <name val="Arial Narrow"/>
      <family val="2"/>
    </font>
    <font>
      <b/>
      <sz val="11"/>
      <color rgb="FFFFFFFF"/>
      <name val="Arial Narrow"/>
      <family val="2"/>
    </font>
    <font>
      <sz val="14"/>
      <name val="Arial Narrow"/>
      <family val="2"/>
    </font>
    <font>
      <b/>
      <sz val="11"/>
      <name val="Calibri"/>
      <family val="2"/>
    </font>
    <font>
      <sz val="11"/>
      <name val="Calibri"/>
      <family val="2"/>
      <scheme val="minor"/>
    </font>
    <font>
      <sz val="16"/>
      <name val="Arial"/>
      <family val="2"/>
    </font>
    <font>
      <b/>
      <sz val="16"/>
      <name val="Arial"/>
      <family val="2"/>
    </font>
    <font>
      <b/>
      <sz val="16"/>
      <color rgb="FF000000"/>
      <name val="Arial"/>
      <family val="2"/>
    </font>
    <font>
      <sz val="16"/>
      <color rgb="FF000000"/>
      <name val="Arial"/>
      <family val="2"/>
    </font>
    <font>
      <b/>
      <sz val="16"/>
      <color rgb="FF333300"/>
      <name val="Arial"/>
      <family val="2"/>
    </font>
    <font>
      <sz val="16"/>
      <color theme="1"/>
      <name val="Calibri"/>
      <family val="2"/>
      <scheme val="minor"/>
    </font>
    <font>
      <sz val="12"/>
      <color theme="1"/>
      <name val="Arial"/>
      <family val="2"/>
    </font>
    <font>
      <b/>
      <sz val="12"/>
      <color theme="1"/>
      <name val="Arial"/>
      <family val="2"/>
    </font>
    <font>
      <sz val="12"/>
      <color rgb="FF000000"/>
      <name val="Arial"/>
      <family val="2"/>
    </font>
    <font>
      <i/>
      <sz val="12"/>
      <color theme="1"/>
      <name val="Arial"/>
      <family val="2"/>
    </font>
    <font>
      <u/>
      <sz val="12"/>
      <color theme="10"/>
      <name val="Calibri"/>
      <family val="2"/>
      <scheme val="minor"/>
    </font>
    <font>
      <sz val="12"/>
      <color theme="1"/>
      <name val="Calibri"/>
      <family val="2"/>
      <scheme val="minor"/>
    </font>
    <font>
      <b/>
      <sz val="11"/>
      <color theme="1"/>
      <name val="Calibri"/>
      <family val="2"/>
      <scheme val="minor"/>
    </font>
    <font>
      <b/>
      <sz val="10"/>
      <color theme="1"/>
      <name val="Arial"/>
      <family val="2"/>
    </font>
    <font>
      <sz val="12"/>
      <color rgb="FFFF0000"/>
      <name val="Arial"/>
      <family val="2"/>
    </font>
    <font>
      <sz val="10"/>
      <color theme="1"/>
      <name val="Arial"/>
      <family val="2"/>
    </font>
    <font>
      <b/>
      <sz val="12"/>
      <color rgb="FFFF0000"/>
      <name val="Arial"/>
      <family val="2"/>
    </font>
    <font>
      <b/>
      <sz val="12"/>
      <name val="Arial"/>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2F5496"/>
        <bgColor rgb="FF2F5496"/>
      </patternFill>
    </fill>
    <fill>
      <patternFill patternType="solid">
        <fgColor rgb="FFD6DCE4"/>
        <bgColor rgb="FFD6DCE4"/>
      </patternFill>
    </fill>
    <fill>
      <patternFill patternType="solid">
        <fgColor theme="2" tint="-9.9978637043366805E-2"/>
        <bgColor indexed="64"/>
      </patternFill>
    </fill>
    <fill>
      <patternFill patternType="solid">
        <fgColor rgb="FFCCCCCC"/>
        <bgColor rgb="FFCCCCCC"/>
      </patternFill>
    </fill>
    <fill>
      <patternFill patternType="solid">
        <fgColor rgb="FFBDD6EE"/>
        <bgColor rgb="FFBDD6EE"/>
      </patternFill>
    </fill>
    <fill>
      <patternFill patternType="solid">
        <fgColor rgb="FFFFFFFF"/>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EEAF6"/>
        <bgColor rgb="FFDEEAF6"/>
      </patternFill>
    </fill>
    <fill>
      <patternFill patternType="solid">
        <fgColor rgb="FF9CC2E5"/>
        <bgColor rgb="FF9CC2E5"/>
      </patternFill>
    </fill>
    <fill>
      <patternFill patternType="solid">
        <fgColor rgb="FFC6E0B4"/>
        <bgColor indexed="64"/>
      </patternFill>
    </fill>
    <fill>
      <patternFill patternType="solid">
        <fgColor rgb="FFE2EFDA"/>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right style="dashed">
        <color theme="9" tint="-0.24994659260841701"/>
      </right>
      <top/>
      <bottom/>
      <diagonal/>
    </border>
    <border>
      <left/>
      <right style="dashed">
        <color theme="9" tint="-0.24994659260841701"/>
      </right>
      <top style="dotted">
        <color rgb="FF548135"/>
      </top>
      <bottom/>
      <diagonal/>
    </border>
    <border>
      <left style="dotted">
        <color rgb="FF548135"/>
      </left>
      <right style="dotted">
        <color rgb="FF548135"/>
      </right>
      <top/>
      <bottom/>
      <diagonal/>
    </border>
    <border>
      <left style="dashed">
        <color theme="9" tint="-0.24994659260841701"/>
      </left>
      <right/>
      <top/>
      <bottom/>
      <diagonal/>
    </border>
    <border>
      <left style="dotted">
        <color rgb="FF548135"/>
      </left>
      <right style="dotted">
        <color rgb="FF548135"/>
      </right>
      <top style="dotted">
        <color rgb="FF548135"/>
      </top>
      <bottom/>
      <diagonal/>
    </border>
    <border>
      <left style="dashed">
        <color theme="9" tint="-0.24994659260841701"/>
      </left>
      <right style="dashed">
        <color theme="9" tint="-0.24994659260841701"/>
      </right>
      <top style="dotted">
        <color rgb="FF548135"/>
      </top>
      <bottom/>
      <diagonal/>
    </border>
    <border>
      <left style="dashed">
        <color theme="9" tint="-0.24994659260841701"/>
      </left>
      <right/>
      <top style="dashed">
        <color theme="9" tint="-0.24994659260841701"/>
      </top>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style="dotted">
        <color rgb="FF548135"/>
      </bottom>
      <diagonal/>
    </border>
    <border>
      <left/>
      <right style="dotted">
        <color rgb="FF548135"/>
      </right>
      <top/>
      <bottom/>
      <diagonal/>
    </border>
    <border>
      <left/>
      <right style="dotted">
        <color rgb="FF548135"/>
      </right>
      <top style="dotted">
        <color rgb="FF548135"/>
      </top>
      <bottom style="dotted">
        <color rgb="FF548135"/>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dotted">
        <color rgb="FF548135"/>
      </left>
      <right/>
      <top style="dotted">
        <color indexed="64"/>
      </top>
      <bottom style="dotted">
        <color rgb="FF548135"/>
      </bottom>
      <diagonal/>
    </border>
    <border>
      <left style="hair">
        <color indexed="64"/>
      </left>
      <right style="hair">
        <color indexed="64"/>
      </right>
      <top style="hair">
        <color indexed="64"/>
      </top>
      <bottom style="hair">
        <color indexed="64"/>
      </bottom>
      <diagonal/>
    </border>
    <border>
      <left style="dashed">
        <color theme="9" tint="-0.24994659260841701"/>
      </left>
      <right style="dotted">
        <color rgb="FF548135"/>
      </right>
      <top style="dotted">
        <color rgb="FF548135"/>
      </top>
      <bottom/>
      <diagonal/>
    </border>
    <border>
      <left style="dotted">
        <color rgb="FFE46C0A"/>
      </left>
      <right style="dotted">
        <color rgb="FFE46C0A"/>
      </right>
      <top style="dotted">
        <color rgb="FFE46C0A"/>
      </top>
      <bottom style="dotted">
        <color rgb="FFE46C0A"/>
      </bottom>
      <diagonal/>
    </border>
    <border>
      <left style="dotted">
        <color rgb="FF548135"/>
      </left>
      <right/>
      <top style="dotted">
        <color rgb="FF548135"/>
      </top>
      <bottom style="dotted">
        <color rgb="FF548135"/>
      </bottom>
      <diagonal/>
    </border>
    <border>
      <left style="thin">
        <color rgb="FF000000"/>
      </left>
      <right style="dotted">
        <color rgb="FF548135"/>
      </right>
      <top/>
      <bottom style="dotted">
        <color rgb="FF548135"/>
      </bottom>
      <diagonal/>
    </border>
    <border>
      <left style="thin">
        <color rgb="FF000000"/>
      </left>
      <right style="thin">
        <color rgb="FF000000"/>
      </right>
      <top style="thin">
        <color rgb="FF000000"/>
      </top>
      <bottom/>
      <diagonal/>
    </border>
    <border>
      <left style="dotted">
        <color rgb="FF548135"/>
      </left>
      <right style="thin">
        <color rgb="FF000000"/>
      </right>
      <top/>
      <bottom style="dotted">
        <color rgb="FF548135"/>
      </bottom>
      <diagonal/>
    </border>
    <border>
      <left/>
      <right style="dotted">
        <color rgb="FF548135"/>
      </right>
      <top style="dotted">
        <color rgb="FF548135"/>
      </top>
      <bottom/>
      <diagonal/>
    </border>
    <border>
      <left/>
      <right/>
      <top style="dotted">
        <color rgb="FF548135"/>
      </top>
      <bottom/>
      <diagonal/>
    </border>
    <border>
      <left/>
      <right/>
      <top style="dotted">
        <color rgb="FF548135"/>
      </top>
      <bottom style="dotted">
        <color rgb="FF548135"/>
      </bottom>
      <diagonal/>
    </border>
    <border>
      <left style="thin">
        <color rgb="FF000000"/>
      </left>
      <right style="dotted">
        <color rgb="FF548135"/>
      </right>
      <top style="dotted">
        <color rgb="FF548135"/>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dotted">
        <color rgb="FF548135"/>
      </left>
      <right style="thin">
        <color rgb="FF000000"/>
      </right>
      <top style="dotted">
        <color rgb="FF548135"/>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right style="medium">
        <color indexed="64"/>
      </right>
      <top style="medium">
        <color indexed="64"/>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style="medium">
        <color rgb="FF000000"/>
      </top>
      <bottom/>
      <diagonal/>
    </border>
    <border>
      <left style="medium">
        <color auto="1"/>
      </left>
      <right/>
      <top style="medium">
        <color rgb="FF000000"/>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rgb="FF2E75B5"/>
      </left>
      <right/>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auto="1"/>
      </left>
      <right/>
      <top style="medium">
        <color auto="1"/>
      </top>
      <bottom style="medium">
        <color auto="1"/>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auto="1"/>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medium">
        <color auto="1"/>
      </right>
      <top style="medium">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37">
    <xf numFmtId="0" fontId="0" fillId="0" borderId="0"/>
    <xf numFmtId="0" fontId="6" fillId="0" borderId="0"/>
    <xf numFmtId="0" fontId="11" fillId="0" borderId="0"/>
    <xf numFmtId="9" fontId="8" fillId="0" borderId="0" applyFont="0" applyFill="0" applyBorder="0" applyAlignment="0" applyProtection="0"/>
    <xf numFmtId="43" fontId="1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8" fillId="0" borderId="0"/>
    <xf numFmtId="0" fontId="40" fillId="0" borderId="0"/>
    <xf numFmtId="0" fontId="51" fillId="0" borderId="0"/>
    <xf numFmtId="164" fontId="4" fillId="0" borderId="0" applyFont="0" applyFill="0" applyBorder="0" applyAlignment="0" applyProtection="0"/>
    <xf numFmtId="164" fontId="4" fillId="0" borderId="0" applyFont="0" applyFill="0" applyBorder="0" applyAlignment="0" applyProtection="0"/>
    <xf numFmtId="0" fontId="8" fillId="0" borderId="0"/>
    <xf numFmtId="0" fontId="4" fillId="0" borderId="0"/>
    <xf numFmtId="164" fontId="8" fillId="0" borderId="0" applyFont="0" applyFill="0" applyBorder="0" applyAlignment="0" applyProtection="0"/>
    <xf numFmtId="164" fontId="51" fillId="0" borderId="0" applyFont="0" applyFill="0" applyBorder="0" applyAlignment="0" applyProtection="0"/>
    <xf numFmtId="0" fontId="3" fillId="0" borderId="0"/>
    <xf numFmtId="43" fontId="8"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8" fillId="0" borderId="0" applyFont="0" applyFill="0" applyBorder="0" applyAlignment="0" applyProtection="0"/>
    <xf numFmtId="164" fontId="8" fillId="0" borderId="0" applyFont="0" applyFill="0" applyBorder="0" applyAlignment="0" applyProtection="0"/>
    <xf numFmtId="0" fontId="62" fillId="0" borderId="0" applyNumberFormat="0" applyFill="0" applyBorder="0" applyAlignment="0" applyProtection="0"/>
    <xf numFmtId="0" fontId="2" fillId="0" borderId="0"/>
    <xf numFmtId="43" fontId="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8" fillId="0" borderId="0" applyFont="0" applyFill="0" applyBorder="0" applyAlignment="0" applyProtection="0"/>
    <xf numFmtId="164" fontId="8" fillId="0" borderId="0" applyFont="0" applyFill="0" applyBorder="0" applyAlignment="0" applyProtection="0"/>
    <xf numFmtId="0" fontId="1" fillId="0" borderId="0"/>
    <xf numFmtId="43" fontId="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164" fontId="8" fillId="0" borderId="0" applyFont="0" applyFill="0" applyBorder="0" applyAlignment="0" applyProtection="0"/>
    <xf numFmtId="0" fontId="1" fillId="0" borderId="0"/>
    <xf numFmtId="43" fontId="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164" fontId="8" fillId="0" borderId="0" applyFont="0" applyFill="0" applyBorder="0" applyAlignment="0" applyProtection="0"/>
    <xf numFmtId="0" fontId="1" fillId="0" borderId="0"/>
    <xf numFmtId="43" fontId="8"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164" fontId="8" fillId="0" borderId="0" applyFont="0" applyFill="0" applyBorder="0" applyAlignment="0" applyProtection="0"/>
    <xf numFmtId="9" fontId="63" fillId="0" borderId="0" applyFont="0" applyFill="0" applyBorder="0" applyAlignment="0" applyProtection="0"/>
  </cellStyleXfs>
  <cellXfs count="573">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wrapText="1"/>
    </xf>
    <xf numFmtId="0" fontId="11" fillId="0" borderId="0" xfId="2"/>
    <xf numFmtId="0" fontId="11" fillId="0" borderId="0" xfId="2" applyAlignment="1">
      <alignment vertical="center"/>
    </xf>
    <xf numFmtId="0" fontId="12" fillId="0" borderId="0" xfId="2" applyFont="1" applyAlignment="1">
      <alignment wrapText="1"/>
    </xf>
    <xf numFmtId="0" fontId="12" fillId="0" borderId="0" xfId="2" applyFont="1" applyAlignment="1">
      <alignment vertical="center" wrapText="1"/>
    </xf>
    <xf numFmtId="0" fontId="12" fillId="0" borderId="0" xfId="2" applyFont="1" applyAlignment="1">
      <alignment horizontal="center" wrapText="1"/>
    </xf>
    <xf numFmtId="0" fontId="12" fillId="0" borderId="0" xfId="2" applyFont="1" applyAlignment="1">
      <alignment horizontal="center" vertical="center" wrapText="1"/>
    </xf>
    <xf numFmtId="0" fontId="13" fillId="0" borderId="0" xfId="2" applyFont="1" applyAlignment="1" applyProtection="1">
      <alignment horizontal="center" vertical="center"/>
      <protection locked="0"/>
    </xf>
    <xf numFmtId="0" fontId="13" fillId="0" borderId="0" xfId="2" applyFont="1" applyAlignment="1" applyProtection="1">
      <alignment horizontal="center" vertical="center" wrapText="1"/>
      <protection locked="0"/>
    </xf>
    <xf numFmtId="14" fontId="13" fillId="0" borderId="0" xfId="2" applyNumberFormat="1" applyFont="1" applyAlignment="1" applyProtection="1">
      <alignment horizontal="center" vertical="center" wrapText="1"/>
      <protection locked="0"/>
    </xf>
    <xf numFmtId="0" fontId="13" fillId="0" borderId="0" xfId="2" applyFont="1" applyAlignment="1" applyProtection="1">
      <alignment horizontal="center" vertical="center" textRotation="90"/>
      <protection locked="0"/>
    </xf>
    <xf numFmtId="0" fontId="14" fillId="0" borderId="0" xfId="2" applyFont="1" applyAlignment="1" applyProtection="1">
      <alignment horizontal="center" vertical="center" textRotation="90"/>
      <protection hidden="1"/>
    </xf>
    <xf numFmtId="9" fontId="13" fillId="0" borderId="0" xfId="2" applyNumberFormat="1" applyFont="1" applyAlignment="1" applyProtection="1">
      <alignment horizontal="center" vertical="center"/>
      <protection hidden="1"/>
    </xf>
    <xf numFmtId="0" fontId="14" fillId="0" borderId="0" xfId="2" applyFont="1" applyAlignment="1" applyProtection="1">
      <alignment horizontal="center" vertical="center" textRotation="90" wrapText="1"/>
      <protection hidden="1"/>
    </xf>
    <xf numFmtId="0" fontId="13" fillId="0" borderId="0" xfId="2" applyFont="1" applyAlignment="1">
      <alignment horizontal="center" vertical="center" textRotation="90"/>
    </xf>
    <xf numFmtId="1" fontId="13" fillId="0" borderId="0" xfId="3" applyNumberFormat="1" applyFont="1" applyBorder="1" applyAlignment="1" applyProtection="1">
      <alignment horizontal="center" vertical="center" textRotation="90"/>
    </xf>
    <xf numFmtId="0" fontId="13" fillId="0" borderId="0" xfId="2" applyFont="1" applyAlignment="1" applyProtection="1">
      <alignment horizontal="center" vertical="center" textRotation="90" wrapText="1"/>
      <protection locked="0"/>
    </xf>
    <xf numFmtId="0" fontId="15" fillId="0" borderId="0" xfId="2" applyFont="1" applyAlignment="1">
      <alignment horizontal="center" vertical="center" textRotation="90"/>
    </xf>
    <xf numFmtId="0" fontId="16" fillId="0" borderId="0" xfId="2" applyFont="1" applyAlignment="1" applyProtection="1">
      <alignment horizontal="justify" vertical="center" wrapText="1"/>
      <protection locked="0"/>
    </xf>
    <xf numFmtId="0" fontId="14" fillId="0" borderId="0" xfId="2" applyFont="1" applyAlignment="1" applyProtection="1">
      <alignment horizontal="center" vertical="center" wrapText="1"/>
      <protection hidden="1"/>
    </xf>
    <xf numFmtId="9" fontId="13" fillId="0" borderId="0" xfId="2" applyNumberFormat="1" applyFont="1" applyAlignment="1" applyProtection="1">
      <alignment horizontal="center" vertical="center" wrapText="1"/>
      <protection hidden="1"/>
    </xf>
    <xf numFmtId="43" fontId="13" fillId="0" borderId="0" xfId="4" applyFont="1" applyBorder="1" applyAlignment="1" applyProtection="1">
      <alignment horizontal="center" vertical="center" wrapText="1"/>
      <protection locked="0"/>
    </xf>
    <xf numFmtId="165" fontId="13" fillId="0" borderId="0" xfId="4" applyNumberFormat="1" applyFont="1" applyBorder="1" applyAlignment="1" applyProtection="1">
      <alignment horizontal="center" vertical="center" wrapText="1"/>
      <protection locked="0"/>
    </xf>
    <xf numFmtId="9" fontId="17" fillId="0" borderId="0" xfId="2" applyNumberFormat="1" applyFont="1" applyAlignment="1" applyProtection="1">
      <alignment horizontal="center" vertical="center" wrapText="1"/>
      <protection locked="0"/>
    </xf>
    <xf numFmtId="9" fontId="17" fillId="0" borderId="0" xfId="2" applyNumberFormat="1" applyFont="1" applyAlignment="1" applyProtection="1">
      <alignment horizontal="center" vertical="center" wrapText="1"/>
      <protection hidden="1"/>
    </xf>
    <xf numFmtId="0" fontId="17" fillId="0" borderId="0" xfId="2" applyFont="1" applyAlignment="1" applyProtection="1">
      <alignment horizontal="center" vertical="center" wrapText="1"/>
      <protection locked="0"/>
    </xf>
    <xf numFmtId="0" fontId="12" fillId="0" borderId="0" xfId="2" applyFont="1" applyAlignment="1" applyProtection="1">
      <alignment horizontal="center" vertical="center" wrapText="1"/>
      <protection locked="0"/>
    </xf>
    <xf numFmtId="0" fontId="14" fillId="0" borderId="8" xfId="2" applyFont="1" applyBorder="1" applyAlignment="1" applyProtection="1">
      <alignment vertical="center" wrapText="1"/>
      <protection hidden="1"/>
    </xf>
    <xf numFmtId="0" fontId="18" fillId="0" borderId="0" xfId="2" applyFont="1" applyAlignment="1">
      <alignment horizontal="left" vertical="center"/>
    </xf>
    <xf numFmtId="14" fontId="17" fillId="0" borderId="9" xfId="2" applyNumberFormat="1" applyFont="1" applyBorder="1" applyAlignment="1" applyProtection="1">
      <alignment horizontal="center" vertical="center" wrapText="1"/>
      <protection locked="0"/>
    </xf>
    <xf numFmtId="0" fontId="12" fillId="0" borderId="9" xfId="2" applyFont="1" applyBorder="1" applyAlignment="1" applyProtection="1">
      <alignment horizontal="center" vertical="center" wrapText="1"/>
      <protection locked="0"/>
    </xf>
    <xf numFmtId="0" fontId="12" fillId="0" borderId="10" xfId="2" applyFont="1" applyBorder="1" applyAlignment="1" applyProtection="1">
      <alignment horizontal="center" vertical="center" textRotation="90"/>
      <protection locked="0"/>
    </xf>
    <xf numFmtId="0" fontId="18" fillId="0" borderId="10" xfId="2" applyFont="1" applyBorder="1" applyAlignment="1" applyProtection="1">
      <alignment horizontal="center" vertical="center" textRotation="90"/>
      <protection hidden="1"/>
    </xf>
    <xf numFmtId="9" fontId="12" fillId="0" borderId="10" xfId="2" applyNumberFormat="1" applyFont="1" applyBorder="1" applyAlignment="1" applyProtection="1">
      <alignment horizontal="center" vertical="center"/>
      <protection hidden="1"/>
    </xf>
    <xf numFmtId="0" fontId="18" fillId="0" borderId="10" xfId="2" applyFont="1" applyBorder="1" applyAlignment="1" applyProtection="1">
      <alignment horizontal="center" vertical="center" textRotation="90" wrapText="1"/>
      <protection hidden="1"/>
    </xf>
    <xf numFmtId="0" fontId="12" fillId="0" borderId="10" xfId="2" applyFont="1" applyBorder="1" applyAlignment="1">
      <alignment horizontal="center" vertical="center" textRotation="90"/>
    </xf>
    <xf numFmtId="0" fontId="12" fillId="0" borderId="9" xfId="2" applyFont="1" applyBorder="1" applyAlignment="1">
      <alignment horizontal="center" vertical="center" textRotation="90"/>
    </xf>
    <xf numFmtId="1" fontId="12" fillId="0" borderId="9" xfId="5" applyNumberFormat="1" applyFont="1" applyBorder="1" applyAlignment="1" applyProtection="1">
      <alignment horizontal="center" vertical="center" textRotation="90"/>
    </xf>
    <xf numFmtId="0" fontId="12" fillId="0" borderId="9" xfId="2" applyFont="1" applyBorder="1" applyAlignment="1" applyProtection="1">
      <alignment horizontal="center" vertical="center" textRotation="90" wrapText="1"/>
      <protection locked="0"/>
    </xf>
    <xf numFmtId="0" fontId="12" fillId="0" borderId="9" xfId="2" applyFont="1" applyBorder="1" applyAlignment="1" applyProtection="1">
      <alignment horizontal="center" vertical="center" textRotation="90"/>
      <protection locked="0"/>
    </xf>
    <xf numFmtId="0" fontId="19" fillId="0" borderId="9" xfId="2" applyFont="1" applyBorder="1" applyAlignment="1" applyProtection="1">
      <alignment horizontal="justify" vertical="center" wrapText="1"/>
      <protection locked="0"/>
    </xf>
    <xf numFmtId="0" fontId="17" fillId="0" borderId="9" xfId="2" applyFont="1" applyBorder="1" applyAlignment="1" applyProtection="1">
      <alignment horizontal="center" vertical="center"/>
      <protection locked="0"/>
    </xf>
    <xf numFmtId="0" fontId="20" fillId="0" borderId="10" xfId="2" applyFont="1" applyBorder="1" applyAlignment="1" applyProtection="1">
      <alignment horizontal="center" vertical="center" wrapText="1"/>
      <protection hidden="1"/>
    </xf>
    <xf numFmtId="9" fontId="17" fillId="0" borderId="10" xfId="2" applyNumberFormat="1" applyFont="1" applyBorder="1" applyAlignment="1" applyProtection="1">
      <alignment horizontal="center" vertical="center" wrapText="1"/>
      <protection hidden="1"/>
    </xf>
    <xf numFmtId="43" fontId="17" fillId="0" borderId="10" xfId="4" applyFont="1" applyBorder="1" applyAlignment="1" applyProtection="1">
      <alignment horizontal="center" vertical="center" wrapText="1"/>
      <protection locked="0"/>
    </xf>
    <xf numFmtId="165" fontId="17" fillId="0" borderId="10" xfId="4" applyNumberFormat="1" applyFont="1" applyBorder="1" applyAlignment="1" applyProtection="1">
      <alignment horizontal="center" vertical="center" wrapText="1"/>
      <protection locked="0"/>
    </xf>
    <xf numFmtId="9" fontId="17" fillId="0" borderId="10" xfId="2" applyNumberFormat="1" applyFont="1" applyBorder="1" applyAlignment="1" applyProtection="1">
      <alignment horizontal="center" vertical="center" wrapText="1"/>
      <protection locked="0"/>
    </xf>
    <xf numFmtId="0" fontId="17" fillId="0" borderId="10" xfId="2" applyFont="1" applyBorder="1" applyAlignment="1" applyProtection="1">
      <alignment horizontal="center" vertical="center"/>
      <protection locked="0"/>
    </xf>
    <xf numFmtId="0" fontId="17" fillId="0" borderId="10" xfId="2" applyFont="1" applyBorder="1" applyAlignment="1" applyProtection="1">
      <alignment horizontal="center" vertical="center" wrapText="1"/>
      <protection locked="0"/>
    </xf>
    <xf numFmtId="0" fontId="12" fillId="0" borderId="10" xfId="2" applyFont="1" applyBorder="1" applyAlignment="1" applyProtection="1">
      <alignment horizontal="center" vertical="center" wrapText="1"/>
      <protection locked="0"/>
    </xf>
    <xf numFmtId="0" fontId="12" fillId="0" borderId="11" xfId="2" applyFont="1" applyBorder="1" applyAlignment="1" applyProtection="1">
      <alignment vertical="center" wrapText="1"/>
      <protection locked="0"/>
    </xf>
    <xf numFmtId="0" fontId="18" fillId="0" borderId="8" xfId="2" applyFont="1" applyBorder="1" applyAlignment="1" applyProtection="1">
      <alignment vertical="center" textRotation="90" wrapText="1"/>
      <protection hidden="1"/>
    </xf>
    <xf numFmtId="0" fontId="12" fillId="0" borderId="8" xfId="2" applyFont="1" applyBorder="1" applyAlignment="1">
      <alignment vertical="center" textRotation="90"/>
    </xf>
    <xf numFmtId="0" fontId="12" fillId="0" borderId="11" xfId="2" applyFont="1" applyBorder="1" applyAlignment="1">
      <alignment vertical="center" textRotation="90"/>
    </xf>
    <xf numFmtId="1" fontId="12" fillId="0" borderId="11" xfId="5" applyNumberFormat="1" applyFont="1" applyFill="1" applyBorder="1" applyAlignment="1" applyProtection="1">
      <alignment vertical="center" textRotation="90"/>
    </xf>
    <xf numFmtId="0" fontId="12" fillId="0" borderId="11" xfId="2" applyFont="1" applyBorder="1" applyAlignment="1" applyProtection="1">
      <alignment vertical="center" textRotation="90" wrapText="1"/>
      <protection locked="0"/>
    </xf>
    <xf numFmtId="0" fontId="12" fillId="0" borderId="11" xfId="2" applyFont="1" applyBorder="1" applyAlignment="1" applyProtection="1">
      <alignment vertical="center" textRotation="90"/>
      <protection locked="0"/>
    </xf>
    <xf numFmtId="0" fontId="19" fillId="0" borderId="11" xfId="2" applyFont="1" applyBorder="1" applyAlignment="1" applyProtection="1">
      <alignment vertical="center" wrapText="1"/>
      <protection locked="0"/>
    </xf>
    <xf numFmtId="0" fontId="12" fillId="0" borderId="8" xfId="2" applyFont="1" applyBorder="1" applyAlignment="1" applyProtection="1">
      <alignment vertical="center" wrapText="1"/>
      <protection locked="0"/>
    </xf>
    <xf numFmtId="1" fontId="12" fillId="0" borderId="8" xfId="5" applyNumberFormat="1" applyFont="1" applyFill="1" applyBorder="1" applyAlignment="1" applyProtection="1">
      <alignment vertical="center" textRotation="90"/>
    </xf>
    <xf numFmtId="0" fontId="12" fillId="0" borderId="8" xfId="2" applyFont="1" applyBorder="1" applyAlignment="1" applyProtection="1">
      <alignment vertical="center" textRotation="90" wrapText="1"/>
      <protection locked="0"/>
    </xf>
    <xf numFmtId="0" fontId="12" fillId="0" borderId="8" xfId="2" applyFont="1" applyBorder="1" applyAlignment="1" applyProtection="1">
      <alignment vertical="center" textRotation="90"/>
      <protection locked="0"/>
    </xf>
    <xf numFmtId="0" fontId="19" fillId="0" borderId="8" xfId="2" applyFont="1" applyBorder="1" applyAlignment="1" applyProtection="1">
      <alignment vertical="center" wrapText="1"/>
      <protection locked="0"/>
    </xf>
    <xf numFmtId="0" fontId="12" fillId="0" borderId="10" xfId="2" applyFont="1" applyBorder="1" applyAlignment="1" applyProtection="1">
      <alignment vertical="center" wrapText="1"/>
      <protection locked="0"/>
    </xf>
    <xf numFmtId="1" fontId="12" fillId="0" borderId="9" xfId="3" applyNumberFormat="1" applyFont="1" applyBorder="1" applyAlignment="1" applyProtection="1">
      <alignment horizontal="center" vertical="center" textRotation="90"/>
    </xf>
    <xf numFmtId="0" fontId="17" fillId="0" borderId="9" xfId="2" applyFont="1" applyBorder="1" applyAlignment="1" applyProtection="1">
      <alignment horizontal="center" vertical="center" textRotation="90"/>
      <protection locked="0"/>
    </xf>
    <xf numFmtId="0" fontId="19" fillId="0" borderId="10" xfId="2" applyFont="1" applyBorder="1" applyAlignment="1" applyProtection="1">
      <alignment vertical="center" wrapText="1"/>
      <protection locked="0"/>
    </xf>
    <xf numFmtId="0" fontId="16" fillId="0" borderId="9" xfId="2" applyFont="1" applyBorder="1" applyAlignment="1" applyProtection="1">
      <alignment horizontal="justify" vertical="center" wrapText="1"/>
      <protection locked="0"/>
    </xf>
    <xf numFmtId="43" fontId="13" fillId="0" borderId="10" xfId="4"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textRotation="90"/>
      <protection locked="0"/>
    </xf>
    <xf numFmtId="0" fontId="13" fillId="0" borderId="9" xfId="2" applyFont="1" applyBorder="1" applyAlignment="1">
      <alignment horizontal="center" vertical="center" textRotation="90"/>
    </xf>
    <xf numFmtId="0" fontId="13" fillId="0" borderId="9" xfId="2" applyFont="1" applyBorder="1" applyAlignment="1" applyProtection="1">
      <alignment horizontal="center" vertical="center"/>
      <protection locked="0"/>
    </xf>
    <xf numFmtId="14" fontId="13" fillId="0" borderId="9" xfId="2" applyNumberFormat="1" applyFont="1" applyBorder="1" applyAlignment="1" applyProtection="1">
      <alignment horizontal="center" vertical="center" wrapText="1"/>
      <protection locked="0"/>
    </xf>
    <xf numFmtId="0" fontId="17" fillId="0" borderId="9" xfId="2" applyFont="1" applyBorder="1" applyAlignment="1" applyProtection="1">
      <alignment horizontal="center" vertical="center" wrapText="1"/>
      <protection locked="0"/>
    </xf>
    <xf numFmtId="0" fontId="17" fillId="0" borderId="9" xfId="2" applyFont="1" applyBorder="1" applyAlignment="1" applyProtection="1">
      <alignment horizontal="left" vertical="center" wrapText="1"/>
      <protection locked="0"/>
    </xf>
    <xf numFmtId="0" fontId="17" fillId="0" borderId="10" xfId="2" applyFont="1" applyBorder="1" applyAlignment="1" applyProtection="1">
      <alignment horizontal="center" vertical="center" textRotation="90"/>
      <protection locked="0"/>
    </xf>
    <xf numFmtId="0" fontId="19" fillId="0" borderId="10" xfId="2" applyFont="1" applyBorder="1" applyAlignment="1" applyProtection="1">
      <alignment horizontal="left" vertical="center" wrapText="1"/>
      <protection locked="0"/>
    </xf>
    <xf numFmtId="0" fontId="12" fillId="0" borderId="9" xfId="2" applyFont="1" applyBorder="1" applyAlignment="1" applyProtection="1">
      <alignment horizontal="center" vertical="center"/>
      <protection locked="0"/>
    </xf>
    <xf numFmtId="14" fontId="12" fillId="0" borderId="9" xfId="2" applyNumberFormat="1" applyFont="1" applyBorder="1" applyAlignment="1" applyProtection="1">
      <alignment horizontal="center" vertical="center" wrapText="1"/>
      <protection locked="0"/>
    </xf>
    <xf numFmtId="43" fontId="12" fillId="0" borderId="10" xfId="4" applyFont="1" applyBorder="1" applyAlignment="1" applyProtection="1">
      <alignment horizontal="center" vertical="center" wrapText="1"/>
      <protection locked="0"/>
    </xf>
    <xf numFmtId="0" fontId="12" fillId="0" borderId="19" xfId="2" applyFont="1" applyBorder="1" applyAlignment="1">
      <alignment horizontal="center" vertical="center" wrapText="1"/>
    </xf>
    <xf numFmtId="14" fontId="12" fillId="0" borderId="19" xfId="2" applyNumberFormat="1" applyFont="1" applyBorder="1" applyAlignment="1">
      <alignment horizontal="center" vertical="center" wrapText="1"/>
    </xf>
    <xf numFmtId="0" fontId="12" fillId="0" borderId="16" xfId="2" applyFont="1" applyBorder="1" applyAlignment="1">
      <alignment horizontal="center" vertical="center" textRotation="90"/>
    </xf>
    <xf numFmtId="0" fontId="12" fillId="0" borderId="19" xfId="2" applyFont="1" applyBorder="1" applyAlignment="1">
      <alignment horizontal="center" vertical="center" textRotation="90"/>
    </xf>
    <xf numFmtId="1" fontId="12" fillId="0" borderId="19" xfId="2" applyNumberFormat="1" applyFont="1" applyBorder="1" applyAlignment="1">
      <alignment horizontal="center" vertical="center" textRotation="90"/>
    </xf>
    <xf numFmtId="0" fontId="12" fillId="0" borderId="19" xfId="2" applyFont="1" applyBorder="1" applyAlignment="1">
      <alignment horizontal="center" vertical="center" textRotation="90" wrapText="1"/>
    </xf>
    <xf numFmtId="0" fontId="19" fillId="0" borderId="19" xfId="2" applyFont="1" applyBorder="1" applyAlignment="1">
      <alignment horizontal="left" vertical="center" wrapText="1"/>
    </xf>
    <xf numFmtId="0" fontId="12" fillId="0" borderId="19" xfId="2" applyFont="1" applyBorder="1" applyAlignment="1">
      <alignment horizontal="center" vertical="center"/>
    </xf>
    <xf numFmtId="166" fontId="12" fillId="0" borderId="16" xfId="2" applyNumberFormat="1" applyFont="1" applyBorder="1" applyAlignment="1">
      <alignment horizontal="center" vertical="center" wrapText="1"/>
    </xf>
    <xf numFmtId="0" fontId="12" fillId="0" borderId="16" xfId="2" applyFont="1" applyBorder="1" applyAlignment="1">
      <alignment horizontal="center" vertical="center" wrapText="1"/>
    </xf>
    <xf numFmtId="0" fontId="12" fillId="0" borderId="14" xfId="2" applyFont="1" applyBorder="1" applyAlignment="1">
      <alignment vertical="center" wrapText="1"/>
    </xf>
    <xf numFmtId="0" fontId="12" fillId="0" borderId="16" xfId="2" applyFont="1" applyBorder="1" applyAlignment="1">
      <alignment vertical="center" wrapText="1"/>
    </xf>
    <xf numFmtId="0" fontId="23" fillId="0" borderId="9" xfId="2" applyFont="1" applyBorder="1" applyAlignment="1" applyProtection="1">
      <alignment horizontal="justify" vertical="center" wrapText="1"/>
      <protection locked="0"/>
    </xf>
    <xf numFmtId="0" fontId="12" fillId="0" borderId="16" xfId="2" applyFont="1" applyBorder="1" applyAlignment="1">
      <alignment horizontal="center" vertical="center" textRotation="90" wrapText="1"/>
    </xf>
    <xf numFmtId="0" fontId="18" fillId="0" borderId="16" xfId="2" applyFont="1" applyBorder="1" applyAlignment="1">
      <alignment horizontal="center" vertical="center" textRotation="90" wrapText="1"/>
    </xf>
    <xf numFmtId="9" fontId="12" fillId="0" borderId="16" xfId="2" applyNumberFormat="1" applyFont="1" applyBorder="1" applyAlignment="1">
      <alignment horizontal="center" vertical="center" wrapText="1"/>
    </xf>
    <xf numFmtId="1" fontId="12" fillId="0" borderId="19" xfId="2" applyNumberFormat="1" applyFont="1" applyBorder="1" applyAlignment="1">
      <alignment horizontal="center" vertical="center" textRotation="90" wrapText="1"/>
    </xf>
    <xf numFmtId="0" fontId="23" fillId="0" borderId="9" xfId="2" applyFont="1" applyBorder="1" applyAlignment="1" applyProtection="1">
      <alignment horizontal="left" vertical="center" wrapText="1"/>
      <protection locked="0"/>
    </xf>
    <xf numFmtId="0" fontId="18" fillId="0" borderId="16" xfId="2" applyFont="1" applyBorder="1" applyAlignment="1">
      <alignment horizontal="center" vertical="center" wrapText="1"/>
    </xf>
    <xf numFmtId="167" fontId="12" fillId="0" borderId="16" xfId="2" applyNumberFormat="1" applyFont="1" applyBorder="1" applyAlignment="1">
      <alignment horizontal="center" vertical="center" wrapText="1"/>
    </xf>
    <xf numFmtId="0" fontId="12" fillId="0" borderId="14" xfId="2" applyFont="1" applyBorder="1" applyAlignment="1">
      <alignment horizontal="center" vertical="center" wrapText="1"/>
    </xf>
    <xf numFmtId="0" fontId="12" fillId="0" borderId="9" xfId="2" applyFont="1" applyBorder="1" applyAlignment="1" applyProtection="1">
      <alignment vertical="center" wrapText="1"/>
      <protection locked="0"/>
    </xf>
    <xf numFmtId="0" fontId="17" fillId="0" borderId="9" xfId="2" applyFont="1" applyBorder="1" applyAlignment="1" applyProtection="1">
      <alignment vertical="center" wrapText="1"/>
      <protection locked="0"/>
    </xf>
    <xf numFmtId="14" fontId="17" fillId="0" borderId="9" xfId="6" applyNumberFormat="1" applyFont="1" applyBorder="1" applyAlignment="1" applyProtection="1">
      <alignment horizontal="center" vertical="center" wrapText="1"/>
      <protection locked="0"/>
    </xf>
    <xf numFmtId="0" fontId="17" fillId="0" borderId="9" xfId="6" applyFont="1" applyBorder="1" applyAlignment="1" applyProtection="1">
      <alignment horizontal="center" vertical="center" wrapText="1"/>
      <protection locked="0"/>
    </xf>
    <xf numFmtId="0" fontId="17" fillId="0" borderId="9" xfId="6" applyFont="1" applyBorder="1" applyAlignment="1" applyProtection="1">
      <alignment horizontal="left" vertical="center" wrapText="1"/>
      <protection locked="0"/>
    </xf>
    <xf numFmtId="0" fontId="18" fillId="0" borderId="16" xfId="2" applyFont="1" applyBorder="1" applyAlignment="1">
      <alignment horizontal="center" vertical="center" textRotation="90"/>
    </xf>
    <xf numFmtId="9" fontId="12" fillId="0" borderId="16" xfId="2" applyNumberFormat="1" applyFont="1" applyBorder="1" applyAlignment="1">
      <alignment horizontal="center" vertical="center"/>
    </xf>
    <xf numFmtId="0" fontId="16" fillId="0" borderId="9" xfId="7" applyFont="1" applyBorder="1" applyAlignment="1" applyProtection="1">
      <alignment horizontal="justify" vertical="center" wrapText="1"/>
      <protection locked="0"/>
    </xf>
    <xf numFmtId="0" fontId="12" fillId="0" borderId="16" xfId="2" applyFont="1" applyBorder="1" applyAlignment="1">
      <alignment horizontal="center" vertical="center"/>
    </xf>
    <xf numFmtId="168" fontId="17" fillId="0" borderId="19" xfId="2" applyNumberFormat="1" applyFont="1" applyBorder="1" applyAlignment="1">
      <alignment horizontal="center" vertical="center" wrapText="1"/>
    </xf>
    <xf numFmtId="0" fontId="17" fillId="0" borderId="19" xfId="2" applyFont="1" applyBorder="1" applyAlignment="1">
      <alignment horizontal="center" vertical="center" wrapText="1"/>
    </xf>
    <xf numFmtId="0" fontId="25" fillId="0" borderId="0" xfId="2" applyFont="1" applyAlignment="1">
      <alignment vertical="center" wrapText="1"/>
    </xf>
    <xf numFmtId="0" fontId="16" fillId="0" borderId="19" xfId="2" applyFont="1" applyBorder="1" applyAlignment="1">
      <alignment horizontal="left" vertical="center" wrapText="1"/>
    </xf>
    <xf numFmtId="0" fontId="26" fillId="0" borderId="0" xfId="2" applyFont="1" applyAlignment="1">
      <alignment horizontal="center" vertical="center" wrapText="1"/>
    </xf>
    <xf numFmtId="0" fontId="17" fillId="0" borderId="22" xfId="2" applyFont="1" applyBorder="1" applyAlignment="1">
      <alignment horizontal="center" vertical="center" wrapText="1"/>
    </xf>
    <xf numFmtId="0" fontId="27" fillId="0" borderId="0" xfId="2" applyFont="1"/>
    <xf numFmtId="0" fontId="17" fillId="0" borderId="14" xfId="2" applyFont="1" applyBorder="1" applyAlignment="1">
      <alignment vertical="center" wrapText="1"/>
    </xf>
    <xf numFmtId="168" fontId="12" fillId="0" borderId="19" xfId="2" applyNumberFormat="1" applyFont="1" applyBorder="1" applyAlignment="1">
      <alignment horizontal="center" vertical="center" wrapText="1"/>
    </xf>
    <xf numFmtId="0" fontId="28" fillId="0" borderId="0" xfId="8" applyFont="1" applyAlignment="1">
      <alignment horizontal="center" vertical="center" wrapText="1"/>
    </xf>
    <xf numFmtId="0" fontId="19" fillId="0" borderId="19" xfId="9" applyFont="1" applyBorder="1" applyAlignment="1">
      <alignment horizontal="left" vertical="center" wrapText="1"/>
    </xf>
    <xf numFmtId="0" fontId="30" fillId="0" borderId="0" xfId="9" applyFont="1" applyAlignment="1">
      <alignment wrapText="1"/>
    </xf>
    <xf numFmtId="0" fontId="29" fillId="0" borderId="20" xfId="8" applyFont="1" applyBorder="1" applyAlignment="1">
      <alignment horizontal="center" vertical="center" wrapText="1"/>
    </xf>
    <xf numFmtId="0" fontId="12" fillId="0" borderId="20" xfId="2" applyFont="1" applyBorder="1" applyAlignment="1">
      <alignment vertical="center" wrapText="1"/>
    </xf>
    <xf numFmtId="168" fontId="26" fillId="0" borderId="0" xfId="2" applyNumberFormat="1" applyFont="1" applyAlignment="1">
      <alignment horizontal="center" vertical="center" wrapText="1"/>
    </xf>
    <xf numFmtId="0" fontId="22" fillId="0" borderId="26" xfId="2" applyFont="1" applyBorder="1" applyAlignment="1">
      <alignment wrapText="1"/>
    </xf>
    <xf numFmtId="0" fontId="30" fillId="0" borderId="0" xfId="2" applyFont="1" applyAlignment="1">
      <alignment wrapText="1"/>
    </xf>
    <xf numFmtId="0" fontId="28" fillId="0" borderId="0" xfId="10" applyFont="1" applyAlignment="1">
      <alignment horizontal="center" vertical="center" wrapText="1"/>
    </xf>
    <xf numFmtId="14" fontId="17" fillId="0" borderId="27" xfId="11" applyNumberFormat="1" applyFont="1" applyBorder="1" applyAlignment="1" applyProtection="1">
      <alignment horizontal="center" vertical="center" wrapText="1"/>
      <protection locked="0"/>
    </xf>
    <xf numFmtId="0" fontId="28" fillId="0" borderId="27" xfId="11" applyFont="1" applyBorder="1" applyAlignment="1">
      <alignment horizontal="center" vertical="center" wrapText="1"/>
    </xf>
    <xf numFmtId="0" fontId="31" fillId="0" borderId="27" xfId="11" applyFont="1" applyBorder="1" applyAlignment="1">
      <alignment vertical="center" wrapText="1"/>
    </xf>
    <xf numFmtId="0" fontId="32" fillId="0" borderId="0" xfId="12" applyFont="1" applyAlignment="1">
      <alignment vertical="center" wrapText="1"/>
    </xf>
    <xf numFmtId="0" fontId="26" fillId="0" borderId="0" xfId="2" applyFont="1" applyAlignment="1">
      <alignment horizontal="center" wrapText="1"/>
    </xf>
    <xf numFmtId="168" fontId="17" fillId="0" borderId="19" xfId="13" applyNumberFormat="1" applyFont="1" applyBorder="1" applyAlignment="1">
      <alignment horizontal="center" vertical="center" wrapText="1"/>
    </xf>
    <xf numFmtId="0" fontId="17" fillId="0" borderId="9" xfId="14" applyFont="1" applyBorder="1" applyAlignment="1" applyProtection="1">
      <alignment horizontal="center" vertical="center" wrapText="1"/>
      <protection locked="0"/>
    </xf>
    <xf numFmtId="0" fontId="17" fillId="0" borderId="9" xfId="14" applyFont="1" applyBorder="1" applyAlignment="1" applyProtection="1">
      <alignment horizontal="left" vertical="center" wrapText="1"/>
      <protection locked="0"/>
    </xf>
    <xf numFmtId="0" fontId="16" fillId="0" borderId="9" xfId="15" applyFont="1" applyBorder="1" applyAlignment="1" applyProtection="1">
      <alignment horizontal="justify" vertical="center" wrapText="1"/>
      <protection locked="0"/>
    </xf>
    <xf numFmtId="0" fontId="17" fillId="0" borderId="10" xfId="16" applyFont="1" applyBorder="1" applyAlignment="1" applyProtection="1">
      <alignment horizontal="center" vertical="center" wrapText="1"/>
      <protection locked="0"/>
    </xf>
    <xf numFmtId="0" fontId="17" fillId="0" borderId="19" xfId="13" applyFont="1" applyBorder="1" applyAlignment="1">
      <alignment horizontal="center" vertical="center" wrapText="1"/>
    </xf>
    <xf numFmtId="0" fontId="17" fillId="0" borderId="19" xfId="13" applyFont="1" applyBorder="1" applyAlignment="1">
      <alignment horizontal="left" vertical="center" wrapText="1"/>
    </xf>
    <xf numFmtId="0" fontId="16" fillId="0" borderId="9" xfId="17" applyFont="1" applyBorder="1" applyAlignment="1" applyProtection="1">
      <alignment horizontal="justify" vertical="center" wrapText="1"/>
      <protection locked="0"/>
    </xf>
    <xf numFmtId="0" fontId="17" fillId="0" borderId="14" xfId="13" applyFont="1" applyBorder="1" applyAlignment="1">
      <alignment vertical="center" wrapText="1"/>
    </xf>
    <xf numFmtId="168" fontId="17" fillId="5" borderId="19" xfId="2" applyNumberFormat="1" applyFont="1" applyFill="1" applyBorder="1" applyAlignment="1">
      <alignment horizontal="center" vertical="center" wrapText="1"/>
    </xf>
    <xf numFmtId="0" fontId="17" fillId="0" borderId="19" xfId="2" applyFont="1" applyBorder="1" applyAlignment="1">
      <alignment horizontal="left" vertical="center" wrapText="1"/>
    </xf>
    <xf numFmtId="0" fontId="17" fillId="0" borderId="16" xfId="2" applyFont="1" applyBorder="1" applyAlignment="1">
      <alignment horizontal="center" vertical="center" textRotation="90" wrapText="1"/>
    </xf>
    <xf numFmtId="0" fontId="17" fillId="0" borderId="16" xfId="13" applyFont="1" applyBorder="1" applyAlignment="1">
      <alignment horizontal="left" vertical="center" wrapText="1"/>
    </xf>
    <xf numFmtId="0" fontId="17" fillId="0" borderId="16" xfId="13" applyFont="1" applyBorder="1" applyAlignment="1">
      <alignment horizontal="center" vertical="center" textRotation="90" wrapText="1"/>
    </xf>
    <xf numFmtId="0" fontId="33" fillId="0" borderId="0" xfId="13" applyFont="1" applyAlignment="1">
      <alignment horizontal="left" wrapText="1"/>
    </xf>
    <xf numFmtId="0" fontId="17" fillId="0" borderId="14" xfId="13" applyFont="1" applyBorder="1" applyAlignment="1">
      <alignment horizontal="center" vertical="center" wrapText="1"/>
    </xf>
    <xf numFmtId="0" fontId="17" fillId="0" borderId="16" xfId="13" applyFont="1" applyBorder="1" applyAlignment="1">
      <alignment horizontal="center" vertical="center" wrapText="1"/>
    </xf>
    <xf numFmtId="0" fontId="34" fillId="0" borderId="0" xfId="13" applyFont="1" applyAlignment="1">
      <alignment horizontal="left" wrapText="1"/>
    </xf>
    <xf numFmtId="0" fontId="17" fillId="3" borderId="19" xfId="13" applyFont="1" applyFill="1" applyBorder="1" applyAlignment="1">
      <alignment horizontal="center" vertical="center" wrapText="1"/>
    </xf>
    <xf numFmtId="0" fontId="17" fillId="6" borderId="19" xfId="13" applyFont="1" applyFill="1" applyBorder="1" applyAlignment="1">
      <alignment horizontal="center" vertical="center" wrapText="1"/>
    </xf>
    <xf numFmtId="0" fontId="35" fillId="0" borderId="0" xfId="13" applyFont="1" applyAlignment="1">
      <alignment horizontal="left" vertical="center" wrapText="1"/>
    </xf>
    <xf numFmtId="0" fontId="17" fillId="0" borderId="28" xfId="13" applyFont="1" applyBorder="1" applyAlignment="1">
      <alignment horizontal="center" vertical="center" textRotation="90" wrapText="1"/>
    </xf>
    <xf numFmtId="0" fontId="19" fillId="0" borderId="17" xfId="13" applyFont="1" applyBorder="1" applyAlignment="1">
      <alignment vertical="center" wrapText="1"/>
    </xf>
    <xf numFmtId="0" fontId="17" fillId="0" borderId="20" xfId="13" applyFont="1" applyBorder="1" applyAlignment="1">
      <alignment horizontal="center" vertical="center" wrapText="1"/>
    </xf>
    <xf numFmtId="0" fontId="12" fillId="3" borderId="10" xfId="2" applyFont="1" applyFill="1" applyBorder="1" applyAlignment="1">
      <alignment horizontal="center" vertical="center" textRotation="90"/>
    </xf>
    <xf numFmtId="0" fontId="17" fillId="3" borderId="10" xfId="2" applyFont="1" applyFill="1" applyBorder="1" applyAlignment="1" applyProtection="1">
      <alignment horizontal="center" vertical="center" textRotation="90" wrapText="1"/>
      <protection locked="0"/>
    </xf>
    <xf numFmtId="0" fontId="17" fillId="3" borderId="10" xfId="2" applyFont="1" applyFill="1" applyBorder="1" applyAlignment="1" applyProtection="1">
      <alignment horizontal="center" vertical="center" textRotation="90"/>
      <protection locked="0"/>
    </xf>
    <xf numFmtId="0" fontId="17" fillId="3" borderId="10" xfId="2" applyFont="1" applyFill="1" applyBorder="1" applyAlignment="1">
      <alignment horizontal="center" vertical="center" textRotation="90"/>
    </xf>
    <xf numFmtId="0" fontId="16" fillId="0" borderId="17" xfId="13" applyFont="1" applyBorder="1" applyAlignment="1">
      <alignment vertical="center" wrapText="1"/>
    </xf>
    <xf numFmtId="0" fontId="12" fillId="0" borderId="19" xfId="13" applyFont="1" applyBorder="1" applyAlignment="1">
      <alignment horizontal="left" vertical="center" wrapText="1"/>
    </xf>
    <xf numFmtId="0" fontId="12" fillId="0" borderId="19" xfId="2" applyFont="1" applyBorder="1" applyAlignment="1">
      <alignment horizontal="left" vertical="center" wrapText="1"/>
    </xf>
    <xf numFmtId="0" fontId="17" fillId="3" borderId="16" xfId="13" applyFont="1" applyFill="1" applyBorder="1" applyAlignment="1">
      <alignment horizontal="center" vertical="center" wrapText="1"/>
    </xf>
    <xf numFmtId="0" fontId="33" fillId="6" borderId="0" xfId="13" applyFont="1" applyFill="1" applyAlignment="1">
      <alignment horizontal="left" wrapText="1"/>
    </xf>
    <xf numFmtId="0" fontId="16" fillId="0" borderId="19" xfId="13" applyFont="1" applyBorder="1" applyAlignment="1">
      <alignment horizontal="left" vertical="center" wrapText="1"/>
    </xf>
    <xf numFmtId="0" fontId="12" fillId="0" borderId="20" xfId="2" applyFont="1" applyBorder="1" applyAlignment="1">
      <alignment horizontal="center" vertical="center" wrapText="1"/>
    </xf>
    <xf numFmtId="0" fontId="17" fillId="3" borderId="19" xfId="13" applyFont="1" applyFill="1" applyBorder="1" applyAlignment="1">
      <alignment horizontal="left" vertical="center" wrapText="1"/>
    </xf>
    <xf numFmtId="0" fontId="19" fillId="0" borderId="19" xfId="13" applyFont="1" applyBorder="1" applyAlignment="1">
      <alignment horizontal="left" vertical="center" wrapText="1"/>
    </xf>
    <xf numFmtId="0" fontId="12" fillId="0" borderId="14" xfId="13" applyFont="1" applyBorder="1" applyAlignment="1">
      <alignment horizontal="center" vertical="center" wrapText="1"/>
    </xf>
    <xf numFmtId="0" fontId="35" fillId="0" borderId="14" xfId="13" applyFont="1" applyBorder="1" applyAlignment="1">
      <alignment horizontal="center" vertical="center" wrapText="1"/>
    </xf>
    <xf numFmtId="0" fontId="29" fillId="0" borderId="19" xfId="18" applyFont="1" applyBorder="1" applyAlignment="1">
      <alignment horizontal="center" vertical="center" textRotation="90" wrapText="1"/>
    </xf>
    <xf numFmtId="0" fontId="19" fillId="0" borderId="19" xfId="18" applyFont="1" applyBorder="1" applyAlignment="1">
      <alignment horizontal="left" vertical="center" wrapText="1"/>
    </xf>
    <xf numFmtId="0" fontId="22" fillId="0" borderId="0" xfId="2" applyFont="1"/>
    <xf numFmtId="0" fontId="12" fillId="0" borderId="19" xfId="18" applyFont="1" applyBorder="1" applyAlignment="1">
      <alignment horizontal="center" vertical="center" textRotation="90" wrapText="1"/>
    </xf>
    <xf numFmtId="0" fontId="19" fillId="7" borderId="19" xfId="18" applyFont="1" applyFill="1" applyBorder="1" applyAlignment="1">
      <alignment vertical="center" wrapText="1"/>
    </xf>
    <xf numFmtId="0" fontId="12" fillId="0" borderId="14" xfId="19" applyFont="1" applyBorder="1" applyAlignment="1">
      <alignment vertical="center" wrapText="1"/>
    </xf>
    <xf numFmtId="0" fontId="12" fillId="0" borderId="0" xfId="19" applyFont="1" applyAlignment="1">
      <alignment horizontal="center" vertical="center" wrapText="1"/>
    </xf>
    <xf numFmtId="0" fontId="12" fillId="0" borderId="16" xfId="19" applyFont="1" applyBorder="1" applyAlignment="1">
      <alignment horizontal="center" vertical="center" wrapText="1"/>
    </xf>
    <xf numFmtId="168" fontId="12" fillId="0" borderId="19" xfId="19" applyNumberFormat="1" applyFont="1" applyBorder="1" applyAlignment="1">
      <alignment horizontal="center" vertical="center" wrapText="1"/>
    </xf>
    <xf numFmtId="0" fontId="12" fillId="0" borderId="19" xfId="19" applyFont="1" applyBorder="1" applyAlignment="1">
      <alignment horizontal="center" vertical="center" wrapText="1"/>
    </xf>
    <xf numFmtId="0" fontId="12" fillId="0" borderId="19" xfId="19" applyFont="1" applyBorder="1" applyAlignment="1">
      <alignment horizontal="left" vertical="center" wrapText="1"/>
    </xf>
    <xf numFmtId="0" fontId="22" fillId="0" borderId="0" xfId="19" applyFont="1" applyAlignment="1">
      <alignment wrapText="1"/>
    </xf>
    <xf numFmtId="168" fontId="12" fillId="0" borderId="19" xfId="18" applyNumberFormat="1" applyFont="1" applyBorder="1" applyAlignment="1">
      <alignment horizontal="center" vertical="center" wrapText="1"/>
    </xf>
    <xf numFmtId="0" fontId="29" fillId="0" borderId="19" xfId="18" applyFont="1" applyBorder="1" applyAlignment="1">
      <alignment horizontal="center" vertical="center" wrapText="1"/>
    </xf>
    <xf numFmtId="0" fontId="26" fillId="0" borderId="29" xfId="18" applyFont="1" applyBorder="1" applyAlignment="1">
      <alignment horizontal="left" vertical="center" wrapText="1"/>
    </xf>
    <xf numFmtId="0" fontId="17" fillId="0" borderId="16" xfId="2" applyFont="1" applyBorder="1" applyAlignment="1">
      <alignment horizontal="center" vertical="center" wrapText="1"/>
    </xf>
    <xf numFmtId="0" fontId="22" fillId="0" borderId="14" xfId="2" applyFont="1" applyBorder="1" applyAlignment="1">
      <alignment horizontal="center" wrapText="1"/>
    </xf>
    <xf numFmtId="0" fontId="39" fillId="0" borderId="0" xfId="2" applyFont="1" applyAlignment="1">
      <alignment horizontal="center" vertical="center"/>
    </xf>
    <xf numFmtId="15" fontId="17" fillId="3" borderId="19" xfId="20" applyNumberFormat="1" applyFont="1" applyFill="1" applyBorder="1" applyAlignment="1">
      <alignment horizontal="center" vertical="center" wrapText="1"/>
    </xf>
    <xf numFmtId="168" fontId="12" fillId="3" borderId="19" xfId="20" applyNumberFormat="1" applyFont="1" applyFill="1" applyBorder="1" applyAlignment="1">
      <alignment horizontal="center" vertical="center" wrapText="1"/>
    </xf>
    <xf numFmtId="0" fontId="17" fillId="3" borderId="19" xfId="20" applyFont="1" applyFill="1" applyBorder="1" applyAlignment="1">
      <alignment horizontal="center" vertical="center" wrapText="1"/>
    </xf>
    <xf numFmtId="0" fontId="12" fillId="3" borderId="16" xfId="2" applyFont="1" applyFill="1" applyBorder="1" applyAlignment="1">
      <alignment horizontal="center" vertical="center" textRotation="90" wrapText="1"/>
    </xf>
    <xf numFmtId="168" fontId="17" fillId="3" borderId="19" xfId="20" applyNumberFormat="1" applyFont="1" applyFill="1" applyBorder="1" applyAlignment="1">
      <alignment horizontal="center" vertical="center" wrapText="1"/>
    </xf>
    <xf numFmtId="0" fontId="12" fillId="3" borderId="19" xfId="20" applyFont="1" applyFill="1" applyBorder="1" applyAlignment="1">
      <alignment horizontal="left" vertical="center" wrapText="1"/>
    </xf>
    <xf numFmtId="0" fontId="16" fillId="3" borderId="19" xfId="20" applyFont="1" applyFill="1" applyBorder="1" applyAlignment="1">
      <alignment horizontal="left" vertical="center" wrapText="1"/>
    </xf>
    <xf numFmtId="0" fontId="12" fillId="0" borderId="14" xfId="2" applyFont="1" applyBorder="1" applyAlignment="1">
      <alignment horizontal="center" vertical="top" wrapText="1"/>
    </xf>
    <xf numFmtId="0" fontId="41" fillId="0" borderId="19" xfId="2" applyFont="1" applyBorder="1" applyAlignment="1">
      <alignment horizontal="left" vertical="center" wrapText="1"/>
    </xf>
    <xf numFmtId="0" fontId="42" fillId="0" borderId="19" xfId="2" applyFont="1" applyBorder="1" applyAlignment="1">
      <alignment horizontal="center" vertical="center" wrapText="1"/>
    </xf>
    <xf numFmtId="0" fontId="17" fillId="0" borderId="19" xfId="2" applyFont="1" applyBorder="1" applyAlignment="1">
      <alignment horizontal="center" vertical="center" textRotation="90" wrapText="1"/>
    </xf>
    <xf numFmtId="1" fontId="17" fillId="0" borderId="19" xfId="2" applyNumberFormat="1" applyFont="1" applyBorder="1" applyAlignment="1">
      <alignment horizontal="center" vertical="center" textRotation="90" wrapText="1"/>
    </xf>
    <xf numFmtId="0" fontId="43" fillId="0" borderId="19" xfId="2" applyFont="1" applyBorder="1" applyAlignment="1">
      <alignment horizontal="left" vertical="center" wrapText="1"/>
    </xf>
    <xf numFmtId="14" fontId="12" fillId="0" borderId="19" xfId="2" applyNumberFormat="1" applyFont="1" applyBorder="1" applyAlignment="1">
      <alignment horizontal="center" vertical="center"/>
    </xf>
    <xf numFmtId="0" fontId="17" fillId="0" borderId="10" xfId="2" applyFont="1" applyBorder="1" applyAlignment="1" applyProtection="1">
      <alignment vertical="center" wrapText="1"/>
      <protection locked="0"/>
    </xf>
    <xf numFmtId="0" fontId="17" fillId="0" borderId="30" xfId="2" applyFont="1" applyBorder="1" applyAlignment="1">
      <alignment horizontal="center" vertical="center" wrapText="1"/>
    </xf>
    <xf numFmtId="0" fontId="17" fillId="0" borderId="0" xfId="2" applyFont="1" applyAlignment="1">
      <alignment horizontal="center" vertical="center" wrapText="1"/>
    </xf>
    <xf numFmtId="0" fontId="17" fillId="0" borderId="16" xfId="2" applyFont="1" applyBorder="1" applyAlignment="1">
      <alignment vertical="center" wrapText="1"/>
    </xf>
    <xf numFmtId="0" fontId="18" fillId="0" borderId="0" xfId="2" applyFont="1" applyAlignment="1">
      <alignment horizontal="center" vertical="center" wrapText="1"/>
    </xf>
    <xf numFmtId="0" fontId="18" fillId="0" borderId="20" xfId="2" applyFont="1" applyBorder="1" applyAlignment="1">
      <alignment horizontal="center" vertical="center" textRotation="90" wrapText="1"/>
    </xf>
    <xf numFmtId="0" fontId="18" fillId="0" borderId="19" xfId="2" applyFont="1" applyBorder="1" applyAlignment="1">
      <alignment horizontal="center" vertical="center" textRotation="90" wrapText="1"/>
    </xf>
    <xf numFmtId="0" fontId="46" fillId="0" borderId="19" xfId="2" applyFont="1" applyBorder="1" applyAlignment="1">
      <alignment horizontal="center" vertical="center" textRotation="90" wrapText="1"/>
    </xf>
    <xf numFmtId="0" fontId="47" fillId="0" borderId="19" xfId="2" applyFont="1" applyBorder="1" applyAlignment="1">
      <alignment horizontal="center" vertical="center" textRotation="90" wrapText="1"/>
    </xf>
    <xf numFmtId="0" fontId="22" fillId="9" borderId="32" xfId="2" applyFont="1" applyFill="1" applyBorder="1" applyAlignment="1">
      <alignment horizontal="center" vertical="center" textRotation="90" wrapText="1"/>
    </xf>
    <xf numFmtId="0" fontId="18" fillId="0" borderId="20" xfId="2" applyFont="1" applyBorder="1" applyAlignment="1">
      <alignment horizontal="center" vertical="center" wrapText="1"/>
    </xf>
    <xf numFmtId="0" fontId="18" fillId="0" borderId="35" xfId="2" applyFont="1" applyBorder="1" applyAlignment="1">
      <alignment vertical="center" wrapText="1"/>
    </xf>
    <xf numFmtId="0" fontId="18" fillId="0" borderId="14" xfId="2" applyFont="1" applyBorder="1" applyAlignment="1">
      <alignment horizontal="center" vertical="center" wrapText="1"/>
    </xf>
    <xf numFmtId="0" fontId="18" fillId="0" borderId="36" xfId="2" applyFont="1" applyBorder="1" applyAlignment="1">
      <alignment horizontal="center" vertical="center" wrapText="1"/>
    </xf>
    <xf numFmtId="0" fontId="12" fillId="0" borderId="0" xfId="2" applyFont="1" applyAlignment="1">
      <alignment horizontal="left" vertical="center" wrapText="1"/>
    </xf>
    <xf numFmtId="0" fontId="22" fillId="0" borderId="0" xfId="2" applyFont="1" applyAlignment="1">
      <alignment wrapText="1"/>
    </xf>
    <xf numFmtId="0" fontId="22" fillId="0" borderId="50" xfId="2" applyFont="1" applyBorder="1" applyAlignment="1">
      <alignment wrapText="1"/>
    </xf>
    <xf numFmtId="0" fontId="50" fillId="0" borderId="0" xfId="2" applyFont="1" applyAlignment="1">
      <alignment wrapText="1"/>
    </xf>
    <xf numFmtId="0" fontId="52" fillId="0" borderId="77" xfId="21" applyFont="1" applyBorder="1"/>
    <xf numFmtId="0" fontId="52" fillId="0" borderId="0" xfId="21" applyFont="1"/>
    <xf numFmtId="0" fontId="52" fillId="0" borderId="0" xfId="21" applyFont="1" applyAlignment="1">
      <alignment horizontal="center"/>
    </xf>
    <xf numFmtId="0" fontId="55" fillId="0" borderId="0" xfId="21" applyFont="1" applyAlignment="1">
      <alignment horizontal="left" vertical="top" wrapText="1"/>
    </xf>
    <xf numFmtId="0" fontId="53" fillId="10" borderId="55" xfId="21" applyFont="1" applyFill="1" applyBorder="1" applyAlignment="1">
      <alignment horizontal="center" vertical="center" wrapText="1"/>
    </xf>
    <xf numFmtId="0" fontId="53" fillId="10" borderId="53" xfId="21" applyFont="1" applyFill="1" applyBorder="1" applyAlignment="1">
      <alignment horizontal="center" vertical="center" wrapText="1"/>
    </xf>
    <xf numFmtId="0" fontId="54" fillId="10" borderId="53" xfId="21" applyFont="1" applyFill="1" applyBorder="1" applyAlignment="1">
      <alignment horizontal="center" vertical="center" wrapText="1"/>
    </xf>
    <xf numFmtId="0" fontId="53" fillId="10" borderId="52" xfId="21" applyFont="1" applyFill="1" applyBorder="1" applyAlignment="1">
      <alignment horizontal="center" vertical="center" wrapText="1"/>
    </xf>
    <xf numFmtId="0" fontId="55" fillId="7" borderId="82" xfId="0" applyFont="1" applyFill="1" applyBorder="1" applyAlignment="1">
      <alignment vertical="center" wrapText="1"/>
    </xf>
    <xf numFmtId="0" fontId="55" fillId="7" borderId="83" xfId="0" applyFont="1" applyFill="1" applyBorder="1" applyAlignment="1">
      <alignment vertical="center" wrapText="1"/>
    </xf>
    <xf numFmtId="0" fontId="55" fillId="7" borderId="84" xfId="0" applyFont="1" applyFill="1" applyBorder="1" applyAlignment="1">
      <alignment horizontal="center" vertical="center" wrapText="1"/>
    </xf>
    <xf numFmtId="0" fontId="55" fillId="7" borderId="86" xfId="0" applyFont="1" applyFill="1" applyBorder="1" applyAlignment="1">
      <alignment horizontal="left" vertical="center" wrapText="1"/>
    </xf>
    <xf numFmtId="0" fontId="55" fillId="7" borderId="84" xfId="0" applyFont="1" applyFill="1" applyBorder="1" applyAlignment="1">
      <alignment vertical="center" wrapText="1"/>
    </xf>
    <xf numFmtId="14" fontId="55" fillId="7" borderId="84" xfId="0" applyNumberFormat="1" applyFont="1" applyFill="1" applyBorder="1" applyAlignment="1">
      <alignment horizontal="center" vertical="center"/>
    </xf>
    <xf numFmtId="0" fontId="55" fillId="7" borderId="87" xfId="0" applyFont="1" applyFill="1" applyBorder="1" applyAlignment="1">
      <alignment horizontal="center" vertical="center" wrapText="1"/>
    </xf>
    <xf numFmtId="0" fontId="52" fillId="0" borderId="88" xfId="0" applyFont="1" applyBorder="1" applyAlignment="1">
      <alignment horizontal="center" vertical="center" wrapText="1"/>
    </xf>
    <xf numFmtId="0" fontId="52" fillId="3" borderId="84" xfId="0" applyFont="1" applyFill="1" applyBorder="1" applyAlignment="1">
      <alignment horizontal="center" vertical="center" wrapText="1"/>
    </xf>
    <xf numFmtId="0" fontId="55" fillId="7" borderId="84" xfId="0" applyFont="1" applyFill="1" applyBorder="1" applyAlignment="1">
      <alignment horizontal="left" vertical="center" wrapText="1"/>
    </xf>
    <xf numFmtId="14" fontId="55" fillId="7" borderId="1" xfId="0" applyNumberFormat="1" applyFont="1" applyFill="1" applyBorder="1" applyAlignment="1">
      <alignment horizontal="center" vertical="center"/>
    </xf>
    <xf numFmtId="0" fontId="55" fillId="7" borderId="42" xfId="0" applyFont="1" applyFill="1" applyBorder="1" applyAlignment="1">
      <alignment horizontal="center" vertical="center" wrapText="1"/>
    </xf>
    <xf numFmtId="0" fontId="55" fillId="7" borderId="50" xfId="0" applyFont="1" applyFill="1" applyBorder="1" applyAlignment="1">
      <alignment horizontal="center" vertical="center" wrapText="1"/>
    </xf>
    <xf numFmtId="0" fontId="55" fillId="7" borderId="79" xfId="0" applyFont="1" applyFill="1" applyBorder="1" applyAlignment="1">
      <alignment vertical="center" wrapText="1"/>
    </xf>
    <xf numFmtId="0" fontId="55" fillId="7" borderId="78" xfId="0" applyFont="1" applyFill="1" applyBorder="1" applyAlignment="1">
      <alignment horizontal="center" vertical="center" wrapText="1"/>
    </xf>
    <xf numFmtId="0" fontId="55" fillId="7" borderId="81" xfId="0" applyFont="1" applyFill="1" applyBorder="1" applyAlignment="1">
      <alignment horizontal="left" vertical="center" wrapText="1"/>
    </xf>
    <xf numFmtId="0" fontId="55" fillId="7" borderId="78" xfId="0" applyFont="1" applyFill="1" applyBorder="1" applyAlignment="1">
      <alignment vertical="center" wrapText="1"/>
    </xf>
    <xf numFmtId="14" fontId="55" fillId="7" borderId="50" xfId="0" applyNumberFormat="1" applyFont="1" applyFill="1" applyBorder="1" applyAlignment="1">
      <alignment horizontal="center" vertical="center"/>
    </xf>
    <xf numFmtId="14" fontId="55" fillId="7" borderId="78" xfId="0" applyNumberFormat="1" applyFont="1" applyFill="1" applyBorder="1" applyAlignment="1">
      <alignment horizontal="center" vertical="center"/>
    </xf>
    <xf numFmtId="0" fontId="52" fillId="0" borderId="0" xfId="21" applyFont="1" applyAlignment="1">
      <alignment horizontal="center" vertical="center"/>
    </xf>
    <xf numFmtId="0" fontId="53" fillId="0" borderId="0" xfId="21" applyFont="1" applyAlignment="1">
      <alignment horizontal="center" vertical="center"/>
    </xf>
    <xf numFmtId="0" fontId="53" fillId="0" borderId="0" xfId="21" applyFont="1" applyAlignment="1">
      <alignment horizontal="center" vertical="center" wrapText="1"/>
    </xf>
    <xf numFmtId="0" fontId="53" fillId="0" borderId="0" xfId="21" applyFont="1" applyAlignment="1">
      <alignment vertical="center" wrapText="1"/>
    </xf>
    <xf numFmtId="0" fontId="53" fillId="0" borderId="0" xfId="21" applyFont="1" applyAlignment="1">
      <alignment vertical="center"/>
    </xf>
    <xf numFmtId="0" fontId="52" fillId="0" borderId="49" xfId="21" applyFont="1" applyBorder="1" applyAlignment="1">
      <alignment vertical="center"/>
    </xf>
    <xf numFmtId="0" fontId="52" fillId="0" borderId="0" xfId="21" applyFont="1" applyAlignment="1">
      <alignment vertical="center"/>
    </xf>
    <xf numFmtId="0" fontId="55" fillId="0" borderId="0" xfId="21" applyFont="1" applyAlignment="1">
      <alignment horizontal="center" vertical="center" wrapText="1"/>
    </xf>
    <xf numFmtId="0" fontId="52" fillId="11" borderId="56" xfId="21" applyFont="1" applyFill="1" applyBorder="1" applyAlignment="1">
      <alignment horizontal="center"/>
    </xf>
    <xf numFmtId="0" fontId="52" fillId="0" borderId="1" xfId="0" applyFont="1" applyBorder="1" applyAlignment="1">
      <alignment horizontal="center" vertical="center" wrapText="1"/>
    </xf>
    <xf numFmtId="0" fontId="58" fillId="3" borderId="0" xfId="0" applyFont="1" applyFill="1"/>
    <xf numFmtId="0" fontId="59" fillId="3" borderId="4" xfId="0" applyFont="1" applyFill="1" applyBorder="1" applyAlignment="1">
      <alignment horizontal="center" vertical="center" wrapText="1"/>
    </xf>
    <xf numFmtId="0" fontId="58" fillId="3" borderId="0" xfId="0" applyFont="1" applyFill="1" applyAlignment="1">
      <alignment horizontal="center"/>
    </xf>
    <xf numFmtId="0" fontId="58" fillId="0" borderId="0" xfId="0" applyFont="1"/>
    <xf numFmtId="0" fontId="58" fillId="3" borderId="1" xfId="0" applyFont="1" applyFill="1" applyBorder="1" applyAlignment="1">
      <alignment wrapText="1"/>
    </xf>
    <xf numFmtId="0" fontId="59" fillId="3" borderId="0" xfId="0" applyFont="1" applyFill="1" applyAlignment="1">
      <alignment horizontal="center" vertical="center" wrapText="1"/>
    </xf>
    <xf numFmtId="0" fontId="59" fillId="3" borderId="5" xfId="0" applyFont="1" applyFill="1" applyBorder="1" applyAlignment="1">
      <alignment horizontal="center" vertical="center" wrapText="1"/>
    </xf>
    <xf numFmtId="0" fontId="59" fillId="15" borderId="5" xfId="0" applyFont="1" applyFill="1" applyBorder="1" applyAlignment="1">
      <alignment horizontal="center" vertical="center" wrapText="1"/>
    </xf>
    <xf numFmtId="0" fontId="62" fillId="3" borderId="93" xfId="51" applyFill="1" applyBorder="1" applyAlignment="1">
      <alignment horizontal="center" vertical="center" wrapText="1"/>
    </xf>
    <xf numFmtId="0" fontId="58" fillId="3"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center" vertical="center" wrapText="1"/>
    </xf>
    <xf numFmtId="0" fontId="41" fillId="0" borderId="1" xfId="0" applyFont="1" applyBorder="1" applyAlignment="1">
      <alignment horizontal="center" vertical="center" wrapText="1"/>
    </xf>
    <xf numFmtId="14" fontId="41" fillId="0" borderId="1" xfId="0" applyNumberFormat="1" applyFont="1" applyBorder="1" applyAlignment="1">
      <alignment horizontal="center" vertical="center" wrapText="1"/>
    </xf>
    <xf numFmtId="0" fontId="58" fillId="3" borderId="1" xfId="0" applyFont="1" applyFill="1" applyBorder="1" applyAlignment="1">
      <alignment horizontal="center" vertical="center" wrapText="1"/>
    </xf>
    <xf numFmtId="0" fontId="58" fillId="3" borderId="92" xfId="0" applyFont="1" applyFill="1" applyBorder="1" applyAlignment="1">
      <alignment horizontal="center" vertical="center"/>
    </xf>
    <xf numFmtId="0" fontId="58" fillId="3" borderId="92" xfId="0" applyFont="1" applyFill="1" applyBorder="1" applyAlignment="1">
      <alignment horizontal="center" vertical="center" wrapText="1"/>
    </xf>
    <xf numFmtId="0" fontId="58" fillId="3" borderId="93" xfId="0" applyFont="1" applyFill="1" applyBorder="1" applyAlignment="1">
      <alignment horizontal="center" vertical="center" wrapText="1"/>
    </xf>
    <xf numFmtId="0" fontId="58" fillId="3" borderId="93" xfId="0" applyFont="1" applyFill="1" applyBorder="1" applyAlignment="1">
      <alignment horizontal="center" vertical="center"/>
    </xf>
    <xf numFmtId="0" fontId="9" fillId="14" borderId="1" xfId="0" applyFont="1" applyFill="1" applyBorder="1" applyAlignment="1">
      <alignment horizontal="center" vertical="center" wrapText="1"/>
    </xf>
    <xf numFmtId="0" fontId="62" fillId="14" borderId="1" xfId="51" applyFill="1" applyBorder="1" applyAlignment="1">
      <alignment horizontal="center" vertical="center" wrapText="1"/>
    </xf>
    <xf numFmtId="0" fontId="9" fillId="14" borderId="92" xfId="0" applyFont="1" applyFill="1" applyBorder="1" applyAlignment="1">
      <alignment horizontal="center" vertical="center" wrapText="1"/>
    </xf>
    <xf numFmtId="0" fontId="62" fillId="14" borderId="93" xfId="51" applyFill="1" applyBorder="1" applyAlignment="1">
      <alignment horizontal="center" vertical="center" wrapText="1"/>
    </xf>
    <xf numFmtId="9" fontId="65" fillId="17" borderId="97" xfId="136" applyFont="1" applyFill="1" applyBorder="1" applyAlignment="1">
      <alignment horizontal="center" vertical="center" wrapText="1"/>
    </xf>
    <xf numFmtId="9" fontId="58" fillId="3" borderId="1" xfId="136" applyFont="1" applyFill="1" applyBorder="1" applyAlignment="1">
      <alignment horizontal="center"/>
    </xf>
    <xf numFmtId="0" fontId="58" fillId="3" borderId="0" xfId="0" applyFont="1" applyFill="1" applyAlignment="1">
      <alignment wrapText="1"/>
    </xf>
    <xf numFmtId="0" fontId="58" fillId="0" borderId="1" xfId="0" applyFont="1" applyBorder="1" applyAlignment="1">
      <alignment wrapText="1"/>
    </xf>
    <xf numFmtId="9" fontId="58" fillId="3" borderId="0" xfId="136" applyFont="1" applyFill="1"/>
    <xf numFmtId="9" fontId="58" fillId="0" borderId="1" xfId="136" applyFont="1" applyBorder="1" applyAlignment="1">
      <alignment horizontal="center"/>
    </xf>
    <xf numFmtId="9" fontId="58" fillId="3" borderId="0" xfId="136" applyFont="1" applyFill="1" applyAlignment="1">
      <alignment horizontal="center" vertical="center"/>
    </xf>
    <xf numFmtId="9" fontId="58" fillId="3" borderId="1" xfId="136" applyFont="1" applyFill="1" applyBorder="1" applyAlignment="1">
      <alignment horizontal="center" vertical="center"/>
    </xf>
    <xf numFmtId="9" fontId="58" fillId="0" borderId="1" xfId="136" applyFont="1" applyBorder="1" applyAlignment="1">
      <alignment horizontal="center" vertical="center"/>
    </xf>
    <xf numFmtId="9" fontId="58" fillId="0" borderId="1" xfId="136" applyFont="1" applyFill="1" applyBorder="1" applyAlignment="1">
      <alignment horizontal="center" vertical="center"/>
    </xf>
    <xf numFmtId="0" fontId="59" fillId="18" borderId="97" xfId="16" applyFont="1" applyFill="1" applyBorder="1" applyAlignment="1">
      <alignment vertical="center" wrapText="1"/>
    </xf>
    <xf numFmtId="0" fontId="58" fillId="3" borderId="1" xfId="0" applyFont="1" applyFill="1" applyBorder="1" applyAlignment="1">
      <alignment vertical="center" wrapText="1"/>
    </xf>
    <xf numFmtId="0" fontId="58" fillId="0" borderId="1" xfId="0" applyFont="1" applyBorder="1" applyAlignment="1">
      <alignment vertical="center" wrapText="1"/>
    </xf>
    <xf numFmtId="9" fontId="58" fillId="0" borderId="0" xfId="136" applyFont="1"/>
    <xf numFmtId="9" fontId="58" fillId="0" borderId="0" xfId="0" applyNumberFormat="1" applyFont="1"/>
    <xf numFmtId="9" fontId="58" fillId="3" borderId="0" xfId="0" applyNumberFormat="1" applyFont="1" applyFill="1"/>
    <xf numFmtId="9" fontId="0" fillId="0" borderId="0" xfId="0" applyNumberFormat="1"/>
    <xf numFmtId="0" fontId="66" fillId="3" borderId="0" xfId="0" applyFont="1" applyFill="1"/>
    <xf numFmtId="0" fontId="9" fillId="3" borderId="1" xfId="0" applyFont="1" applyFill="1" applyBorder="1" applyAlignment="1">
      <alignment horizontal="center" vertical="center" wrapText="1"/>
    </xf>
    <xf numFmtId="0" fontId="66" fillId="3" borderId="0" xfId="0" applyFont="1" applyFill="1" applyAlignment="1">
      <alignment wrapText="1"/>
    </xf>
    <xf numFmtId="0" fontId="41" fillId="3"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9" fillId="14" borderId="1" xfId="0" applyFont="1" applyFill="1" applyBorder="1" applyAlignment="1">
      <alignment horizontal="left" vertical="center" wrapText="1"/>
    </xf>
    <xf numFmtId="0" fontId="41" fillId="0" borderId="1" xfId="0" applyFont="1" applyBorder="1" applyAlignment="1">
      <alignment horizontal="left" vertical="center" wrapText="1"/>
    </xf>
    <xf numFmtId="0" fontId="58" fillId="3" borderId="1" xfId="0" applyFont="1" applyFill="1" applyBorder="1" applyAlignment="1">
      <alignment horizontal="left" vertical="center" wrapText="1"/>
    </xf>
    <xf numFmtId="0" fontId="58" fillId="0" borderId="1" xfId="0" applyFont="1" applyBorder="1" applyAlignment="1">
      <alignment horizontal="left" vertical="center" wrapText="1"/>
    </xf>
    <xf numFmtId="0" fontId="41" fillId="0" borderId="1" xfId="0" applyFont="1" applyBorder="1" applyAlignment="1">
      <alignment vertical="center" wrapText="1"/>
    </xf>
    <xf numFmtId="0" fontId="59" fillId="3" borderId="5" xfId="0" applyFont="1" applyFill="1" applyBorder="1" applyAlignment="1">
      <alignment horizontal="left" vertical="center" wrapText="1"/>
    </xf>
    <xf numFmtId="0" fontId="58" fillId="3" borderId="0" xfId="0" applyFont="1" applyFill="1" applyAlignment="1">
      <alignment horizontal="left"/>
    </xf>
    <xf numFmtId="0" fontId="58" fillId="3" borderId="1" xfId="0" applyFont="1" applyFill="1" applyBorder="1" applyAlignment="1">
      <alignment horizontal="left" wrapText="1"/>
    </xf>
    <xf numFmtId="0" fontId="58" fillId="14" borderId="92" xfId="0" applyFont="1" applyFill="1" applyBorder="1" applyAlignment="1">
      <alignment horizontal="left" vertical="center" wrapText="1"/>
    </xf>
    <xf numFmtId="0" fontId="58" fillId="3" borderId="1" xfId="0" applyFont="1" applyFill="1" applyBorder="1" applyAlignment="1">
      <alignment horizontal="left" vertical="center"/>
    </xf>
    <xf numFmtId="0" fontId="58" fillId="0" borderId="1" xfId="1" applyFont="1" applyBorder="1" applyAlignment="1">
      <alignment horizontal="left" vertical="center" wrapText="1"/>
    </xf>
    <xf numFmtId="0" fontId="41" fillId="3" borderId="1" xfId="1" applyFont="1" applyFill="1" applyBorder="1" applyAlignment="1">
      <alignment horizontal="left" vertical="center" wrapText="1"/>
    </xf>
    <xf numFmtId="0" fontId="60" fillId="0" borderId="1" xfId="0" applyFont="1" applyBorder="1" applyAlignment="1">
      <alignment horizontal="left" vertical="center" wrapText="1"/>
    </xf>
    <xf numFmtId="0" fontId="58" fillId="3" borderId="93" xfId="0" applyFont="1" applyFill="1" applyBorder="1" applyAlignment="1">
      <alignment horizontal="left" vertical="center" wrapText="1"/>
    </xf>
    <xf numFmtId="0" fontId="58" fillId="3" borderId="0" xfId="0" applyFont="1" applyFill="1" applyAlignment="1">
      <alignment horizontal="center" wrapText="1"/>
    </xf>
    <xf numFmtId="0" fontId="41" fillId="3" borderId="1" xfId="0" applyFont="1" applyFill="1" applyBorder="1" applyAlignment="1">
      <alignment wrapText="1"/>
    </xf>
    <xf numFmtId="0" fontId="41" fillId="3" borderId="1" xfId="0" applyFont="1" applyFill="1" applyBorder="1" applyAlignment="1">
      <alignment vertical="center" wrapText="1"/>
    </xf>
    <xf numFmtId="0" fontId="67" fillId="0" borderId="1" xfId="1" applyFont="1" applyBorder="1" applyAlignment="1">
      <alignment horizontal="left" vertical="center" wrapText="1"/>
    </xf>
    <xf numFmtId="9" fontId="41" fillId="0" borderId="1" xfId="136" applyFont="1" applyFill="1" applyBorder="1" applyAlignment="1">
      <alignment horizontal="center" vertical="center"/>
    </xf>
    <xf numFmtId="0" fontId="0" fillId="0" borderId="0" xfId="0" applyAlignment="1">
      <alignment horizontal="center"/>
    </xf>
    <xf numFmtId="0" fontId="57" fillId="0" borderId="0" xfId="0" applyFont="1" applyAlignment="1">
      <alignment horizontal="center" vertical="center"/>
    </xf>
    <xf numFmtId="0" fontId="58" fillId="3" borderId="2" xfId="0" applyFont="1" applyFill="1" applyBorder="1" applyAlignment="1">
      <alignment horizontal="left" vertical="center"/>
    </xf>
    <xf numFmtId="0" fontId="58" fillId="3" borderId="3" xfId="0" applyFont="1" applyFill="1" applyBorder="1" applyAlignment="1">
      <alignment horizontal="left" vertical="center"/>
    </xf>
    <xf numFmtId="0" fontId="58" fillId="3" borderId="0" xfId="0" applyFont="1" applyFill="1" applyAlignment="1">
      <alignment horizontal="center"/>
    </xf>
    <xf numFmtId="0" fontId="58" fillId="3" borderId="4" xfId="0" applyFont="1" applyFill="1" applyBorder="1" applyAlignment="1">
      <alignment horizontal="center"/>
    </xf>
    <xf numFmtId="0" fontId="59" fillId="3" borderId="2" xfId="0" applyFont="1" applyFill="1" applyBorder="1" applyAlignment="1">
      <alignment horizontal="left" vertical="center"/>
    </xf>
    <xf numFmtId="0" fontId="59" fillId="3" borderId="3" xfId="0" applyFont="1" applyFill="1" applyBorder="1" applyAlignment="1">
      <alignment horizontal="left" vertical="center"/>
    </xf>
    <xf numFmtId="0" fontId="59" fillId="3" borderId="0" xfId="0" applyFont="1" applyFill="1" applyAlignment="1">
      <alignment horizontal="center" vertical="center" wrapText="1"/>
    </xf>
    <xf numFmtId="0" fontId="59" fillId="3" borderId="6"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59" fillId="3" borderId="7"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17" fillId="0" borderId="10" xfId="2" applyFont="1" applyBorder="1" applyAlignment="1" applyProtection="1">
      <alignment horizontal="center" vertical="center" wrapText="1"/>
      <protection locked="0"/>
    </xf>
    <xf numFmtId="0" fontId="17" fillId="0" borderId="8" xfId="2" applyFont="1" applyBorder="1" applyAlignment="1" applyProtection="1">
      <alignment horizontal="center" vertical="center" wrapText="1"/>
      <protection locked="0"/>
    </xf>
    <xf numFmtId="0" fontId="17" fillId="0" borderId="11" xfId="2" applyFont="1" applyBorder="1" applyAlignment="1" applyProtection="1">
      <alignment horizontal="center" vertical="center" wrapText="1"/>
      <protection locked="0"/>
    </xf>
    <xf numFmtId="0" fontId="18" fillId="0" borderId="10" xfId="2" applyFont="1" applyBorder="1" applyAlignment="1" applyProtection="1">
      <alignment horizontal="center" vertical="center" textRotation="90" wrapText="1"/>
      <protection hidden="1"/>
    </xf>
    <xf numFmtId="0" fontId="18" fillId="0" borderId="8" xfId="2" applyFont="1" applyBorder="1" applyAlignment="1" applyProtection="1">
      <alignment horizontal="center" vertical="center" textRotation="90" wrapText="1"/>
      <protection hidden="1"/>
    </xf>
    <xf numFmtId="9" fontId="12" fillId="0" borderId="10" xfId="2" applyNumberFormat="1" applyFont="1" applyBorder="1" applyAlignment="1" applyProtection="1">
      <alignment horizontal="center" vertical="center"/>
      <protection hidden="1"/>
    </xf>
    <xf numFmtId="9" fontId="12" fillId="0" borderId="8" xfId="2" applyNumberFormat="1" applyFont="1" applyBorder="1" applyAlignment="1" applyProtection="1">
      <alignment horizontal="center" vertical="center"/>
      <protection hidden="1"/>
    </xf>
    <xf numFmtId="0" fontId="18" fillId="0" borderId="10" xfId="2" applyFont="1" applyBorder="1" applyAlignment="1" applyProtection="1">
      <alignment horizontal="center" vertical="center" textRotation="90"/>
      <protection hidden="1"/>
    </xf>
    <xf numFmtId="0" fontId="18" fillId="0" borderId="8" xfId="2" applyFont="1" applyBorder="1" applyAlignment="1" applyProtection="1">
      <alignment horizontal="center" vertical="center" textRotation="90"/>
      <protection hidden="1"/>
    </xf>
    <xf numFmtId="0" fontId="12" fillId="0" borderId="10" xfId="2" applyFont="1" applyBorder="1" applyAlignment="1" applyProtection="1">
      <alignment horizontal="center" vertical="center" textRotation="90"/>
      <protection locked="0"/>
    </xf>
    <xf numFmtId="0" fontId="12" fillId="0" borderId="8" xfId="2" applyFont="1" applyBorder="1" applyAlignment="1" applyProtection="1">
      <alignment horizontal="center" vertical="center" textRotation="90"/>
      <protection locked="0"/>
    </xf>
    <xf numFmtId="0" fontId="12" fillId="0" borderId="11" xfId="2" applyFont="1" applyBorder="1" applyAlignment="1" applyProtection="1">
      <alignment horizontal="center" vertical="center" textRotation="90"/>
      <protection locked="0"/>
    </xf>
    <xf numFmtId="9" fontId="17" fillId="0" borderId="10" xfId="2" applyNumberFormat="1" applyFont="1" applyBorder="1" applyAlignment="1" applyProtection="1">
      <alignment horizontal="center" vertical="center" wrapText="1"/>
      <protection locked="0"/>
    </xf>
    <xf numFmtId="9" fontId="17" fillId="0" borderId="8" xfId="2" applyNumberFormat="1" applyFont="1" applyBorder="1" applyAlignment="1" applyProtection="1">
      <alignment horizontal="center" vertical="center" wrapText="1"/>
      <protection locked="0"/>
    </xf>
    <xf numFmtId="165" fontId="17" fillId="0" borderId="10" xfId="4" applyNumberFormat="1" applyFont="1" applyBorder="1" applyAlignment="1" applyProtection="1">
      <alignment horizontal="center" vertical="center" wrapText="1"/>
      <protection locked="0"/>
    </xf>
    <xf numFmtId="165" fontId="17" fillId="0" borderId="8" xfId="4" applyNumberFormat="1" applyFont="1" applyBorder="1" applyAlignment="1" applyProtection="1">
      <alignment horizontal="center" vertical="center" wrapText="1"/>
      <protection locked="0"/>
    </xf>
    <xf numFmtId="43" fontId="17" fillId="0" borderId="10" xfId="4" applyFont="1" applyBorder="1" applyAlignment="1" applyProtection="1">
      <alignment horizontal="center" vertical="center" wrapText="1"/>
      <protection locked="0"/>
    </xf>
    <xf numFmtId="43" fontId="17" fillId="0" borderId="8" xfId="4" applyFont="1" applyBorder="1" applyAlignment="1" applyProtection="1">
      <alignment horizontal="center" vertical="center" wrapText="1"/>
      <protection locked="0"/>
    </xf>
    <xf numFmtId="0" fontId="20" fillId="0" borderId="10" xfId="2" applyFont="1" applyBorder="1" applyAlignment="1" applyProtection="1">
      <alignment horizontal="center" vertical="center" wrapText="1"/>
      <protection hidden="1"/>
    </xf>
    <xf numFmtId="0" fontId="20" fillId="0" borderId="8" xfId="2" applyFont="1" applyBorder="1" applyAlignment="1" applyProtection="1">
      <alignment horizontal="center" vertical="center" wrapText="1"/>
      <protection hidden="1"/>
    </xf>
    <xf numFmtId="0" fontId="12" fillId="0" borderId="13" xfId="2" applyFont="1" applyBorder="1" applyAlignment="1">
      <alignment horizontal="center" vertical="center" wrapText="1"/>
    </xf>
    <xf numFmtId="0" fontId="12" fillId="0" borderId="12" xfId="2" applyFont="1" applyBorder="1" applyAlignment="1">
      <alignment horizontal="center" vertical="center" wrapText="1"/>
    </xf>
    <xf numFmtId="9" fontId="17" fillId="0" borderId="10" xfId="2" applyNumberFormat="1" applyFont="1" applyBorder="1" applyAlignment="1" applyProtection="1">
      <alignment horizontal="center" vertical="center" wrapText="1"/>
      <protection hidden="1"/>
    </xf>
    <xf numFmtId="9" fontId="17" fillId="0" borderId="8" xfId="2" applyNumberFormat="1" applyFont="1" applyBorder="1" applyAlignment="1" applyProtection="1">
      <alignment horizontal="center" vertical="center" wrapText="1"/>
      <protection hidden="1"/>
    </xf>
    <xf numFmtId="0" fontId="17" fillId="0" borderId="10" xfId="2" applyFont="1" applyBorder="1" applyAlignment="1" applyProtection="1">
      <alignment horizontal="center" vertical="center"/>
      <protection locked="0"/>
    </xf>
    <xf numFmtId="0" fontId="17" fillId="0" borderId="8" xfId="2" applyFont="1" applyBorder="1" applyAlignment="1" applyProtection="1">
      <alignment horizontal="center" vertical="center"/>
      <protection locked="0"/>
    </xf>
    <xf numFmtId="0" fontId="17" fillId="0" borderId="14" xfId="13" applyFont="1" applyBorder="1" applyAlignment="1">
      <alignment horizontal="center" vertical="center" wrapText="1"/>
    </xf>
    <xf numFmtId="0" fontId="17" fillId="0" borderId="20" xfId="13" applyFont="1" applyBorder="1" applyAlignment="1">
      <alignment horizontal="center" vertical="center" wrapText="1"/>
    </xf>
    <xf numFmtId="0" fontId="12" fillId="0" borderId="10" xfId="2" applyFont="1" applyBorder="1" applyAlignment="1" applyProtection="1">
      <alignment horizontal="center" vertical="center" wrapText="1"/>
      <protection locked="0"/>
    </xf>
    <xf numFmtId="0" fontId="12" fillId="0" borderId="8" xfId="2" applyFont="1" applyBorder="1" applyAlignment="1" applyProtection="1">
      <alignment horizontal="center" vertical="center" wrapText="1"/>
      <protection locked="0"/>
    </xf>
    <xf numFmtId="9" fontId="12" fillId="0" borderId="11" xfId="2" applyNumberFormat="1" applyFont="1" applyBorder="1" applyAlignment="1" applyProtection="1">
      <alignment horizontal="center" vertical="center"/>
      <protection hidden="1"/>
    </xf>
    <xf numFmtId="9" fontId="12" fillId="0" borderId="10" xfId="2" applyNumberFormat="1" applyFont="1" applyBorder="1" applyAlignment="1" applyProtection="1">
      <alignment horizontal="center" vertical="center" wrapText="1"/>
      <protection locked="0"/>
    </xf>
    <xf numFmtId="9" fontId="12" fillId="0" borderId="8" xfId="2" applyNumberFormat="1" applyFont="1" applyBorder="1" applyAlignment="1" applyProtection="1">
      <alignment horizontal="center" vertical="center" wrapText="1"/>
      <protection locked="0"/>
    </xf>
    <xf numFmtId="165" fontId="13" fillId="0" borderId="10" xfId="4" applyNumberFormat="1" applyFont="1" applyBorder="1" applyAlignment="1" applyProtection="1">
      <alignment horizontal="center" vertical="center" wrapText="1"/>
      <protection locked="0"/>
    </xf>
    <xf numFmtId="165" fontId="13" fillId="0" borderId="8" xfId="4" applyNumberFormat="1" applyFont="1" applyBorder="1" applyAlignment="1" applyProtection="1">
      <alignment horizontal="center" vertical="center" wrapText="1"/>
      <protection locked="0"/>
    </xf>
    <xf numFmtId="0" fontId="18" fillId="0" borderId="17" xfId="2" applyFont="1" applyBorder="1" applyAlignment="1">
      <alignment horizontal="center" vertical="center" wrapText="1"/>
    </xf>
    <xf numFmtId="0" fontId="18" fillId="0" borderId="8" xfId="2" applyFont="1" applyBorder="1" applyAlignment="1">
      <alignment horizontal="center" vertical="center" wrapText="1"/>
    </xf>
    <xf numFmtId="0" fontId="18" fillId="0" borderId="16" xfId="2" applyFont="1" applyBorder="1" applyAlignment="1">
      <alignment horizontal="center" vertical="center" textRotation="90" wrapText="1"/>
    </xf>
    <xf numFmtId="0" fontId="22" fillId="0" borderId="14" xfId="2" applyFont="1" applyBorder="1"/>
    <xf numFmtId="0" fontId="18" fillId="0" borderId="11" xfId="2" applyFont="1" applyBorder="1" applyAlignment="1" applyProtection="1">
      <alignment horizontal="center" vertical="center" textRotation="90" wrapText="1"/>
      <protection hidden="1"/>
    </xf>
    <xf numFmtId="0" fontId="14" fillId="0" borderId="10" xfId="2" applyFont="1" applyBorder="1" applyAlignment="1" applyProtection="1">
      <alignment horizontal="center" vertical="center" wrapText="1"/>
      <protection hidden="1"/>
    </xf>
    <xf numFmtId="0" fontId="14" fillId="0" borderId="8" xfId="2" applyFont="1" applyBorder="1" applyAlignment="1" applyProtection="1">
      <alignment horizontal="center" vertical="center" wrapText="1"/>
      <protection hidden="1"/>
    </xf>
    <xf numFmtId="9" fontId="13" fillId="0" borderId="10" xfId="2" applyNumberFormat="1" applyFont="1" applyBorder="1" applyAlignment="1" applyProtection="1">
      <alignment horizontal="center" vertical="center" wrapText="1"/>
      <protection hidden="1"/>
    </xf>
    <xf numFmtId="9" fontId="13" fillId="0" borderId="8" xfId="2" applyNumberFormat="1" applyFont="1" applyBorder="1" applyAlignment="1" applyProtection="1">
      <alignment horizontal="center" vertical="center" wrapText="1"/>
      <protection hidden="1"/>
    </xf>
    <xf numFmtId="9" fontId="13" fillId="0" borderId="18" xfId="2" applyNumberFormat="1" applyFont="1" applyBorder="1" applyAlignment="1" applyProtection="1">
      <alignment horizontal="center" vertical="center" wrapText="1"/>
      <protection hidden="1"/>
    </xf>
    <xf numFmtId="9" fontId="13" fillId="0" borderId="15" xfId="2" applyNumberFormat="1" applyFont="1" applyBorder="1" applyAlignment="1" applyProtection="1">
      <alignment horizontal="center" vertical="center" wrapText="1"/>
      <protection hidden="1"/>
    </xf>
    <xf numFmtId="0" fontId="12" fillId="0" borderId="10" xfId="2" applyFont="1" applyBorder="1" applyAlignment="1">
      <alignment horizontal="center" vertical="center" textRotation="90"/>
    </xf>
    <xf numFmtId="0" fontId="12" fillId="0" borderId="8" xfId="2" applyFont="1" applyBorder="1" applyAlignment="1">
      <alignment horizontal="center" vertical="center" textRotation="90"/>
    </xf>
    <xf numFmtId="0" fontId="12" fillId="0" borderId="10" xfId="2" applyFont="1" applyBorder="1" applyAlignment="1" applyProtection="1">
      <alignment horizontal="center" vertical="center"/>
      <protection locked="0"/>
    </xf>
    <xf numFmtId="0" fontId="12" fillId="0" borderId="8" xfId="2" applyFont="1" applyBorder="1" applyAlignment="1" applyProtection="1">
      <alignment horizontal="center" vertical="center"/>
      <protection locked="0"/>
    </xf>
    <xf numFmtId="0" fontId="18" fillId="0" borderId="10" xfId="2" applyFont="1" applyBorder="1" applyAlignment="1" applyProtection="1">
      <alignment horizontal="center" vertical="center" wrapText="1"/>
      <protection hidden="1"/>
    </xf>
    <xf numFmtId="0" fontId="18" fillId="0" borderId="8" xfId="2" applyFont="1" applyBorder="1" applyAlignment="1" applyProtection="1">
      <alignment horizontal="center" vertical="center" wrapText="1"/>
      <protection hidden="1"/>
    </xf>
    <xf numFmtId="9" fontId="12" fillId="0" borderId="10" xfId="2" applyNumberFormat="1" applyFont="1" applyBorder="1" applyAlignment="1" applyProtection="1">
      <alignment horizontal="center" vertical="center" wrapText="1"/>
      <protection hidden="1"/>
    </xf>
    <xf numFmtId="9" fontId="12" fillId="0" borderId="8" xfId="2" applyNumberFormat="1" applyFont="1" applyBorder="1" applyAlignment="1" applyProtection="1">
      <alignment horizontal="center" vertical="center" wrapText="1"/>
      <protection hidden="1"/>
    </xf>
    <xf numFmtId="0" fontId="12" fillId="0" borderId="18" xfId="2" applyFont="1" applyBorder="1" applyAlignment="1" applyProtection="1">
      <alignment horizontal="center" vertical="center"/>
      <protection locked="0"/>
    </xf>
    <xf numFmtId="0" fontId="12" fillId="0" borderId="15" xfId="2" applyFont="1" applyBorder="1" applyAlignment="1" applyProtection="1">
      <alignment horizontal="center" vertical="center"/>
      <protection locked="0"/>
    </xf>
    <xf numFmtId="165" fontId="12" fillId="0" borderId="10" xfId="4" applyNumberFormat="1" applyFont="1" applyBorder="1" applyAlignment="1" applyProtection="1">
      <alignment horizontal="center" vertical="center" wrapText="1"/>
      <protection locked="0"/>
    </xf>
    <xf numFmtId="165" fontId="12" fillId="0" borderId="8" xfId="4" applyNumberFormat="1" applyFont="1" applyBorder="1" applyAlignment="1" applyProtection="1">
      <alignment horizontal="center" vertical="center" wrapText="1"/>
      <protection locked="0"/>
    </xf>
    <xf numFmtId="0" fontId="12" fillId="0" borderId="16" xfId="2" applyFont="1" applyBorder="1" applyAlignment="1">
      <alignment horizontal="center" vertical="center" wrapText="1"/>
    </xf>
    <xf numFmtId="0" fontId="22" fillId="0" borderId="14" xfId="2" applyFont="1" applyBorder="1" applyAlignment="1">
      <alignment vertical="center"/>
    </xf>
    <xf numFmtId="9" fontId="12" fillId="0" borderId="16" xfId="2" applyNumberFormat="1" applyFont="1" applyBorder="1" applyAlignment="1">
      <alignment horizontal="center" vertical="center"/>
    </xf>
    <xf numFmtId="0" fontId="18" fillId="0" borderId="16" xfId="2" applyFont="1" applyBorder="1" applyAlignment="1">
      <alignment horizontal="center" vertical="center" textRotation="90"/>
    </xf>
    <xf numFmtId="0" fontId="18" fillId="0" borderId="16" xfId="2" applyFont="1" applyBorder="1" applyAlignment="1">
      <alignment horizontal="center" vertical="center" wrapText="1"/>
    </xf>
    <xf numFmtId="9" fontId="12" fillId="0" borderId="16" xfId="2" applyNumberFormat="1" applyFont="1" applyBorder="1" applyAlignment="1">
      <alignment horizontal="center" vertical="center" wrapText="1"/>
    </xf>
    <xf numFmtId="0" fontId="12" fillId="0" borderId="16" xfId="2" applyFont="1" applyBorder="1" applyAlignment="1">
      <alignment horizontal="center" vertical="center" textRotation="90"/>
    </xf>
    <xf numFmtId="0" fontId="19" fillId="0" borderId="16" xfId="18" applyFont="1" applyBorder="1" applyAlignment="1">
      <alignment vertical="center" wrapText="1"/>
    </xf>
    <xf numFmtId="0" fontId="37" fillId="0" borderId="20" xfId="18" applyFont="1" applyBorder="1" applyAlignment="1">
      <alignment vertical="center" wrapText="1"/>
    </xf>
    <xf numFmtId="14" fontId="17" fillId="0" borderId="25" xfId="2" applyNumberFormat="1" applyFont="1" applyBorder="1" applyAlignment="1" applyProtection="1">
      <alignment horizontal="center" vertical="center" wrapText="1"/>
      <protection locked="0"/>
    </xf>
    <xf numFmtId="14" fontId="17" fillId="0" borderId="24" xfId="2" applyNumberFormat="1" applyFont="1" applyBorder="1" applyAlignment="1" applyProtection="1">
      <alignment horizontal="center" vertical="center" wrapText="1"/>
      <protection locked="0"/>
    </xf>
    <xf numFmtId="14" fontId="17" fillId="0" borderId="23" xfId="2" applyNumberFormat="1" applyFont="1" applyBorder="1" applyAlignment="1" applyProtection="1">
      <alignment horizontal="center" vertical="center" wrapText="1"/>
      <protection locked="0"/>
    </xf>
    <xf numFmtId="0" fontId="29" fillId="0" borderId="25" xfId="2" applyFont="1" applyBorder="1" applyAlignment="1">
      <alignment horizontal="center" vertical="center" wrapText="1"/>
    </xf>
    <xf numFmtId="0" fontId="29" fillId="0" borderId="24" xfId="2" applyFont="1" applyBorder="1" applyAlignment="1">
      <alignment horizontal="center" vertical="center" wrapText="1"/>
    </xf>
    <xf numFmtId="0" fontId="29" fillId="0" borderId="23" xfId="2" applyFont="1" applyBorder="1" applyAlignment="1">
      <alignment horizontal="center" vertical="center" wrapText="1"/>
    </xf>
    <xf numFmtId="0" fontId="28" fillId="0" borderId="25" xfId="2" applyFont="1" applyBorder="1" applyAlignment="1">
      <alignment horizontal="center" vertical="center" wrapText="1"/>
    </xf>
    <xf numFmtId="0" fontId="28" fillId="0" borderId="24" xfId="2" applyFont="1" applyBorder="1" applyAlignment="1">
      <alignment horizontal="center" vertical="center" wrapText="1"/>
    </xf>
    <xf numFmtId="0" fontId="28" fillId="0" borderId="23" xfId="2" applyFont="1" applyBorder="1" applyAlignment="1">
      <alignment horizontal="center" vertical="center" wrapText="1"/>
    </xf>
    <xf numFmtId="0" fontId="12" fillId="0" borderId="16" xfId="2" applyFont="1" applyBorder="1" applyAlignment="1">
      <alignment horizontal="center" vertical="center"/>
    </xf>
    <xf numFmtId="0" fontId="12" fillId="4" borderId="16" xfId="2" applyFont="1" applyFill="1" applyBorder="1" applyAlignment="1">
      <alignment horizontal="center" vertical="center" wrapText="1"/>
    </xf>
    <xf numFmtId="0" fontId="22" fillId="4" borderId="14" xfId="2" applyFont="1" applyFill="1" applyBorder="1"/>
    <xf numFmtId="167" fontId="12" fillId="0" borderId="16" xfId="2" applyNumberFormat="1" applyFont="1" applyBorder="1" applyAlignment="1">
      <alignment horizontal="center" vertical="center" wrapText="1"/>
    </xf>
    <xf numFmtId="0" fontId="12" fillId="0" borderId="14" xfId="2" applyFont="1" applyBorder="1" applyAlignment="1">
      <alignment horizontal="center" vertical="center" wrapText="1"/>
    </xf>
    <xf numFmtId="0" fontId="12" fillId="0" borderId="20" xfId="2" applyFont="1" applyBorder="1" applyAlignment="1">
      <alignment horizontal="center" vertical="center" wrapText="1"/>
    </xf>
    <xf numFmtId="0" fontId="26" fillId="0" borderId="21" xfId="2" applyFont="1" applyBorder="1" applyAlignment="1">
      <alignment horizontal="center" vertical="center" wrapText="1"/>
    </xf>
    <xf numFmtId="0" fontId="22" fillId="0" borderId="21" xfId="2" applyFont="1" applyBorder="1"/>
    <xf numFmtId="0" fontId="12" fillId="0" borderId="16" xfId="2" applyFont="1" applyBorder="1" applyAlignment="1">
      <alignment horizontal="center" vertical="center" textRotation="90" wrapText="1"/>
    </xf>
    <xf numFmtId="0" fontId="12" fillId="0" borderId="14" xfId="2" applyFont="1" applyBorder="1" applyAlignment="1">
      <alignment vertical="center" wrapText="1"/>
    </xf>
    <xf numFmtId="0" fontId="12" fillId="0" borderId="21" xfId="2" applyFont="1" applyBorder="1" applyAlignment="1">
      <alignment horizontal="center" vertical="center" wrapText="1"/>
    </xf>
    <xf numFmtId="0" fontId="22" fillId="0" borderId="21" xfId="2" applyFont="1" applyBorder="1" applyAlignment="1">
      <alignment vertical="center"/>
    </xf>
    <xf numFmtId="0" fontId="18" fillId="0" borderId="14" xfId="2" applyFont="1" applyBorder="1" applyAlignment="1">
      <alignment horizontal="center" vertical="center" textRotation="90"/>
    </xf>
    <xf numFmtId="0" fontId="18" fillId="0" borderId="20" xfId="2" applyFont="1" applyBorder="1" applyAlignment="1">
      <alignment horizontal="center" vertical="center" textRotation="90"/>
    </xf>
    <xf numFmtId="0" fontId="22" fillId="0" borderId="14" xfId="2" applyFont="1" applyBorder="1" applyAlignment="1">
      <alignment horizontal="center" vertical="center"/>
    </xf>
    <xf numFmtId="0" fontId="22" fillId="0" borderId="20" xfId="2" applyFont="1" applyBorder="1" applyAlignment="1">
      <alignment horizontal="center" vertical="center"/>
    </xf>
    <xf numFmtId="0" fontId="22" fillId="0" borderId="14" xfId="2" applyFont="1" applyBorder="1" applyAlignment="1">
      <alignment horizontal="center" vertical="center" wrapText="1"/>
    </xf>
    <xf numFmtId="0" fontId="12" fillId="0" borderId="14" xfId="2" applyFont="1" applyBorder="1" applyAlignment="1">
      <alignment horizontal="center" vertical="center" textRotation="90"/>
    </xf>
    <xf numFmtId="0" fontId="12" fillId="0" borderId="20" xfId="2" applyFont="1" applyBorder="1" applyAlignment="1">
      <alignment horizontal="center" vertical="center" textRotation="90"/>
    </xf>
    <xf numFmtId="9" fontId="12" fillId="0" borderId="14" xfId="2" applyNumberFormat="1" applyFont="1" applyBorder="1" applyAlignment="1">
      <alignment horizontal="center" vertical="center"/>
    </xf>
    <xf numFmtId="9" fontId="12" fillId="0" borderId="20" xfId="2" applyNumberFormat="1" applyFont="1" applyBorder="1" applyAlignment="1">
      <alignment horizontal="center" vertical="center"/>
    </xf>
    <xf numFmtId="0" fontId="18" fillId="0" borderId="14" xfId="2" applyFont="1" applyBorder="1" applyAlignment="1">
      <alignment horizontal="center" vertical="center" textRotation="90" wrapText="1"/>
    </xf>
    <xf numFmtId="0" fontId="18" fillId="0" borderId="20" xfId="2" applyFont="1" applyBorder="1" applyAlignment="1">
      <alignment horizontal="center" vertical="center" textRotation="90" wrapText="1"/>
    </xf>
    <xf numFmtId="167" fontId="12" fillId="0" borderId="14" xfId="2" applyNumberFormat="1" applyFont="1" applyBorder="1" applyAlignment="1">
      <alignment horizontal="center" vertical="center" wrapText="1"/>
    </xf>
    <xf numFmtId="167" fontId="12" fillId="0" borderId="20" xfId="2" applyNumberFormat="1" applyFont="1" applyBorder="1" applyAlignment="1">
      <alignment horizontal="center" vertical="center" wrapText="1"/>
    </xf>
    <xf numFmtId="9" fontId="22" fillId="0" borderId="14" xfId="3" applyFont="1" applyBorder="1" applyAlignment="1">
      <alignment horizontal="center" vertical="center"/>
    </xf>
    <xf numFmtId="9" fontId="22" fillId="0" borderId="20" xfId="3" applyFont="1" applyBorder="1" applyAlignment="1">
      <alignment horizontal="center" vertical="center"/>
    </xf>
    <xf numFmtId="0" fontId="17" fillId="0" borderId="16" xfId="13" applyFont="1" applyBorder="1" applyAlignment="1">
      <alignment horizontal="center" vertical="center" wrapText="1"/>
    </xf>
    <xf numFmtId="0" fontId="22" fillId="0" borderId="14" xfId="13" applyFont="1" applyBorder="1" applyAlignment="1">
      <alignment horizontal="center" vertical="center"/>
    </xf>
    <xf numFmtId="0" fontId="12" fillId="0" borderId="14" xfId="2" applyFont="1" applyBorder="1" applyAlignment="1">
      <alignment horizontal="center" vertical="center"/>
    </xf>
    <xf numFmtId="0" fontId="18" fillId="0" borderId="14" xfId="2" applyFont="1" applyBorder="1" applyAlignment="1">
      <alignment horizontal="center" vertical="center" wrapText="1"/>
    </xf>
    <xf numFmtId="9" fontId="12" fillId="0" borderId="14" xfId="2" applyNumberFormat="1" applyFont="1" applyBorder="1" applyAlignment="1">
      <alignment horizontal="center" vertical="center" wrapText="1"/>
    </xf>
    <xf numFmtId="0" fontId="22" fillId="0" borderId="20" xfId="2" applyFont="1" applyBorder="1"/>
    <xf numFmtId="0" fontId="18" fillId="0" borderId="16" xfId="2" applyFont="1" applyBorder="1" applyAlignment="1">
      <alignment horizontal="center" vertical="top" textRotation="90" wrapText="1"/>
    </xf>
    <xf numFmtId="0" fontId="26" fillId="0" borderId="21" xfId="2" applyFont="1" applyBorder="1" applyAlignment="1">
      <alignment horizontal="center" vertical="center"/>
    </xf>
    <xf numFmtId="0" fontId="18" fillId="8" borderId="16" xfId="2" applyFont="1" applyFill="1" applyBorder="1" applyAlignment="1">
      <alignment horizontal="center" vertical="center" wrapText="1"/>
    </xf>
    <xf numFmtId="9" fontId="26" fillId="0" borderId="21" xfId="2" applyNumberFormat="1" applyFont="1" applyBorder="1" applyAlignment="1">
      <alignment horizontal="center" wrapText="1"/>
    </xf>
    <xf numFmtId="0" fontId="12" fillId="0" borderId="16" xfId="19" applyFont="1" applyBorder="1" applyAlignment="1">
      <alignment horizontal="left" vertical="center" wrapText="1"/>
    </xf>
    <xf numFmtId="0" fontId="22" fillId="0" borderId="14" xfId="19" applyFont="1" applyBorder="1"/>
    <xf numFmtId="0" fontId="12" fillId="0" borderId="16" xfId="2" applyFont="1" applyBorder="1" applyAlignment="1">
      <alignment horizontal="center" vertical="top" wrapText="1"/>
    </xf>
    <xf numFmtId="0" fontId="22" fillId="0" borderId="20" xfId="2" applyFont="1" applyBorder="1" applyAlignment="1">
      <alignment vertical="center"/>
    </xf>
    <xf numFmtId="9" fontId="26" fillId="0" borderId="21" xfId="2" applyNumberFormat="1" applyFont="1" applyBorder="1" applyAlignment="1">
      <alignment horizontal="center" vertical="center" wrapText="1"/>
    </xf>
    <xf numFmtId="0" fontId="17" fillId="0" borderId="16" xfId="2" applyFont="1" applyBorder="1" applyAlignment="1">
      <alignment horizontal="center" vertical="center" textRotation="90" wrapText="1"/>
    </xf>
    <xf numFmtId="0" fontId="20" fillId="0" borderId="16" xfId="2" applyFont="1" applyBorder="1" applyAlignment="1">
      <alignment horizontal="center" vertical="center" textRotation="90" wrapText="1"/>
    </xf>
    <xf numFmtId="9" fontId="17" fillId="0" borderId="16" xfId="2" applyNumberFormat="1" applyFont="1" applyBorder="1" applyAlignment="1">
      <alignment horizontal="center" vertical="center" wrapText="1"/>
    </xf>
    <xf numFmtId="0" fontId="22" fillId="9" borderId="40" xfId="2" applyFont="1" applyFill="1" applyBorder="1" applyAlignment="1">
      <alignment horizontal="center" vertical="center" wrapText="1"/>
    </xf>
    <xf numFmtId="0" fontId="22" fillId="0" borderId="39" xfId="2" applyFont="1" applyBorder="1"/>
    <xf numFmtId="0" fontId="22" fillId="0" borderId="38" xfId="2" applyFont="1" applyBorder="1"/>
    <xf numFmtId="0" fontId="18" fillId="0" borderId="37" xfId="2" applyFont="1" applyBorder="1" applyAlignment="1">
      <alignment horizontal="center" vertical="center" wrapText="1"/>
    </xf>
    <xf numFmtId="0" fontId="22" fillId="0" borderId="31" xfId="2" applyFont="1" applyBorder="1"/>
    <xf numFmtId="0" fontId="18" fillId="0" borderId="30" xfId="2" applyFont="1" applyBorder="1" applyAlignment="1">
      <alignment horizontal="center" vertical="center" wrapText="1"/>
    </xf>
    <xf numFmtId="0" fontId="22" fillId="0" borderId="36" xfId="2" applyFont="1" applyBorder="1"/>
    <xf numFmtId="0" fontId="18" fillId="0" borderId="36" xfId="2" applyFont="1" applyBorder="1" applyAlignment="1">
      <alignment horizontal="center" vertical="center" wrapText="1"/>
    </xf>
    <xf numFmtId="0" fontId="22" fillId="0" borderId="22" xfId="2" applyFont="1" applyBorder="1"/>
    <xf numFmtId="0" fontId="45" fillId="0" borderId="14" xfId="2" applyFont="1" applyBorder="1" applyAlignment="1">
      <alignment horizontal="center" vertical="center" wrapText="1"/>
    </xf>
    <xf numFmtId="0" fontId="18" fillId="0" borderId="41" xfId="2" applyFont="1" applyBorder="1" applyAlignment="1">
      <alignment horizontal="center" vertical="center" wrapText="1"/>
    </xf>
    <xf numFmtId="0" fontId="22" fillId="0" borderId="33" xfId="2" applyFont="1" applyBorder="1"/>
    <xf numFmtId="0" fontId="18" fillId="0" borderId="35" xfId="2" applyFont="1" applyBorder="1" applyAlignment="1">
      <alignment horizontal="center" vertical="center" wrapText="1"/>
    </xf>
    <xf numFmtId="0" fontId="22" fillId="0" borderId="35" xfId="2" applyFont="1" applyBorder="1"/>
    <xf numFmtId="0" fontId="22" fillId="0" borderId="34" xfId="2" applyFont="1" applyBorder="1"/>
    <xf numFmtId="0" fontId="45" fillId="0" borderId="16" xfId="2" applyFont="1" applyBorder="1" applyAlignment="1">
      <alignment horizontal="center" vertical="center" wrapText="1"/>
    </xf>
    <xf numFmtId="0" fontId="45" fillId="0" borderId="20" xfId="2" applyFont="1" applyBorder="1" applyAlignment="1">
      <alignment horizontal="center" vertical="center" wrapText="1"/>
    </xf>
    <xf numFmtId="0" fontId="22" fillId="0" borderId="47" xfId="2" applyFont="1" applyBorder="1" applyAlignment="1">
      <alignment horizontal="center" wrapText="1"/>
    </xf>
    <xf numFmtId="0" fontId="22" fillId="0" borderId="46" xfId="2" applyFont="1" applyBorder="1"/>
    <xf numFmtId="0" fontId="22" fillId="0" borderId="51" xfId="2" applyFont="1" applyBorder="1"/>
    <xf numFmtId="0" fontId="22" fillId="0" borderId="49" xfId="2" applyFont="1" applyBorder="1"/>
    <xf numFmtId="0" fontId="11" fillId="0" borderId="0" xfId="2"/>
    <xf numFmtId="0" fontId="22" fillId="0" borderId="48" xfId="2" applyFont="1" applyBorder="1"/>
    <xf numFmtId="0" fontId="22" fillId="0" borderId="44" xfId="2" applyFont="1" applyBorder="1"/>
    <xf numFmtId="0" fontId="22" fillId="0" borderId="43" xfId="2" applyFont="1" applyBorder="1"/>
    <xf numFmtId="0" fontId="22" fillId="0" borderId="45" xfId="2" applyFont="1" applyBorder="1"/>
    <xf numFmtId="0" fontId="22" fillId="0" borderId="47" xfId="2" applyFont="1" applyBorder="1" applyAlignment="1">
      <alignment horizontal="center" vertical="center" wrapText="1"/>
    </xf>
    <xf numFmtId="0" fontId="22" fillId="0" borderId="32" xfId="2" applyFont="1" applyBorder="1" applyAlignment="1">
      <alignment horizontal="left" vertical="center" wrapText="1"/>
    </xf>
    <xf numFmtId="0" fontId="22" fillId="0" borderId="42" xfId="2" applyFont="1" applyBorder="1"/>
    <xf numFmtId="0" fontId="49" fillId="0" borderId="16" xfId="2" applyFont="1" applyBorder="1" applyAlignment="1">
      <alignment horizontal="center" vertical="center" textRotation="90" wrapText="1"/>
    </xf>
    <xf numFmtId="0" fontId="48" fillId="0" borderId="16" xfId="2" applyFont="1" applyBorder="1" applyAlignment="1">
      <alignment horizontal="center" vertical="center" wrapText="1"/>
    </xf>
    <xf numFmtId="0" fontId="56" fillId="0" borderId="0" xfId="21" applyFont="1" applyAlignment="1">
      <alignment horizontal="center" vertical="center" wrapText="1"/>
    </xf>
    <xf numFmtId="0" fontId="52" fillId="0" borderId="0" xfId="21" applyFont="1"/>
    <xf numFmtId="0" fontId="54" fillId="0" borderId="0" xfId="21" applyFont="1" applyAlignment="1">
      <alignment horizontal="left" vertical="center" wrapText="1"/>
    </xf>
    <xf numFmtId="0" fontId="54" fillId="0" borderId="65" xfId="21" applyFont="1" applyBorder="1" applyAlignment="1">
      <alignment horizontal="left" vertical="center" wrapText="1"/>
    </xf>
    <xf numFmtId="0" fontId="52" fillId="0" borderId="54" xfId="21" applyFont="1" applyBorder="1"/>
    <xf numFmtId="0" fontId="52" fillId="0" borderId="64" xfId="21" applyFont="1" applyBorder="1"/>
    <xf numFmtId="0" fontId="52" fillId="0" borderId="63" xfId="21" applyFont="1" applyBorder="1"/>
    <xf numFmtId="0" fontId="52" fillId="0" borderId="62" xfId="21" applyFont="1" applyBorder="1"/>
    <xf numFmtId="0" fontId="52" fillId="0" borderId="61" xfId="21" applyFont="1" applyBorder="1"/>
    <xf numFmtId="0" fontId="52" fillId="0" borderId="83" xfId="0" applyFont="1" applyBorder="1" applyAlignment="1">
      <alignment horizontal="left" vertical="center" wrapText="1"/>
    </xf>
    <xf numFmtId="0" fontId="52" fillId="0" borderId="86" xfId="0" applyFont="1" applyBorder="1" applyAlignment="1">
      <alignment horizontal="left" vertical="center" wrapText="1"/>
    </xf>
    <xf numFmtId="0" fontId="52" fillId="0" borderId="83" xfId="0" applyFont="1" applyBorder="1" applyAlignment="1">
      <alignment horizontal="center" vertical="center" wrapText="1"/>
    </xf>
    <xf numFmtId="0" fontId="52" fillId="0" borderId="85" xfId="0" applyFont="1" applyBorder="1" applyAlignment="1">
      <alignment horizontal="center" vertical="center" wrapText="1"/>
    </xf>
    <xf numFmtId="0" fontId="52" fillId="0" borderId="86" xfId="0" applyFont="1" applyBorder="1" applyAlignment="1">
      <alignment horizontal="center" vertical="center" wrapText="1"/>
    </xf>
    <xf numFmtId="0" fontId="53" fillId="13" borderId="60" xfId="21" applyFont="1" applyFill="1" applyBorder="1" applyAlignment="1">
      <alignment horizontal="center" vertical="center"/>
    </xf>
    <xf numFmtId="0" fontId="53" fillId="13" borderId="0" xfId="21" applyFont="1" applyFill="1" applyAlignment="1">
      <alignment horizontal="center" vertical="center"/>
    </xf>
    <xf numFmtId="0" fontId="53" fillId="13" borderId="59" xfId="21" applyFont="1" applyFill="1" applyBorder="1" applyAlignment="1">
      <alignment horizontal="center" vertical="center"/>
    </xf>
    <xf numFmtId="0" fontId="56" fillId="7" borderId="0" xfId="21" applyFont="1" applyFill="1" applyAlignment="1">
      <alignment horizontal="center" vertical="center" wrapText="1"/>
    </xf>
    <xf numFmtId="0" fontId="53" fillId="10" borderId="89" xfId="21" applyFont="1" applyFill="1" applyBorder="1" applyAlignment="1">
      <alignment horizontal="center" vertical="center" wrapText="1"/>
    </xf>
    <xf numFmtId="0" fontId="53" fillId="10" borderId="91" xfId="21" applyFont="1" applyFill="1" applyBorder="1" applyAlignment="1">
      <alignment horizontal="center" vertical="center" wrapText="1"/>
    </xf>
    <xf numFmtId="0" fontId="53" fillId="10" borderId="90" xfId="21" applyFont="1" applyFill="1" applyBorder="1" applyAlignment="1">
      <alignment horizontal="center" vertical="center" wrapText="1"/>
    </xf>
    <xf numFmtId="0" fontId="53" fillId="12" borderId="58" xfId="21" applyFont="1" applyFill="1" applyBorder="1" applyAlignment="1">
      <alignment horizontal="center" vertical="center" wrapText="1"/>
    </xf>
    <xf numFmtId="0" fontId="52" fillId="0" borderId="57" xfId="21" applyFont="1" applyBorder="1"/>
    <xf numFmtId="0" fontId="54" fillId="0" borderId="65" xfId="21" applyFont="1" applyBorder="1" applyAlignment="1">
      <alignment horizontal="center" vertical="center"/>
    </xf>
    <xf numFmtId="0" fontId="54" fillId="0" borderId="0" xfId="21" applyFont="1" applyAlignment="1">
      <alignment horizontal="center" vertical="center" wrapText="1"/>
    </xf>
    <xf numFmtId="0" fontId="54" fillId="0" borderId="66" xfId="21" applyFont="1" applyBorder="1" applyAlignment="1">
      <alignment horizontal="center" vertical="center" wrapText="1"/>
    </xf>
    <xf numFmtId="0" fontId="53" fillId="0" borderId="76" xfId="21" applyFont="1" applyBorder="1" applyAlignment="1">
      <alignment horizontal="left" vertical="center"/>
    </xf>
    <xf numFmtId="0" fontId="52" fillId="0" borderId="75" xfId="21" applyFont="1" applyBorder="1"/>
    <xf numFmtId="0" fontId="52" fillId="0" borderId="56" xfId="21" applyFont="1" applyBorder="1"/>
    <xf numFmtId="0" fontId="53" fillId="0" borderId="74" xfId="21" applyFont="1" applyBorder="1" applyAlignment="1">
      <alignment horizontal="left" vertical="center"/>
    </xf>
    <xf numFmtId="0" fontId="52" fillId="0" borderId="73" xfId="21" applyFont="1" applyBorder="1"/>
    <xf numFmtId="0" fontId="53" fillId="0" borderId="0" xfId="21" applyFont="1" applyAlignment="1">
      <alignment vertical="center"/>
    </xf>
    <xf numFmtId="0" fontId="54" fillId="0" borderId="58" xfId="21" applyFont="1" applyBorder="1" applyAlignment="1">
      <alignment horizontal="left" vertical="center" wrapText="1"/>
    </xf>
    <xf numFmtId="0" fontId="52" fillId="0" borderId="67" xfId="21" applyFont="1" applyBorder="1"/>
    <xf numFmtId="0" fontId="53" fillId="0" borderId="65" xfId="21" applyFont="1" applyBorder="1" applyAlignment="1">
      <alignment horizontal="center" vertical="center"/>
    </xf>
    <xf numFmtId="0" fontId="52" fillId="0" borderId="60" xfId="21" applyFont="1" applyBorder="1"/>
    <xf numFmtId="0" fontId="52" fillId="0" borderId="66" xfId="21" applyFont="1" applyBorder="1"/>
    <xf numFmtId="14" fontId="53" fillId="0" borderId="72" xfId="21" applyNumberFormat="1" applyFont="1" applyBorder="1" applyAlignment="1">
      <alignment horizontal="left" vertical="top"/>
    </xf>
    <xf numFmtId="0" fontId="52" fillId="0" borderId="71" xfId="21" applyFont="1" applyBorder="1"/>
    <xf numFmtId="0" fontId="52" fillId="0" borderId="70" xfId="21" applyFont="1" applyBorder="1"/>
    <xf numFmtId="0" fontId="52" fillId="0" borderId="69" xfId="21" applyFont="1" applyBorder="1"/>
    <xf numFmtId="0" fontId="52" fillId="0" borderId="68" xfId="21" applyFont="1" applyBorder="1"/>
    <xf numFmtId="14" fontId="53" fillId="0" borderId="60" xfId="21" applyNumberFormat="1" applyFont="1" applyBorder="1" applyAlignment="1">
      <alignment horizontal="center" vertical="top"/>
    </xf>
    <xf numFmtId="0" fontId="52" fillId="0" borderId="1" xfId="0" applyFont="1" applyBorder="1" applyAlignment="1">
      <alignment horizontal="center" vertical="center" wrapText="1"/>
    </xf>
    <xf numFmtId="0" fontId="52" fillId="0" borderId="79" xfId="0" applyFont="1" applyBorder="1" applyAlignment="1">
      <alignment horizontal="center" vertical="center" wrapText="1"/>
    </xf>
    <xf numFmtId="0" fontId="52" fillId="0" borderId="80" xfId="0" applyFont="1" applyBorder="1"/>
    <xf numFmtId="0" fontId="52" fillId="0" borderId="81" xfId="0" applyFont="1" applyBorder="1"/>
    <xf numFmtId="0" fontId="52" fillId="0" borderId="79" xfId="0" applyFont="1" applyBorder="1" applyAlignment="1">
      <alignment horizontal="left" vertical="center" wrapText="1"/>
    </xf>
    <xf numFmtId="0" fontId="52" fillId="0" borderId="81" xfId="0" applyFont="1" applyBorder="1" applyAlignment="1">
      <alignment horizontal="center" vertical="center"/>
    </xf>
    <xf numFmtId="0" fontId="58" fillId="16" borderId="1" xfId="0" applyFont="1" applyFill="1" applyBorder="1" applyAlignment="1">
      <alignment horizontal="center" vertical="center"/>
    </xf>
    <xf numFmtId="0" fontId="58" fillId="0" borderId="1" xfId="0" applyFont="1" applyBorder="1" applyAlignment="1">
      <alignment horizontal="left" vertical="center" wrapText="1"/>
    </xf>
    <xf numFmtId="0" fontId="58" fillId="16" borderId="1" xfId="0" applyFont="1" applyFill="1" applyBorder="1" applyAlignment="1">
      <alignment horizontal="center" vertical="center"/>
    </xf>
    <xf numFmtId="0" fontId="58" fillId="3" borderId="94" xfId="0" applyFont="1" applyFill="1" applyBorder="1" applyAlignment="1">
      <alignment horizontal="center" vertical="center" wrapText="1"/>
    </xf>
    <xf numFmtId="0" fontId="58" fillId="3" borderId="92" xfId="0" applyFont="1" applyFill="1" applyBorder="1" applyAlignment="1">
      <alignment horizontal="left" vertical="center" wrapText="1"/>
    </xf>
    <xf numFmtId="0" fontId="58" fillId="16" borderId="92" xfId="0" applyFont="1" applyFill="1" applyBorder="1" applyAlignment="1">
      <alignment horizontal="center" vertical="center"/>
    </xf>
    <xf numFmtId="0" fontId="67" fillId="3" borderId="92" xfId="0" applyFont="1" applyFill="1" applyBorder="1" applyAlignment="1">
      <alignment wrapText="1"/>
    </xf>
    <xf numFmtId="0" fontId="58" fillId="3" borderId="92" xfId="0" applyFont="1" applyFill="1" applyBorder="1" applyAlignment="1">
      <alignment vertical="top" wrapText="1"/>
    </xf>
    <xf numFmtId="9" fontId="58" fillId="3" borderId="92" xfId="136" applyFont="1" applyFill="1" applyBorder="1" applyAlignment="1">
      <alignment horizontal="center" vertical="center"/>
    </xf>
    <xf numFmtId="9" fontId="58" fillId="3" borderId="92" xfId="136" applyFont="1" applyFill="1" applyBorder="1" applyAlignment="1">
      <alignment horizontal="center"/>
    </xf>
    <xf numFmtId="9" fontId="41" fillId="0" borderId="98" xfId="136" applyFont="1" applyFill="1" applyBorder="1" applyAlignment="1">
      <alignment horizontal="center" vertical="center"/>
    </xf>
    <xf numFmtId="0" fontId="58" fillId="3" borderId="95" xfId="0" applyFont="1" applyFill="1" applyBorder="1" applyAlignment="1">
      <alignment horizontal="center" vertical="center" wrapText="1"/>
    </xf>
    <xf numFmtId="9" fontId="41" fillId="0" borderId="99" xfId="136" applyFont="1" applyFill="1" applyBorder="1" applyAlignment="1">
      <alignment horizontal="center" vertical="center"/>
    </xf>
    <xf numFmtId="9" fontId="41" fillId="3" borderId="99" xfId="136" applyFont="1" applyFill="1" applyBorder="1" applyAlignment="1">
      <alignment horizontal="center" vertical="center"/>
    </xf>
    <xf numFmtId="0" fontId="58" fillId="3" borderId="95" xfId="0" applyFont="1" applyFill="1" applyBorder="1" applyAlignment="1">
      <alignment horizontal="center" vertical="center"/>
    </xf>
    <xf numFmtId="0" fontId="58" fillId="0" borderId="95" xfId="0" applyFont="1" applyBorder="1" applyAlignment="1">
      <alignment horizontal="center" vertical="center" wrapText="1"/>
    </xf>
    <xf numFmtId="0" fontId="58" fillId="3" borderId="96" xfId="0" applyFont="1" applyFill="1" applyBorder="1" applyAlignment="1">
      <alignment horizontal="center" vertical="center" wrapText="1"/>
    </xf>
    <xf numFmtId="0" fontId="58" fillId="16" borderId="93" xfId="0" applyFont="1" applyFill="1" applyBorder="1" applyAlignment="1">
      <alignment horizontal="center" vertical="center"/>
    </xf>
    <xf numFmtId="0" fontId="58" fillId="0" borderId="93" xfId="0" applyFont="1" applyBorder="1" applyAlignment="1">
      <alignment vertical="center" wrapText="1"/>
    </xf>
    <xf numFmtId="9" fontId="58" fillId="0" borderId="93" xfId="136" applyFont="1" applyFill="1" applyBorder="1" applyAlignment="1">
      <alignment horizontal="center" vertical="center"/>
    </xf>
    <xf numFmtId="9" fontId="41" fillId="0" borderId="100" xfId="136" applyFont="1" applyFill="1" applyBorder="1" applyAlignment="1">
      <alignment horizontal="center" vertical="center"/>
    </xf>
    <xf numFmtId="0" fontId="64" fillId="19" borderId="1" xfId="0" applyFont="1" applyFill="1" applyBorder="1" applyAlignment="1">
      <alignment horizontal="center" vertical="center" wrapText="1"/>
    </xf>
    <xf numFmtId="0" fontId="64" fillId="20" borderId="1" xfId="0" applyFont="1" applyFill="1" applyBorder="1" applyAlignment="1">
      <alignment vertical="center" wrapText="1"/>
    </xf>
    <xf numFmtId="9" fontId="0" fillId="0" borderId="1" xfId="0" applyNumberFormat="1" applyBorder="1" applyAlignment="1">
      <alignment horizontal="center" vertical="center"/>
    </xf>
    <xf numFmtId="0" fontId="64" fillId="20" borderId="1" xfId="0" applyFont="1" applyFill="1" applyBorder="1" applyAlignment="1">
      <alignment horizontal="left" vertical="center" wrapText="1"/>
    </xf>
    <xf numFmtId="0" fontId="0" fillId="0" borderId="0" xfId="0" applyAlignment="1">
      <alignment vertical="center"/>
    </xf>
    <xf numFmtId="0" fontId="64" fillId="20" borderId="101" xfId="0" applyFont="1" applyFill="1" applyBorder="1" applyAlignment="1">
      <alignment vertical="center" wrapText="1"/>
    </xf>
    <xf numFmtId="9" fontId="0" fillId="0" borderId="101" xfId="0" applyNumberFormat="1" applyFill="1" applyBorder="1" applyAlignment="1">
      <alignment horizontal="center" vertical="center"/>
    </xf>
    <xf numFmtId="9" fontId="0" fillId="0" borderId="1" xfId="0" applyNumberFormat="1" applyFill="1" applyBorder="1" applyAlignment="1">
      <alignment horizontal="center" vertical="center"/>
    </xf>
  </cellXfs>
  <cellStyles count="137">
    <cellStyle name="Hipervínculo" xfId="51" builtinId="8"/>
    <cellStyle name="Millares 2" xfId="4" xr:uid="{00000000-0005-0000-0000-000001000000}"/>
    <cellStyle name="Millares 2 2" xfId="29" xr:uid="{00000000-0005-0000-0000-000002000000}"/>
    <cellStyle name="Millares 2 2 2" xfId="95" xr:uid="{00000000-0005-0000-0000-000003000000}"/>
    <cellStyle name="Millares 2 3" xfId="53" xr:uid="{00000000-0005-0000-0000-000004000000}"/>
    <cellStyle name="Millares 2 3 2" xfId="116" xr:uid="{00000000-0005-0000-0000-000005000000}"/>
    <cellStyle name="Millares 2 4" xfId="74" xr:uid="{00000000-0005-0000-0000-000006000000}"/>
    <cellStyle name="Moneda 2" xfId="22" xr:uid="{00000000-0005-0000-0000-000007000000}"/>
    <cellStyle name="Moneda 2 2" xfId="46" xr:uid="{00000000-0005-0000-0000-000008000000}"/>
    <cellStyle name="Moneda 2 2 2" xfId="110" xr:uid="{00000000-0005-0000-0000-000009000000}"/>
    <cellStyle name="Moneda 2 3" xfId="68" xr:uid="{00000000-0005-0000-0000-00000A000000}"/>
    <cellStyle name="Moneda 2 3 2" xfId="131" xr:uid="{00000000-0005-0000-0000-00000B000000}"/>
    <cellStyle name="Moneda 2 4" xfId="89" xr:uid="{00000000-0005-0000-0000-00000C000000}"/>
    <cellStyle name="Moneda 3" xfId="23" xr:uid="{00000000-0005-0000-0000-00000D000000}"/>
    <cellStyle name="Moneda 3 2" xfId="47" xr:uid="{00000000-0005-0000-0000-00000E000000}"/>
    <cellStyle name="Moneda 3 2 2" xfId="111" xr:uid="{00000000-0005-0000-0000-00000F000000}"/>
    <cellStyle name="Moneda 3 3" xfId="69" xr:uid="{00000000-0005-0000-0000-000010000000}"/>
    <cellStyle name="Moneda 3 3 2" xfId="132" xr:uid="{00000000-0005-0000-0000-000011000000}"/>
    <cellStyle name="Moneda 3 4" xfId="90" xr:uid="{00000000-0005-0000-0000-000012000000}"/>
    <cellStyle name="Moneda 4" xfId="26" xr:uid="{00000000-0005-0000-0000-000013000000}"/>
    <cellStyle name="Moneda 4 2" xfId="49" xr:uid="{00000000-0005-0000-0000-000014000000}"/>
    <cellStyle name="Moneda 4 2 2" xfId="113" xr:uid="{00000000-0005-0000-0000-000015000000}"/>
    <cellStyle name="Moneda 4 3" xfId="71" xr:uid="{00000000-0005-0000-0000-000016000000}"/>
    <cellStyle name="Moneda 4 3 2" xfId="134" xr:uid="{00000000-0005-0000-0000-000017000000}"/>
    <cellStyle name="Moneda 4 4" xfId="92" xr:uid="{00000000-0005-0000-0000-000018000000}"/>
    <cellStyle name="Moneda 5" xfId="27" xr:uid="{00000000-0005-0000-0000-000019000000}"/>
    <cellStyle name="Moneda 5 2" xfId="50" xr:uid="{00000000-0005-0000-0000-00001A000000}"/>
    <cellStyle name="Moneda 5 2 2" xfId="114" xr:uid="{00000000-0005-0000-0000-00001B000000}"/>
    <cellStyle name="Moneda 5 3" xfId="72" xr:uid="{00000000-0005-0000-0000-00001C000000}"/>
    <cellStyle name="Moneda 5 3 2" xfId="135" xr:uid="{00000000-0005-0000-0000-00001D000000}"/>
    <cellStyle name="Moneda 5 4" xfId="93" xr:uid="{00000000-0005-0000-0000-00001E000000}"/>
    <cellStyle name="Normal" xfId="0" builtinId="0"/>
    <cellStyle name="Normal 10" xfId="10" xr:uid="{00000000-0005-0000-0000-000020000000}"/>
    <cellStyle name="Normal 10 2" xfId="35" xr:uid="{00000000-0005-0000-0000-000021000000}"/>
    <cellStyle name="Normal 10 2 2" xfId="101" xr:uid="{00000000-0005-0000-0000-000022000000}"/>
    <cellStyle name="Normal 10 3" xfId="59" xr:uid="{00000000-0005-0000-0000-000023000000}"/>
    <cellStyle name="Normal 10 3 2" xfId="122" xr:uid="{00000000-0005-0000-0000-000024000000}"/>
    <cellStyle name="Normal 10 4" xfId="80" xr:uid="{00000000-0005-0000-0000-000025000000}"/>
    <cellStyle name="Normal 11" xfId="12" xr:uid="{00000000-0005-0000-0000-000026000000}"/>
    <cellStyle name="Normal 11 2" xfId="37" xr:uid="{00000000-0005-0000-0000-000027000000}"/>
    <cellStyle name="Normal 11 2 2" xfId="103" xr:uid="{00000000-0005-0000-0000-000028000000}"/>
    <cellStyle name="Normal 11 3" xfId="61" xr:uid="{00000000-0005-0000-0000-000029000000}"/>
    <cellStyle name="Normal 11 3 2" xfId="124" xr:uid="{00000000-0005-0000-0000-00002A000000}"/>
    <cellStyle name="Normal 11 4" xfId="82" xr:uid="{00000000-0005-0000-0000-00002B000000}"/>
    <cellStyle name="Normal 12" xfId="11" xr:uid="{00000000-0005-0000-0000-00002C000000}"/>
    <cellStyle name="Normal 12 2" xfId="36" xr:uid="{00000000-0005-0000-0000-00002D000000}"/>
    <cellStyle name="Normal 12 2 2" xfId="102" xr:uid="{00000000-0005-0000-0000-00002E000000}"/>
    <cellStyle name="Normal 12 3" xfId="60" xr:uid="{00000000-0005-0000-0000-00002F000000}"/>
    <cellStyle name="Normal 12 3 2" xfId="123" xr:uid="{00000000-0005-0000-0000-000030000000}"/>
    <cellStyle name="Normal 12 4" xfId="81" xr:uid="{00000000-0005-0000-0000-000031000000}"/>
    <cellStyle name="Normal 13" xfId="8" xr:uid="{00000000-0005-0000-0000-000032000000}"/>
    <cellStyle name="Normal 13 2" xfId="33" xr:uid="{00000000-0005-0000-0000-000033000000}"/>
    <cellStyle name="Normal 13 2 2" xfId="99" xr:uid="{00000000-0005-0000-0000-000034000000}"/>
    <cellStyle name="Normal 13 3" xfId="57" xr:uid="{00000000-0005-0000-0000-000035000000}"/>
    <cellStyle name="Normal 13 3 2" xfId="120" xr:uid="{00000000-0005-0000-0000-000036000000}"/>
    <cellStyle name="Normal 13 4" xfId="78" xr:uid="{00000000-0005-0000-0000-000037000000}"/>
    <cellStyle name="Normal 14" xfId="9" xr:uid="{00000000-0005-0000-0000-000038000000}"/>
    <cellStyle name="Normal 14 2" xfId="34" xr:uid="{00000000-0005-0000-0000-000039000000}"/>
    <cellStyle name="Normal 14 2 2" xfId="100" xr:uid="{00000000-0005-0000-0000-00003A000000}"/>
    <cellStyle name="Normal 14 3" xfId="58" xr:uid="{00000000-0005-0000-0000-00003B000000}"/>
    <cellStyle name="Normal 14 3 2" xfId="121" xr:uid="{00000000-0005-0000-0000-00003C000000}"/>
    <cellStyle name="Normal 14 4" xfId="79" xr:uid="{00000000-0005-0000-0000-00003D000000}"/>
    <cellStyle name="Normal 16" xfId="7" xr:uid="{00000000-0005-0000-0000-00003E000000}"/>
    <cellStyle name="Normal 16 2" xfId="32" xr:uid="{00000000-0005-0000-0000-00003F000000}"/>
    <cellStyle name="Normal 16 2 2" xfId="98" xr:uid="{00000000-0005-0000-0000-000040000000}"/>
    <cellStyle name="Normal 16 3" xfId="56" xr:uid="{00000000-0005-0000-0000-000041000000}"/>
    <cellStyle name="Normal 16 3 2" xfId="119" xr:uid="{00000000-0005-0000-0000-000042000000}"/>
    <cellStyle name="Normal 16 4" xfId="77" xr:uid="{00000000-0005-0000-0000-000043000000}"/>
    <cellStyle name="Normal 17" xfId="6" xr:uid="{00000000-0005-0000-0000-000044000000}"/>
    <cellStyle name="Normal 17 2" xfId="31" xr:uid="{00000000-0005-0000-0000-000045000000}"/>
    <cellStyle name="Normal 17 2 2" xfId="97" xr:uid="{00000000-0005-0000-0000-000046000000}"/>
    <cellStyle name="Normal 17 3" xfId="55" xr:uid="{00000000-0005-0000-0000-000047000000}"/>
    <cellStyle name="Normal 17 3 2" xfId="118" xr:uid="{00000000-0005-0000-0000-000048000000}"/>
    <cellStyle name="Normal 17 4" xfId="76" xr:uid="{00000000-0005-0000-0000-000049000000}"/>
    <cellStyle name="Normal 2" xfId="1" xr:uid="{00000000-0005-0000-0000-00004A000000}"/>
    <cellStyle name="Normal 2 2" xfId="18" xr:uid="{00000000-0005-0000-0000-00004B000000}"/>
    <cellStyle name="Normal 2 2 2" xfId="43" xr:uid="{00000000-0005-0000-0000-00004C000000}"/>
    <cellStyle name="Normal 2 3" xfId="19" xr:uid="{00000000-0005-0000-0000-00004D000000}"/>
    <cellStyle name="Normal 2 4" xfId="28" xr:uid="{00000000-0005-0000-0000-00004E000000}"/>
    <cellStyle name="Normal 2 4 2" xfId="94" xr:uid="{00000000-0005-0000-0000-00004F000000}"/>
    <cellStyle name="Normal 2 5" xfId="52" xr:uid="{00000000-0005-0000-0000-000050000000}"/>
    <cellStyle name="Normal 2 5 2" xfId="115" xr:uid="{00000000-0005-0000-0000-000051000000}"/>
    <cellStyle name="Normal 2 6" xfId="73" xr:uid="{00000000-0005-0000-0000-000052000000}"/>
    <cellStyle name="Normal 3" xfId="2" xr:uid="{00000000-0005-0000-0000-000053000000}"/>
    <cellStyle name="Normal 3 2" xfId="25" xr:uid="{00000000-0005-0000-0000-000054000000}"/>
    <cellStyle name="Normal 3 2 2" xfId="13" xr:uid="{00000000-0005-0000-0000-000055000000}"/>
    <cellStyle name="Normal 3 2 2 2" xfId="38" xr:uid="{00000000-0005-0000-0000-000056000000}"/>
    <cellStyle name="Normal 3 2 2 2 2" xfId="104" xr:uid="{00000000-0005-0000-0000-000057000000}"/>
    <cellStyle name="Normal 3 2 2 3" xfId="62" xr:uid="{00000000-0005-0000-0000-000058000000}"/>
    <cellStyle name="Normal 3 2 2 3 2" xfId="125" xr:uid="{00000000-0005-0000-0000-000059000000}"/>
    <cellStyle name="Normal 3 2 2 4" xfId="83" xr:uid="{00000000-0005-0000-0000-00005A000000}"/>
    <cellStyle name="Normal 3 2 3" xfId="48" xr:uid="{00000000-0005-0000-0000-00005B000000}"/>
    <cellStyle name="Normal 3 2 3 2" xfId="112" xr:uid="{00000000-0005-0000-0000-00005C000000}"/>
    <cellStyle name="Normal 3 2 4" xfId="70" xr:uid="{00000000-0005-0000-0000-00005D000000}"/>
    <cellStyle name="Normal 3 2 4 2" xfId="133" xr:uid="{00000000-0005-0000-0000-00005E000000}"/>
    <cellStyle name="Normal 3 2 5" xfId="91" xr:uid="{00000000-0005-0000-0000-00005F000000}"/>
    <cellStyle name="Normal 3 3" xfId="24" xr:uid="{00000000-0005-0000-0000-000060000000}"/>
    <cellStyle name="Normal 4" xfId="20" xr:uid="{00000000-0005-0000-0000-000061000000}"/>
    <cellStyle name="Normal 4 2" xfId="44" xr:uid="{00000000-0005-0000-0000-000062000000}"/>
    <cellStyle name="Normal 4 2 2" xfId="109" xr:uid="{00000000-0005-0000-0000-000063000000}"/>
    <cellStyle name="Normal 4 3" xfId="67" xr:uid="{00000000-0005-0000-0000-000064000000}"/>
    <cellStyle name="Normal 4 3 2" xfId="130" xr:uid="{00000000-0005-0000-0000-000065000000}"/>
    <cellStyle name="Normal 4 4" xfId="88" xr:uid="{00000000-0005-0000-0000-000066000000}"/>
    <cellStyle name="Normal 5" xfId="17" xr:uid="{00000000-0005-0000-0000-000067000000}"/>
    <cellStyle name="Normal 5 2" xfId="42" xr:uid="{00000000-0005-0000-0000-000068000000}"/>
    <cellStyle name="Normal 5 2 2" xfId="108" xr:uid="{00000000-0005-0000-0000-000069000000}"/>
    <cellStyle name="Normal 5 3" xfId="66" xr:uid="{00000000-0005-0000-0000-00006A000000}"/>
    <cellStyle name="Normal 5 3 2" xfId="129" xr:uid="{00000000-0005-0000-0000-00006B000000}"/>
    <cellStyle name="Normal 5 4" xfId="87" xr:uid="{00000000-0005-0000-0000-00006C000000}"/>
    <cellStyle name="Normal 6" xfId="16" xr:uid="{00000000-0005-0000-0000-00006D000000}"/>
    <cellStyle name="Normal 6 2" xfId="41" xr:uid="{00000000-0005-0000-0000-00006E000000}"/>
    <cellStyle name="Normal 6 2 2" xfId="107" xr:uid="{00000000-0005-0000-0000-00006F000000}"/>
    <cellStyle name="Normal 6 3" xfId="65" xr:uid="{00000000-0005-0000-0000-000070000000}"/>
    <cellStyle name="Normal 6 3 2" xfId="128" xr:uid="{00000000-0005-0000-0000-000071000000}"/>
    <cellStyle name="Normal 6 4" xfId="86" xr:uid="{00000000-0005-0000-0000-000072000000}"/>
    <cellStyle name="Normal 7" xfId="21" xr:uid="{00000000-0005-0000-0000-000073000000}"/>
    <cellStyle name="Normal 7 2" xfId="45" xr:uid="{00000000-0005-0000-0000-000074000000}"/>
    <cellStyle name="Normal 8" xfId="15" xr:uid="{00000000-0005-0000-0000-000075000000}"/>
    <cellStyle name="Normal 8 2" xfId="40" xr:uid="{00000000-0005-0000-0000-000076000000}"/>
    <cellStyle name="Normal 8 2 2" xfId="106" xr:uid="{00000000-0005-0000-0000-000077000000}"/>
    <cellStyle name="Normal 8 3" xfId="64" xr:uid="{00000000-0005-0000-0000-000078000000}"/>
    <cellStyle name="Normal 8 3 2" xfId="127" xr:uid="{00000000-0005-0000-0000-000079000000}"/>
    <cellStyle name="Normal 8 4" xfId="85" xr:uid="{00000000-0005-0000-0000-00007A000000}"/>
    <cellStyle name="Normal 9" xfId="14" xr:uid="{00000000-0005-0000-0000-00007B000000}"/>
    <cellStyle name="Normal 9 2" xfId="39" xr:uid="{00000000-0005-0000-0000-00007C000000}"/>
    <cellStyle name="Normal 9 2 2" xfId="105" xr:uid="{00000000-0005-0000-0000-00007D000000}"/>
    <cellStyle name="Normal 9 3" xfId="63" xr:uid="{00000000-0005-0000-0000-00007E000000}"/>
    <cellStyle name="Normal 9 3 2" xfId="126" xr:uid="{00000000-0005-0000-0000-00007F000000}"/>
    <cellStyle name="Normal 9 4" xfId="84" xr:uid="{00000000-0005-0000-0000-000080000000}"/>
    <cellStyle name="Porcentaje" xfId="136" builtinId="5"/>
    <cellStyle name="Porcentaje 2" xfId="3" xr:uid="{00000000-0005-0000-0000-000082000000}"/>
    <cellStyle name="Porcentaje 2 2" xfId="5" xr:uid="{00000000-0005-0000-0000-000083000000}"/>
    <cellStyle name="Porcentaje 2 2 2" xfId="30" xr:uid="{00000000-0005-0000-0000-000084000000}"/>
    <cellStyle name="Porcentaje 2 2 2 2" xfId="96" xr:uid="{00000000-0005-0000-0000-000085000000}"/>
    <cellStyle name="Porcentaje 2 2 3" xfId="54" xr:uid="{00000000-0005-0000-0000-000086000000}"/>
    <cellStyle name="Porcentaje 2 2 3 2" xfId="117" xr:uid="{00000000-0005-0000-0000-000087000000}"/>
    <cellStyle name="Porcentaje 2 2 4" xfId="75" xr:uid="{00000000-0005-0000-0000-000088000000}"/>
  </cellStyles>
  <dxfs count="803">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7" tint="-0.24994659260841701"/>
        </patternFill>
      </fill>
    </dxf>
    <dxf>
      <font>
        <color rgb="FF9C0006"/>
      </font>
      <fill>
        <patternFill>
          <bgColor rgb="FFFFC7CE"/>
        </patternFill>
      </fill>
    </dxf>
    <dxf>
      <font>
        <color auto="1"/>
      </font>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bgColor theme="7" tint="-0.24994659260841701"/>
        </patternFill>
      </fill>
    </dxf>
    <dxf>
      <font>
        <color rgb="FF9C0006"/>
      </font>
      <fill>
        <patternFill patternType="solid">
          <bgColor rgb="FFFFC7CE"/>
        </patternFill>
      </fill>
    </dxf>
    <dxf>
      <font>
        <color auto="1"/>
      </font>
      <fill>
        <patternFill patternType="solid">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ill>
        <patternFill patternType="solid">
          <fgColor rgb="FFFF0000"/>
          <bgColor rgb="FFFF000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bgColor rgb="FFFFC7CE"/>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patternType="solid">
          <bgColor rgb="FFCC9900"/>
        </patternFill>
      </fill>
    </dxf>
    <dxf>
      <font>
        <color auto="1"/>
      </font>
      <fill>
        <patternFill patternType="solid">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006600"/>
        </patternFill>
      </fill>
    </dxf>
    <dxf>
      <fill>
        <patternFill>
          <bgColor rgb="FFFFFF00"/>
        </patternFill>
      </fill>
    </dxf>
    <dxf>
      <fill>
        <patternFill>
          <bgColor rgb="FFCC9900"/>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patternType="solid">
          <bgColor rgb="FFCC9900"/>
        </patternFill>
      </fill>
    </dxf>
    <dxf>
      <font>
        <color auto="1"/>
      </font>
      <fill>
        <patternFill patternType="solid">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patternType="solid">
          <bgColor rgb="FFCC9900"/>
        </patternFill>
      </fill>
    </dxf>
    <dxf>
      <font>
        <color auto="1"/>
      </font>
      <fill>
        <patternFill patternType="solid">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CC99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CC9900"/>
        </patternFill>
      </fill>
    </dxf>
    <dxf>
      <fill>
        <patternFill>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FF66"/>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patternType="solid">
          <bgColor rgb="FF92D050"/>
        </patternFill>
      </fill>
    </dxf>
    <dxf>
      <fill>
        <patternFill patternType="solid">
          <bgColor rgb="FF00B050"/>
        </patternFill>
      </fill>
    </dxf>
    <dxf>
      <fill>
        <patternFill patternType="solid">
          <bgColor rgb="FFFFFF66"/>
        </patternFill>
      </fill>
    </dxf>
    <dxf>
      <fill>
        <patternFill patternType="solid">
          <bgColor rgb="FFFFC000"/>
        </patternFill>
      </fill>
    </dxf>
    <dxf>
      <fill>
        <patternFill patternType="solid">
          <bgColor rgb="FFFF0000"/>
        </patternFill>
      </fill>
    </dxf>
    <dxf>
      <font>
        <color auto="1"/>
      </font>
      <fill>
        <patternFill patternType="solid">
          <bgColor rgb="FF92D050"/>
        </patternFill>
      </fill>
    </dxf>
    <dxf>
      <fill>
        <patternFill patternType="solid">
          <bgColor rgb="FF00B050"/>
        </patternFill>
      </fill>
    </dxf>
    <dxf>
      <fill>
        <patternFill patternType="solid">
          <bgColor rgb="FFFFFF66"/>
        </patternFill>
      </fill>
    </dxf>
    <dxf>
      <fill>
        <patternFill patternType="solid">
          <bgColor rgb="FFFFC000"/>
        </patternFill>
      </fill>
    </dxf>
    <dxf>
      <fill>
        <patternFill patternType="solid">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fgColor rgb="FFFFC7CE"/>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ill>
        <patternFill patternType="solid">
          <bgColor rgb="FF00CC00"/>
        </patternFill>
      </fill>
    </dxf>
    <dxf>
      <fill>
        <patternFill patternType="solid">
          <bgColor rgb="FF336600"/>
        </patternFill>
      </fill>
    </dxf>
    <dxf>
      <font>
        <color auto="1"/>
      </font>
      <fill>
        <patternFill patternType="solid">
          <bgColor theme="9" tint="0.39988402966399123"/>
        </patternFill>
      </fill>
    </dxf>
    <dxf>
      <font>
        <color auto="1"/>
      </font>
      <fill>
        <patternFill patternType="solid">
          <bgColor rgb="FFFFFF00"/>
        </patternFill>
      </fill>
    </dxf>
    <dxf>
      <font>
        <color auto="1"/>
      </font>
      <fill>
        <patternFill patternType="solid">
          <bgColor rgb="FFFF9900"/>
        </patternFill>
      </fill>
    </dxf>
    <dxf>
      <font>
        <color auto="1"/>
      </font>
      <fill>
        <patternFill patternType="solid">
          <bgColor rgb="FFFF0000"/>
        </patternFill>
      </fill>
    </dxf>
    <dxf>
      <fill>
        <patternFill patternType="solid">
          <bgColor rgb="FF00CC00"/>
        </patternFill>
      </fill>
    </dxf>
    <dxf>
      <fill>
        <patternFill patternType="solid">
          <bgColor rgb="FF336600"/>
        </patternFill>
      </fill>
    </dxf>
    <dxf>
      <font>
        <color auto="1"/>
      </font>
      <fill>
        <patternFill patternType="solid">
          <bgColor theme="9" tint="0.39988402966399123"/>
        </patternFill>
      </fill>
    </dxf>
    <dxf>
      <font>
        <color auto="1"/>
      </font>
      <fill>
        <patternFill patternType="solid">
          <bgColor rgb="FFFFFF00"/>
        </patternFill>
      </fill>
    </dxf>
    <dxf>
      <font>
        <color auto="1"/>
      </font>
      <fill>
        <patternFill patternType="solid">
          <bgColor rgb="FFFF9900"/>
        </patternFill>
      </fill>
    </dxf>
    <dxf>
      <font>
        <color auto="1"/>
      </font>
      <fill>
        <patternFill patternType="solid">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336600"/>
          <bgColor rgb="FF336600"/>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00CC00"/>
          <bgColor rgb="FF00CC00"/>
        </patternFill>
      </fill>
    </dxf>
    <dxf>
      <fill>
        <patternFill patternType="solid">
          <fgColor rgb="FFA8D08D"/>
          <bgColor rgb="FFA8D08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152400</xdr:rowOff>
    </xdr:from>
    <xdr:to>
      <xdr:col>0</xdr:col>
      <xdr:colOff>2971800</xdr:colOff>
      <xdr:row>3</xdr:row>
      <xdr:rowOff>333375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59740" t="39917" r="23391" b="49057"/>
        <a:stretch/>
      </xdr:blipFill>
      <xdr:spPr>
        <a:xfrm>
          <a:off x="19049" y="152400"/>
          <a:ext cx="2952751" cy="1162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898070</xdr:colOff>
      <xdr:row>0</xdr:row>
      <xdr:rowOff>81644</xdr:rowOff>
    </xdr:from>
    <xdr:to>
      <xdr:col>2</xdr:col>
      <xdr:colOff>124702</xdr:colOff>
      <xdr:row>3</xdr:row>
      <xdr:rowOff>420154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l="59740" t="39917" r="23391" b="49057"/>
        <a:stretch/>
      </xdr:blipFill>
      <xdr:spPr>
        <a:xfrm>
          <a:off x="898070" y="81644"/>
          <a:ext cx="3211287" cy="12637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878416</xdr:colOff>
      <xdr:row>0</xdr:row>
      <xdr:rowOff>0</xdr:rowOff>
    </xdr:from>
    <xdr:to>
      <xdr:col>3</xdr:col>
      <xdr:colOff>275165</xdr:colOff>
      <xdr:row>3</xdr:row>
      <xdr:rowOff>119556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srcRect l="59740" t="39917" r="23391" b="49057"/>
        <a:stretch/>
      </xdr:blipFill>
      <xdr:spPr>
        <a:xfrm>
          <a:off x="2423583" y="0"/>
          <a:ext cx="1809749" cy="71222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707572</xdr:colOff>
      <xdr:row>1</xdr:row>
      <xdr:rowOff>27213</xdr:rowOff>
    </xdr:from>
    <xdr:to>
      <xdr:col>1</xdr:col>
      <xdr:colOff>1741714</xdr:colOff>
      <xdr:row>4</xdr:row>
      <xdr:rowOff>45472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srcRect l="59740" t="39917" r="23391" b="49057"/>
        <a:stretch/>
      </xdr:blipFill>
      <xdr:spPr>
        <a:xfrm>
          <a:off x="707572" y="231320"/>
          <a:ext cx="1809749" cy="71222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mapasyestadisticas-cundinamarca-map.opendata.arcgis.com/pages/datos-abiertos" TargetMode="External"/><Relationship Id="rId3" Type="http://schemas.openxmlformats.org/officeDocument/2006/relationships/hyperlink" Target="https://isolucion.cundinamarca.gov.co/Isolucion/Documentacion/frmListadoMaestroDocumentos.aspx" TargetMode="External"/><Relationship Id="rId7" Type="http://schemas.openxmlformats.org/officeDocument/2006/relationships/hyperlink" Target="https://drive.google.com/drive/folders/1TAitAMdMK-MKckupqa-SQ2hhTEekhsf8" TargetMode="External"/><Relationship Id="rId12" Type="http://schemas.openxmlformats.org/officeDocument/2006/relationships/drawing" Target="../drawings/drawing2.xml"/><Relationship Id="rId2" Type="http://schemas.openxmlformats.org/officeDocument/2006/relationships/hyperlink" Target="https://isolucion.cundinamarca.gov.co/Isolucion/Administracion/frmFrameSet.aspx?Ruta=Li4vRnJhbWVTZXRBcnRpY3Vsby5hc3A/UGFnaW5hPUJhbmNvQ29ub2NpbWllbnRvNEN1bmRpbmFtYXJjYS9kL2Q3NTgzYmMxMzFmNTQ1ZTRiNjExN2E4Yzg5MDhhNmE5L2Q3NTgzYmMxMzFmNTQ1ZTRiNjExN2E4Yzg5MDhhNmE5LmFzcCZJREFSVElDVUxPPTI2NDg0" TargetMode="External"/><Relationship Id="rId1" Type="http://schemas.openxmlformats.org/officeDocument/2006/relationships/hyperlink" Target="https://isolucion.cundinamarca.gov.co/Isolucion/Administracion/frmFrameSet.aspx?Ruta=Li4vRnJhbWVTZXRBcnRpY3Vsby5hc3A/UGFnaW5hPUJhbmNvQ29ub2NpbWllbnRvNEN1bmRpbmFtYXJjYS9hL2E5YjFmMjkxMWUwMTQxMmNiN2MwNWZmMDM4OTZjNTIzL2E5YjFmMjkxMWUwMTQxMmNiN2MwNWZmMDM4OTZjNTIzLmFzcCZJREFSVElDVUxPPTEzODM0" TargetMode="External"/><Relationship Id="rId6" Type="http://schemas.openxmlformats.org/officeDocument/2006/relationships/hyperlink" Target="https://cundinamarcatic-my.sharepoint.com/:f:/g/personal/soporteportal_cundinamarca_gov_co/EvuqJM-0XD9Jv4CESOOlqh0BaUhtlXMP_RpBsOm2xwf6GA?e=0ZAHV7" TargetMode="External"/><Relationship Id="rId11" Type="http://schemas.openxmlformats.org/officeDocument/2006/relationships/printerSettings" Target="../printerSettings/printerSettings1.bin"/><Relationship Id="rId5" Type="http://schemas.openxmlformats.org/officeDocument/2006/relationships/hyperlink" Target="https://www.cundinamarca.gov.co/rendicion-de-cuentas" TargetMode="External"/><Relationship Id="rId10" Type="http://schemas.openxmlformats.org/officeDocument/2006/relationships/hyperlink" Target="https://drive.google.com/drive/folders/1heniw4r-NJv8T7PfuSdxPTDev5dA_MtX" TargetMode="External"/><Relationship Id="rId4" Type="http://schemas.openxmlformats.org/officeDocument/2006/relationships/hyperlink" Target="https://drive.google.com/drive/folders/14d8UZ5MbbQkxpkKMTd1gkgg5lD4pDQYE" TargetMode="External"/><Relationship Id="rId9" Type="http://schemas.openxmlformats.org/officeDocument/2006/relationships/hyperlink" Target="https://drive.google.com/drive/folders/1TAitAMdMK-MKckupqa-SQ2hhTEekhsf8"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
  <sheetViews>
    <sheetView workbookViewId="0">
      <selection activeCell="C4" sqref="C4"/>
    </sheetView>
  </sheetViews>
  <sheetFormatPr baseColWidth="10" defaultRowHeight="16"/>
  <cols>
    <col min="1" max="1" width="41.1640625" customWidth="1"/>
    <col min="2" max="2" width="97.6640625" customWidth="1"/>
    <col min="3" max="3" width="32.83203125" customWidth="1"/>
  </cols>
  <sheetData>
    <row r="1" spans="1:3" ht="28" customHeight="1">
      <c r="A1" s="330"/>
      <c r="B1" s="331" t="s">
        <v>9</v>
      </c>
      <c r="C1" s="2" t="s">
        <v>6</v>
      </c>
    </row>
    <row r="2" spans="1:3" ht="24" customHeight="1">
      <c r="A2" s="330"/>
      <c r="B2" s="331"/>
      <c r="C2" s="2" t="s">
        <v>4</v>
      </c>
    </row>
    <row r="3" spans="1:3" ht="26" customHeight="1">
      <c r="A3" s="330"/>
      <c r="B3" s="331"/>
      <c r="C3" s="2" t="s">
        <v>5</v>
      </c>
    </row>
    <row r="4" spans="1:3" ht="36" customHeight="1">
      <c r="A4" s="330"/>
      <c r="B4" s="331"/>
      <c r="C4" s="1"/>
    </row>
    <row r="5" spans="1:3" ht="34" customHeight="1">
      <c r="A5" s="5" t="s">
        <v>8</v>
      </c>
      <c r="B5" s="5" t="s">
        <v>10</v>
      </c>
      <c r="C5" s="6" t="s">
        <v>11</v>
      </c>
    </row>
    <row r="6" spans="1:3" ht="74" customHeight="1">
      <c r="A6" s="3" t="s">
        <v>12</v>
      </c>
      <c r="B6" s="1"/>
      <c r="C6" s="1"/>
    </row>
    <row r="7" spans="1:3" ht="64" customHeight="1">
      <c r="A7" s="3" t="s">
        <v>13</v>
      </c>
      <c r="B7" s="1"/>
      <c r="C7" s="1"/>
    </row>
    <row r="8" spans="1:3" ht="64" customHeight="1">
      <c r="A8" s="4" t="s">
        <v>14</v>
      </c>
      <c r="B8" s="1"/>
      <c r="C8" s="1"/>
    </row>
    <row r="9" spans="1:3" ht="80" customHeight="1">
      <c r="A9" s="1"/>
      <c r="B9" s="1"/>
      <c r="C9" s="1"/>
    </row>
    <row r="10" spans="1:3" ht="65" customHeight="1">
      <c r="A10" s="1"/>
      <c r="B10" s="1"/>
      <c r="C10" s="1"/>
    </row>
    <row r="11" spans="1:3" ht="66" customHeight="1">
      <c r="A11" s="1"/>
      <c r="B11" s="1"/>
      <c r="C11" s="1"/>
    </row>
    <row r="12" spans="1:3" ht="71" customHeight="1">
      <c r="A12" s="1"/>
      <c r="B12" s="1"/>
      <c r="C12" s="1"/>
    </row>
  </sheetData>
  <mergeCells count="2">
    <mergeCell ref="A1:A4"/>
    <mergeCell ref="B1: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4"/>
  <sheetViews>
    <sheetView zoomScale="73" zoomScaleNormal="73" workbookViewId="0">
      <selection activeCell="K6" sqref="K6"/>
    </sheetView>
  </sheetViews>
  <sheetFormatPr baseColWidth="10" defaultColWidth="11" defaultRowHeight="16"/>
  <cols>
    <col min="1" max="1" width="26.6640625" style="266" customWidth="1"/>
    <col min="2" max="2" width="25.6640625" style="317" customWidth="1"/>
    <col min="3" max="3" width="45.83203125" style="317" customWidth="1"/>
    <col min="4" max="4" width="21.5" style="266" hidden="1" customWidth="1"/>
    <col min="5" max="5" width="25.5" style="266" hidden="1" customWidth="1"/>
    <col min="6" max="6" width="19.1640625" style="266" hidden="1" customWidth="1"/>
    <col min="7" max="7" width="19.5" style="325" customWidth="1"/>
    <col min="8" max="8" width="19.6640625" style="325" customWidth="1"/>
    <col min="9" max="9" width="28.83203125" style="266" hidden="1" customWidth="1"/>
    <col min="10" max="11" width="59.6640625" style="266" customWidth="1"/>
    <col min="12" max="12" width="21.6640625" style="266" customWidth="1"/>
    <col min="13" max="13" width="97" style="291" customWidth="1"/>
    <col min="14" max="14" width="43.83203125" style="266" customWidth="1"/>
    <col min="15" max="15" width="17.5" style="295" customWidth="1"/>
    <col min="16" max="16" width="18.6640625" style="295" customWidth="1"/>
    <col min="17" max="17" width="17" style="293" customWidth="1"/>
    <col min="18" max="18" width="16" style="266" customWidth="1"/>
    <col min="19" max="19" width="26.6640625" style="266" customWidth="1"/>
    <col min="20" max="16384" width="11" style="266"/>
  </cols>
  <sheetData>
    <row r="1" spans="1:20" ht="25" customHeight="1">
      <c r="A1" s="334"/>
      <c r="B1" s="338" t="s">
        <v>646</v>
      </c>
      <c r="C1" s="338"/>
      <c r="D1" s="338"/>
      <c r="E1" s="338"/>
      <c r="F1" s="338"/>
      <c r="G1" s="338"/>
      <c r="H1" s="338"/>
      <c r="I1" s="339"/>
      <c r="J1" s="271"/>
      <c r="K1" s="336" t="s">
        <v>6</v>
      </c>
      <c r="L1" s="337"/>
    </row>
    <row r="2" spans="1:20" ht="26" customHeight="1">
      <c r="A2" s="334"/>
      <c r="B2" s="338"/>
      <c r="C2" s="338"/>
      <c r="D2" s="338"/>
      <c r="E2" s="338"/>
      <c r="F2" s="338"/>
      <c r="G2" s="338"/>
      <c r="H2" s="338"/>
      <c r="I2" s="339"/>
      <c r="J2" s="271"/>
      <c r="K2" s="336" t="s">
        <v>4</v>
      </c>
      <c r="L2" s="337"/>
    </row>
    <row r="3" spans="1:20" ht="23" customHeight="1">
      <c r="A3" s="334"/>
      <c r="B3" s="338"/>
      <c r="C3" s="338"/>
      <c r="D3" s="338"/>
      <c r="E3" s="338"/>
      <c r="F3" s="338"/>
      <c r="G3" s="338"/>
      <c r="H3" s="338"/>
      <c r="I3" s="339"/>
      <c r="J3" s="271"/>
      <c r="K3" s="336" t="s">
        <v>5</v>
      </c>
      <c r="L3" s="337"/>
    </row>
    <row r="4" spans="1:20" ht="39" customHeight="1" thickBot="1">
      <c r="A4" s="335"/>
      <c r="B4" s="340"/>
      <c r="C4" s="340"/>
      <c r="D4" s="340"/>
      <c r="E4" s="340"/>
      <c r="F4" s="340"/>
      <c r="G4" s="340"/>
      <c r="H4" s="340"/>
      <c r="I4" s="341"/>
      <c r="J4" s="267"/>
      <c r="K4" s="332"/>
      <c r="L4" s="333"/>
    </row>
    <row r="5" spans="1:20" s="268" customFormat="1" ht="65.25" customHeight="1" thickBot="1">
      <c r="A5" s="272" t="s">
        <v>0</v>
      </c>
      <c r="B5" s="316" t="s">
        <v>1</v>
      </c>
      <c r="C5" s="316" t="s">
        <v>2</v>
      </c>
      <c r="D5" s="272" t="s">
        <v>34</v>
      </c>
      <c r="E5" s="272" t="s">
        <v>33</v>
      </c>
      <c r="F5" s="272" t="s">
        <v>32</v>
      </c>
      <c r="G5" s="272" t="s">
        <v>62</v>
      </c>
      <c r="H5" s="272" t="s">
        <v>61</v>
      </c>
      <c r="I5" s="272" t="s">
        <v>35</v>
      </c>
      <c r="J5" s="273" t="s">
        <v>733</v>
      </c>
      <c r="K5" s="273" t="s">
        <v>734</v>
      </c>
      <c r="L5" s="273" t="s">
        <v>735</v>
      </c>
      <c r="M5" s="299" t="s">
        <v>780</v>
      </c>
      <c r="N5" s="299" t="s">
        <v>779</v>
      </c>
      <c r="O5" s="289" t="s">
        <v>783</v>
      </c>
      <c r="P5" s="289" t="s">
        <v>782</v>
      </c>
      <c r="Q5" s="289" t="s">
        <v>784</v>
      </c>
      <c r="R5" s="289" t="s">
        <v>781</v>
      </c>
    </row>
    <row r="6" spans="1:20" ht="397.5" customHeight="1">
      <c r="A6" s="547" t="s">
        <v>23</v>
      </c>
      <c r="B6" s="548" t="s">
        <v>36</v>
      </c>
      <c r="C6" s="319" t="s">
        <v>90</v>
      </c>
      <c r="D6" s="281"/>
      <c r="E6" s="281"/>
      <c r="F6" s="282"/>
      <c r="G6" s="282" t="s">
        <v>41</v>
      </c>
      <c r="H6" s="282" t="s">
        <v>45</v>
      </c>
      <c r="I6" s="281"/>
      <c r="J6" s="287" t="s">
        <v>738</v>
      </c>
      <c r="K6" s="287" t="s">
        <v>739</v>
      </c>
      <c r="L6" s="549" t="s">
        <v>770</v>
      </c>
      <c r="M6" s="550" t="s">
        <v>825</v>
      </c>
      <c r="N6" s="551" t="s">
        <v>815</v>
      </c>
      <c r="O6" s="552">
        <v>0.4</v>
      </c>
      <c r="P6" s="552"/>
      <c r="Q6" s="553"/>
      <c r="R6" s="554">
        <f>+O6+P6+Q6</f>
        <v>0.4</v>
      </c>
      <c r="T6" s="304"/>
    </row>
    <row r="7" spans="1:20" ht="61.5" customHeight="1">
      <c r="A7" s="555"/>
      <c r="B7" s="313" t="s">
        <v>37</v>
      </c>
      <c r="C7" s="314" t="s">
        <v>718</v>
      </c>
      <c r="D7" s="275"/>
      <c r="E7" s="275"/>
      <c r="F7" s="280"/>
      <c r="G7" s="280" t="s">
        <v>69</v>
      </c>
      <c r="H7" s="280"/>
      <c r="I7" s="275"/>
      <c r="J7" s="285" t="s">
        <v>760</v>
      </c>
      <c r="K7" s="285" t="s">
        <v>745</v>
      </c>
      <c r="L7" s="544" t="s">
        <v>770</v>
      </c>
      <c r="M7" s="301" t="s">
        <v>795</v>
      </c>
      <c r="N7" s="276" t="s">
        <v>674</v>
      </c>
      <c r="O7" s="296">
        <v>0</v>
      </c>
      <c r="P7" s="296"/>
      <c r="Q7" s="290"/>
      <c r="R7" s="556">
        <f t="shared" ref="R7:R48" si="0">+O7+P7+Q7</f>
        <v>0</v>
      </c>
    </row>
    <row r="8" spans="1:20" ht="84.75" customHeight="1">
      <c r="A8" s="555"/>
      <c r="B8" s="313" t="s">
        <v>63</v>
      </c>
      <c r="C8" s="314" t="s">
        <v>720</v>
      </c>
      <c r="D8" s="275"/>
      <c r="E8" s="275"/>
      <c r="F8" s="280"/>
      <c r="G8" s="280" t="s">
        <v>719</v>
      </c>
      <c r="H8" s="280"/>
      <c r="I8" s="275"/>
      <c r="J8" s="285" t="s">
        <v>760</v>
      </c>
      <c r="K8" s="285" t="s">
        <v>745</v>
      </c>
      <c r="L8" s="544" t="s">
        <v>770</v>
      </c>
      <c r="M8" s="301" t="s">
        <v>795</v>
      </c>
      <c r="N8" s="276" t="s">
        <v>674</v>
      </c>
      <c r="O8" s="296">
        <v>0</v>
      </c>
      <c r="P8" s="296"/>
      <c r="Q8" s="290"/>
      <c r="R8" s="556">
        <f t="shared" si="0"/>
        <v>0</v>
      </c>
    </row>
    <row r="9" spans="1:20" ht="228" customHeight="1">
      <c r="A9" s="555"/>
      <c r="B9" s="313" t="s">
        <v>64</v>
      </c>
      <c r="C9" s="314" t="s">
        <v>66</v>
      </c>
      <c r="D9" s="275"/>
      <c r="E9" s="275"/>
      <c r="F9" s="280"/>
      <c r="G9" s="280" t="s">
        <v>41</v>
      </c>
      <c r="H9" s="280"/>
      <c r="I9" s="275"/>
      <c r="J9" s="285" t="s">
        <v>740</v>
      </c>
      <c r="K9" s="285" t="s">
        <v>741</v>
      </c>
      <c r="L9" s="544" t="s">
        <v>770</v>
      </c>
      <c r="M9" s="300" t="s">
        <v>816</v>
      </c>
      <c r="N9" s="300" t="s">
        <v>817</v>
      </c>
      <c r="O9" s="296">
        <v>0.3</v>
      </c>
      <c r="P9" s="296"/>
      <c r="Q9" s="290"/>
      <c r="R9" s="556">
        <f t="shared" si="0"/>
        <v>0.3</v>
      </c>
    </row>
    <row r="10" spans="1:20" ht="72" customHeight="1">
      <c r="A10" s="555"/>
      <c r="B10" s="313" t="s">
        <v>65</v>
      </c>
      <c r="C10" s="314" t="s">
        <v>721</v>
      </c>
      <c r="D10" s="275"/>
      <c r="E10" s="275"/>
      <c r="F10" s="275"/>
      <c r="G10" s="280" t="s">
        <v>722</v>
      </c>
      <c r="H10" s="280"/>
      <c r="I10" s="275"/>
      <c r="J10" s="285" t="s">
        <v>760</v>
      </c>
      <c r="K10" s="285" t="s">
        <v>745</v>
      </c>
      <c r="L10" s="544" t="s">
        <v>770</v>
      </c>
      <c r="M10" s="301" t="s">
        <v>795</v>
      </c>
      <c r="N10" s="276" t="s">
        <v>674</v>
      </c>
      <c r="O10" s="296">
        <v>0</v>
      </c>
      <c r="P10" s="296"/>
      <c r="Q10" s="290"/>
      <c r="R10" s="556">
        <f t="shared" si="0"/>
        <v>0</v>
      </c>
      <c r="T10" s="304">
        <f>AVERAGE(R6:R10)</f>
        <v>0.13999999999999999</v>
      </c>
    </row>
    <row r="11" spans="1:20" ht="284.25" customHeight="1">
      <c r="A11" s="555" t="s">
        <v>24</v>
      </c>
      <c r="B11" s="313" t="s">
        <v>40</v>
      </c>
      <c r="C11" s="320" t="s">
        <v>70</v>
      </c>
      <c r="D11" s="275"/>
      <c r="E11" s="275"/>
      <c r="F11" s="275"/>
      <c r="G11" s="280" t="s">
        <v>67</v>
      </c>
      <c r="H11" s="280" t="s">
        <v>45</v>
      </c>
      <c r="I11" s="275"/>
      <c r="J11" s="285" t="s">
        <v>742</v>
      </c>
      <c r="K11" s="285" t="s">
        <v>743</v>
      </c>
      <c r="L11" s="544" t="s">
        <v>770</v>
      </c>
      <c r="M11" s="327" t="s">
        <v>821</v>
      </c>
      <c r="N11" s="300" t="s">
        <v>796</v>
      </c>
      <c r="O11" s="296">
        <v>0.33</v>
      </c>
      <c r="P11" s="296"/>
      <c r="Q11" s="290"/>
      <c r="R11" s="556">
        <f t="shared" si="0"/>
        <v>0.33</v>
      </c>
    </row>
    <row r="12" spans="1:20" ht="117.75" customHeight="1">
      <c r="A12" s="555"/>
      <c r="B12" s="313" t="s">
        <v>39</v>
      </c>
      <c r="C12" s="313" t="s">
        <v>91</v>
      </c>
      <c r="D12" s="275"/>
      <c r="E12" s="275"/>
      <c r="F12" s="275"/>
      <c r="G12" s="280" t="s">
        <v>42</v>
      </c>
      <c r="H12" s="280" t="s">
        <v>55</v>
      </c>
      <c r="I12" s="275"/>
      <c r="J12" s="285" t="s">
        <v>746</v>
      </c>
      <c r="K12" s="285" t="s">
        <v>747</v>
      </c>
      <c r="L12" s="544" t="s">
        <v>770</v>
      </c>
      <c r="M12" s="326" t="s">
        <v>798</v>
      </c>
      <c r="N12" s="300" t="s">
        <v>797</v>
      </c>
      <c r="O12" s="296">
        <v>0.33</v>
      </c>
      <c r="P12" s="296"/>
      <c r="Q12" s="290"/>
      <c r="R12" s="556">
        <f t="shared" si="0"/>
        <v>0.33</v>
      </c>
      <c r="T12" s="304">
        <f>AVERAGE(R11:R12)</f>
        <v>0.33</v>
      </c>
    </row>
    <row r="13" spans="1:20" ht="72" customHeight="1">
      <c r="A13" s="555" t="s">
        <v>645</v>
      </c>
      <c r="B13" s="313" t="s">
        <v>7</v>
      </c>
      <c r="C13" s="313" t="s">
        <v>696</v>
      </c>
      <c r="D13" s="275"/>
      <c r="E13" s="275"/>
      <c r="F13" s="275"/>
      <c r="G13" s="280" t="s">
        <v>43</v>
      </c>
      <c r="H13" s="280" t="s">
        <v>41</v>
      </c>
      <c r="I13" s="275"/>
      <c r="J13" s="285" t="s">
        <v>760</v>
      </c>
      <c r="K13" s="285" t="s">
        <v>745</v>
      </c>
      <c r="L13" s="544" t="s">
        <v>770</v>
      </c>
      <c r="M13" s="301" t="s">
        <v>795</v>
      </c>
      <c r="N13" s="276" t="s">
        <v>674</v>
      </c>
      <c r="O13" s="298">
        <v>0</v>
      </c>
      <c r="P13" s="298"/>
      <c r="Q13" s="298"/>
      <c r="R13" s="556">
        <f t="shared" si="0"/>
        <v>0</v>
      </c>
    </row>
    <row r="14" spans="1:20" ht="71.25" customHeight="1">
      <c r="A14" s="555"/>
      <c r="B14" s="313" t="s">
        <v>29</v>
      </c>
      <c r="C14" s="313" t="s">
        <v>697</v>
      </c>
      <c r="D14" s="275"/>
      <c r="E14" s="275"/>
      <c r="F14" s="275"/>
      <c r="G14" s="280" t="s">
        <v>43</v>
      </c>
      <c r="H14" s="280" t="s">
        <v>41</v>
      </c>
      <c r="I14" s="275"/>
      <c r="J14" s="285" t="s">
        <v>760</v>
      </c>
      <c r="K14" s="285" t="s">
        <v>745</v>
      </c>
      <c r="L14" s="544" t="s">
        <v>770</v>
      </c>
      <c r="M14" s="301" t="s">
        <v>795</v>
      </c>
      <c r="N14" s="276" t="s">
        <v>674</v>
      </c>
      <c r="O14" s="298">
        <v>0</v>
      </c>
      <c r="P14" s="298"/>
      <c r="Q14" s="298"/>
      <c r="R14" s="556">
        <f t="shared" si="0"/>
        <v>0</v>
      </c>
    </row>
    <row r="15" spans="1:20" ht="93.75" customHeight="1">
      <c r="A15" s="555"/>
      <c r="B15" s="313" t="s">
        <v>30</v>
      </c>
      <c r="C15" s="314" t="s">
        <v>725</v>
      </c>
      <c r="D15" s="275"/>
      <c r="E15" s="275"/>
      <c r="F15" s="275"/>
      <c r="G15" s="280" t="s">
        <v>43</v>
      </c>
      <c r="H15" s="280" t="s">
        <v>41</v>
      </c>
      <c r="I15" s="275"/>
      <c r="J15" s="285" t="s">
        <v>760</v>
      </c>
      <c r="K15" s="285" t="s">
        <v>745</v>
      </c>
      <c r="L15" s="544" t="s">
        <v>770</v>
      </c>
      <c r="M15" s="301" t="s">
        <v>795</v>
      </c>
      <c r="N15" s="276" t="s">
        <v>674</v>
      </c>
      <c r="O15" s="298">
        <v>0</v>
      </c>
      <c r="P15" s="298"/>
      <c r="Q15" s="298"/>
      <c r="R15" s="556">
        <f t="shared" si="0"/>
        <v>0</v>
      </c>
      <c r="T15" s="304"/>
    </row>
    <row r="16" spans="1:20" ht="222" customHeight="1">
      <c r="A16" s="555"/>
      <c r="B16" s="313" t="s">
        <v>31</v>
      </c>
      <c r="C16" s="321" t="s">
        <v>729</v>
      </c>
      <c r="D16" s="275"/>
      <c r="E16" s="275"/>
      <c r="F16" s="275"/>
      <c r="G16" s="280" t="s">
        <v>723</v>
      </c>
      <c r="H16" s="280" t="s">
        <v>41</v>
      </c>
      <c r="I16" s="275"/>
      <c r="J16" s="311" t="s">
        <v>771</v>
      </c>
      <c r="K16" s="286" t="s">
        <v>749</v>
      </c>
      <c r="L16" s="544" t="s">
        <v>770</v>
      </c>
      <c r="M16" s="315" t="s">
        <v>801</v>
      </c>
      <c r="N16" s="301" t="s">
        <v>819</v>
      </c>
      <c r="O16" s="298">
        <v>0.33</v>
      </c>
      <c r="P16" s="298"/>
      <c r="Q16" s="298"/>
      <c r="R16" s="556">
        <f t="shared" si="0"/>
        <v>0.33</v>
      </c>
    </row>
    <row r="17" spans="1:20" ht="163.5" customHeight="1">
      <c r="A17" s="555"/>
      <c r="B17" s="313" t="s">
        <v>38</v>
      </c>
      <c r="C17" s="322" t="s">
        <v>824</v>
      </c>
      <c r="D17" s="309"/>
      <c r="E17" s="309"/>
      <c r="F17" s="309"/>
      <c r="G17" s="310" t="s">
        <v>732</v>
      </c>
      <c r="H17" s="310" t="s">
        <v>823</v>
      </c>
      <c r="I17" s="275"/>
      <c r="J17" s="307" t="s">
        <v>744</v>
      </c>
      <c r="K17" s="307" t="s">
        <v>745</v>
      </c>
      <c r="L17" s="544" t="s">
        <v>770</v>
      </c>
      <c r="M17" s="300" t="s">
        <v>826</v>
      </c>
      <c r="N17" s="275" t="s">
        <v>674</v>
      </c>
      <c r="O17" s="296">
        <v>0.16</v>
      </c>
      <c r="P17" s="296"/>
      <c r="Q17" s="296"/>
      <c r="R17" s="557">
        <f t="shared" si="0"/>
        <v>0.16</v>
      </c>
      <c r="T17" s="304">
        <f>AVERAGE(R13:R17)</f>
        <v>9.8000000000000004E-2</v>
      </c>
    </row>
    <row r="18" spans="1:20" ht="409.5" customHeight="1">
      <c r="A18" s="555" t="s">
        <v>644</v>
      </c>
      <c r="B18" s="313" t="s">
        <v>25</v>
      </c>
      <c r="C18" s="328" t="s">
        <v>832</v>
      </c>
      <c r="D18" s="275"/>
      <c r="E18" s="275"/>
      <c r="F18" s="275"/>
      <c r="G18" s="280" t="s">
        <v>56</v>
      </c>
      <c r="H18" s="280"/>
      <c r="I18" s="275"/>
      <c r="J18" s="285" t="s">
        <v>748</v>
      </c>
      <c r="K18" s="285" t="s">
        <v>749</v>
      </c>
      <c r="L18" s="544" t="s">
        <v>770</v>
      </c>
      <c r="M18" s="301" t="s">
        <v>820</v>
      </c>
      <c r="N18" s="301" t="s">
        <v>819</v>
      </c>
      <c r="O18" s="298">
        <v>0.11</v>
      </c>
      <c r="P18" s="298"/>
      <c r="Q18" s="298"/>
      <c r="R18" s="556">
        <f t="shared" si="0"/>
        <v>0.11</v>
      </c>
    </row>
    <row r="19" spans="1:20" ht="177.75" customHeight="1">
      <c r="A19" s="558"/>
      <c r="B19" s="313" t="s">
        <v>26</v>
      </c>
      <c r="C19" s="314" t="s">
        <v>730</v>
      </c>
      <c r="D19" s="275"/>
      <c r="E19" s="275"/>
      <c r="F19" s="275"/>
      <c r="G19" s="280" t="s">
        <v>731</v>
      </c>
      <c r="H19" s="280"/>
      <c r="I19" s="275"/>
      <c r="J19" s="285" t="s">
        <v>750</v>
      </c>
      <c r="K19" s="285" t="s">
        <v>751</v>
      </c>
      <c r="L19" s="544" t="s">
        <v>770</v>
      </c>
      <c r="M19" s="301" t="s">
        <v>802</v>
      </c>
      <c r="N19" s="301" t="s">
        <v>803</v>
      </c>
      <c r="O19" s="298">
        <v>0.33</v>
      </c>
      <c r="P19" s="298"/>
      <c r="Q19" s="298"/>
      <c r="R19" s="556">
        <f t="shared" si="0"/>
        <v>0.33</v>
      </c>
    </row>
    <row r="20" spans="1:20" ht="343.5" customHeight="1">
      <c r="A20" s="558"/>
      <c r="B20" s="313" t="s">
        <v>27</v>
      </c>
      <c r="C20" s="314" t="s">
        <v>828</v>
      </c>
      <c r="D20" s="275"/>
      <c r="E20" s="275"/>
      <c r="F20" s="275"/>
      <c r="G20" s="280" t="s">
        <v>724</v>
      </c>
      <c r="H20" s="280"/>
      <c r="I20" s="275"/>
      <c r="J20" s="285" t="s">
        <v>752</v>
      </c>
      <c r="K20" s="285" t="s">
        <v>753</v>
      </c>
      <c r="L20" s="544" t="s">
        <v>770</v>
      </c>
      <c r="M20" s="301" t="s">
        <v>827</v>
      </c>
      <c r="N20" s="301" t="s">
        <v>804</v>
      </c>
      <c r="O20" s="298">
        <v>0</v>
      </c>
      <c r="P20" s="298"/>
      <c r="Q20" s="298"/>
      <c r="R20" s="556">
        <f t="shared" si="0"/>
        <v>0</v>
      </c>
      <c r="T20" s="304">
        <f>AVERAGE(R18:R20)</f>
        <v>0.14666666666666667</v>
      </c>
    </row>
    <row r="21" spans="1:20" s="269" customFormat="1" ht="180" customHeight="1">
      <c r="A21" s="559" t="s">
        <v>726</v>
      </c>
      <c r="B21" s="545" t="s">
        <v>44</v>
      </c>
      <c r="C21" s="312" t="s">
        <v>71</v>
      </c>
      <c r="D21" s="276"/>
      <c r="E21" s="276"/>
      <c r="F21" s="276"/>
      <c r="G21" s="278" t="s">
        <v>81</v>
      </c>
      <c r="H21" s="279" t="s">
        <v>82</v>
      </c>
      <c r="I21" s="276"/>
      <c r="J21" s="285" t="s">
        <v>754</v>
      </c>
      <c r="K21" s="285" t="s">
        <v>755</v>
      </c>
      <c r="L21" s="544" t="s">
        <v>770</v>
      </c>
      <c r="M21" s="300" t="s">
        <v>795</v>
      </c>
      <c r="N21" s="275" t="s">
        <v>674</v>
      </c>
      <c r="O21" s="297">
        <v>0</v>
      </c>
      <c r="P21" s="297"/>
      <c r="Q21" s="294"/>
      <c r="R21" s="556">
        <f t="shared" si="0"/>
        <v>0</v>
      </c>
    </row>
    <row r="22" spans="1:20" s="269" customFormat="1" ht="45" customHeight="1">
      <c r="A22" s="559"/>
      <c r="B22" s="545"/>
      <c r="C22" s="312" t="s">
        <v>72</v>
      </c>
      <c r="D22" s="276"/>
      <c r="E22" s="276"/>
      <c r="F22" s="276"/>
      <c r="G22" s="278" t="s">
        <v>81</v>
      </c>
      <c r="H22" s="279" t="s">
        <v>83</v>
      </c>
      <c r="I22" s="276"/>
      <c r="J22" s="342" t="s">
        <v>754</v>
      </c>
      <c r="K22" s="342" t="s">
        <v>755</v>
      </c>
      <c r="L22" s="546" t="s">
        <v>770</v>
      </c>
      <c r="M22" s="300" t="s">
        <v>795</v>
      </c>
      <c r="N22" s="275" t="s">
        <v>674</v>
      </c>
      <c r="O22" s="297"/>
      <c r="P22" s="297"/>
      <c r="Q22" s="294"/>
      <c r="R22" s="556">
        <f t="shared" si="0"/>
        <v>0</v>
      </c>
    </row>
    <row r="23" spans="1:20" s="269" customFormat="1" ht="68">
      <c r="A23" s="559"/>
      <c r="B23" s="545"/>
      <c r="C23" s="312" t="s">
        <v>73</v>
      </c>
      <c r="D23" s="276"/>
      <c r="E23" s="276"/>
      <c r="F23" s="276"/>
      <c r="G23" s="278" t="s">
        <v>81</v>
      </c>
      <c r="H23" s="279" t="s">
        <v>84</v>
      </c>
      <c r="I23" s="276"/>
      <c r="J23" s="342"/>
      <c r="K23" s="342"/>
      <c r="L23" s="546"/>
      <c r="M23" s="300" t="s">
        <v>795</v>
      </c>
      <c r="N23" s="275" t="s">
        <v>674</v>
      </c>
      <c r="O23" s="297"/>
      <c r="P23" s="297"/>
      <c r="Q23" s="294"/>
      <c r="R23" s="556">
        <f t="shared" si="0"/>
        <v>0</v>
      </c>
    </row>
    <row r="24" spans="1:20" s="269" customFormat="1" ht="51">
      <c r="A24" s="559"/>
      <c r="B24" s="545"/>
      <c r="C24" s="314" t="s">
        <v>92</v>
      </c>
      <c r="D24" s="276"/>
      <c r="E24" s="276"/>
      <c r="F24" s="276"/>
      <c r="G24" s="278" t="s">
        <v>85</v>
      </c>
      <c r="H24" s="279"/>
      <c r="I24" s="276"/>
      <c r="J24" s="342"/>
      <c r="K24" s="342"/>
      <c r="L24" s="546"/>
      <c r="M24" s="300" t="s">
        <v>795</v>
      </c>
      <c r="N24" s="275" t="s">
        <v>674</v>
      </c>
      <c r="O24" s="297"/>
      <c r="P24" s="297"/>
      <c r="Q24" s="294"/>
      <c r="R24" s="556">
        <f t="shared" si="0"/>
        <v>0</v>
      </c>
    </row>
    <row r="25" spans="1:20" s="269" customFormat="1" ht="68">
      <c r="A25" s="559"/>
      <c r="B25" s="545"/>
      <c r="C25" s="314" t="s">
        <v>642</v>
      </c>
      <c r="D25" s="276"/>
      <c r="E25" s="276"/>
      <c r="F25" s="276"/>
      <c r="G25" s="278" t="s">
        <v>85</v>
      </c>
      <c r="H25" s="279"/>
      <c r="I25" s="276"/>
      <c r="J25" s="342"/>
      <c r="K25" s="342"/>
      <c r="L25" s="546"/>
      <c r="M25" s="300" t="s">
        <v>795</v>
      </c>
      <c r="N25" s="275" t="s">
        <v>674</v>
      </c>
      <c r="O25" s="297"/>
      <c r="P25" s="297"/>
      <c r="Q25" s="294"/>
      <c r="R25" s="556">
        <f t="shared" si="0"/>
        <v>0</v>
      </c>
    </row>
    <row r="26" spans="1:20" s="269" customFormat="1" ht="68">
      <c r="A26" s="559"/>
      <c r="B26" s="545"/>
      <c r="C26" s="312" t="s">
        <v>74</v>
      </c>
      <c r="D26" s="276"/>
      <c r="E26" s="276"/>
      <c r="F26" s="276"/>
      <c r="G26" s="278" t="s">
        <v>81</v>
      </c>
      <c r="H26" s="279" t="s">
        <v>86</v>
      </c>
      <c r="I26" s="276"/>
      <c r="J26" s="342"/>
      <c r="K26" s="342"/>
      <c r="L26" s="546"/>
      <c r="M26" s="300" t="s">
        <v>795</v>
      </c>
      <c r="N26" s="275" t="s">
        <v>674</v>
      </c>
      <c r="O26" s="297"/>
      <c r="P26" s="297"/>
      <c r="Q26" s="294"/>
      <c r="R26" s="556">
        <f t="shared" si="0"/>
        <v>0</v>
      </c>
    </row>
    <row r="27" spans="1:20" s="269" customFormat="1" ht="68">
      <c r="A27" s="559"/>
      <c r="B27" s="545"/>
      <c r="C27" s="314" t="s">
        <v>643</v>
      </c>
      <c r="D27" s="276"/>
      <c r="E27" s="276"/>
      <c r="F27" s="276"/>
      <c r="G27" s="278" t="s">
        <v>87</v>
      </c>
      <c r="H27" s="278" t="s">
        <v>81</v>
      </c>
      <c r="I27" s="276"/>
      <c r="J27" s="342"/>
      <c r="K27" s="342"/>
      <c r="L27" s="546"/>
      <c r="M27" s="300" t="s">
        <v>795</v>
      </c>
      <c r="N27" s="275" t="s">
        <v>674</v>
      </c>
      <c r="O27" s="297"/>
      <c r="P27" s="297"/>
      <c r="Q27" s="294"/>
      <c r="R27" s="556">
        <f t="shared" si="0"/>
        <v>0</v>
      </c>
    </row>
    <row r="28" spans="1:20" s="269" customFormat="1" ht="51">
      <c r="A28" s="559"/>
      <c r="B28" s="545"/>
      <c r="C28" s="312" t="s">
        <v>75</v>
      </c>
      <c r="D28" s="276"/>
      <c r="E28" s="276"/>
      <c r="F28" s="276"/>
      <c r="G28" s="278" t="s">
        <v>82</v>
      </c>
      <c r="H28" s="278" t="s">
        <v>85</v>
      </c>
      <c r="I28" s="276"/>
      <c r="J28" s="342"/>
      <c r="K28" s="342"/>
      <c r="L28" s="546"/>
      <c r="M28" s="300" t="s">
        <v>795</v>
      </c>
      <c r="N28" s="275" t="s">
        <v>674</v>
      </c>
      <c r="O28" s="297"/>
      <c r="P28" s="297"/>
      <c r="Q28" s="294"/>
      <c r="R28" s="556">
        <f t="shared" si="0"/>
        <v>0</v>
      </c>
      <c r="T28" s="302"/>
    </row>
    <row r="29" spans="1:20" s="269" customFormat="1" ht="85">
      <c r="A29" s="559"/>
      <c r="B29" s="545"/>
      <c r="C29" s="312" t="s">
        <v>76</v>
      </c>
      <c r="D29" s="276"/>
      <c r="E29" s="276"/>
      <c r="F29" s="276"/>
      <c r="G29" s="278" t="s">
        <v>81</v>
      </c>
      <c r="H29" s="279" t="s">
        <v>83</v>
      </c>
      <c r="I29" s="276"/>
      <c r="J29" s="342"/>
      <c r="K29" s="342"/>
      <c r="L29" s="546"/>
      <c r="M29" s="300" t="s">
        <v>795</v>
      </c>
      <c r="N29" s="275" t="s">
        <v>674</v>
      </c>
      <c r="O29" s="297"/>
      <c r="P29" s="297"/>
      <c r="Q29" s="294"/>
      <c r="R29" s="556">
        <f t="shared" si="0"/>
        <v>0</v>
      </c>
      <c r="T29" s="302"/>
    </row>
    <row r="30" spans="1:20" s="269" customFormat="1" ht="51">
      <c r="A30" s="559"/>
      <c r="B30" s="545"/>
      <c r="C30" s="312" t="s">
        <v>77</v>
      </c>
      <c r="D30" s="276"/>
      <c r="E30" s="276"/>
      <c r="F30" s="276"/>
      <c r="G30" s="278" t="s">
        <v>81</v>
      </c>
      <c r="H30" s="279" t="s">
        <v>86</v>
      </c>
      <c r="I30" s="276"/>
      <c r="J30" s="342"/>
      <c r="K30" s="342"/>
      <c r="L30" s="546"/>
      <c r="M30" s="300" t="s">
        <v>795</v>
      </c>
      <c r="N30" s="275" t="s">
        <v>674</v>
      </c>
      <c r="O30" s="297"/>
      <c r="P30" s="297"/>
      <c r="Q30" s="294"/>
      <c r="R30" s="556">
        <f t="shared" si="0"/>
        <v>0</v>
      </c>
      <c r="T30" s="302"/>
    </row>
    <row r="31" spans="1:20" s="269" customFormat="1" ht="68">
      <c r="A31" s="559"/>
      <c r="B31" s="545"/>
      <c r="C31" s="312" t="s">
        <v>834</v>
      </c>
      <c r="D31" s="276"/>
      <c r="E31" s="276"/>
      <c r="F31" s="276"/>
      <c r="G31" s="278" t="s">
        <v>81</v>
      </c>
      <c r="H31" s="279" t="s">
        <v>84</v>
      </c>
      <c r="I31" s="276"/>
      <c r="J31" s="342"/>
      <c r="K31" s="342"/>
      <c r="L31" s="546"/>
      <c r="M31" s="300" t="s">
        <v>795</v>
      </c>
      <c r="N31" s="275" t="s">
        <v>674</v>
      </c>
      <c r="O31" s="297"/>
      <c r="P31" s="297"/>
      <c r="Q31" s="294"/>
      <c r="R31" s="556">
        <f t="shared" si="0"/>
        <v>0</v>
      </c>
      <c r="T31" s="303"/>
    </row>
    <row r="32" spans="1:20" s="269" customFormat="1" ht="78" customHeight="1">
      <c r="A32" s="559"/>
      <c r="B32" s="545"/>
      <c r="C32" s="314" t="s">
        <v>833</v>
      </c>
      <c r="D32" s="276"/>
      <c r="E32" s="276"/>
      <c r="F32" s="276"/>
      <c r="G32" s="278" t="s">
        <v>85</v>
      </c>
      <c r="H32" s="279" t="s">
        <v>84</v>
      </c>
      <c r="I32" s="276"/>
      <c r="J32" s="342"/>
      <c r="K32" s="342"/>
      <c r="L32" s="546"/>
      <c r="M32" s="300" t="s">
        <v>795</v>
      </c>
      <c r="N32" s="275" t="s">
        <v>674</v>
      </c>
      <c r="O32" s="297"/>
      <c r="P32" s="297"/>
      <c r="Q32" s="294"/>
      <c r="R32" s="556">
        <f t="shared" si="0"/>
        <v>0</v>
      </c>
      <c r="T32" s="303"/>
    </row>
    <row r="33" spans="1:20" s="269" customFormat="1" ht="86.25" customHeight="1">
      <c r="A33" s="559"/>
      <c r="B33" s="545"/>
      <c r="C33" s="314" t="s">
        <v>97</v>
      </c>
      <c r="D33" s="276"/>
      <c r="E33" s="276"/>
      <c r="F33" s="276"/>
      <c r="G33" s="277" t="s">
        <v>88</v>
      </c>
      <c r="H33" s="278" t="s">
        <v>81</v>
      </c>
      <c r="I33" s="276"/>
      <c r="J33" s="342"/>
      <c r="K33" s="342"/>
      <c r="L33" s="546"/>
      <c r="M33" s="300" t="s">
        <v>795</v>
      </c>
      <c r="N33" s="275" t="s">
        <v>674</v>
      </c>
      <c r="O33" s="297"/>
      <c r="P33" s="297"/>
      <c r="Q33" s="294"/>
      <c r="R33" s="556">
        <f t="shared" si="0"/>
        <v>0</v>
      </c>
    </row>
    <row r="34" spans="1:20" s="269" customFormat="1" ht="68">
      <c r="A34" s="559"/>
      <c r="B34" s="545"/>
      <c r="C34" s="312" t="s">
        <v>78</v>
      </c>
      <c r="D34" s="276"/>
      <c r="E34" s="276"/>
      <c r="F34" s="276"/>
      <c r="G34" s="278" t="s">
        <v>81</v>
      </c>
      <c r="H34" s="277"/>
      <c r="I34" s="276"/>
      <c r="J34" s="342"/>
      <c r="K34" s="342"/>
      <c r="L34" s="546"/>
      <c r="M34" s="300" t="s">
        <v>795</v>
      </c>
      <c r="N34" s="275" t="s">
        <v>674</v>
      </c>
      <c r="O34" s="297"/>
      <c r="P34" s="297"/>
      <c r="Q34" s="294"/>
      <c r="R34" s="556">
        <f t="shared" si="0"/>
        <v>0</v>
      </c>
    </row>
    <row r="35" spans="1:20" s="269" customFormat="1" ht="50.25" customHeight="1">
      <c r="A35" s="559"/>
      <c r="B35" s="545"/>
      <c r="C35" s="312" t="s">
        <v>79</v>
      </c>
      <c r="D35" s="276"/>
      <c r="E35" s="276"/>
      <c r="F35" s="276"/>
      <c r="G35" s="277" t="s">
        <v>89</v>
      </c>
      <c r="H35" s="278" t="s">
        <v>81</v>
      </c>
      <c r="I35" s="276"/>
      <c r="J35" s="342"/>
      <c r="K35" s="342"/>
      <c r="L35" s="546"/>
      <c r="M35" s="300" t="s">
        <v>795</v>
      </c>
      <c r="N35" s="275" t="s">
        <v>674</v>
      </c>
      <c r="O35" s="297"/>
      <c r="P35" s="297"/>
      <c r="Q35" s="294"/>
      <c r="R35" s="556">
        <f t="shared" si="0"/>
        <v>0</v>
      </c>
    </row>
    <row r="36" spans="1:20" s="269" customFormat="1" ht="40.5" customHeight="1">
      <c r="A36" s="559"/>
      <c r="B36" s="545"/>
      <c r="C36" s="312" t="s">
        <v>80</v>
      </c>
      <c r="D36" s="276"/>
      <c r="E36" s="276"/>
      <c r="F36" s="276"/>
      <c r="G36" s="278" t="s">
        <v>81</v>
      </c>
      <c r="H36" s="277"/>
      <c r="I36" s="276"/>
      <c r="J36" s="342"/>
      <c r="K36" s="342"/>
      <c r="L36" s="546"/>
      <c r="M36" s="300" t="s">
        <v>795</v>
      </c>
      <c r="N36" s="275" t="s">
        <v>674</v>
      </c>
      <c r="O36" s="297"/>
      <c r="P36" s="297"/>
      <c r="Q36" s="294"/>
      <c r="R36" s="556">
        <f t="shared" si="0"/>
        <v>0</v>
      </c>
    </row>
    <row r="37" spans="1:20" s="269" customFormat="1" ht="89.25" customHeight="1">
      <c r="A37" s="559"/>
      <c r="B37" s="314" t="s">
        <v>54</v>
      </c>
      <c r="C37" s="323" t="s">
        <v>93</v>
      </c>
      <c r="D37" s="276"/>
      <c r="E37" s="276"/>
      <c r="F37" s="276"/>
      <c r="G37" s="277" t="s">
        <v>57</v>
      </c>
      <c r="H37" s="277" t="s">
        <v>46</v>
      </c>
      <c r="I37" s="276"/>
      <c r="J37" s="285" t="s">
        <v>760</v>
      </c>
      <c r="K37" s="285" t="s">
        <v>745</v>
      </c>
      <c r="L37" s="544" t="s">
        <v>770</v>
      </c>
      <c r="M37" s="300" t="s">
        <v>795</v>
      </c>
      <c r="N37" s="275" t="s">
        <v>674</v>
      </c>
      <c r="O37" s="297"/>
      <c r="P37" s="297"/>
      <c r="Q37" s="294"/>
      <c r="R37" s="556">
        <f t="shared" si="0"/>
        <v>0</v>
      </c>
    </row>
    <row r="38" spans="1:20" s="269" customFormat="1" ht="149.25" customHeight="1">
      <c r="A38" s="559"/>
      <c r="B38" s="314" t="s">
        <v>53</v>
      </c>
      <c r="C38" s="312" t="s">
        <v>799</v>
      </c>
      <c r="D38" s="276"/>
      <c r="E38" s="276"/>
      <c r="F38" s="276"/>
      <c r="G38" s="277" t="s">
        <v>46</v>
      </c>
      <c r="H38" s="277" t="s">
        <v>58</v>
      </c>
      <c r="I38" s="276"/>
      <c r="J38" s="285" t="s">
        <v>777</v>
      </c>
      <c r="K38" s="286" t="s">
        <v>778</v>
      </c>
      <c r="L38" s="544" t="s">
        <v>770</v>
      </c>
      <c r="M38" s="270" t="s">
        <v>829</v>
      </c>
      <c r="N38" s="292" t="s">
        <v>800</v>
      </c>
      <c r="O38" s="297">
        <v>0.1</v>
      </c>
      <c r="P38" s="297"/>
      <c r="Q38" s="294"/>
      <c r="R38" s="556">
        <f t="shared" si="0"/>
        <v>0.1</v>
      </c>
      <c r="T38" s="304">
        <f>AVERAGE(R21:R38)</f>
        <v>5.5555555555555558E-3</v>
      </c>
    </row>
    <row r="39" spans="1:20" ht="102.75" customHeight="1">
      <c r="A39" s="555" t="s">
        <v>727</v>
      </c>
      <c r="B39" s="313" t="s">
        <v>18</v>
      </c>
      <c r="C39" s="314" t="s">
        <v>95</v>
      </c>
      <c r="D39" s="275"/>
      <c r="E39" s="275"/>
      <c r="F39" s="275"/>
      <c r="G39" s="280" t="s">
        <v>763</v>
      </c>
      <c r="H39" s="280" t="s">
        <v>41</v>
      </c>
      <c r="I39" s="275"/>
      <c r="J39" s="285" t="s">
        <v>776</v>
      </c>
      <c r="K39" s="286" t="s">
        <v>756</v>
      </c>
      <c r="L39" s="544" t="s">
        <v>770</v>
      </c>
      <c r="M39" s="300" t="s">
        <v>830</v>
      </c>
      <c r="N39" s="300" t="s">
        <v>831</v>
      </c>
      <c r="O39" s="298">
        <v>0.33</v>
      </c>
      <c r="P39" s="298"/>
      <c r="Q39" s="298"/>
      <c r="R39" s="556">
        <f t="shared" si="0"/>
        <v>0.33</v>
      </c>
    </row>
    <row r="40" spans="1:20" ht="67.5" customHeight="1">
      <c r="A40" s="555"/>
      <c r="B40" s="313" t="s">
        <v>19</v>
      </c>
      <c r="C40" s="314" t="s">
        <v>94</v>
      </c>
      <c r="D40" s="275"/>
      <c r="E40" s="275"/>
      <c r="F40" s="275"/>
      <c r="G40" s="280" t="s">
        <v>42</v>
      </c>
      <c r="H40" s="280" t="s">
        <v>41</v>
      </c>
      <c r="I40" s="275"/>
      <c r="J40" s="285" t="s">
        <v>757</v>
      </c>
      <c r="K40" s="286" t="s">
        <v>756</v>
      </c>
      <c r="L40" s="544" t="s">
        <v>770</v>
      </c>
      <c r="M40" s="300" t="s">
        <v>795</v>
      </c>
      <c r="N40" s="280" t="s">
        <v>674</v>
      </c>
      <c r="O40" s="298">
        <v>0</v>
      </c>
      <c r="P40" s="298"/>
      <c r="Q40" s="298"/>
      <c r="R40" s="556">
        <f t="shared" si="0"/>
        <v>0</v>
      </c>
    </row>
    <row r="41" spans="1:20" ht="72" customHeight="1">
      <c r="A41" s="555"/>
      <c r="B41" s="313" t="s">
        <v>20</v>
      </c>
      <c r="C41" s="314" t="s">
        <v>728</v>
      </c>
      <c r="D41" s="275"/>
      <c r="E41" s="275"/>
      <c r="F41" s="275"/>
      <c r="G41" s="280" t="s">
        <v>47</v>
      </c>
      <c r="H41" s="280" t="s">
        <v>41</v>
      </c>
      <c r="I41" s="275"/>
      <c r="J41" s="285" t="s">
        <v>760</v>
      </c>
      <c r="K41" s="285" t="s">
        <v>745</v>
      </c>
      <c r="L41" s="544" t="s">
        <v>770</v>
      </c>
      <c r="M41" s="301" t="s">
        <v>795</v>
      </c>
      <c r="N41" s="276" t="s">
        <v>674</v>
      </c>
      <c r="O41" s="298">
        <v>0</v>
      </c>
      <c r="P41" s="298"/>
      <c r="Q41" s="298"/>
      <c r="R41" s="556">
        <f t="shared" si="0"/>
        <v>0</v>
      </c>
    </row>
    <row r="42" spans="1:20" ht="121.5" customHeight="1">
      <c r="A42" s="555"/>
      <c r="B42" s="313" t="s">
        <v>21</v>
      </c>
      <c r="C42" s="314" t="s">
        <v>68</v>
      </c>
      <c r="D42" s="275"/>
      <c r="E42" s="275"/>
      <c r="F42" s="275"/>
      <c r="G42" s="280" t="s">
        <v>47</v>
      </c>
      <c r="H42" s="280" t="s">
        <v>50</v>
      </c>
      <c r="I42" s="275"/>
      <c r="J42" s="285" t="s">
        <v>764</v>
      </c>
      <c r="K42" s="286" t="s">
        <v>765</v>
      </c>
      <c r="L42" s="544" t="s">
        <v>770</v>
      </c>
      <c r="M42" s="301" t="s">
        <v>805</v>
      </c>
      <c r="N42" s="301" t="s">
        <v>806</v>
      </c>
      <c r="O42" s="298">
        <v>0.2</v>
      </c>
      <c r="P42" s="298"/>
      <c r="Q42" s="298"/>
      <c r="R42" s="556">
        <f t="shared" si="0"/>
        <v>0.2</v>
      </c>
    </row>
    <row r="43" spans="1:20" ht="173.25" customHeight="1">
      <c r="A43" s="555"/>
      <c r="B43" s="313" t="s">
        <v>22</v>
      </c>
      <c r="C43" s="314" t="s">
        <v>717</v>
      </c>
      <c r="D43" s="275"/>
      <c r="E43" s="275"/>
      <c r="F43" s="275"/>
      <c r="G43" s="280" t="s">
        <v>48</v>
      </c>
      <c r="H43" s="280" t="s">
        <v>41</v>
      </c>
      <c r="I43" s="275"/>
      <c r="J43" s="285" t="s">
        <v>766</v>
      </c>
      <c r="K43" s="286" t="s">
        <v>767</v>
      </c>
      <c r="L43" s="544" t="s">
        <v>770</v>
      </c>
      <c r="M43" s="301" t="s">
        <v>822</v>
      </c>
      <c r="N43" s="301" t="s">
        <v>807</v>
      </c>
      <c r="O43" s="298">
        <v>0.33</v>
      </c>
      <c r="P43" s="298"/>
      <c r="Q43" s="298"/>
      <c r="R43" s="556">
        <f t="shared" si="0"/>
        <v>0.33</v>
      </c>
    </row>
    <row r="44" spans="1:20" ht="108" customHeight="1">
      <c r="A44" s="555"/>
      <c r="B44" s="313" t="s">
        <v>16</v>
      </c>
      <c r="C44" s="314" t="s">
        <v>68</v>
      </c>
      <c r="D44" s="275"/>
      <c r="E44" s="275"/>
      <c r="F44" s="275"/>
      <c r="G44" s="280" t="s">
        <v>715</v>
      </c>
      <c r="H44" s="280" t="s">
        <v>47</v>
      </c>
      <c r="I44" s="275"/>
      <c r="J44" s="285" t="s">
        <v>762</v>
      </c>
      <c r="K44" s="285" t="s">
        <v>761</v>
      </c>
      <c r="L44" s="544" t="s">
        <v>770</v>
      </c>
      <c r="M44" s="301" t="s">
        <v>808</v>
      </c>
      <c r="N44" s="301" t="s">
        <v>809</v>
      </c>
      <c r="O44" s="298">
        <v>0.33</v>
      </c>
      <c r="P44" s="298"/>
      <c r="Q44" s="298"/>
      <c r="R44" s="556">
        <f t="shared" si="0"/>
        <v>0.33</v>
      </c>
    </row>
    <row r="45" spans="1:20" ht="139.5" customHeight="1">
      <c r="A45" s="555"/>
      <c r="B45" s="313" t="s">
        <v>17</v>
      </c>
      <c r="C45" s="314" t="s">
        <v>737</v>
      </c>
      <c r="D45" s="275"/>
      <c r="E45" s="275"/>
      <c r="F45" s="275"/>
      <c r="G45" s="280" t="s">
        <v>59</v>
      </c>
      <c r="H45" s="280" t="s">
        <v>60</v>
      </c>
      <c r="I45" s="275"/>
      <c r="J45" s="285" t="s">
        <v>768</v>
      </c>
      <c r="K45" s="285" t="s">
        <v>769</v>
      </c>
      <c r="L45" s="544" t="s">
        <v>770</v>
      </c>
      <c r="M45" s="300" t="s">
        <v>810</v>
      </c>
      <c r="N45" s="300" t="s">
        <v>811</v>
      </c>
      <c r="O45" s="296">
        <v>0</v>
      </c>
      <c r="P45" s="298"/>
      <c r="Q45" s="298"/>
      <c r="R45" s="556">
        <f t="shared" si="0"/>
        <v>0</v>
      </c>
      <c r="S45" s="306"/>
    </row>
    <row r="46" spans="1:20" ht="374.25" customHeight="1">
      <c r="A46" s="555"/>
      <c r="B46" s="313" t="s">
        <v>28</v>
      </c>
      <c r="C46" s="314" t="s">
        <v>736</v>
      </c>
      <c r="D46" s="275"/>
      <c r="E46" s="275"/>
      <c r="F46" s="275"/>
      <c r="G46" s="280" t="s">
        <v>49</v>
      </c>
      <c r="H46" s="280" t="s">
        <v>60</v>
      </c>
      <c r="I46" s="275"/>
      <c r="J46" s="285" t="s">
        <v>774</v>
      </c>
      <c r="K46" s="285" t="s">
        <v>836</v>
      </c>
      <c r="L46" s="544" t="s">
        <v>770</v>
      </c>
      <c r="M46" s="301" t="s">
        <v>835</v>
      </c>
      <c r="N46" s="301" t="s">
        <v>812</v>
      </c>
      <c r="O46" s="329">
        <v>0.33</v>
      </c>
      <c r="P46" s="298"/>
      <c r="Q46" s="298"/>
      <c r="R46" s="556">
        <f t="shared" si="0"/>
        <v>0.33</v>
      </c>
    </row>
    <row r="47" spans="1:20" ht="73.5" customHeight="1">
      <c r="A47" s="555"/>
      <c r="B47" s="313" t="s">
        <v>775</v>
      </c>
      <c r="C47" s="312" t="s">
        <v>759</v>
      </c>
      <c r="D47" s="275"/>
      <c r="E47" s="275"/>
      <c r="F47" s="275"/>
      <c r="G47" s="280" t="s">
        <v>51</v>
      </c>
      <c r="H47" s="280" t="s">
        <v>45</v>
      </c>
      <c r="I47" s="275"/>
      <c r="J47" s="285" t="s">
        <v>759</v>
      </c>
      <c r="K47" s="286" t="s">
        <v>758</v>
      </c>
      <c r="L47" s="544" t="s">
        <v>770</v>
      </c>
      <c r="M47" s="300" t="s">
        <v>795</v>
      </c>
      <c r="N47" s="280" t="s">
        <v>674</v>
      </c>
      <c r="O47" s="298">
        <v>0</v>
      </c>
      <c r="P47" s="298"/>
      <c r="Q47" s="298"/>
      <c r="R47" s="556">
        <f t="shared" si="0"/>
        <v>0</v>
      </c>
      <c r="S47" s="306"/>
    </row>
    <row r="48" spans="1:20" ht="99.75" customHeight="1" thickBot="1">
      <c r="A48" s="560"/>
      <c r="B48" s="324" t="s">
        <v>716</v>
      </c>
      <c r="C48" s="324" t="s">
        <v>96</v>
      </c>
      <c r="D48" s="284"/>
      <c r="E48" s="284"/>
      <c r="F48" s="284"/>
      <c r="G48" s="283" t="s">
        <v>49</v>
      </c>
      <c r="H48" s="283" t="s">
        <v>60</v>
      </c>
      <c r="I48" s="288"/>
      <c r="J48" s="283" t="s">
        <v>773</v>
      </c>
      <c r="K48" s="274" t="s">
        <v>772</v>
      </c>
      <c r="L48" s="561" t="s">
        <v>770</v>
      </c>
      <c r="M48" s="562" t="s">
        <v>813</v>
      </c>
      <c r="N48" s="562" t="s">
        <v>814</v>
      </c>
      <c r="O48" s="563">
        <v>0.04</v>
      </c>
      <c r="P48" s="563"/>
      <c r="Q48" s="563"/>
      <c r="R48" s="564">
        <f t="shared" si="0"/>
        <v>0.04</v>
      </c>
      <c r="T48" s="304">
        <f>AVERAGE(R39:R48)</f>
        <v>0.15600000000000003</v>
      </c>
    </row>
    <row r="49" spans="2:13">
      <c r="M49" s="308"/>
    </row>
    <row r="60" spans="2:13">
      <c r="B60" s="318"/>
    </row>
    <row r="154" spans="2:2" ht="153">
      <c r="B154" s="318" t="s">
        <v>15</v>
      </c>
    </row>
  </sheetData>
  <autoFilter ref="A5:T48" xr:uid="{00000000-0001-0000-0100-000000000000}"/>
  <mergeCells count="16">
    <mergeCell ref="A39:A48"/>
    <mergeCell ref="B21:B36"/>
    <mergeCell ref="A21:A38"/>
    <mergeCell ref="L22:L36"/>
    <mergeCell ref="K4:L4"/>
    <mergeCell ref="A1:A4"/>
    <mergeCell ref="K3:L3"/>
    <mergeCell ref="K2:L2"/>
    <mergeCell ref="K1:L1"/>
    <mergeCell ref="A18:A20"/>
    <mergeCell ref="A6:A10"/>
    <mergeCell ref="A13:A17"/>
    <mergeCell ref="B1:I4"/>
    <mergeCell ref="A11:A12"/>
    <mergeCell ref="J22:J36"/>
    <mergeCell ref="K22:K36"/>
  </mergeCells>
  <hyperlinks>
    <hyperlink ref="K18" r:id="rId1" display="https://isolucion.cundinamarca.gov.co/Isolucion/Administracion/frmFrameSet.aspx?Ruta=Li4vRnJhbWVTZXRBcnRpY3Vsby5hc3A/UGFnaW5hPUJhbmNvQ29ub2NpbWllbnRvNEN1bmRpbmFtYXJjYS9hL2E5YjFmMjkxMWUwMTQxMmNiN2MwNWZmMDM4OTZjNTIzL2E5YjFmMjkxMWUwMTQxMmNiN2MwNWZmMDM4OTZjNTIzLmFzcCZJREFSVElDVUxPPTEzODM0 " xr:uid="{00000000-0004-0000-0100-000000000000}"/>
    <hyperlink ref="K19" r:id="rId2" display="https://isolucion.cundinamarca.gov.co/Isolucion/Administracion/frmFrameSet.aspx?Ruta=Li4vRnJhbWVTZXRBcnRpY3Vsby5hc3A/UGFnaW5hPUJhbmNvQ29ub2NpbWllbnRvNEN1bmRpbmFtYXJjYS9kL2Q3NTgzYmMxMzFmNTQ1ZTRiNjExN2E4Yzg5MDhhNmE5L2Q3NTgzYmMxMzFmNTQ1ZTRiNjExN2E4Yzg5MDhhNmE5LmFzcCZJREFSVElDVUxPPTI2NDg0" xr:uid="{00000000-0004-0000-0100-000001000000}"/>
    <hyperlink ref="K20" r:id="rId3" xr:uid="{00000000-0004-0000-0100-000002000000}"/>
    <hyperlink ref="K47" r:id="rId4" xr:uid="{00000000-0004-0000-0100-000003000000}"/>
    <hyperlink ref="K42" r:id="rId5" xr:uid="{00000000-0004-0000-0100-000004000000}"/>
    <hyperlink ref="K43" r:id="rId6" xr:uid="{00000000-0004-0000-0100-000005000000}"/>
    <hyperlink ref="K16" display="https://isolucion.cundinamarca.gov.co/Isolucion/Administracion/frmFrameSet.aspx?Ruta=Li4vRnJhbWVTZXRBcnRpY3Vsby5hc3A/UGFnaW5hPUJhbmNvQ29ub2NpbWllbnRvNEN1bmRpbmFtYXJjYS9hL2E5YjFmMjkxMWUwMTQxMmNiN2MwNWZmMDM4OTZjNTIzL2E5YjFmMjkxMWUwMTQxMmNiN2MwNWZmMDM4OTZjNT" xr:uid="{00000000-0004-0000-0100-000006000000}"/>
    <hyperlink ref="K40" r:id="rId7" xr:uid="{00000000-0004-0000-0100-000007000000}"/>
    <hyperlink ref="K48" r:id="rId8" xr:uid="{00000000-0004-0000-0100-000008000000}"/>
    <hyperlink ref="K39" r:id="rId9" xr:uid="{00000000-0004-0000-0100-000009000000}"/>
    <hyperlink ref="K38" r:id="rId10" xr:uid="{00000000-0004-0000-0100-00000A000000}"/>
  </hyperlinks>
  <pageMargins left="0.7" right="0.7" top="0.75" bottom="0.75" header="0.3" footer="0.3"/>
  <pageSetup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CQ320"/>
  <sheetViews>
    <sheetView zoomScale="90" zoomScaleNormal="90" workbookViewId="0">
      <pane ySplit="8" topLeftCell="A60" activePane="bottomLeft" state="frozen"/>
      <selection pane="bottomLeft" activeCell="A7" sqref="A7:A8"/>
    </sheetView>
  </sheetViews>
  <sheetFormatPr baseColWidth="10" defaultColWidth="12.6640625" defaultRowHeight="15" customHeight="1"/>
  <cols>
    <col min="1" max="1" width="3.5" style="7" customWidth="1"/>
    <col min="2" max="2" width="16.6640625" style="7" customWidth="1"/>
    <col min="3" max="3" width="31.6640625" style="7" customWidth="1"/>
    <col min="4" max="4" width="28.5" style="7" customWidth="1"/>
    <col min="5" max="5" width="25" style="7" customWidth="1"/>
    <col min="6" max="6" width="25.83203125" style="7" customWidth="1"/>
    <col min="7" max="7" width="31.33203125" style="7" customWidth="1"/>
    <col min="8" max="9" width="21.1640625" style="7" customWidth="1"/>
    <col min="10" max="10" width="15.6640625" style="8" customWidth="1"/>
    <col min="11" max="11" width="14.33203125" style="7" customWidth="1"/>
    <col min="12" max="20" width="5.5" style="7" customWidth="1"/>
    <col min="21" max="21" width="5.6640625" style="7" customWidth="1"/>
    <col min="22" max="31" width="5.5" style="7" customWidth="1"/>
    <col min="32" max="32" width="12.5" style="7" customWidth="1"/>
    <col min="33" max="33" width="13" style="7" customWidth="1"/>
    <col min="34" max="34" width="15.1640625" style="7" customWidth="1"/>
    <col min="35" max="35" width="5.5" style="7" customWidth="1"/>
    <col min="36" max="36" width="14" style="7" customWidth="1"/>
    <col min="37" max="37" width="5.1640625" style="7" customWidth="1"/>
    <col min="38" max="38" width="85.6640625" style="7" customWidth="1"/>
    <col min="39" max="39" width="7.33203125" style="7" customWidth="1"/>
    <col min="40" max="40" width="5" style="7" customWidth="1"/>
    <col min="41" max="41" width="7" style="7" customWidth="1"/>
    <col min="42" max="42" width="5.6640625" style="7" customWidth="1"/>
    <col min="43" max="43" width="6" style="7" customWidth="1"/>
    <col min="44" max="44" width="5.5" style="7" customWidth="1"/>
    <col min="45" max="45" width="6.33203125" style="7" customWidth="1"/>
    <col min="46" max="46" width="7.33203125" style="7" customWidth="1"/>
    <col min="47" max="47" width="6.6640625" style="7" customWidth="1"/>
    <col min="48" max="48" width="7" style="7" customWidth="1"/>
    <col min="49" max="49" width="8.6640625" style="7" customWidth="1"/>
    <col min="50" max="50" width="7.6640625" style="7" customWidth="1"/>
    <col min="51" max="51" width="10.6640625" style="7" customWidth="1"/>
    <col min="52" max="52" width="5.1640625" style="7" customWidth="1"/>
    <col min="53" max="53" width="9.33203125" style="7" customWidth="1"/>
    <col min="54" max="54" width="8" style="7" customWidth="1"/>
    <col min="55" max="55" width="8.1640625" style="7" customWidth="1"/>
    <col min="56" max="56" width="6.5" style="7" customWidth="1"/>
    <col min="57" max="57" width="10" style="7" customWidth="1"/>
    <col min="58" max="58" width="4.33203125" style="7" customWidth="1"/>
    <col min="59" max="59" width="7" style="7" customWidth="1"/>
    <col min="60" max="60" width="9" style="7" customWidth="1"/>
    <col min="61" max="62" width="9.1640625" style="7" customWidth="1"/>
    <col min="63" max="63" width="8.1640625" style="7" customWidth="1"/>
    <col min="64" max="64" width="8" style="7" customWidth="1"/>
    <col min="65" max="65" width="7.33203125" style="7" customWidth="1"/>
    <col min="66" max="66" width="11.6640625" style="7" customWidth="1"/>
    <col min="67" max="67" width="60.1640625" style="7" customWidth="1"/>
    <col min="68" max="68" width="30.33203125" style="7" customWidth="1"/>
    <col min="69" max="71" width="16.5" style="7" customWidth="1"/>
    <col min="72" max="72" width="18.1640625" style="7" customWidth="1"/>
    <col min="73" max="73" width="19" style="7" customWidth="1"/>
    <col min="74" max="74" width="27.83203125" style="7" customWidth="1"/>
    <col min="75" max="75" width="19.33203125" style="7" customWidth="1"/>
    <col min="76" max="95" width="10" style="7" customWidth="1"/>
    <col min="96" max="16384" width="12.6640625" style="7"/>
  </cols>
  <sheetData>
    <row r="1" spans="1:95" ht="16.5" customHeight="1">
      <c r="A1" s="228"/>
      <c r="B1" s="481"/>
      <c r="C1" s="482"/>
      <c r="D1" s="483"/>
      <c r="E1" s="490" t="s">
        <v>641</v>
      </c>
      <c r="F1" s="482"/>
      <c r="G1" s="227" t="s">
        <v>694</v>
      </c>
      <c r="H1" s="9"/>
      <c r="I1" s="9"/>
      <c r="J1" s="10"/>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row>
    <row r="2" spans="1:95" ht="16.5" customHeight="1">
      <c r="A2" s="226"/>
      <c r="B2" s="484"/>
      <c r="C2" s="485"/>
      <c r="D2" s="486"/>
      <c r="E2" s="487"/>
      <c r="F2" s="488"/>
      <c r="G2" s="227" t="s">
        <v>693</v>
      </c>
      <c r="H2" s="9"/>
      <c r="I2" s="9"/>
      <c r="J2" s="10"/>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row>
    <row r="3" spans="1:95" ht="13.5" customHeight="1">
      <c r="A3" s="226"/>
      <c r="B3" s="484"/>
      <c r="C3" s="485"/>
      <c r="D3" s="486"/>
      <c r="E3" s="490" t="s">
        <v>640</v>
      </c>
      <c r="F3" s="482"/>
      <c r="G3" s="491" t="s">
        <v>695</v>
      </c>
      <c r="H3" s="9"/>
      <c r="I3" s="9"/>
      <c r="J3" s="10"/>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row>
    <row r="4" spans="1:95" ht="13.5" customHeight="1">
      <c r="A4" s="226"/>
      <c r="B4" s="487"/>
      <c r="C4" s="488"/>
      <c r="D4" s="489"/>
      <c r="E4" s="487"/>
      <c r="F4" s="488"/>
      <c r="G4" s="492"/>
      <c r="H4" s="9"/>
      <c r="I4" s="9"/>
      <c r="J4" s="10"/>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row>
    <row r="5" spans="1:95" ht="16.5" customHeight="1">
      <c r="A5" s="225" t="s">
        <v>639</v>
      </c>
      <c r="B5" s="12"/>
      <c r="C5" s="12"/>
      <c r="D5" s="12"/>
      <c r="E5" s="12"/>
      <c r="F5" s="12"/>
      <c r="G5" s="9"/>
      <c r="H5" s="11"/>
      <c r="I5" s="11"/>
      <c r="J5" s="10"/>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95" ht="55.5" customHeight="1">
      <c r="A6" s="469" t="s">
        <v>638</v>
      </c>
      <c r="B6" s="470"/>
      <c r="C6" s="470"/>
      <c r="D6" s="470"/>
      <c r="E6" s="470"/>
      <c r="F6" s="470"/>
      <c r="G6" s="470"/>
      <c r="H6" s="470"/>
      <c r="I6" s="470"/>
      <c r="J6" s="472"/>
      <c r="K6" s="469" t="s">
        <v>637</v>
      </c>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2"/>
      <c r="AK6" s="469" t="s">
        <v>636</v>
      </c>
      <c r="AL6" s="470"/>
      <c r="AM6" s="470"/>
      <c r="AN6" s="470"/>
      <c r="AO6" s="470"/>
      <c r="AP6" s="470"/>
      <c r="AQ6" s="470"/>
      <c r="AR6" s="470"/>
      <c r="AS6" s="470"/>
      <c r="AT6" s="470"/>
      <c r="AU6" s="470"/>
      <c r="AV6" s="470"/>
      <c r="AW6" s="470"/>
      <c r="AX6" s="470"/>
      <c r="AY6" s="470"/>
      <c r="AZ6" s="470"/>
      <c r="BA6" s="470"/>
      <c r="BB6" s="470"/>
      <c r="BC6" s="224"/>
      <c r="BD6" s="224"/>
      <c r="BE6" s="224"/>
      <c r="BF6" s="224"/>
      <c r="BG6" s="224"/>
      <c r="BH6" s="471"/>
      <c r="BI6" s="470"/>
      <c r="BJ6" s="470"/>
      <c r="BK6" s="470"/>
      <c r="BL6" s="470"/>
      <c r="BM6" s="470"/>
      <c r="BN6" s="472"/>
      <c r="BO6" s="224"/>
      <c r="BP6" s="469" t="s">
        <v>635</v>
      </c>
      <c r="BQ6" s="470"/>
      <c r="BR6" s="470"/>
      <c r="BS6" s="470"/>
      <c r="BT6" s="470"/>
      <c r="BU6" s="470"/>
      <c r="BV6" s="470"/>
      <c r="BW6" s="472"/>
      <c r="BX6" s="9"/>
      <c r="BY6" s="9"/>
      <c r="BZ6" s="9"/>
      <c r="CA6" s="9"/>
      <c r="CB6" s="9"/>
      <c r="CC6" s="9"/>
      <c r="CD6" s="9"/>
      <c r="CE6" s="9"/>
      <c r="CF6" s="9"/>
      <c r="CG6" s="9"/>
      <c r="CH6" s="9"/>
      <c r="CI6" s="9"/>
      <c r="CJ6" s="9"/>
      <c r="CK6" s="9"/>
      <c r="CL6" s="9"/>
      <c r="CM6" s="9"/>
      <c r="CN6" s="9"/>
      <c r="CO6" s="9"/>
      <c r="CP6" s="9"/>
      <c r="CQ6" s="9"/>
    </row>
    <row r="7" spans="1:95" ht="16.5" customHeight="1">
      <c r="A7" s="493" t="s">
        <v>634</v>
      </c>
      <c r="B7" s="405" t="s">
        <v>633</v>
      </c>
      <c r="C7" s="405" t="s">
        <v>632</v>
      </c>
      <c r="D7" s="494" t="s">
        <v>631</v>
      </c>
      <c r="E7" s="405" t="s">
        <v>630</v>
      </c>
      <c r="F7" s="405" t="s">
        <v>629</v>
      </c>
      <c r="G7" s="405" t="s">
        <v>628</v>
      </c>
      <c r="H7" s="405" t="s">
        <v>627</v>
      </c>
      <c r="I7" s="223"/>
      <c r="J7" s="473" t="s">
        <v>626</v>
      </c>
      <c r="K7" s="405" t="s">
        <v>625</v>
      </c>
      <c r="L7" s="474" t="s">
        <v>571</v>
      </c>
      <c r="M7" s="464" t="s">
        <v>624</v>
      </c>
      <c r="N7" s="465"/>
      <c r="O7" s="465"/>
      <c r="P7" s="465"/>
      <c r="Q7" s="465"/>
      <c r="R7" s="465"/>
      <c r="S7" s="465"/>
      <c r="T7" s="465"/>
      <c r="U7" s="465"/>
      <c r="V7" s="465"/>
      <c r="W7" s="465"/>
      <c r="X7" s="465"/>
      <c r="Y7" s="465"/>
      <c r="Z7" s="465"/>
      <c r="AA7" s="465"/>
      <c r="AB7" s="465"/>
      <c r="AC7" s="465"/>
      <c r="AD7" s="465"/>
      <c r="AE7" s="466"/>
      <c r="AF7" s="467" t="s">
        <v>623</v>
      </c>
      <c r="AG7" s="405" t="s">
        <v>622</v>
      </c>
      <c r="AH7" s="405" t="s">
        <v>621</v>
      </c>
      <c r="AI7" s="405" t="s">
        <v>571</v>
      </c>
      <c r="AJ7" s="405" t="s">
        <v>620</v>
      </c>
      <c r="AK7" s="380" t="s">
        <v>619</v>
      </c>
      <c r="AL7" s="405" t="s">
        <v>618</v>
      </c>
      <c r="AM7" s="469" t="s">
        <v>617</v>
      </c>
      <c r="AN7" s="470"/>
      <c r="AO7" s="470"/>
      <c r="AP7" s="470"/>
      <c r="AQ7" s="470"/>
      <c r="AR7" s="470"/>
      <c r="AS7" s="470"/>
      <c r="AT7" s="470"/>
      <c r="AU7" s="470"/>
      <c r="AV7" s="470"/>
      <c r="AW7" s="470"/>
      <c r="AX7" s="470"/>
      <c r="AY7" s="470"/>
      <c r="AZ7" s="222"/>
      <c r="BA7" s="476" t="s">
        <v>616</v>
      </c>
      <c r="BB7" s="477"/>
      <c r="BC7" s="477"/>
      <c r="BD7" s="477"/>
      <c r="BE7" s="477"/>
      <c r="BF7" s="477"/>
      <c r="BG7" s="478"/>
      <c r="BH7" s="380" t="s">
        <v>615</v>
      </c>
      <c r="BI7" s="380" t="s">
        <v>614</v>
      </c>
      <c r="BJ7" s="101"/>
      <c r="BK7" s="380" t="s">
        <v>613</v>
      </c>
      <c r="BL7" s="380" t="s">
        <v>571</v>
      </c>
      <c r="BM7" s="380" t="s">
        <v>612</v>
      </c>
      <c r="BN7" s="380" t="s">
        <v>611</v>
      </c>
      <c r="BO7" s="479" t="s">
        <v>610</v>
      </c>
      <c r="BP7" s="479" t="s">
        <v>609</v>
      </c>
      <c r="BQ7" s="479" t="s">
        <v>608</v>
      </c>
      <c r="BR7" s="479" t="s">
        <v>607</v>
      </c>
      <c r="BS7" s="479" t="s">
        <v>606</v>
      </c>
      <c r="BT7" s="479" t="s">
        <v>605</v>
      </c>
      <c r="BU7" s="479" t="s">
        <v>604</v>
      </c>
      <c r="BV7" s="479" t="s">
        <v>603</v>
      </c>
      <c r="BW7" s="479" t="s">
        <v>602</v>
      </c>
      <c r="BX7" s="9"/>
      <c r="BY7" s="9"/>
      <c r="BZ7" s="9"/>
      <c r="CA7" s="9"/>
      <c r="CB7" s="9"/>
      <c r="CC7" s="9"/>
      <c r="CD7" s="9"/>
      <c r="CE7" s="9"/>
      <c r="CF7" s="9"/>
      <c r="CG7" s="9"/>
      <c r="CH7" s="9"/>
      <c r="CI7" s="9"/>
      <c r="CJ7" s="9"/>
      <c r="CK7" s="9"/>
      <c r="CL7" s="9"/>
      <c r="CM7" s="9"/>
      <c r="CN7" s="9"/>
      <c r="CO7" s="9"/>
      <c r="CP7" s="9"/>
      <c r="CQ7" s="9"/>
    </row>
    <row r="8" spans="1:95" ht="87.75" customHeight="1">
      <c r="A8" s="451"/>
      <c r="B8" s="451"/>
      <c r="C8" s="451"/>
      <c r="D8" s="451"/>
      <c r="E8" s="451"/>
      <c r="F8" s="451"/>
      <c r="G8" s="451"/>
      <c r="H8" s="451"/>
      <c r="I8" s="221" t="s">
        <v>601</v>
      </c>
      <c r="J8" s="459"/>
      <c r="K8" s="451"/>
      <c r="L8" s="475"/>
      <c r="M8" s="220" t="s">
        <v>600</v>
      </c>
      <c r="N8" s="220" t="s">
        <v>599</v>
      </c>
      <c r="O8" s="220" t="s">
        <v>598</v>
      </c>
      <c r="P8" s="220" t="s">
        <v>597</v>
      </c>
      <c r="Q8" s="220" t="s">
        <v>596</v>
      </c>
      <c r="R8" s="220" t="s">
        <v>595</v>
      </c>
      <c r="S8" s="220" t="s">
        <v>594</v>
      </c>
      <c r="T8" s="220" t="s">
        <v>593</v>
      </c>
      <c r="U8" s="220" t="s">
        <v>592</v>
      </c>
      <c r="V8" s="220" t="s">
        <v>591</v>
      </c>
      <c r="W8" s="220" t="s">
        <v>590</v>
      </c>
      <c r="X8" s="220" t="s">
        <v>589</v>
      </c>
      <c r="Y8" s="220" t="s">
        <v>588</v>
      </c>
      <c r="Z8" s="220" t="s">
        <v>587</v>
      </c>
      <c r="AA8" s="220" t="s">
        <v>586</v>
      </c>
      <c r="AB8" s="220" t="s">
        <v>585</v>
      </c>
      <c r="AC8" s="220" t="s">
        <v>584</v>
      </c>
      <c r="AD8" s="220" t="s">
        <v>583</v>
      </c>
      <c r="AE8" s="220" t="s">
        <v>582</v>
      </c>
      <c r="AF8" s="468"/>
      <c r="AG8" s="451"/>
      <c r="AH8" s="451"/>
      <c r="AI8" s="451"/>
      <c r="AJ8" s="451"/>
      <c r="AK8" s="451"/>
      <c r="AL8" s="451"/>
      <c r="AM8" s="218" t="s">
        <v>581</v>
      </c>
      <c r="AN8" s="218" t="s">
        <v>579</v>
      </c>
      <c r="AO8" s="218" t="s">
        <v>580</v>
      </c>
      <c r="AP8" s="218" t="s">
        <v>579</v>
      </c>
      <c r="AQ8" s="218">
        <v>2</v>
      </c>
      <c r="AR8" s="218" t="s">
        <v>579</v>
      </c>
      <c r="AS8" s="219">
        <v>3</v>
      </c>
      <c r="AT8" s="218" t="s">
        <v>579</v>
      </c>
      <c r="AU8" s="219">
        <v>4</v>
      </c>
      <c r="AV8" s="218" t="s">
        <v>579</v>
      </c>
      <c r="AW8" s="219">
        <v>5</v>
      </c>
      <c r="AX8" s="218" t="s">
        <v>579</v>
      </c>
      <c r="AY8" s="219">
        <v>6</v>
      </c>
      <c r="AZ8" s="218" t="s">
        <v>579</v>
      </c>
      <c r="BA8" s="217" t="s">
        <v>578</v>
      </c>
      <c r="BB8" s="217" t="s">
        <v>577</v>
      </c>
      <c r="BC8" s="216" t="s">
        <v>576</v>
      </c>
      <c r="BD8" s="216" t="s">
        <v>575</v>
      </c>
      <c r="BE8" s="216" t="s">
        <v>574</v>
      </c>
      <c r="BF8" s="216" t="s">
        <v>573</v>
      </c>
      <c r="BG8" s="216" t="s">
        <v>572</v>
      </c>
      <c r="BH8" s="451"/>
      <c r="BI8" s="451"/>
      <c r="BJ8" s="216" t="s">
        <v>571</v>
      </c>
      <c r="BK8" s="451"/>
      <c r="BL8" s="451"/>
      <c r="BM8" s="451"/>
      <c r="BN8" s="451"/>
      <c r="BO8" s="480"/>
      <c r="BP8" s="480"/>
      <c r="BQ8" s="480"/>
      <c r="BR8" s="480"/>
      <c r="BS8" s="480"/>
      <c r="BT8" s="480"/>
      <c r="BU8" s="480"/>
      <c r="BV8" s="451"/>
      <c r="BW8" s="451"/>
      <c r="BX8" s="215"/>
      <c r="BY8" s="215"/>
      <c r="BZ8" s="215"/>
      <c r="CA8" s="215"/>
      <c r="CB8" s="215"/>
      <c r="CC8" s="215"/>
      <c r="CD8" s="215"/>
      <c r="CE8" s="215"/>
      <c r="CF8" s="215"/>
      <c r="CG8" s="215"/>
      <c r="CH8" s="215"/>
      <c r="CI8" s="215"/>
      <c r="CJ8" s="215"/>
      <c r="CK8" s="215"/>
      <c r="CL8" s="215"/>
      <c r="CM8" s="215"/>
      <c r="CN8" s="215"/>
      <c r="CO8" s="215"/>
      <c r="CP8" s="215"/>
      <c r="CQ8" s="215"/>
    </row>
    <row r="9" spans="1:95" ht="129" customHeight="1">
      <c r="A9" s="401">
        <v>1</v>
      </c>
      <c r="B9" s="401" t="s">
        <v>559</v>
      </c>
      <c r="C9" s="401" t="s">
        <v>558</v>
      </c>
      <c r="D9" s="401" t="s">
        <v>557</v>
      </c>
      <c r="E9" s="214" t="s">
        <v>556</v>
      </c>
      <c r="F9" s="214" t="s">
        <v>570</v>
      </c>
      <c r="G9" s="401" t="s">
        <v>569</v>
      </c>
      <c r="H9" s="401" t="s">
        <v>150</v>
      </c>
      <c r="I9" s="194" t="s">
        <v>134</v>
      </c>
      <c r="J9" s="401">
        <v>4</v>
      </c>
      <c r="K9" s="405" t="str">
        <f>IF(J9&lt;=0,"",IF(J9=1,"Rara vez",IF(J9=2,"Improbable",IF(J9=3,"Posible",IF(J9=4,"Probable",IF(J9=5,"Casi Seguro"))))))</f>
        <v>Probable</v>
      </c>
      <c r="L9" s="406">
        <f>IF(K9="","",IF(K9="Rara vez",0.2,IF(K9="Improbable",0.4,IF(K9="Posible",0.6,IF(K9="Probable",0.8,IF(K9="Casi seguro",1,))))))</f>
        <v>0.8</v>
      </c>
      <c r="M9" s="406" t="s">
        <v>114</v>
      </c>
      <c r="N9" s="406" t="s">
        <v>114</v>
      </c>
      <c r="O9" s="406" t="s">
        <v>114</v>
      </c>
      <c r="P9" s="406" t="s">
        <v>114</v>
      </c>
      <c r="Q9" s="406" t="s">
        <v>114</v>
      </c>
      <c r="R9" s="406" t="s">
        <v>113</v>
      </c>
      <c r="S9" s="406" t="s">
        <v>113</v>
      </c>
      <c r="T9" s="406" t="s">
        <v>113</v>
      </c>
      <c r="U9" s="406" t="s">
        <v>113</v>
      </c>
      <c r="V9" s="406" t="s">
        <v>114</v>
      </c>
      <c r="W9" s="406" t="s">
        <v>114</v>
      </c>
      <c r="X9" s="406" t="s">
        <v>114</v>
      </c>
      <c r="Y9" s="406" t="s">
        <v>114</v>
      </c>
      <c r="Z9" s="406" t="s">
        <v>114</v>
      </c>
      <c r="AA9" s="406" t="s">
        <v>114</v>
      </c>
      <c r="AB9" s="406" t="s">
        <v>113</v>
      </c>
      <c r="AC9" s="406" t="s">
        <v>114</v>
      </c>
      <c r="AD9" s="406" t="s">
        <v>113</v>
      </c>
      <c r="AE9" s="406" t="s">
        <v>113</v>
      </c>
      <c r="AF9" s="422">
        <f>IF(AB9="Si","19",COUNTIF(M9:AE10,"si"))</f>
        <v>12</v>
      </c>
      <c r="AG9" s="95">
        <f t="shared" ref="AG9:AG38" si="0">VALUE(IF(AF9&lt;=5,5,IF(AND(AF9&gt;5,AF9&lt;=11),10,IF(AF9&gt;11,20,0))))</f>
        <v>20</v>
      </c>
      <c r="AH9" s="405" t="str">
        <f>IF(AG9=5,"Moderado",IF(AG9=10,"Mayor",IF(AG9=20,"Catastrófico",0)))</f>
        <v>Catastrófico</v>
      </c>
      <c r="AI9" s="406">
        <f>IF(AH9="","",IF(AH9="Moderado",0.6,IF(AH9="Mayor",0.8,IF(AH9="Catastrófico",1,))))</f>
        <v>1</v>
      </c>
      <c r="AJ9" s="405"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87">
        <v>1</v>
      </c>
      <c r="AL9" s="120" t="s">
        <v>568</v>
      </c>
      <c r="AM9" s="207" t="s">
        <v>111</v>
      </c>
      <c r="AN9" s="207">
        <f t="shared" ref="AN9:AN31" si="1">IF(AM9="","",IF(AM9="Asignado",15,IF(AM9="No asignado",0,)))</f>
        <v>15</v>
      </c>
      <c r="AO9" s="207" t="s">
        <v>110</v>
      </c>
      <c r="AP9" s="207">
        <f t="shared" ref="AP9:AP31" si="2">IF(AO9="","",IF(AO9="Adecuado",15,IF(AO9="Inadecuado",0,)))</f>
        <v>15</v>
      </c>
      <c r="AQ9" s="207" t="s">
        <v>109</v>
      </c>
      <c r="AR9" s="207">
        <f t="shared" ref="AR9:AR31" si="3">IF(AQ9="","",IF(AQ9="Oportuna",15,IF(AQ9="Inoportuna",0,)))</f>
        <v>15</v>
      </c>
      <c r="AS9" s="207" t="s">
        <v>148</v>
      </c>
      <c r="AT9" s="207">
        <f t="shared" ref="AT9:AT31" si="4">IF(AS9="","",IF(AS9="Prevenir",15,IF(AS9="Detectar",10,IF(AS9="No es un control",0,))))</f>
        <v>10</v>
      </c>
      <c r="AU9" s="207" t="s">
        <v>107</v>
      </c>
      <c r="AV9" s="207">
        <f t="shared" ref="AV9:AV31" si="5">IF(AU9="","",IF(AU9="Confiable",15,IF(AU9="No confiable",0,)))</f>
        <v>15</v>
      </c>
      <c r="AW9" s="207" t="s">
        <v>106</v>
      </c>
      <c r="AX9" s="207">
        <f t="shared" ref="AX9:AX31" si="6">IF(AW9="","",IF(AW9="Se investigan y  resuelven oportunamente",15,IF(AW9="No se investigan y resuelven oportunamente",0,)))</f>
        <v>15</v>
      </c>
      <c r="AY9" s="207" t="s">
        <v>105</v>
      </c>
      <c r="AZ9" s="207">
        <f t="shared" ref="AZ9:AZ31" si="7">IF(AY9="","",IF(AY9="Completa",15,IF(AY9="Incompleta",10,IF(AY9="No existe",0,))))</f>
        <v>15</v>
      </c>
      <c r="BA9" s="208">
        <f t="shared" ref="BA9:BA15" si="8">SUM(AN9,AP9,AR9,AT9,AV9,AX9,AZ9)</f>
        <v>100</v>
      </c>
      <c r="BB9" s="207" t="str">
        <f t="shared" ref="BB9:BB15" si="9">IF(BA9&gt;=96,"Fuerte",IF(AND(BA9&gt;=86, BA9&lt;96),"Moderado",IF(BA9&lt;86,"Débil")))</f>
        <v>Fuerte</v>
      </c>
      <c r="BC9" s="207" t="s">
        <v>104</v>
      </c>
      <c r="BD9" s="207">
        <f t="shared" ref="BD9:BD15" si="10">VALUE(IF(OR(AND(BB9="Fuerte",BC9="Fuerte")),"100",IF(OR(AND(BB9="Fuerte",BC9="Moderado"),AND(BB9="Moderado",BC9="Fuerte"),AND(BB9="Moderado",BC9="Moderado")),"50",IF(OR(AND(BB9="Fuerte",BC9="Débil"),AND(BB9="Moderado",BC9="Débil"),AND(BB9="Débil",BC9="Fuerte"),AND(BB9="Débil",BC9="Moderado"),AND(BB9="Débil",BC9="Débil")),"0",))))</f>
        <v>100</v>
      </c>
      <c r="BE9" s="151" t="str">
        <f t="shared" ref="BE9:BE15" si="11">IF(BD9=100,"Fuerte",IF(BD9=50,"Moderado",IF(BD9=0,"Débil")))</f>
        <v>Fuerte</v>
      </c>
      <c r="BF9" s="461">
        <f>AVERAGE(BD9:BD11)</f>
        <v>100</v>
      </c>
      <c r="BG9" s="461" t="str">
        <f>IF(BF9=100,"Fuerte",IF(AND(BF9&lt;=99, BF9&gt;=50),"Moderado",IF(BF9&lt;50,"Débil")))</f>
        <v>Fuerte</v>
      </c>
      <c r="BH9" s="462">
        <f>IF(BG9="Fuerte",(J9-2),IF(BG9="Moderado",(J9-1), IF(BG9="Débil",((J9-0)))))</f>
        <v>2</v>
      </c>
      <c r="BI9" s="462" t="str">
        <f>IF(BH9&lt;=0,"Rara vez",IF(BH9=1,"Rara vez",IF(BH9=2,"Improbable",IF(BH9=3,"Posible",IF(BH9=4,"Probable",IF(BH9=5,"Casi Seguro"))))))</f>
        <v>Improbable</v>
      </c>
      <c r="BJ9" s="463">
        <f>IF(BI9="","",IF(BI9="Rara vez",0.2,IF(BI9="Improbable",0.4,IF(BI9="Posible",0.6,IF(BI9="Probable",0.8,IF(BI9="Casi seguro",1,))))))</f>
        <v>0.4</v>
      </c>
      <c r="BK9" s="462" t="str">
        <f>IFERROR(IF(AG9=5,"Moderado",IF(AG9=10,"Mayor",IF(AG9=20,"Catastrófico",0))),"")</f>
        <v>Catastrófico</v>
      </c>
      <c r="BL9" s="463">
        <f>IF(AH9="","",IF(AH9="Moderado",0.6,IF(AH9="Mayor",0.8,IF(AH9="Catastrófico",1,))))</f>
        <v>1</v>
      </c>
      <c r="BM9" s="462" t="str">
        <f>IF(OR(AND(KBH9="Rara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151"/>
      <c r="BO9" s="118" t="s">
        <v>567</v>
      </c>
      <c r="BP9" s="118"/>
      <c r="BQ9" s="118" t="s">
        <v>566</v>
      </c>
      <c r="BR9" s="118" t="s">
        <v>545</v>
      </c>
      <c r="BS9" s="213"/>
      <c r="BT9" s="117">
        <v>45292</v>
      </c>
      <c r="BU9" s="117">
        <v>45657</v>
      </c>
      <c r="BV9" s="118"/>
      <c r="BW9" s="212"/>
      <c r="BX9" s="10"/>
      <c r="BY9" s="10"/>
      <c r="BZ9" s="10"/>
      <c r="CA9" s="10"/>
      <c r="CB9" s="10"/>
      <c r="CC9" s="10"/>
      <c r="CD9" s="10"/>
      <c r="CE9" s="10"/>
      <c r="CF9" s="10"/>
      <c r="CG9" s="10"/>
      <c r="CH9" s="10"/>
      <c r="CI9" s="10"/>
      <c r="CJ9" s="10"/>
      <c r="CK9" s="10"/>
      <c r="CL9" s="10"/>
      <c r="CM9" s="10"/>
      <c r="CN9" s="10"/>
      <c r="CO9" s="10"/>
      <c r="CP9" s="10"/>
      <c r="CQ9" s="10"/>
    </row>
    <row r="10" spans="1:95" ht="125.25" customHeight="1">
      <c r="A10" s="381"/>
      <c r="B10" s="381"/>
      <c r="C10" s="381"/>
      <c r="D10" s="381"/>
      <c r="E10" s="97"/>
      <c r="F10" s="97"/>
      <c r="G10" s="381"/>
      <c r="H10" s="381"/>
      <c r="I10" s="194" t="s">
        <v>123</v>
      </c>
      <c r="J10" s="402"/>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95">
        <f t="shared" si="0"/>
        <v>5</v>
      </c>
      <c r="AH10" s="381"/>
      <c r="AI10" s="381"/>
      <c r="AJ10" s="381"/>
      <c r="AK10" s="87">
        <v>2</v>
      </c>
      <c r="AL10" s="120" t="s">
        <v>565</v>
      </c>
      <c r="AM10" s="207" t="s">
        <v>111</v>
      </c>
      <c r="AN10" s="207">
        <f t="shared" si="1"/>
        <v>15</v>
      </c>
      <c r="AO10" s="207" t="s">
        <v>110</v>
      </c>
      <c r="AP10" s="207">
        <f t="shared" si="2"/>
        <v>15</v>
      </c>
      <c r="AQ10" s="207" t="s">
        <v>109</v>
      </c>
      <c r="AR10" s="207">
        <f t="shared" si="3"/>
        <v>15</v>
      </c>
      <c r="AS10" s="207" t="s">
        <v>148</v>
      </c>
      <c r="AT10" s="207">
        <f t="shared" si="4"/>
        <v>10</v>
      </c>
      <c r="AU10" s="207" t="s">
        <v>107</v>
      </c>
      <c r="AV10" s="207">
        <f t="shared" si="5"/>
        <v>15</v>
      </c>
      <c r="AW10" s="207" t="s">
        <v>106</v>
      </c>
      <c r="AX10" s="207">
        <f t="shared" si="6"/>
        <v>15</v>
      </c>
      <c r="AY10" s="207" t="s">
        <v>105</v>
      </c>
      <c r="AZ10" s="207">
        <f t="shared" si="7"/>
        <v>15</v>
      </c>
      <c r="BA10" s="208">
        <f t="shared" si="8"/>
        <v>100</v>
      </c>
      <c r="BB10" s="207" t="str">
        <f t="shared" si="9"/>
        <v>Fuerte</v>
      </c>
      <c r="BC10" s="207" t="s">
        <v>104</v>
      </c>
      <c r="BD10" s="207">
        <f t="shared" si="10"/>
        <v>100</v>
      </c>
      <c r="BE10" s="151" t="str">
        <f t="shared" si="11"/>
        <v>Fuerte</v>
      </c>
      <c r="BF10" s="381"/>
      <c r="BG10" s="381"/>
      <c r="BH10" s="381"/>
      <c r="BI10" s="381"/>
      <c r="BJ10" s="381"/>
      <c r="BK10" s="381"/>
      <c r="BL10" s="381"/>
      <c r="BM10" s="381"/>
      <c r="BN10" s="151"/>
      <c r="BO10" s="118" t="s">
        <v>564</v>
      </c>
      <c r="BP10" s="118"/>
      <c r="BQ10" s="118" t="s">
        <v>405</v>
      </c>
      <c r="BR10" s="118" t="s">
        <v>545</v>
      </c>
      <c r="BS10" s="213"/>
      <c r="BT10" s="117">
        <v>45292</v>
      </c>
      <c r="BU10" s="117">
        <v>45657</v>
      </c>
      <c r="BV10" s="118"/>
      <c r="BW10" s="212"/>
      <c r="BX10" s="9"/>
      <c r="BY10" s="9"/>
      <c r="BZ10" s="9"/>
      <c r="CA10" s="9"/>
      <c r="CB10" s="9"/>
      <c r="CC10" s="9"/>
      <c r="CD10" s="9"/>
      <c r="CE10" s="9"/>
      <c r="CF10" s="9"/>
      <c r="CG10" s="9"/>
      <c r="CH10" s="9"/>
      <c r="CI10" s="9"/>
      <c r="CJ10" s="9"/>
      <c r="CK10" s="9"/>
      <c r="CL10" s="9"/>
      <c r="CM10" s="9"/>
      <c r="CN10" s="9"/>
      <c r="CO10" s="9"/>
      <c r="CP10" s="9"/>
      <c r="CQ10" s="9"/>
    </row>
    <row r="11" spans="1:95" ht="103.5" customHeight="1">
      <c r="A11" s="381"/>
      <c r="B11" s="381"/>
      <c r="C11" s="381"/>
      <c r="D11" s="381"/>
      <c r="E11" s="97"/>
      <c r="F11" s="97"/>
      <c r="G11" s="381"/>
      <c r="H11" s="381"/>
      <c r="I11" s="194" t="s">
        <v>124</v>
      </c>
      <c r="J11" s="402"/>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95">
        <f t="shared" si="0"/>
        <v>5</v>
      </c>
      <c r="AH11" s="381"/>
      <c r="AI11" s="381"/>
      <c r="AJ11" s="381"/>
      <c r="AK11" s="87">
        <v>3</v>
      </c>
      <c r="AL11" s="120" t="s">
        <v>563</v>
      </c>
      <c r="AM11" s="207" t="s">
        <v>111</v>
      </c>
      <c r="AN11" s="207">
        <f t="shared" si="1"/>
        <v>15</v>
      </c>
      <c r="AO11" s="207" t="s">
        <v>110</v>
      </c>
      <c r="AP11" s="207">
        <f t="shared" si="2"/>
        <v>15</v>
      </c>
      <c r="AQ11" s="207" t="s">
        <v>109</v>
      </c>
      <c r="AR11" s="207">
        <f t="shared" si="3"/>
        <v>15</v>
      </c>
      <c r="AS11" s="207" t="s">
        <v>148</v>
      </c>
      <c r="AT11" s="207">
        <f t="shared" si="4"/>
        <v>10</v>
      </c>
      <c r="AU11" s="207" t="s">
        <v>107</v>
      </c>
      <c r="AV11" s="207">
        <f t="shared" si="5"/>
        <v>15</v>
      </c>
      <c r="AW11" s="207" t="s">
        <v>106</v>
      </c>
      <c r="AX11" s="207">
        <f t="shared" si="6"/>
        <v>15</v>
      </c>
      <c r="AY11" s="207" t="s">
        <v>105</v>
      </c>
      <c r="AZ11" s="207">
        <f t="shared" si="7"/>
        <v>15</v>
      </c>
      <c r="BA11" s="208">
        <f t="shared" si="8"/>
        <v>100</v>
      </c>
      <c r="BB11" s="207" t="str">
        <f t="shared" si="9"/>
        <v>Fuerte</v>
      </c>
      <c r="BC11" s="207" t="s">
        <v>104</v>
      </c>
      <c r="BD11" s="207">
        <f t="shared" si="10"/>
        <v>100</v>
      </c>
      <c r="BE11" s="151" t="str">
        <f t="shared" si="11"/>
        <v>Fuerte</v>
      </c>
      <c r="BF11" s="381"/>
      <c r="BG11" s="381"/>
      <c r="BH11" s="381"/>
      <c r="BI11" s="381"/>
      <c r="BJ11" s="381"/>
      <c r="BK11" s="381"/>
      <c r="BL11" s="381"/>
      <c r="BM11" s="381"/>
      <c r="BN11" s="151"/>
      <c r="BO11" s="118" t="s">
        <v>562</v>
      </c>
      <c r="BP11" s="118"/>
      <c r="BQ11" s="118" t="s">
        <v>561</v>
      </c>
      <c r="BR11" s="213" t="s">
        <v>560</v>
      </c>
      <c r="BS11" s="213"/>
      <c r="BT11" s="117">
        <v>45292</v>
      </c>
      <c r="BU11" s="117">
        <v>45657</v>
      </c>
      <c r="BV11" s="118"/>
      <c r="BW11" s="212"/>
      <c r="BX11" s="9"/>
      <c r="BY11" s="9"/>
      <c r="BZ11" s="9"/>
      <c r="CA11" s="9"/>
      <c r="CB11" s="9"/>
      <c r="CC11" s="9"/>
      <c r="CD11" s="9"/>
      <c r="CE11" s="9"/>
      <c r="CF11" s="9"/>
      <c r="CG11" s="9"/>
      <c r="CH11" s="9"/>
      <c r="CI11" s="9"/>
      <c r="CJ11" s="9"/>
      <c r="CK11" s="9"/>
      <c r="CL11" s="9"/>
      <c r="CM11" s="9"/>
      <c r="CN11" s="9"/>
      <c r="CO11" s="9"/>
      <c r="CP11" s="9"/>
      <c r="CQ11" s="9"/>
    </row>
    <row r="12" spans="1:95" ht="78.75" customHeight="1">
      <c r="A12" s="401">
        <v>2</v>
      </c>
      <c r="B12" s="401" t="s">
        <v>559</v>
      </c>
      <c r="C12" s="401" t="s">
        <v>558</v>
      </c>
      <c r="D12" s="401" t="s">
        <v>557</v>
      </c>
      <c r="E12" s="98" t="s">
        <v>556</v>
      </c>
      <c r="F12" s="98" t="s">
        <v>555</v>
      </c>
      <c r="G12" s="401" t="s">
        <v>554</v>
      </c>
      <c r="H12" s="401" t="s">
        <v>150</v>
      </c>
      <c r="I12" s="96" t="s">
        <v>134</v>
      </c>
      <c r="J12" s="401">
        <v>3</v>
      </c>
      <c r="K12" s="405" t="str">
        <f>IF(J12&lt;=0,"",IF(J12=1,"Rara vez",IF(J12=2,"Improbable",IF(J12=3,"Posible",IF(J12=4,"Probable",IF(J12=5,"Casi Seguro"))))))</f>
        <v>Posible</v>
      </c>
      <c r="L12" s="406">
        <f>IF(K12="","",IF(K12="Rara vez",0.2,IF(K12="Improbable",0.4,IF(K12="Posible",0.6,IF(K12="Probable",0.8,IF(K12="Casi seguro",1,))))))</f>
        <v>0.6</v>
      </c>
      <c r="M12" s="406" t="s">
        <v>114</v>
      </c>
      <c r="N12" s="406" t="s">
        <v>114</v>
      </c>
      <c r="O12" s="406" t="s">
        <v>114</v>
      </c>
      <c r="P12" s="406" t="s">
        <v>114</v>
      </c>
      <c r="Q12" s="406" t="s">
        <v>114</v>
      </c>
      <c r="R12" s="406" t="s">
        <v>114</v>
      </c>
      <c r="S12" s="406" t="s">
        <v>113</v>
      </c>
      <c r="T12" s="406" t="s">
        <v>113</v>
      </c>
      <c r="U12" s="406" t="s">
        <v>113</v>
      </c>
      <c r="V12" s="406" t="s">
        <v>114</v>
      </c>
      <c r="W12" s="406" t="s">
        <v>114</v>
      </c>
      <c r="X12" s="406" t="s">
        <v>114</v>
      </c>
      <c r="Y12" s="406" t="s">
        <v>114</v>
      </c>
      <c r="Z12" s="406" t="s">
        <v>114</v>
      </c>
      <c r="AA12" s="406" t="s">
        <v>114</v>
      </c>
      <c r="AB12" s="406" t="s">
        <v>113</v>
      </c>
      <c r="AC12" s="406" t="s">
        <v>114</v>
      </c>
      <c r="AD12" s="406" t="s">
        <v>113</v>
      </c>
      <c r="AE12" s="406" t="s">
        <v>113</v>
      </c>
      <c r="AF12" s="422">
        <f>IF(AB12="Si","19",COUNTIF(M12:AE13,"si"))</f>
        <v>13</v>
      </c>
      <c r="AG12" s="95">
        <f t="shared" si="0"/>
        <v>20</v>
      </c>
      <c r="AH12" s="405" t="str">
        <f>IF(AG12=5,"Moderado",IF(AG12=10,"Mayor",IF(AG12=20,"Catastrófico",0)))</f>
        <v>Catastrófico</v>
      </c>
      <c r="AI12" s="406">
        <f>IF(AH12="","",IF(AH12="Leve",0.2,IF(AH12="Menor",0.4,IF(AH12="Moderado",0.6,IF(AH12="Mayor",0.8,IF(AH12="Catastrófico",1,))))))</f>
        <v>1</v>
      </c>
      <c r="AJ12" s="401"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87">
        <v>1</v>
      </c>
      <c r="AL12" s="120" t="s">
        <v>553</v>
      </c>
      <c r="AM12" s="207" t="s">
        <v>111</v>
      </c>
      <c r="AN12" s="207">
        <f t="shared" si="1"/>
        <v>15</v>
      </c>
      <c r="AO12" s="207" t="s">
        <v>110</v>
      </c>
      <c r="AP12" s="207">
        <f t="shared" si="2"/>
        <v>15</v>
      </c>
      <c r="AQ12" s="207" t="s">
        <v>109</v>
      </c>
      <c r="AR12" s="207">
        <f t="shared" si="3"/>
        <v>15</v>
      </c>
      <c r="AS12" s="207" t="s">
        <v>108</v>
      </c>
      <c r="AT12" s="207">
        <f t="shared" si="4"/>
        <v>15</v>
      </c>
      <c r="AU12" s="207" t="s">
        <v>107</v>
      </c>
      <c r="AV12" s="207">
        <f t="shared" si="5"/>
        <v>15</v>
      </c>
      <c r="AW12" s="207" t="s">
        <v>106</v>
      </c>
      <c r="AX12" s="207">
        <f t="shared" si="6"/>
        <v>15</v>
      </c>
      <c r="AY12" s="207" t="s">
        <v>105</v>
      </c>
      <c r="AZ12" s="207">
        <f t="shared" si="7"/>
        <v>15</v>
      </c>
      <c r="BA12" s="208">
        <f t="shared" si="8"/>
        <v>105</v>
      </c>
      <c r="BB12" s="207" t="str">
        <f t="shared" si="9"/>
        <v>Fuerte</v>
      </c>
      <c r="BC12" s="207" t="s">
        <v>104</v>
      </c>
      <c r="BD12" s="207">
        <f t="shared" si="10"/>
        <v>100</v>
      </c>
      <c r="BE12" s="151" t="str">
        <f t="shared" si="11"/>
        <v>Fuerte</v>
      </c>
      <c r="BF12" s="461">
        <f>AVERAGE(BD12:BD14)</f>
        <v>100</v>
      </c>
      <c r="BG12" s="461" t="str">
        <f>IF(BF12=100,"Fuerte",IF(AND(BF12&lt;=99, BF12&gt;=50),"Moderado",IF(BF12&lt;50,"Débil")))</f>
        <v>Fuerte</v>
      </c>
      <c r="BH12" s="462">
        <f>IF(BG12="Fuerte",(J12-2),IF(BG12="Moderado",(J12-1), IF(BG12="Débil",((J12-0)))))</f>
        <v>1</v>
      </c>
      <c r="BI12" s="462" t="str">
        <f>IF(BH12&lt;=0,"Rara vez",IF(BH12=1,"Rara vez",IF(BH12=2,"Improbable",IF(BH12=3,"Posible",IF(BH12=4,"Probable",IF(BH12=5,"Casi Seguro"))))))</f>
        <v>Rara vez</v>
      </c>
      <c r="BJ12" s="463">
        <f>IF(BI12="","",IF(BI12="Rara vez",0.2,IF(BI12="Improbable",0.4,IF(BI12="Posible",0.6,IF(BI12="Probable",0.8,IF(BI12="Casi seguro",1,))))))</f>
        <v>0.2</v>
      </c>
      <c r="BK12" s="462" t="str">
        <f>IFERROR(IF(AG12=5,"Moderado",IF(AG12=10,"Mayor",IF(AG12=20,"Catastrófico",0))),"")</f>
        <v>Catastrófico</v>
      </c>
      <c r="BL12" s="463">
        <f>IF(AH12="","",IF(AH12="Moderado",0.6,IF(AH12="Mayor",0.8,IF(AH12="Catastrófico",1,))))</f>
        <v>1</v>
      </c>
      <c r="BM12" s="462" t="str">
        <f>IF(OR(AND(KBH12="Rara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151"/>
      <c r="BO12" s="118" t="s">
        <v>552</v>
      </c>
      <c r="BP12" s="118"/>
      <c r="BQ12" s="118" t="s">
        <v>549</v>
      </c>
      <c r="BR12" s="118" t="s">
        <v>545</v>
      </c>
      <c r="BS12" s="118"/>
      <c r="BT12" s="117">
        <v>45292</v>
      </c>
      <c r="BU12" s="117">
        <v>45657</v>
      </c>
      <c r="BV12" s="118"/>
      <c r="BW12" s="212"/>
      <c r="BX12" s="9"/>
      <c r="BY12" s="9"/>
      <c r="BZ12" s="9"/>
      <c r="CA12" s="9"/>
      <c r="CB12" s="9"/>
      <c r="CC12" s="9"/>
      <c r="CD12" s="9"/>
      <c r="CE12" s="9"/>
      <c r="CF12" s="9"/>
      <c r="CG12" s="9"/>
      <c r="CH12" s="9"/>
      <c r="CI12" s="9"/>
      <c r="CJ12" s="9"/>
      <c r="CK12" s="9"/>
      <c r="CL12" s="9"/>
      <c r="CM12" s="9"/>
      <c r="CN12" s="9"/>
      <c r="CO12" s="9"/>
      <c r="CP12" s="9"/>
      <c r="CQ12" s="9"/>
    </row>
    <row r="13" spans="1:95" ht="78.75" customHeight="1">
      <c r="A13" s="381"/>
      <c r="B13" s="381"/>
      <c r="C13" s="381"/>
      <c r="D13" s="381"/>
      <c r="E13" s="97"/>
      <c r="F13" s="97"/>
      <c r="G13" s="381"/>
      <c r="H13" s="381"/>
      <c r="I13" s="96" t="s">
        <v>123</v>
      </c>
      <c r="J13" s="402"/>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95">
        <f t="shared" si="0"/>
        <v>5</v>
      </c>
      <c r="AH13" s="381"/>
      <c r="AI13" s="381"/>
      <c r="AJ13" s="381"/>
      <c r="AK13" s="87">
        <v>2</v>
      </c>
      <c r="AL13" s="120" t="s">
        <v>551</v>
      </c>
      <c r="AM13" s="207" t="s">
        <v>111</v>
      </c>
      <c r="AN13" s="207">
        <f t="shared" si="1"/>
        <v>15</v>
      </c>
      <c r="AO13" s="207" t="s">
        <v>110</v>
      </c>
      <c r="AP13" s="207">
        <f t="shared" si="2"/>
        <v>15</v>
      </c>
      <c r="AQ13" s="207" t="s">
        <v>109</v>
      </c>
      <c r="AR13" s="207">
        <f t="shared" si="3"/>
        <v>15</v>
      </c>
      <c r="AS13" s="207" t="s">
        <v>108</v>
      </c>
      <c r="AT13" s="207">
        <f t="shared" si="4"/>
        <v>15</v>
      </c>
      <c r="AU13" s="207" t="s">
        <v>107</v>
      </c>
      <c r="AV13" s="207">
        <f t="shared" si="5"/>
        <v>15</v>
      </c>
      <c r="AW13" s="207" t="s">
        <v>106</v>
      </c>
      <c r="AX13" s="207">
        <f t="shared" si="6"/>
        <v>15</v>
      </c>
      <c r="AY13" s="207" t="s">
        <v>105</v>
      </c>
      <c r="AZ13" s="207">
        <f t="shared" si="7"/>
        <v>15</v>
      </c>
      <c r="BA13" s="208">
        <f t="shared" si="8"/>
        <v>105</v>
      </c>
      <c r="BB13" s="207" t="str">
        <f t="shared" si="9"/>
        <v>Fuerte</v>
      </c>
      <c r="BC13" s="207" t="s">
        <v>104</v>
      </c>
      <c r="BD13" s="207">
        <f t="shared" si="10"/>
        <v>100</v>
      </c>
      <c r="BE13" s="151" t="str">
        <f t="shared" si="11"/>
        <v>Fuerte</v>
      </c>
      <c r="BF13" s="381"/>
      <c r="BG13" s="381"/>
      <c r="BH13" s="381"/>
      <c r="BI13" s="381"/>
      <c r="BJ13" s="381"/>
      <c r="BK13" s="381"/>
      <c r="BL13" s="381"/>
      <c r="BM13" s="381"/>
      <c r="BN13" s="151"/>
      <c r="BO13" s="118" t="s">
        <v>550</v>
      </c>
      <c r="BP13" s="118"/>
      <c r="BQ13" s="118" t="s">
        <v>549</v>
      </c>
      <c r="BR13" s="118" t="s">
        <v>545</v>
      </c>
      <c r="BS13" s="118"/>
      <c r="BT13" s="117">
        <v>45292</v>
      </c>
      <c r="BU13" s="117">
        <v>45657</v>
      </c>
      <c r="BV13" s="118"/>
      <c r="BW13" s="212"/>
      <c r="BX13" s="9"/>
      <c r="BY13" s="9"/>
      <c r="BZ13" s="9"/>
      <c r="CA13" s="9"/>
      <c r="CB13" s="9"/>
      <c r="CC13" s="9"/>
      <c r="CD13" s="9"/>
      <c r="CE13" s="9"/>
      <c r="CF13" s="9"/>
      <c r="CG13" s="9"/>
      <c r="CH13" s="9"/>
      <c r="CI13" s="9"/>
      <c r="CJ13" s="9"/>
      <c r="CK13" s="9"/>
      <c r="CL13" s="9"/>
      <c r="CM13" s="9"/>
      <c r="CN13" s="9"/>
      <c r="CO13" s="9"/>
      <c r="CP13" s="9"/>
      <c r="CQ13" s="9"/>
    </row>
    <row r="14" spans="1:95" ht="78.75" customHeight="1">
      <c r="A14" s="381"/>
      <c r="B14" s="381"/>
      <c r="C14" s="381"/>
      <c r="D14" s="381"/>
      <c r="E14" s="97"/>
      <c r="F14" s="97"/>
      <c r="G14" s="381"/>
      <c r="H14" s="381"/>
      <c r="I14" s="96" t="s">
        <v>124</v>
      </c>
      <c r="J14" s="402"/>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95">
        <f t="shared" si="0"/>
        <v>5</v>
      </c>
      <c r="AH14" s="381"/>
      <c r="AI14" s="381"/>
      <c r="AJ14" s="381"/>
      <c r="AK14" s="87">
        <v>3</v>
      </c>
      <c r="AL14" s="120" t="s">
        <v>548</v>
      </c>
      <c r="AM14" s="207" t="s">
        <v>111</v>
      </c>
      <c r="AN14" s="207">
        <f t="shared" si="1"/>
        <v>15</v>
      </c>
      <c r="AO14" s="207" t="s">
        <v>110</v>
      </c>
      <c r="AP14" s="207">
        <f t="shared" si="2"/>
        <v>15</v>
      </c>
      <c r="AQ14" s="207" t="s">
        <v>109</v>
      </c>
      <c r="AR14" s="207">
        <f t="shared" si="3"/>
        <v>15</v>
      </c>
      <c r="AS14" s="207" t="s">
        <v>148</v>
      </c>
      <c r="AT14" s="207">
        <f t="shared" si="4"/>
        <v>10</v>
      </c>
      <c r="AU14" s="207" t="s">
        <v>107</v>
      </c>
      <c r="AV14" s="207">
        <f t="shared" si="5"/>
        <v>15</v>
      </c>
      <c r="AW14" s="207" t="s">
        <v>106</v>
      </c>
      <c r="AX14" s="207">
        <f t="shared" si="6"/>
        <v>15</v>
      </c>
      <c r="AY14" s="207" t="s">
        <v>105</v>
      </c>
      <c r="AZ14" s="207">
        <f t="shared" si="7"/>
        <v>15</v>
      </c>
      <c r="BA14" s="208">
        <f t="shared" si="8"/>
        <v>100</v>
      </c>
      <c r="BB14" s="207" t="str">
        <f t="shared" si="9"/>
        <v>Fuerte</v>
      </c>
      <c r="BC14" s="207" t="s">
        <v>104</v>
      </c>
      <c r="BD14" s="207">
        <f t="shared" si="10"/>
        <v>100</v>
      </c>
      <c r="BE14" s="151" t="str">
        <f t="shared" si="11"/>
        <v>Fuerte</v>
      </c>
      <c r="BF14" s="381"/>
      <c r="BG14" s="381"/>
      <c r="BH14" s="381"/>
      <c r="BI14" s="381"/>
      <c r="BJ14" s="381"/>
      <c r="BK14" s="381"/>
      <c r="BL14" s="381"/>
      <c r="BM14" s="381"/>
      <c r="BN14" s="151"/>
      <c r="BO14" s="118" t="s">
        <v>547</v>
      </c>
      <c r="BP14" s="118"/>
      <c r="BQ14" s="118" t="s">
        <v>546</v>
      </c>
      <c r="BR14" s="118" t="s">
        <v>545</v>
      </c>
      <c r="BS14" s="118"/>
      <c r="BT14" s="117">
        <v>45292</v>
      </c>
      <c r="BU14" s="117">
        <v>45657</v>
      </c>
      <c r="BV14" s="118"/>
      <c r="BW14" s="212"/>
      <c r="BX14" s="9"/>
      <c r="BY14" s="9"/>
      <c r="BZ14" s="9"/>
      <c r="CA14" s="9"/>
      <c r="CB14" s="9"/>
      <c r="CC14" s="9"/>
      <c r="CD14" s="9"/>
      <c r="CE14" s="9"/>
      <c r="CF14" s="9"/>
      <c r="CG14" s="9"/>
      <c r="CH14" s="9"/>
      <c r="CI14" s="9"/>
      <c r="CJ14" s="9"/>
      <c r="CK14" s="9"/>
      <c r="CL14" s="9"/>
      <c r="CM14" s="9"/>
      <c r="CN14" s="9"/>
      <c r="CO14" s="9"/>
      <c r="CP14" s="9"/>
      <c r="CQ14" s="9"/>
    </row>
    <row r="15" spans="1:95" ht="169">
      <c r="A15" s="401">
        <v>3</v>
      </c>
      <c r="B15" s="401" t="s">
        <v>544</v>
      </c>
      <c r="C15" s="401" t="s">
        <v>543</v>
      </c>
      <c r="D15" s="401" t="s">
        <v>542</v>
      </c>
      <c r="E15" s="211" t="s">
        <v>541</v>
      </c>
      <c r="F15" s="211" t="s">
        <v>540</v>
      </c>
      <c r="G15" s="401" t="s">
        <v>539</v>
      </c>
      <c r="H15" s="401" t="s">
        <v>150</v>
      </c>
      <c r="I15" s="96" t="s">
        <v>134</v>
      </c>
      <c r="J15" s="419">
        <v>2</v>
      </c>
      <c r="K15" s="405" t="str">
        <f>IF(J15&lt;=0,"",IF(J15=1,"Rara vez",IF(J15=2,"Improbable",IF(J15=3,"Posible",IF(J15=4,"Probable",IF(J15=5,"Casi Seguro"))))))</f>
        <v>Improbable</v>
      </c>
      <c r="L15" s="406">
        <f>IF(K15="","",IF(K15="Rara vez",0.2,IF(K15="Improbable",0.4,IF(K15="Posible",0.6,IF(K15="Probable",0.8,IF(K15="Casi seguro",1,))))))</f>
        <v>0.4</v>
      </c>
      <c r="M15" s="406" t="s">
        <v>114</v>
      </c>
      <c r="N15" s="406" t="s">
        <v>114</v>
      </c>
      <c r="O15" s="406" t="s">
        <v>114</v>
      </c>
      <c r="P15" s="406" t="s">
        <v>114</v>
      </c>
      <c r="Q15" s="406" t="s">
        <v>114</v>
      </c>
      <c r="R15" s="406" t="s">
        <v>113</v>
      </c>
      <c r="S15" s="406" t="s">
        <v>113</v>
      </c>
      <c r="T15" s="406" t="s">
        <v>113</v>
      </c>
      <c r="U15" s="406" t="s">
        <v>113</v>
      </c>
      <c r="V15" s="406" t="s">
        <v>114</v>
      </c>
      <c r="W15" s="406" t="s">
        <v>113</v>
      </c>
      <c r="X15" s="406" t="s">
        <v>114</v>
      </c>
      <c r="Y15" s="406" t="s">
        <v>113</v>
      </c>
      <c r="Z15" s="406" t="s">
        <v>113</v>
      </c>
      <c r="AA15" s="406" t="s">
        <v>114</v>
      </c>
      <c r="AB15" s="406" t="s">
        <v>113</v>
      </c>
      <c r="AC15" s="406" t="s">
        <v>114</v>
      </c>
      <c r="AD15" s="406" t="s">
        <v>113</v>
      </c>
      <c r="AE15" s="406" t="s">
        <v>113</v>
      </c>
      <c r="AF15" s="422">
        <f>IF(AB15="Si","19",COUNTIF(M15:AE16,"si"))</f>
        <v>9</v>
      </c>
      <c r="AG15" s="95">
        <f t="shared" si="0"/>
        <v>10</v>
      </c>
      <c r="AH15" s="405" t="str">
        <f>IF(AG15=5,"Moderado",IF(AG15=10,"Mayor",IF(AG15=20,"Catastrófico",0)))</f>
        <v>Mayor</v>
      </c>
      <c r="AI15" s="406">
        <f>IF(AH15="","",IF(AH15="Moderado",0.6,IF(AH15="Mayor",0.8,IF(AH15="Catastrófico",1,))))</f>
        <v>0.8</v>
      </c>
      <c r="AJ15" s="405"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94">
        <v>1</v>
      </c>
      <c r="AL15" s="73" t="s">
        <v>538</v>
      </c>
      <c r="AM15" s="90" t="s">
        <v>111</v>
      </c>
      <c r="AN15" s="90">
        <f t="shared" si="1"/>
        <v>15</v>
      </c>
      <c r="AO15" s="90" t="s">
        <v>110</v>
      </c>
      <c r="AP15" s="90">
        <f t="shared" si="2"/>
        <v>15</v>
      </c>
      <c r="AQ15" s="90" t="s">
        <v>109</v>
      </c>
      <c r="AR15" s="90">
        <f t="shared" si="3"/>
        <v>15</v>
      </c>
      <c r="AS15" s="90" t="s">
        <v>108</v>
      </c>
      <c r="AT15" s="90">
        <f t="shared" si="4"/>
        <v>15</v>
      </c>
      <c r="AU15" s="90" t="s">
        <v>107</v>
      </c>
      <c r="AV15" s="90">
        <f t="shared" si="5"/>
        <v>15</v>
      </c>
      <c r="AW15" s="92" t="s">
        <v>106</v>
      </c>
      <c r="AX15" s="90">
        <f t="shared" si="6"/>
        <v>15</v>
      </c>
      <c r="AY15" s="92" t="s">
        <v>105</v>
      </c>
      <c r="AZ15" s="90">
        <f t="shared" si="7"/>
        <v>15</v>
      </c>
      <c r="BA15" s="91">
        <f t="shared" si="8"/>
        <v>105</v>
      </c>
      <c r="BB15" s="90" t="str">
        <f t="shared" si="9"/>
        <v>Fuerte</v>
      </c>
      <c r="BC15" s="90" t="s">
        <v>104</v>
      </c>
      <c r="BD15" s="90">
        <f t="shared" si="10"/>
        <v>100</v>
      </c>
      <c r="BE15" s="89" t="str">
        <f t="shared" si="11"/>
        <v>Fuerte</v>
      </c>
      <c r="BF15" s="407">
        <f>AVERAGE(BD15:BD15)</f>
        <v>100</v>
      </c>
      <c r="BG15" s="407" t="str">
        <f>IF(BF15=100,"Fuerte",IF(AND(BF15&lt;=99, BF15&gt;=50),"Moderado",IF(BF15&lt;50,"Débil")))</f>
        <v>Fuerte</v>
      </c>
      <c r="BH15" s="380">
        <f>IF(BG15="Fuerte",(J15-2),IF(BG15="Moderado",(J15-1), IF(BG15="Débil",((J15-0)))))</f>
        <v>0</v>
      </c>
      <c r="BI15" s="380" t="str">
        <f>IF(BH15&lt;=0,"Rara vez",IF(BH15=1,"Rara vez",IF(BH15=2,"Improbable",IF(BH15=3,"Posible",IF(BH15=4,"Probable",IF(BH15=5,"Casi Seguro"))))))</f>
        <v>Rara vez</v>
      </c>
      <c r="BJ15" s="403">
        <f>IF(BI15="","",IF(BI15="Rara vez",0.2,IF(BI15="Improbable",0.4,IF(BI15="Posible",0.6,IF(BI15="Probable",0.8,IF(BI15="Casi seguro",1,))))))</f>
        <v>0.2</v>
      </c>
      <c r="BK15" s="380" t="str">
        <f>IFERROR(IF(AG15=5,"Moderado",IF(AG15=10,"Mayor",IF(AG15=20,"Catastrófico",0))),"")</f>
        <v>Mayor</v>
      </c>
      <c r="BL15" s="403">
        <f>IF(AH15="","",IF(AH15="Moderado",0.6,IF(AH15="Mayor",0.8,IF(AH15="Catastrófico",1,))))</f>
        <v>0.8</v>
      </c>
      <c r="BM15" s="404"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82" t="s">
        <v>147</v>
      </c>
      <c r="BO15" s="80" t="s">
        <v>537</v>
      </c>
      <c r="BP15" s="87"/>
      <c r="BQ15" s="87"/>
      <c r="BR15" s="87"/>
      <c r="BS15" s="87"/>
      <c r="BT15" s="88"/>
      <c r="BU15" s="88"/>
      <c r="BV15" s="87"/>
      <c r="BW15" s="87"/>
      <c r="BX15" s="9"/>
      <c r="BY15" s="9"/>
      <c r="BZ15" s="9"/>
      <c r="CA15" s="9"/>
      <c r="CB15" s="9"/>
      <c r="CC15" s="9"/>
      <c r="CD15" s="9"/>
      <c r="CE15" s="9"/>
      <c r="CF15" s="9"/>
      <c r="CG15" s="9"/>
      <c r="CH15" s="9"/>
      <c r="CI15" s="9"/>
      <c r="CJ15" s="9"/>
      <c r="CK15" s="9"/>
      <c r="CL15" s="9"/>
      <c r="CM15" s="9"/>
      <c r="CN15" s="9"/>
      <c r="CO15" s="9"/>
      <c r="CP15" s="9"/>
      <c r="CQ15" s="9"/>
    </row>
    <row r="16" spans="1:95" ht="78.75" customHeight="1">
      <c r="A16" s="381"/>
      <c r="B16" s="381"/>
      <c r="C16" s="381"/>
      <c r="D16" s="381"/>
      <c r="E16" s="97"/>
      <c r="F16" s="97"/>
      <c r="G16" s="381"/>
      <c r="H16" s="381"/>
      <c r="I16" s="96" t="s">
        <v>124</v>
      </c>
      <c r="J16" s="402"/>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95">
        <f t="shared" si="0"/>
        <v>5</v>
      </c>
      <c r="AH16" s="381"/>
      <c r="AI16" s="381"/>
      <c r="AJ16" s="381"/>
      <c r="AK16" s="94">
        <v>2</v>
      </c>
      <c r="AL16" s="93" t="s">
        <v>141</v>
      </c>
      <c r="AM16" s="90"/>
      <c r="AN16" s="90" t="str">
        <f t="shared" si="1"/>
        <v/>
      </c>
      <c r="AO16" s="90"/>
      <c r="AP16" s="90" t="str">
        <f t="shared" si="2"/>
        <v/>
      </c>
      <c r="AQ16" s="90"/>
      <c r="AR16" s="90" t="str">
        <f t="shared" si="3"/>
        <v/>
      </c>
      <c r="AS16" s="90"/>
      <c r="AT16" s="90" t="str">
        <f t="shared" si="4"/>
        <v/>
      </c>
      <c r="AU16" s="90"/>
      <c r="AV16" s="90" t="str">
        <f t="shared" si="5"/>
        <v/>
      </c>
      <c r="AW16" s="92"/>
      <c r="AX16" s="90" t="str">
        <f t="shared" si="6"/>
        <v/>
      </c>
      <c r="AY16" s="92"/>
      <c r="AZ16" s="90" t="str">
        <f t="shared" si="7"/>
        <v/>
      </c>
      <c r="BA16" s="91"/>
      <c r="BB16" s="90"/>
      <c r="BC16" s="90"/>
      <c r="BD16" s="90"/>
      <c r="BE16" s="89"/>
      <c r="BF16" s="381"/>
      <c r="BG16" s="381"/>
      <c r="BH16" s="381"/>
      <c r="BI16" s="381"/>
      <c r="BJ16" s="381"/>
      <c r="BK16" s="381"/>
      <c r="BL16" s="381"/>
      <c r="BM16" s="381"/>
      <c r="BN16" s="89"/>
      <c r="BO16" s="87"/>
      <c r="BP16" s="87"/>
      <c r="BQ16" s="87"/>
      <c r="BR16" s="87"/>
      <c r="BS16" s="87"/>
      <c r="BT16" s="87"/>
      <c r="BU16" s="87"/>
      <c r="BV16" s="87"/>
      <c r="BW16" s="87"/>
      <c r="BX16" s="9"/>
      <c r="BY16" s="9"/>
      <c r="BZ16" s="9"/>
      <c r="CA16" s="9"/>
      <c r="CB16" s="9"/>
      <c r="CC16" s="9"/>
      <c r="CD16" s="9"/>
      <c r="CE16" s="9"/>
      <c r="CF16" s="9"/>
      <c r="CG16" s="9"/>
      <c r="CH16" s="9"/>
      <c r="CI16" s="9"/>
      <c r="CJ16" s="9"/>
      <c r="CK16" s="9"/>
      <c r="CL16" s="9"/>
      <c r="CM16" s="9"/>
      <c r="CN16" s="9"/>
      <c r="CO16" s="9"/>
      <c r="CP16" s="9"/>
      <c r="CQ16" s="9"/>
    </row>
    <row r="17" spans="1:95" ht="78.75" customHeight="1">
      <c r="A17" s="381"/>
      <c r="B17" s="381"/>
      <c r="C17" s="381"/>
      <c r="D17" s="381"/>
      <c r="E17" s="97"/>
      <c r="F17" s="97"/>
      <c r="G17" s="381"/>
      <c r="H17" s="381"/>
      <c r="I17" s="96" t="s">
        <v>123</v>
      </c>
      <c r="J17" s="402"/>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95">
        <f t="shared" si="0"/>
        <v>5</v>
      </c>
      <c r="AH17" s="381"/>
      <c r="AI17" s="381"/>
      <c r="AJ17" s="381"/>
      <c r="AK17" s="94">
        <v>3</v>
      </c>
      <c r="AL17" s="93" t="s">
        <v>141</v>
      </c>
      <c r="AM17" s="90"/>
      <c r="AN17" s="90" t="str">
        <f t="shared" si="1"/>
        <v/>
      </c>
      <c r="AO17" s="90"/>
      <c r="AP17" s="90" t="str">
        <f t="shared" si="2"/>
        <v/>
      </c>
      <c r="AQ17" s="90"/>
      <c r="AR17" s="90" t="str">
        <f t="shared" si="3"/>
        <v/>
      </c>
      <c r="AS17" s="90"/>
      <c r="AT17" s="90" t="str">
        <f t="shared" si="4"/>
        <v/>
      </c>
      <c r="AU17" s="90"/>
      <c r="AV17" s="90" t="str">
        <f t="shared" si="5"/>
        <v/>
      </c>
      <c r="AW17" s="92"/>
      <c r="AX17" s="90" t="str">
        <f t="shared" si="6"/>
        <v/>
      </c>
      <c r="AY17" s="92"/>
      <c r="AZ17" s="90" t="str">
        <f t="shared" si="7"/>
        <v/>
      </c>
      <c r="BA17" s="91"/>
      <c r="BB17" s="90"/>
      <c r="BC17" s="90"/>
      <c r="BD17" s="90"/>
      <c r="BE17" s="89"/>
      <c r="BF17" s="381"/>
      <c r="BG17" s="381"/>
      <c r="BH17" s="381"/>
      <c r="BI17" s="381"/>
      <c r="BJ17" s="381"/>
      <c r="BK17" s="381"/>
      <c r="BL17" s="381"/>
      <c r="BM17" s="381"/>
      <c r="BN17" s="89"/>
      <c r="BO17" s="87"/>
      <c r="BP17" s="87"/>
      <c r="BQ17" s="87"/>
      <c r="BR17" s="87"/>
      <c r="BS17" s="87"/>
      <c r="BT17" s="88"/>
      <c r="BU17" s="88"/>
      <c r="BV17" s="87"/>
      <c r="BW17" s="94"/>
      <c r="BX17" s="9"/>
      <c r="BY17" s="9"/>
      <c r="BZ17" s="9"/>
      <c r="CA17" s="9"/>
      <c r="CB17" s="9"/>
      <c r="CC17" s="9"/>
      <c r="CD17" s="9"/>
      <c r="CE17" s="9"/>
      <c r="CF17" s="9"/>
      <c r="CG17" s="9"/>
      <c r="CH17" s="9"/>
      <c r="CI17" s="9"/>
      <c r="CJ17" s="9"/>
      <c r="CK17" s="9"/>
      <c r="CL17" s="9"/>
      <c r="CM17" s="9"/>
      <c r="CN17" s="9"/>
      <c r="CO17" s="9"/>
      <c r="CP17" s="9"/>
      <c r="CQ17" s="9"/>
    </row>
    <row r="18" spans="1:95" ht="78.75" customHeight="1">
      <c r="A18" s="401">
        <v>4</v>
      </c>
      <c r="B18" s="401" t="s">
        <v>536</v>
      </c>
      <c r="C18" s="401" t="s">
        <v>535</v>
      </c>
      <c r="D18" s="401" t="s">
        <v>534</v>
      </c>
      <c r="E18" s="98" t="s">
        <v>533</v>
      </c>
      <c r="F18" s="98" t="s">
        <v>533</v>
      </c>
      <c r="G18" s="401" t="s">
        <v>532</v>
      </c>
      <c r="H18" s="401" t="s">
        <v>150</v>
      </c>
      <c r="I18" s="54" t="s">
        <v>134</v>
      </c>
      <c r="J18" s="419">
        <v>3</v>
      </c>
      <c r="K18" s="405" t="str">
        <f>IF(J18&lt;=0,"",IF(J18=1,"Rara vez",IF(J18=2,"Improbable",IF(J18=3,"Posible",IF(J18=4,"Probable",IF(J18=5,"Casi Seguro"))))))</f>
        <v>Posible</v>
      </c>
      <c r="L18" s="406">
        <f>IF(K18="","",IF(K18="Rara vez",0.2,IF(K18="Improbable",0.4,IF(K18="Posible",0.6,IF(K18="Probable",0.8,IF(K18="Casi seguro",1,))))))</f>
        <v>0.6</v>
      </c>
      <c r="M18" s="406" t="s">
        <v>114</v>
      </c>
      <c r="N18" s="406" t="s">
        <v>114</v>
      </c>
      <c r="O18" s="406" t="s">
        <v>114</v>
      </c>
      <c r="P18" s="406" t="s">
        <v>114</v>
      </c>
      <c r="Q18" s="406" t="s">
        <v>114</v>
      </c>
      <c r="R18" s="406" t="s">
        <v>114</v>
      </c>
      <c r="S18" s="406" t="s">
        <v>114</v>
      </c>
      <c r="T18" s="406" t="s">
        <v>113</v>
      </c>
      <c r="U18" s="406" t="s">
        <v>114</v>
      </c>
      <c r="V18" s="406" t="s">
        <v>114</v>
      </c>
      <c r="W18" s="406" t="s">
        <v>114</v>
      </c>
      <c r="X18" s="406" t="s">
        <v>114</v>
      </c>
      <c r="Y18" s="406" t="s">
        <v>114</v>
      </c>
      <c r="Z18" s="406" t="s">
        <v>114</v>
      </c>
      <c r="AA18" s="406" t="s">
        <v>114</v>
      </c>
      <c r="AB18" s="406" t="s">
        <v>113</v>
      </c>
      <c r="AC18" s="406" t="s">
        <v>114</v>
      </c>
      <c r="AD18" s="406" t="s">
        <v>114</v>
      </c>
      <c r="AE18" s="406" t="s">
        <v>113</v>
      </c>
      <c r="AF18" s="422">
        <f>IF(AB18="Si","19",COUNTIF(M18:AE19,"si"))</f>
        <v>16</v>
      </c>
      <c r="AG18" s="95">
        <f t="shared" si="0"/>
        <v>20</v>
      </c>
      <c r="AH18" s="405" t="str">
        <f>IF(AG18=5,"Moderado",IF(AG18=10,"Mayor",IF(AG18=20,"Catastrófico",0)))</f>
        <v>Catastrófico</v>
      </c>
      <c r="AI18" s="406">
        <f>IF(AH18="","",IF(AH18="Moderado",0.6,IF(AH18="Mayor",0.8,IF(AH18="Catastrófico",1,))))</f>
        <v>1</v>
      </c>
      <c r="AJ18" s="405"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Extremo</v>
      </c>
      <c r="AK18" s="94">
        <v>1</v>
      </c>
      <c r="AL18" s="46" t="s">
        <v>531</v>
      </c>
      <c r="AM18" s="90" t="s">
        <v>111</v>
      </c>
      <c r="AN18" s="90">
        <f t="shared" si="1"/>
        <v>15</v>
      </c>
      <c r="AO18" s="90" t="s">
        <v>110</v>
      </c>
      <c r="AP18" s="90">
        <f t="shared" si="2"/>
        <v>15</v>
      </c>
      <c r="AQ18" s="90" t="s">
        <v>109</v>
      </c>
      <c r="AR18" s="90">
        <f t="shared" si="3"/>
        <v>15</v>
      </c>
      <c r="AS18" s="71" t="s">
        <v>108</v>
      </c>
      <c r="AT18" s="90">
        <f t="shared" si="4"/>
        <v>15</v>
      </c>
      <c r="AU18" s="90" t="s">
        <v>107</v>
      </c>
      <c r="AV18" s="90">
        <f t="shared" si="5"/>
        <v>15</v>
      </c>
      <c r="AW18" s="92" t="s">
        <v>106</v>
      </c>
      <c r="AX18" s="90">
        <f t="shared" si="6"/>
        <v>15</v>
      </c>
      <c r="AY18" s="92" t="s">
        <v>105</v>
      </c>
      <c r="AZ18" s="90">
        <f t="shared" si="7"/>
        <v>15</v>
      </c>
      <c r="BA18" s="91">
        <f t="shared" ref="BA18:BA26" si="12">SUM(AN18,AP18,AR18,AT18,AV18,AX18,AZ18)</f>
        <v>105</v>
      </c>
      <c r="BB18" s="90" t="str">
        <f t="shared" ref="BB18:BB26" si="13">IF(BA18&gt;=96,"Fuerte",IF(AND(BA18&gt;=86, BA18&lt;96),"Moderado",IF(BA18&lt;86,"Débil")))</f>
        <v>Fuerte</v>
      </c>
      <c r="BC18" s="90" t="s">
        <v>104</v>
      </c>
      <c r="BD18" s="90">
        <f t="shared" ref="BD18:BD26" si="14">VALUE(IF(OR(AND(BB18="Fuerte",BC18="Fuerte")),"100",IF(OR(AND(BB18="Fuerte",BC18="Moderado"),AND(BB18="Moderado",BC18="Fuerte"),AND(BB18="Moderado",BC18="Moderado")),"50",IF(OR(AND(BB18="Fuerte",BC18="Débil"),AND(BB18="Moderado",BC18="Débil"),AND(BB18="Débil",BC18="Fuerte"),AND(BB18="Débil",BC18="Moderado"),AND(BB18="Débil",BC18="Débil")),"0",))))</f>
        <v>100</v>
      </c>
      <c r="BE18" s="89" t="str">
        <f t="shared" ref="BE18:BE26" si="15">IF(BD18=100,"Fuerte",IF(BD18=50,"Moderado",IF(BD18=0,"Débil")))</f>
        <v>Fuerte</v>
      </c>
      <c r="BF18" s="407">
        <f>AVERAGE(BD18:BD21)</f>
        <v>100</v>
      </c>
      <c r="BG18" s="407" t="str">
        <f>IF(BF18=100,"Fuerte",IF(AND(BF18&lt;=99, BF18&gt;=50),"Moderado",IF(BF18&lt;50,"Débil")))</f>
        <v>Fuerte</v>
      </c>
      <c r="BH18" s="380">
        <f>IF(BG18="Fuerte",(J18-2),IF(BG18="Moderado",(J18-1), IF(BG18="Débil",((J18-0)))))</f>
        <v>1</v>
      </c>
      <c r="BI18" s="380" t="str">
        <f>IF(BH18&lt;=0,"Rara vez",IF(BH18=1,"Rara vez",IF(BH18=2,"Improbable",IF(BH18=3,"Posible",IF(BH18=4,"Probable",IF(BH18=5,"Casi Seguro"))))))</f>
        <v>Rara vez</v>
      </c>
      <c r="BJ18" s="403">
        <f>IF(BI18="","",IF(BI18="Rara vez",0.2,IF(BI18="Improbable",0.4,IF(BI18="Posible",0.6,IF(BI18="Probable",0.8,IF(BI18="Casi seguro",1,))))))</f>
        <v>0.2</v>
      </c>
      <c r="BK18" s="380" t="str">
        <f>IFERROR(IF(AG18=5,"Moderado",IF(AG18=10,"Mayor",IF(AG18=20,"Catastrófico",0))),"")</f>
        <v>Catastrófico</v>
      </c>
      <c r="BL18" s="403">
        <f>IF(AH18="","",IF(AH18="Moderado",0.6,IF(AH18="Mayor",0.8,IF(AH18="Catastrófico",1,))))</f>
        <v>1</v>
      </c>
      <c r="BM18" s="404" t="str">
        <f>IF(OR(AND(KBI18="Rara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Extremo</v>
      </c>
      <c r="BN18" s="82" t="s">
        <v>147</v>
      </c>
      <c r="BO18" s="80" t="s">
        <v>530</v>
      </c>
      <c r="BP18" s="80" t="s">
        <v>529</v>
      </c>
      <c r="BQ18" s="80" t="s">
        <v>528</v>
      </c>
      <c r="BR18" s="80" t="s">
        <v>527</v>
      </c>
      <c r="BS18" s="80" t="s">
        <v>526</v>
      </c>
      <c r="BT18" s="80">
        <v>2024</v>
      </c>
      <c r="BU18" s="80">
        <v>45657</v>
      </c>
      <c r="BV18" s="80"/>
      <c r="BW18" s="210"/>
      <c r="BX18" s="9"/>
      <c r="BY18" s="9"/>
      <c r="BZ18" s="9"/>
      <c r="CA18" s="9"/>
      <c r="CB18" s="9"/>
      <c r="CC18" s="9"/>
      <c r="CD18" s="9"/>
      <c r="CE18" s="9"/>
      <c r="CF18" s="9"/>
      <c r="CG18" s="9"/>
      <c r="CH18" s="9"/>
      <c r="CI18" s="9"/>
      <c r="CJ18" s="9"/>
      <c r="CK18" s="9"/>
      <c r="CL18" s="9"/>
      <c r="CM18" s="9"/>
      <c r="CN18" s="9"/>
      <c r="CO18" s="9"/>
      <c r="CP18" s="9"/>
      <c r="CQ18" s="9"/>
    </row>
    <row r="19" spans="1:95" ht="78.75" customHeight="1">
      <c r="A19" s="381"/>
      <c r="B19" s="381"/>
      <c r="C19" s="381"/>
      <c r="D19" s="381"/>
      <c r="E19" s="97"/>
      <c r="F19" s="97"/>
      <c r="G19" s="381"/>
      <c r="H19" s="381"/>
      <c r="I19" s="54" t="s">
        <v>123</v>
      </c>
      <c r="J19" s="402"/>
      <c r="K19" s="381"/>
      <c r="L19" s="381"/>
      <c r="M19" s="450"/>
      <c r="N19" s="450"/>
      <c r="O19" s="450"/>
      <c r="P19" s="450"/>
      <c r="Q19" s="450"/>
      <c r="R19" s="450"/>
      <c r="S19" s="450"/>
      <c r="T19" s="450"/>
      <c r="U19" s="450"/>
      <c r="V19" s="450"/>
      <c r="W19" s="450"/>
      <c r="X19" s="450"/>
      <c r="Y19" s="450"/>
      <c r="Z19" s="450"/>
      <c r="AA19" s="450"/>
      <c r="AB19" s="450"/>
      <c r="AC19" s="450"/>
      <c r="AD19" s="450"/>
      <c r="AE19" s="450"/>
      <c r="AF19" s="381"/>
      <c r="AG19" s="95">
        <f t="shared" si="0"/>
        <v>5</v>
      </c>
      <c r="AH19" s="381"/>
      <c r="AI19" s="381"/>
      <c r="AJ19" s="381"/>
      <c r="AK19" s="94">
        <v>2</v>
      </c>
      <c r="AL19" s="73" t="s">
        <v>525</v>
      </c>
      <c r="AM19" s="90" t="s">
        <v>111</v>
      </c>
      <c r="AN19" s="90">
        <f t="shared" si="1"/>
        <v>15</v>
      </c>
      <c r="AO19" s="90" t="s">
        <v>110</v>
      </c>
      <c r="AP19" s="90">
        <f t="shared" si="2"/>
        <v>15</v>
      </c>
      <c r="AQ19" s="90" t="s">
        <v>109</v>
      </c>
      <c r="AR19" s="90">
        <f t="shared" si="3"/>
        <v>15</v>
      </c>
      <c r="AS19" s="71" t="s">
        <v>148</v>
      </c>
      <c r="AT19" s="90">
        <f t="shared" si="4"/>
        <v>10</v>
      </c>
      <c r="AU19" s="90" t="s">
        <v>107</v>
      </c>
      <c r="AV19" s="90">
        <f t="shared" si="5"/>
        <v>15</v>
      </c>
      <c r="AW19" s="92" t="s">
        <v>106</v>
      </c>
      <c r="AX19" s="90">
        <f t="shared" si="6"/>
        <v>15</v>
      </c>
      <c r="AY19" s="92" t="s">
        <v>105</v>
      </c>
      <c r="AZ19" s="90">
        <f t="shared" si="7"/>
        <v>15</v>
      </c>
      <c r="BA19" s="91">
        <f t="shared" si="12"/>
        <v>100</v>
      </c>
      <c r="BB19" s="90" t="str">
        <f t="shared" si="13"/>
        <v>Fuerte</v>
      </c>
      <c r="BC19" s="90" t="s">
        <v>104</v>
      </c>
      <c r="BD19" s="90">
        <f t="shared" si="14"/>
        <v>100</v>
      </c>
      <c r="BE19" s="89" t="str">
        <f t="shared" si="15"/>
        <v>Fuerte</v>
      </c>
      <c r="BF19" s="381"/>
      <c r="BG19" s="381"/>
      <c r="BH19" s="381"/>
      <c r="BI19" s="381"/>
      <c r="BJ19" s="381"/>
      <c r="BK19" s="381"/>
      <c r="BL19" s="381"/>
      <c r="BM19" s="381"/>
      <c r="BN19" s="82" t="s">
        <v>147</v>
      </c>
      <c r="BO19" s="80" t="s">
        <v>524</v>
      </c>
      <c r="BP19" s="80" t="s">
        <v>521</v>
      </c>
      <c r="BQ19" s="80" t="s">
        <v>520</v>
      </c>
      <c r="BR19" s="80" t="s">
        <v>519</v>
      </c>
      <c r="BS19" s="80" t="s">
        <v>519</v>
      </c>
      <c r="BT19" s="80">
        <v>2024</v>
      </c>
      <c r="BU19" s="80">
        <v>45657</v>
      </c>
      <c r="BV19" s="80"/>
      <c r="BW19" s="94"/>
      <c r="BX19" s="9"/>
      <c r="BY19" s="9"/>
      <c r="BZ19" s="9"/>
      <c r="CA19" s="9"/>
      <c r="CB19" s="9"/>
      <c r="CC19" s="9"/>
      <c r="CD19" s="9"/>
      <c r="CE19" s="9"/>
      <c r="CF19" s="9"/>
      <c r="CG19" s="9"/>
      <c r="CH19" s="9"/>
      <c r="CI19" s="9"/>
      <c r="CJ19" s="9"/>
      <c r="CK19" s="9"/>
      <c r="CL19" s="9"/>
      <c r="CM19" s="9"/>
      <c r="CN19" s="9"/>
      <c r="CO19" s="9"/>
      <c r="CP19" s="9"/>
      <c r="CQ19" s="9"/>
    </row>
    <row r="20" spans="1:95" ht="78.75" customHeight="1">
      <c r="A20" s="381"/>
      <c r="B20" s="381"/>
      <c r="C20" s="381"/>
      <c r="D20" s="381"/>
      <c r="E20" s="97"/>
      <c r="F20" s="97"/>
      <c r="G20" s="381"/>
      <c r="H20" s="381"/>
      <c r="I20" s="54" t="s">
        <v>124</v>
      </c>
      <c r="J20" s="402"/>
      <c r="K20" s="381"/>
      <c r="L20" s="381"/>
      <c r="M20" s="450"/>
      <c r="N20" s="450"/>
      <c r="O20" s="450"/>
      <c r="P20" s="450"/>
      <c r="Q20" s="450"/>
      <c r="R20" s="450"/>
      <c r="S20" s="450"/>
      <c r="T20" s="450"/>
      <c r="U20" s="450"/>
      <c r="V20" s="450"/>
      <c r="W20" s="450"/>
      <c r="X20" s="450"/>
      <c r="Y20" s="450"/>
      <c r="Z20" s="450"/>
      <c r="AA20" s="450"/>
      <c r="AB20" s="450"/>
      <c r="AC20" s="450"/>
      <c r="AD20" s="450"/>
      <c r="AE20" s="450"/>
      <c r="AF20" s="381"/>
      <c r="AG20" s="95">
        <f t="shared" si="0"/>
        <v>5</v>
      </c>
      <c r="AH20" s="381"/>
      <c r="AI20" s="381"/>
      <c r="AJ20" s="381"/>
      <c r="AK20" s="94">
        <v>3</v>
      </c>
      <c r="AL20" s="73" t="s">
        <v>523</v>
      </c>
      <c r="AM20" s="90" t="s">
        <v>111</v>
      </c>
      <c r="AN20" s="90">
        <f t="shared" si="1"/>
        <v>15</v>
      </c>
      <c r="AO20" s="90" t="s">
        <v>110</v>
      </c>
      <c r="AP20" s="90">
        <f t="shared" si="2"/>
        <v>15</v>
      </c>
      <c r="AQ20" s="90" t="s">
        <v>109</v>
      </c>
      <c r="AR20" s="90">
        <f t="shared" si="3"/>
        <v>15</v>
      </c>
      <c r="AS20" s="71" t="s">
        <v>108</v>
      </c>
      <c r="AT20" s="90">
        <f t="shared" si="4"/>
        <v>15</v>
      </c>
      <c r="AU20" s="90" t="s">
        <v>107</v>
      </c>
      <c r="AV20" s="90">
        <f t="shared" si="5"/>
        <v>15</v>
      </c>
      <c r="AW20" s="92" t="s">
        <v>106</v>
      </c>
      <c r="AX20" s="90">
        <f t="shared" si="6"/>
        <v>15</v>
      </c>
      <c r="AY20" s="92" t="s">
        <v>105</v>
      </c>
      <c r="AZ20" s="90">
        <f t="shared" si="7"/>
        <v>15</v>
      </c>
      <c r="BA20" s="91">
        <f t="shared" si="12"/>
        <v>105</v>
      </c>
      <c r="BB20" s="90" t="str">
        <f t="shared" si="13"/>
        <v>Fuerte</v>
      </c>
      <c r="BC20" s="90" t="s">
        <v>104</v>
      </c>
      <c r="BD20" s="90">
        <f t="shared" si="14"/>
        <v>100</v>
      </c>
      <c r="BE20" s="89" t="str">
        <f t="shared" si="15"/>
        <v>Fuerte</v>
      </c>
      <c r="BF20" s="381"/>
      <c r="BG20" s="381"/>
      <c r="BH20" s="381"/>
      <c r="BI20" s="381"/>
      <c r="BJ20" s="381"/>
      <c r="BK20" s="381"/>
      <c r="BL20" s="381"/>
      <c r="BM20" s="381"/>
      <c r="BN20" s="82" t="s">
        <v>147</v>
      </c>
      <c r="BO20" s="80" t="s">
        <v>522</v>
      </c>
      <c r="BP20" s="80" t="s">
        <v>521</v>
      </c>
      <c r="BQ20" s="80" t="s">
        <v>520</v>
      </c>
      <c r="BR20" s="80" t="s">
        <v>519</v>
      </c>
      <c r="BS20" s="80" t="s">
        <v>519</v>
      </c>
      <c r="BT20" s="80">
        <v>2024</v>
      </c>
      <c r="BU20" s="80">
        <v>45657</v>
      </c>
      <c r="BV20" s="80"/>
      <c r="BW20" s="94"/>
      <c r="BX20" s="9"/>
      <c r="BY20" s="9"/>
      <c r="BZ20" s="9"/>
      <c r="CA20" s="9"/>
      <c r="CB20" s="9"/>
      <c r="CC20" s="9"/>
      <c r="CD20" s="9"/>
      <c r="CE20" s="9"/>
      <c r="CF20" s="9"/>
      <c r="CG20" s="9"/>
      <c r="CH20" s="9"/>
      <c r="CI20" s="9"/>
      <c r="CJ20" s="9"/>
      <c r="CK20" s="9"/>
      <c r="CL20" s="9"/>
      <c r="CM20" s="9"/>
      <c r="CN20" s="9"/>
      <c r="CO20" s="9"/>
      <c r="CP20" s="9"/>
      <c r="CQ20" s="9"/>
    </row>
    <row r="21" spans="1:95" ht="78.75" customHeight="1">
      <c r="A21" s="381"/>
      <c r="B21" s="381"/>
      <c r="C21" s="381"/>
      <c r="D21" s="381"/>
      <c r="E21" s="97"/>
      <c r="F21" s="97"/>
      <c r="G21" s="381"/>
      <c r="H21" s="381"/>
      <c r="I21" s="96"/>
      <c r="J21" s="402"/>
      <c r="K21" s="381"/>
      <c r="L21" s="381"/>
      <c r="M21" s="450"/>
      <c r="N21" s="450"/>
      <c r="O21" s="450"/>
      <c r="P21" s="450"/>
      <c r="Q21" s="450"/>
      <c r="R21" s="450"/>
      <c r="S21" s="450"/>
      <c r="T21" s="450"/>
      <c r="U21" s="450"/>
      <c r="V21" s="450"/>
      <c r="W21" s="450"/>
      <c r="X21" s="450"/>
      <c r="Y21" s="450"/>
      <c r="Z21" s="450"/>
      <c r="AA21" s="450"/>
      <c r="AB21" s="450"/>
      <c r="AC21" s="450"/>
      <c r="AD21" s="450"/>
      <c r="AE21" s="450"/>
      <c r="AF21" s="381"/>
      <c r="AG21" s="95">
        <f t="shared" si="0"/>
        <v>5</v>
      </c>
      <c r="AH21" s="381"/>
      <c r="AI21" s="381"/>
      <c r="AJ21" s="381"/>
      <c r="AK21" s="94">
        <v>4</v>
      </c>
      <c r="AL21" s="73" t="s">
        <v>518</v>
      </c>
      <c r="AM21" s="90" t="s">
        <v>111</v>
      </c>
      <c r="AN21" s="90">
        <f t="shared" si="1"/>
        <v>15</v>
      </c>
      <c r="AO21" s="90" t="s">
        <v>110</v>
      </c>
      <c r="AP21" s="90">
        <f t="shared" si="2"/>
        <v>15</v>
      </c>
      <c r="AQ21" s="90" t="s">
        <v>109</v>
      </c>
      <c r="AR21" s="90">
        <f t="shared" si="3"/>
        <v>15</v>
      </c>
      <c r="AS21" s="71" t="s">
        <v>108</v>
      </c>
      <c r="AT21" s="90">
        <f t="shared" si="4"/>
        <v>15</v>
      </c>
      <c r="AU21" s="90" t="s">
        <v>107</v>
      </c>
      <c r="AV21" s="90">
        <f t="shared" si="5"/>
        <v>15</v>
      </c>
      <c r="AW21" s="92" t="s">
        <v>106</v>
      </c>
      <c r="AX21" s="90">
        <f t="shared" si="6"/>
        <v>15</v>
      </c>
      <c r="AY21" s="92" t="s">
        <v>105</v>
      </c>
      <c r="AZ21" s="90">
        <f t="shared" si="7"/>
        <v>15</v>
      </c>
      <c r="BA21" s="91">
        <f t="shared" si="12"/>
        <v>105</v>
      </c>
      <c r="BB21" s="90" t="str">
        <f t="shared" si="13"/>
        <v>Fuerte</v>
      </c>
      <c r="BC21" s="90" t="s">
        <v>104</v>
      </c>
      <c r="BD21" s="90">
        <f t="shared" si="14"/>
        <v>100</v>
      </c>
      <c r="BE21" s="89" t="str">
        <f t="shared" si="15"/>
        <v>Fuerte</v>
      </c>
      <c r="BF21" s="381"/>
      <c r="BG21" s="381"/>
      <c r="BH21" s="381"/>
      <c r="BI21" s="381"/>
      <c r="BJ21" s="381"/>
      <c r="BK21" s="381"/>
      <c r="BL21" s="381"/>
      <c r="BM21" s="381"/>
      <c r="BN21" s="82" t="s">
        <v>147</v>
      </c>
      <c r="BO21" s="80" t="s">
        <v>517</v>
      </c>
      <c r="BP21" s="80" t="s">
        <v>516</v>
      </c>
      <c r="BQ21" s="80" t="s">
        <v>514</v>
      </c>
      <c r="BR21" s="80" t="s">
        <v>515</v>
      </c>
      <c r="BS21" s="80" t="s">
        <v>514</v>
      </c>
      <c r="BT21" s="80">
        <v>2024</v>
      </c>
      <c r="BU21" s="80">
        <v>45657</v>
      </c>
      <c r="BV21" s="80"/>
      <c r="BW21" s="94"/>
      <c r="BX21" s="9"/>
      <c r="BY21" s="9"/>
      <c r="BZ21" s="9"/>
      <c r="CA21" s="9"/>
      <c r="CB21" s="9"/>
      <c r="CC21" s="9"/>
      <c r="CD21" s="9"/>
      <c r="CE21" s="9"/>
      <c r="CF21" s="9"/>
      <c r="CG21" s="9"/>
      <c r="CH21" s="9"/>
      <c r="CI21" s="9"/>
      <c r="CJ21" s="9"/>
      <c r="CK21" s="9"/>
      <c r="CL21" s="9"/>
      <c r="CM21" s="9"/>
      <c r="CN21" s="9"/>
      <c r="CO21" s="9"/>
      <c r="CP21" s="9"/>
      <c r="CQ21" s="9"/>
    </row>
    <row r="22" spans="1:95" ht="78.75" customHeight="1">
      <c r="A22" s="401">
        <v>5</v>
      </c>
      <c r="B22" s="401" t="s">
        <v>513</v>
      </c>
      <c r="C22" s="401" t="s">
        <v>512</v>
      </c>
      <c r="D22" s="401" t="s">
        <v>511</v>
      </c>
      <c r="E22" s="401" t="s">
        <v>510</v>
      </c>
      <c r="F22" s="401" t="s">
        <v>509</v>
      </c>
      <c r="G22" s="401" t="s">
        <v>508</v>
      </c>
      <c r="H22" s="401" t="s">
        <v>150</v>
      </c>
      <c r="I22" s="401" t="s">
        <v>134</v>
      </c>
      <c r="J22" s="401">
        <v>5</v>
      </c>
      <c r="K22" s="405" t="str">
        <f>IF(J22&lt;=0,"",IF(J22=1,"Rara vez",IF(J22=2,"Improbable",IF(J22=3,"Posible",IF(J22=4,"Probable",IF(J22=5,"Casi Seguro"))))))</f>
        <v>Casi Seguro</v>
      </c>
      <c r="L22" s="406">
        <f>IF(K22="","",IF(K22="Rara vez",0.2,IF(K22="Improbable",0.4,IF(K22="Posible",0.6,IF(K22="Probable",0.8,IF(K22="Casi seguro",1,))))))</f>
        <v>1</v>
      </c>
      <c r="M22" s="406" t="s">
        <v>114</v>
      </c>
      <c r="N22" s="406" t="s">
        <v>114</v>
      </c>
      <c r="O22" s="406" t="s">
        <v>113</v>
      </c>
      <c r="P22" s="406" t="s">
        <v>113</v>
      </c>
      <c r="Q22" s="406" t="s">
        <v>114</v>
      </c>
      <c r="R22" s="406" t="s">
        <v>114</v>
      </c>
      <c r="S22" s="406" t="s">
        <v>113</v>
      </c>
      <c r="T22" s="406" t="s">
        <v>113</v>
      </c>
      <c r="U22" s="406" t="s">
        <v>113</v>
      </c>
      <c r="V22" s="406" t="s">
        <v>114</v>
      </c>
      <c r="W22" s="406" t="s">
        <v>114</v>
      </c>
      <c r="X22" s="406" t="s">
        <v>114</v>
      </c>
      <c r="Y22" s="406" t="s">
        <v>114</v>
      </c>
      <c r="Z22" s="406" t="s">
        <v>114</v>
      </c>
      <c r="AA22" s="406" t="s">
        <v>114</v>
      </c>
      <c r="AB22" s="406" t="s">
        <v>113</v>
      </c>
      <c r="AC22" s="406" t="s">
        <v>113</v>
      </c>
      <c r="AD22" s="406" t="s">
        <v>113</v>
      </c>
      <c r="AE22" s="406" t="s">
        <v>114</v>
      </c>
      <c r="AF22" s="422">
        <f>IF(AB22="Si","19",COUNTIF(M22:AE23,"si"))</f>
        <v>11</v>
      </c>
      <c r="AG22" s="95">
        <f t="shared" si="0"/>
        <v>10</v>
      </c>
      <c r="AH22" s="405" t="str">
        <f>IF(AG22=5,"Moderado",IF(AG22=10,"Mayor",IF(AG22=20,"Catastrófico",0)))</f>
        <v>Mayor</v>
      </c>
      <c r="AI22" s="406">
        <f>IF(AH22="","",IF(AH22="Leve",0.2,IF(AH22="Menor",0.4,IF(AH22="Moderado",0.6,IF(AH22="Mayor",0.8,IF(AH22="Catastrófico",1,))))))</f>
        <v>0.8</v>
      </c>
      <c r="AJ22" s="405" t="str">
        <f>IF(OR(AND(K22="Rara vez",AH22="Moderado"),AND(K22="Improbable",AH22="Moderado")),"Moderado",IF(OR(AND(K22="Rara vez",AH22="Mayor"),AND(K22="Improbable",AH22="Mayor"),AND(K22="Posible",AH22="Moderado"),AND(K22="Probable",AH22="Moderado")),"Alta",IF(OR(AND(K22="Rara vez",AH22="Catastrófico"),AND(K22="Improbable",AH22="Catastrófico"),AND(K22="Posible",AH22="Catastrófico"),AND(K22="Probable",AH22="Catastrófico"),AND(K22="Casi seguro",AH22="Catastrófico"),AND(K22="Posible",AH22="Moderado"),AND(K22="Probable",AH22="Moderado"),AND(K22="Casi seguro",AH22="Moderado"),AND(K22="Posible",AH22="Mayor"),AND(K22="Probable",AH22="Mayor"),AND(K22="Casi seguro",AH22="Mayor")),"Extremo",)))</f>
        <v>Extremo</v>
      </c>
      <c r="AK22" s="118">
        <v>1</v>
      </c>
      <c r="AL22" s="209" t="s">
        <v>507</v>
      </c>
      <c r="AM22" s="207" t="s">
        <v>111</v>
      </c>
      <c r="AN22" s="207">
        <f t="shared" si="1"/>
        <v>15</v>
      </c>
      <c r="AO22" s="207" t="s">
        <v>110</v>
      </c>
      <c r="AP22" s="207">
        <f t="shared" si="2"/>
        <v>15</v>
      </c>
      <c r="AQ22" s="207" t="s">
        <v>109</v>
      </c>
      <c r="AR22" s="207">
        <f t="shared" si="3"/>
        <v>15</v>
      </c>
      <c r="AS22" s="207" t="s">
        <v>108</v>
      </c>
      <c r="AT22" s="207">
        <f t="shared" si="4"/>
        <v>15</v>
      </c>
      <c r="AU22" s="207" t="s">
        <v>107</v>
      </c>
      <c r="AV22" s="207">
        <f t="shared" si="5"/>
        <v>15</v>
      </c>
      <c r="AW22" s="207" t="s">
        <v>363</v>
      </c>
      <c r="AX22" s="207">
        <f t="shared" si="6"/>
        <v>0</v>
      </c>
      <c r="AY22" s="207" t="s">
        <v>105</v>
      </c>
      <c r="AZ22" s="207">
        <f t="shared" si="7"/>
        <v>15</v>
      </c>
      <c r="BA22" s="208">
        <f t="shared" si="12"/>
        <v>90</v>
      </c>
      <c r="BB22" s="207" t="str">
        <f t="shared" si="13"/>
        <v>Moderado</v>
      </c>
      <c r="BC22" s="207" t="s">
        <v>132</v>
      </c>
      <c r="BD22" s="207">
        <f t="shared" si="14"/>
        <v>50</v>
      </c>
      <c r="BE22" s="151" t="str">
        <f t="shared" si="15"/>
        <v>Moderado</v>
      </c>
      <c r="BF22" s="427">
        <f>AVERAGE(BD22:BD23)</f>
        <v>50</v>
      </c>
      <c r="BG22" s="427" t="str">
        <f>IF(BF22=100,"Fuerte",IF(AND(BF22&lt;=99, BF22&gt;=50),"Moderado",IF(BF22&lt;50,"Débil")))</f>
        <v>Moderado</v>
      </c>
      <c r="BH22" s="380">
        <f>IF(BG22="Fuerte",(J22-2),IF(BG22="Moderado",(J22-1), IF(BG22="Débil",((J22-0)))))</f>
        <v>4</v>
      </c>
      <c r="BI22" s="380" t="str">
        <f>IF(BH22&lt;=0,"Rara vez",IF(BH22=1,"Rara vez",IF(BH22=2,"Improbable",IF(BH22=3,"Posible",IF(BH22=4,"Probable",IF(BH22=5,"Casi Seguro"))))))</f>
        <v>Probable</v>
      </c>
      <c r="BJ22" s="406">
        <f>IF(BI22="","",IF(BI22="Rara vez",0.2,IF(BI22="Improbable",0.4,IF(BI22="Posible",0.6,IF(BI22="Probable",0.8,IF(BI22="Casi seguro",1,))))))</f>
        <v>0.8</v>
      </c>
      <c r="BK22" s="380" t="str">
        <f>IFERROR(IF(AG22=5,"Moderado",IF(AG22=10,"Mayor",IF(AG22=20,"Catastrófico",0))),"")</f>
        <v>Mayor</v>
      </c>
      <c r="BL22" s="406">
        <f>IF(AH22="","",IF(AH22="Moderado",0.6,IF(AH22="Mayor",0.8,IF(AH22="Catastrófico",1,))))</f>
        <v>0.8</v>
      </c>
      <c r="BM22" s="380" t="str">
        <f>IF(OR(AND(KBI22="Rara vez",BK22="Moderado"),AND(BI22="Improbable",BK22="Moderado")),"Moderado",IF(OR(AND(BI22="Rara vez",BK22="Mayor"),AND(BI22="Improbable",BK22="Mayor"),AND(BI22="Posible",BK22="Moderado"),AND(BI22="Probable",BK22="Moderado")),"Alta",IF(OR(AND(BI22="Rara vez",BK22="Catastrófico"),AND(BI22="Improbable",BK22="Catastrófico"),AND(BI22="Posible",BK22="Catastrófico"),AND(BI22="Probable",BK22="Catastrófico"),AND(BI22="Casi seguro",BK22="Catastrófico"),AND(BI22="Posible",BK22="Moderado"),AND(BI22="Probable",BK22="Moderado"),AND(BI22="Casi seguro",BK22="Moderado"),AND(BI22="Posible",BK22="Mayor"),AND(BI22="Probable",BK22="Mayor"),AND(BI22="Casi seguro",BK22="Mayor")),"Extremo",)))</f>
        <v>Extremo</v>
      </c>
      <c r="BN22" s="151" t="s">
        <v>147</v>
      </c>
      <c r="BO22" s="206" t="s">
        <v>506</v>
      </c>
      <c r="BP22" s="118" t="s">
        <v>501</v>
      </c>
      <c r="BQ22" s="118" t="s">
        <v>500</v>
      </c>
      <c r="BR22" s="118" t="s">
        <v>499</v>
      </c>
      <c r="BS22" s="118" t="s">
        <v>498</v>
      </c>
      <c r="BT22" s="117">
        <v>44985</v>
      </c>
      <c r="BU22" s="117">
        <v>45290</v>
      </c>
      <c r="BV22" s="118"/>
      <c r="BW22" s="118"/>
      <c r="BX22" s="9"/>
      <c r="BY22" s="9"/>
      <c r="BZ22" s="9"/>
      <c r="CA22" s="9"/>
      <c r="CB22" s="9"/>
      <c r="CC22" s="9"/>
      <c r="CD22" s="9"/>
      <c r="CE22" s="9"/>
      <c r="CF22" s="9"/>
      <c r="CG22" s="9"/>
      <c r="CH22" s="9"/>
      <c r="CI22" s="9"/>
      <c r="CJ22" s="9"/>
      <c r="CK22" s="9"/>
      <c r="CL22" s="9"/>
      <c r="CM22" s="9"/>
      <c r="CN22" s="9"/>
      <c r="CO22" s="9"/>
      <c r="CP22" s="9"/>
      <c r="CQ22" s="9"/>
    </row>
    <row r="23" spans="1:95" ht="78.75" customHeight="1">
      <c r="A23" s="381"/>
      <c r="B23" s="381"/>
      <c r="C23" s="381"/>
      <c r="D23" s="381"/>
      <c r="E23" s="381"/>
      <c r="F23" s="381"/>
      <c r="G23" s="381"/>
      <c r="H23" s="381"/>
      <c r="I23" s="381"/>
      <c r="J23" s="402"/>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95">
        <f t="shared" si="0"/>
        <v>5</v>
      </c>
      <c r="AH23" s="381"/>
      <c r="AI23" s="381"/>
      <c r="AJ23" s="381"/>
      <c r="AK23" s="118">
        <v>2</v>
      </c>
      <c r="AL23" s="209" t="s">
        <v>505</v>
      </c>
      <c r="AM23" s="207" t="s">
        <v>111</v>
      </c>
      <c r="AN23" s="207">
        <f t="shared" si="1"/>
        <v>15</v>
      </c>
      <c r="AO23" s="207" t="s">
        <v>110</v>
      </c>
      <c r="AP23" s="207">
        <f t="shared" si="2"/>
        <v>15</v>
      </c>
      <c r="AQ23" s="207" t="s">
        <v>109</v>
      </c>
      <c r="AR23" s="207">
        <f t="shared" si="3"/>
        <v>15</v>
      </c>
      <c r="AS23" s="207" t="s">
        <v>148</v>
      </c>
      <c r="AT23" s="207">
        <f t="shared" si="4"/>
        <v>10</v>
      </c>
      <c r="AU23" s="207" t="s">
        <v>107</v>
      </c>
      <c r="AV23" s="207">
        <f t="shared" si="5"/>
        <v>15</v>
      </c>
      <c r="AW23" s="207" t="s">
        <v>106</v>
      </c>
      <c r="AX23" s="207">
        <f t="shared" si="6"/>
        <v>15</v>
      </c>
      <c r="AY23" s="207" t="s">
        <v>105</v>
      </c>
      <c r="AZ23" s="207">
        <f t="shared" si="7"/>
        <v>15</v>
      </c>
      <c r="BA23" s="208">
        <f t="shared" si="12"/>
        <v>100</v>
      </c>
      <c r="BB23" s="207" t="str">
        <f t="shared" si="13"/>
        <v>Fuerte</v>
      </c>
      <c r="BC23" s="207" t="s">
        <v>132</v>
      </c>
      <c r="BD23" s="207">
        <f t="shared" si="14"/>
        <v>50</v>
      </c>
      <c r="BE23" s="151" t="str">
        <f t="shared" si="15"/>
        <v>Moderado</v>
      </c>
      <c r="BF23" s="381"/>
      <c r="BG23" s="381"/>
      <c r="BH23" s="381"/>
      <c r="BI23" s="381"/>
      <c r="BJ23" s="381"/>
      <c r="BK23" s="381"/>
      <c r="BL23" s="381"/>
      <c r="BM23" s="381"/>
      <c r="BN23" s="151" t="s">
        <v>147</v>
      </c>
      <c r="BO23" s="206" t="s">
        <v>504</v>
      </c>
      <c r="BP23" s="118" t="s">
        <v>501</v>
      </c>
      <c r="BQ23" s="118" t="s">
        <v>500</v>
      </c>
      <c r="BR23" s="118" t="s">
        <v>499</v>
      </c>
      <c r="BS23" s="118" t="s">
        <v>498</v>
      </c>
      <c r="BT23" s="117">
        <v>44985</v>
      </c>
      <c r="BU23" s="117">
        <v>45290</v>
      </c>
      <c r="BV23" s="118"/>
      <c r="BW23" s="118"/>
      <c r="BX23" s="9"/>
      <c r="BY23" s="9"/>
      <c r="BZ23" s="9"/>
      <c r="CA23" s="9"/>
      <c r="CB23" s="9"/>
      <c r="CC23" s="9"/>
      <c r="CD23" s="9"/>
      <c r="CE23" s="9"/>
      <c r="CF23" s="9"/>
      <c r="CG23" s="9"/>
      <c r="CH23" s="9"/>
      <c r="CI23" s="9"/>
      <c r="CJ23" s="9"/>
      <c r="CK23" s="9"/>
      <c r="CL23" s="9"/>
      <c r="CM23" s="9"/>
      <c r="CN23" s="9"/>
      <c r="CO23" s="9"/>
      <c r="CP23" s="9"/>
      <c r="CQ23" s="9"/>
    </row>
    <row r="24" spans="1:95" ht="78.75" customHeight="1">
      <c r="A24" s="381"/>
      <c r="B24" s="381"/>
      <c r="C24" s="381"/>
      <c r="D24" s="381"/>
      <c r="E24" s="381"/>
      <c r="F24" s="381"/>
      <c r="G24" s="381"/>
      <c r="H24" s="381"/>
      <c r="I24" s="381"/>
      <c r="J24" s="402"/>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95">
        <f t="shared" si="0"/>
        <v>5</v>
      </c>
      <c r="AH24" s="381"/>
      <c r="AI24" s="381"/>
      <c r="AJ24" s="381"/>
      <c r="AK24" s="87">
        <v>3</v>
      </c>
      <c r="AL24" s="209" t="s">
        <v>503</v>
      </c>
      <c r="AM24" s="207" t="s">
        <v>111</v>
      </c>
      <c r="AN24" s="207">
        <f t="shared" si="1"/>
        <v>15</v>
      </c>
      <c r="AO24" s="207" t="s">
        <v>110</v>
      </c>
      <c r="AP24" s="207">
        <f t="shared" si="2"/>
        <v>15</v>
      </c>
      <c r="AQ24" s="207" t="s">
        <v>109</v>
      </c>
      <c r="AR24" s="207">
        <f t="shared" si="3"/>
        <v>15</v>
      </c>
      <c r="AS24" s="207" t="s">
        <v>108</v>
      </c>
      <c r="AT24" s="207">
        <f t="shared" si="4"/>
        <v>15</v>
      </c>
      <c r="AU24" s="207" t="s">
        <v>107</v>
      </c>
      <c r="AV24" s="207">
        <f t="shared" si="5"/>
        <v>15</v>
      </c>
      <c r="AW24" s="207" t="s">
        <v>106</v>
      </c>
      <c r="AX24" s="207">
        <f t="shared" si="6"/>
        <v>15</v>
      </c>
      <c r="AY24" s="207" t="s">
        <v>105</v>
      </c>
      <c r="AZ24" s="207">
        <f t="shared" si="7"/>
        <v>15</v>
      </c>
      <c r="BA24" s="208">
        <f t="shared" si="12"/>
        <v>105</v>
      </c>
      <c r="BB24" s="207" t="str">
        <f t="shared" si="13"/>
        <v>Fuerte</v>
      </c>
      <c r="BC24" s="207" t="s">
        <v>132</v>
      </c>
      <c r="BD24" s="207">
        <f t="shared" si="14"/>
        <v>50</v>
      </c>
      <c r="BE24" s="151" t="str">
        <f t="shared" si="15"/>
        <v>Moderado</v>
      </c>
      <c r="BF24" s="381"/>
      <c r="BG24" s="381"/>
      <c r="BH24" s="381"/>
      <c r="BI24" s="381"/>
      <c r="BJ24" s="381"/>
      <c r="BK24" s="381"/>
      <c r="BL24" s="381"/>
      <c r="BM24" s="381"/>
      <c r="BN24" s="151" t="s">
        <v>147</v>
      </c>
      <c r="BO24" s="206" t="s">
        <v>502</v>
      </c>
      <c r="BP24" s="118" t="s">
        <v>501</v>
      </c>
      <c r="BQ24" s="118" t="s">
        <v>500</v>
      </c>
      <c r="BR24" s="118" t="s">
        <v>499</v>
      </c>
      <c r="BS24" s="118" t="s">
        <v>498</v>
      </c>
      <c r="BT24" s="117">
        <v>44985</v>
      </c>
      <c r="BU24" s="117">
        <v>45290</v>
      </c>
      <c r="BV24" s="118"/>
      <c r="BW24" s="118"/>
      <c r="BX24" s="9"/>
      <c r="BY24" s="9"/>
      <c r="BZ24" s="9"/>
      <c r="CA24" s="9"/>
      <c r="CB24" s="9"/>
      <c r="CC24" s="9"/>
      <c r="CD24" s="9"/>
      <c r="CE24" s="9"/>
      <c r="CF24" s="9"/>
      <c r="CG24" s="9"/>
      <c r="CH24" s="9"/>
      <c r="CI24" s="9"/>
      <c r="CJ24" s="9"/>
      <c r="CK24" s="9"/>
      <c r="CL24" s="9"/>
      <c r="CM24" s="9"/>
      <c r="CN24" s="9"/>
      <c r="CO24" s="9"/>
      <c r="CP24" s="9"/>
      <c r="CQ24" s="9"/>
    </row>
    <row r="25" spans="1:95" ht="116.25" customHeight="1">
      <c r="A25" s="401">
        <v>6</v>
      </c>
      <c r="B25" s="401" t="s">
        <v>497</v>
      </c>
      <c r="C25" s="401" t="s">
        <v>496</v>
      </c>
      <c r="D25" s="401" t="s">
        <v>495</v>
      </c>
      <c r="E25" s="97" t="s">
        <v>494</v>
      </c>
      <c r="F25" s="97" t="s">
        <v>493</v>
      </c>
      <c r="G25" s="401" t="s">
        <v>492</v>
      </c>
      <c r="H25" s="401" t="s">
        <v>150</v>
      </c>
      <c r="I25" s="54" t="s">
        <v>134</v>
      </c>
      <c r="J25" s="401">
        <v>1</v>
      </c>
      <c r="K25" s="405" t="str">
        <f>IF(J25&lt;=0,"",IF(J25=1,"Rara vez",IF(J25=2,"Improbable",IF(J25=3,"Posible",IF(J25=4,"Probable",IF(J25=5,"Casi Seguro"))))))</f>
        <v>Rara vez</v>
      </c>
      <c r="L25" s="406">
        <f>IF(K25="","",IF(K25="Rara vez",0.2,IF(K25="Improbable",0.4,IF(K25="Posible",0.6,IF(K25="Probable",0.8,IF(K25="Casi seguro",1,))))))</f>
        <v>0.2</v>
      </c>
      <c r="M25" s="406" t="s">
        <v>114</v>
      </c>
      <c r="N25" s="406" t="s">
        <v>114</v>
      </c>
      <c r="O25" s="406" t="s">
        <v>113</v>
      </c>
      <c r="P25" s="406" t="s">
        <v>113</v>
      </c>
      <c r="Q25" s="406" t="s">
        <v>114</v>
      </c>
      <c r="R25" s="406" t="s">
        <v>114</v>
      </c>
      <c r="S25" s="406" t="s">
        <v>114</v>
      </c>
      <c r="T25" s="406" t="s">
        <v>113</v>
      </c>
      <c r="U25" s="406" t="s">
        <v>113</v>
      </c>
      <c r="V25" s="406" t="s">
        <v>114</v>
      </c>
      <c r="W25" s="406" t="s">
        <v>114</v>
      </c>
      <c r="X25" s="406" t="s">
        <v>114</v>
      </c>
      <c r="Y25" s="406" t="s">
        <v>114</v>
      </c>
      <c r="Z25" s="406" t="s">
        <v>113</v>
      </c>
      <c r="AA25" s="406" t="s">
        <v>114</v>
      </c>
      <c r="AB25" s="406" t="s">
        <v>113</v>
      </c>
      <c r="AC25" s="406" t="s">
        <v>114</v>
      </c>
      <c r="AD25" s="406" t="s">
        <v>113</v>
      </c>
      <c r="AE25" s="406" t="s">
        <v>113</v>
      </c>
      <c r="AF25" s="422">
        <f>IF(AB25="Si","19",COUNTIF(M25:AE26,"si"))</f>
        <v>11</v>
      </c>
      <c r="AG25" s="95">
        <f t="shared" si="0"/>
        <v>10</v>
      </c>
      <c r="AH25" s="405" t="str">
        <f>IF(AG25=5,"Moderado",IF(AG25=10,"Mayor",IF(AG25=20,"Catastrófico",0)))</f>
        <v>Mayor</v>
      </c>
      <c r="AI25" s="406">
        <f>IF(AH25="","",IF(AH25="Leve",0.2,IF(AH25="Menor",0.4,IF(AH25="Moderado",0.6,IF(AH25="Mayor",0.8,IF(AH25="Catastrófico",1,))))))</f>
        <v>0.8</v>
      </c>
      <c r="AJ25" s="405"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Alta</v>
      </c>
      <c r="AK25" s="87">
        <v>1</v>
      </c>
      <c r="AL25" s="120" t="s">
        <v>491</v>
      </c>
      <c r="AM25" s="92" t="s">
        <v>111</v>
      </c>
      <c r="AN25" s="92">
        <f t="shared" si="1"/>
        <v>15</v>
      </c>
      <c r="AO25" s="92" t="s">
        <v>110</v>
      </c>
      <c r="AP25" s="92">
        <f t="shared" si="2"/>
        <v>15</v>
      </c>
      <c r="AQ25" s="92" t="s">
        <v>109</v>
      </c>
      <c r="AR25" s="92">
        <f t="shared" si="3"/>
        <v>15</v>
      </c>
      <c r="AS25" s="92" t="s">
        <v>108</v>
      </c>
      <c r="AT25" s="92">
        <f t="shared" si="4"/>
        <v>15</v>
      </c>
      <c r="AU25" s="92" t="s">
        <v>107</v>
      </c>
      <c r="AV25" s="92">
        <f t="shared" si="5"/>
        <v>15</v>
      </c>
      <c r="AW25" s="92" t="s">
        <v>106</v>
      </c>
      <c r="AX25" s="92">
        <f t="shared" si="6"/>
        <v>15</v>
      </c>
      <c r="AY25" s="92" t="s">
        <v>105</v>
      </c>
      <c r="AZ25" s="92">
        <f t="shared" si="7"/>
        <v>15</v>
      </c>
      <c r="BA25" s="103">
        <f t="shared" si="12"/>
        <v>105</v>
      </c>
      <c r="BB25" s="92" t="str">
        <f t="shared" si="13"/>
        <v>Fuerte</v>
      </c>
      <c r="BC25" s="92" t="s">
        <v>104</v>
      </c>
      <c r="BD25" s="92">
        <f t="shared" si="14"/>
        <v>100</v>
      </c>
      <c r="BE25" s="100" t="str">
        <f t="shared" si="15"/>
        <v>Fuerte</v>
      </c>
      <c r="BF25" s="427">
        <f>AVERAGE(BD25:BD26)</f>
        <v>100</v>
      </c>
      <c r="BG25" s="427" t="str">
        <f>IF(BF25=100,"Fuerte",IF(AND(BF25&lt;=99, BF25&gt;=50),"Moderado",IF(BF25&lt;50,"Débil")))</f>
        <v>Fuerte</v>
      </c>
      <c r="BH25" s="380">
        <f>IF(BG25="Fuerte",(J25-2),IF(BG25="Moderado",(J25-1), IF(BG25="Débil",((J25-0)))))</f>
        <v>-1</v>
      </c>
      <c r="BI25" s="380" t="str">
        <f>IF(BH25&lt;=0,"Rara vez",IF(BH25=1,"Rara vez",IF(BH25=2,"Improbable",IF(BH25=3,"Posible",IF(BH25=4,"Probable",IF(BH25=5,"Casi Seguro"))))))</f>
        <v>Rara vez</v>
      </c>
      <c r="BJ25" s="406">
        <f>IF(BI25="","",IF(BI25="Rara vez",0.2,IF(BI25="Improbable",0.4,IF(BI25="Posible",0.6,IF(BI25="Probable",0.8,IF(BI25="Casi seguro",1,))))))</f>
        <v>0.2</v>
      </c>
      <c r="BK25" s="380" t="str">
        <f>IFERROR(IF(AG25=5,"Moderado",IF(AG25=10,"Mayor",IF(AG25=20,"Catastrófico",0))),"")</f>
        <v>Mayor</v>
      </c>
      <c r="BL25" s="406">
        <f>IF(AH25="","",IF(AH25="Moderado",0.6,IF(AH25="Mayor",0.8,IF(AH25="Catastrófico",1,))))</f>
        <v>0.8</v>
      </c>
      <c r="BM25" s="380" t="str">
        <f>IF(OR(AND(KBI25="Rara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Alta</v>
      </c>
      <c r="BN25" s="100" t="s">
        <v>147</v>
      </c>
      <c r="BO25" s="118" t="s">
        <v>490</v>
      </c>
      <c r="BP25" s="118" t="s">
        <v>489</v>
      </c>
      <c r="BQ25" s="118" t="s">
        <v>488</v>
      </c>
      <c r="BR25" s="118" t="s">
        <v>487</v>
      </c>
      <c r="BS25" s="118" t="s">
        <v>481</v>
      </c>
      <c r="BT25" s="117">
        <v>45293</v>
      </c>
      <c r="BU25" s="117">
        <v>45657</v>
      </c>
      <c r="BV25" s="87"/>
      <c r="BW25" s="87"/>
      <c r="BX25" s="9"/>
      <c r="BY25" s="9"/>
      <c r="BZ25" s="9"/>
      <c r="CA25" s="9"/>
      <c r="CB25" s="9"/>
      <c r="CC25" s="9"/>
      <c r="CD25" s="9"/>
      <c r="CE25" s="9"/>
      <c r="CF25" s="9"/>
      <c r="CG25" s="9"/>
      <c r="CH25" s="9"/>
      <c r="CI25" s="9"/>
      <c r="CJ25" s="9"/>
      <c r="CK25" s="9"/>
      <c r="CL25" s="9"/>
      <c r="CM25" s="9"/>
      <c r="CN25" s="9"/>
      <c r="CO25" s="9"/>
      <c r="CP25" s="9"/>
      <c r="CQ25" s="9"/>
    </row>
    <row r="26" spans="1:95" ht="126" customHeight="1">
      <c r="A26" s="381"/>
      <c r="B26" s="381"/>
      <c r="C26" s="381"/>
      <c r="D26" s="381"/>
      <c r="E26" s="97"/>
      <c r="F26" s="97"/>
      <c r="G26" s="381"/>
      <c r="H26" s="381"/>
      <c r="I26" s="54" t="s">
        <v>123</v>
      </c>
      <c r="J26" s="402"/>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95">
        <f t="shared" si="0"/>
        <v>5</v>
      </c>
      <c r="AH26" s="381"/>
      <c r="AI26" s="381"/>
      <c r="AJ26" s="381"/>
      <c r="AK26" s="87">
        <v>2</v>
      </c>
      <c r="AL26" s="120" t="s">
        <v>486</v>
      </c>
      <c r="AM26" s="92" t="s">
        <v>111</v>
      </c>
      <c r="AN26" s="92">
        <f t="shared" si="1"/>
        <v>15</v>
      </c>
      <c r="AO26" s="92" t="s">
        <v>110</v>
      </c>
      <c r="AP26" s="92">
        <f t="shared" si="2"/>
        <v>15</v>
      </c>
      <c r="AQ26" s="92" t="s">
        <v>109</v>
      </c>
      <c r="AR26" s="92">
        <f t="shared" si="3"/>
        <v>15</v>
      </c>
      <c r="AS26" s="92" t="s">
        <v>108</v>
      </c>
      <c r="AT26" s="92">
        <f t="shared" si="4"/>
        <v>15</v>
      </c>
      <c r="AU26" s="92" t="s">
        <v>107</v>
      </c>
      <c r="AV26" s="92">
        <f t="shared" si="5"/>
        <v>15</v>
      </c>
      <c r="AW26" s="92" t="s">
        <v>106</v>
      </c>
      <c r="AX26" s="92">
        <f t="shared" si="6"/>
        <v>15</v>
      </c>
      <c r="AY26" s="92" t="s">
        <v>105</v>
      </c>
      <c r="AZ26" s="92">
        <f t="shared" si="7"/>
        <v>15</v>
      </c>
      <c r="BA26" s="103">
        <f t="shared" si="12"/>
        <v>105</v>
      </c>
      <c r="BB26" s="92" t="str">
        <f t="shared" si="13"/>
        <v>Fuerte</v>
      </c>
      <c r="BC26" s="92" t="s">
        <v>104</v>
      </c>
      <c r="BD26" s="92">
        <f t="shared" si="14"/>
        <v>100</v>
      </c>
      <c r="BE26" s="100" t="str">
        <f t="shared" si="15"/>
        <v>Fuerte</v>
      </c>
      <c r="BF26" s="381"/>
      <c r="BG26" s="381"/>
      <c r="BH26" s="381"/>
      <c r="BI26" s="381"/>
      <c r="BJ26" s="381"/>
      <c r="BK26" s="381"/>
      <c r="BL26" s="381"/>
      <c r="BM26" s="381"/>
      <c r="BN26" s="100" t="s">
        <v>147</v>
      </c>
      <c r="BO26" s="118" t="s">
        <v>485</v>
      </c>
      <c r="BP26" s="118" t="s">
        <v>484</v>
      </c>
      <c r="BQ26" s="118" t="s">
        <v>483</v>
      </c>
      <c r="BR26" s="118" t="s">
        <v>482</v>
      </c>
      <c r="BS26" s="118" t="s">
        <v>481</v>
      </c>
      <c r="BT26" s="117">
        <v>45293</v>
      </c>
      <c r="BU26" s="117">
        <v>45657</v>
      </c>
      <c r="BV26" s="87"/>
      <c r="BW26" s="87"/>
      <c r="BX26" s="9"/>
      <c r="BY26" s="9"/>
      <c r="BZ26" s="9"/>
      <c r="CA26" s="9"/>
      <c r="CB26" s="9"/>
      <c r="CC26" s="9"/>
      <c r="CD26" s="9"/>
      <c r="CE26" s="9"/>
      <c r="CF26" s="9"/>
      <c r="CG26" s="9"/>
      <c r="CH26" s="9"/>
      <c r="CI26" s="9"/>
      <c r="CJ26" s="9"/>
      <c r="CK26" s="9"/>
      <c r="CL26" s="9"/>
      <c r="CM26" s="9"/>
      <c r="CN26" s="9"/>
      <c r="CO26" s="9"/>
      <c r="CP26" s="9"/>
      <c r="CQ26" s="9"/>
    </row>
    <row r="27" spans="1:95" ht="78.75" customHeight="1">
      <c r="A27" s="381"/>
      <c r="B27" s="381"/>
      <c r="C27" s="381"/>
      <c r="D27" s="381"/>
      <c r="E27" s="97"/>
      <c r="F27" s="97"/>
      <c r="G27" s="381"/>
      <c r="H27" s="381"/>
      <c r="I27" s="54" t="s">
        <v>124</v>
      </c>
      <c r="J27" s="402"/>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95">
        <f t="shared" si="0"/>
        <v>5</v>
      </c>
      <c r="AH27" s="381"/>
      <c r="AI27" s="381"/>
      <c r="AJ27" s="381"/>
      <c r="AK27" s="87">
        <v>3</v>
      </c>
      <c r="AL27" s="93" t="s">
        <v>141</v>
      </c>
      <c r="AM27" s="92"/>
      <c r="AN27" s="92" t="str">
        <f t="shared" si="1"/>
        <v/>
      </c>
      <c r="AO27" s="92"/>
      <c r="AP27" s="92" t="str">
        <f t="shared" si="2"/>
        <v/>
      </c>
      <c r="AQ27" s="92"/>
      <c r="AR27" s="92" t="str">
        <f t="shared" si="3"/>
        <v/>
      </c>
      <c r="AS27" s="92"/>
      <c r="AT27" s="92" t="str">
        <f t="shared" si="4"/>
        <v/>
      </c>
      <c r="AU27" s="92"/>
      <c r="AV27" s="92" t="str">
        <f t="shared" si="5"/>
        <v/>
      </c>
      <c r="AW27" s="92"/>
      <c r="AX27" s="92" t="str">
        <f t="shared" si="6"/>
        <v/>
      </c>
      <c r="AY27" s="92"/>
      <c r="AZ27" s="92" t="str">
        <f t="shared" si="7"/>
        <v/>
      </c>
      <c r="BA27" s="103"/>
      <c r="BB27" s="92"/>
      <c r="BC27" s="92"/>
      <c r="BD27" s="92"/>
      <c r="BE27" s="100"/>
      <c r="BF27" s="381"/>
      <c r="BG27" s="381"/>
      <c r="BH27" s="381"/>
      <c r="BI27" s="381"/>
      <c r="BJ27" s="381"/>
      <c r="BK27" s="381"/>
      <c r="BL27" s="381"/>
      <c r="BM27" s="381"/>
      <c r="BN27" s="100"/>
      <c r="BO27" s="87"/>
      <c r="BP27" s="87"/>
      <c r="BQ27" s="87"/>
      <c r="BR27" s="87"/>
      <c r="BS27" s="87"/>
      <c r="BT27" s="125"/>
      <c r="BU27" s="125"/>
      <c r="BV27" s="87"/>
      <c r="BW27" s="87"/>
      <c r="BX27" s="9"/>
      <c r="BY27" s="9"/>
      <c r="BZ27" s="9"/>
      <c r="CA27" s="9"/>
      <c r="CB27" s="9"/>
      <c r="CC27" s="9"/>
      <c r="CD27" s="9"/>
      <c r="CE27" s="9"/>
      <c r="CF27" s="9"/>
      <c r="CG27" s="9"/>
      <c r="CH27" s="9"/>
      <c r="CI27" s="9"/>
      <c r="CJ27" s="9"/>
      <c r="CK27" s="9"/>
      <c r="CL27" s="9"/>
      <c r="CM27" s="9"/>
      <c r="CN27" s="9"/>
      <c r="CO27" s="9"/>
      <c r="CP27" s="9"/>
      <c r="CQ27" s="9"/>
    </row>
    <row r="28" spans="1:95" ht="78.75" customHeight="1">
      <c r="A28" s="381"/>
      <c r="B28" s="381"/>
      <c r="C28" s="381"/>
      <c r="D28" s="381"/>
      <c r="E28" s="97"/>
      <c r="F28" s="97"/>
      <c r="G28" s="381"/>
      <c r="H28" s="381"/>
      <c r="I28" s="54" t="s">
        <v>173</v>
      </c>
      <c r="J28" s="402"/>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95">
        <f t="shared" si="0"/>
        <v>5</v>
      </c>
      <c r="AH28" s="381"/>
      <c r="AI28" s="381"/>
      <c r="AJ28" s="381"/>
      <c r="AK28" s="87">
        <v>4</v>
      </c>
      <c r="AL28" s="93" t="s">
        <v>141</v>
      </c>
      <c r="AM28" s="92"/>
      <c r="AN28" s="92" t="str">
        <f t="shared" si="1"/>
        <v/>
      </c>
      <c r="AO28" s="92"/>
      <c r="AP28" s="92" t="str">
        <f t="shared" si="2"/>
        <v/>
      </c>
      <c r="AQ28" s="92"/>
      <c r="AR28" s="92" t="str">
        <f t="shared" si="3"/>
        <v/>
      </c>
      <c r="AS28" s="92"/>
      <c r="AT28" s="92" t="str">
        <f t="shared" si="4"/>
        <v/>
      </c>
      <c r="AU28" s="92"/>
      <c r="AV28" s="92" t="str">
        <f t="shared" si="5"/>
        <v/>
      </c>
      <c r="AW28" s="92"/>
      <c r="AX28" s="92" t="str">
        <f t="shared" si="6"/>
        <v/>
      </c>
      <c r="AY28" s="92"/>
      <c r="AZ28" s="92" t="str">
        <f t="shared" si="7"/>
        <v/>
      </c>
      <c r="BA28" s="103"/>
      <c r="BB28" s="92"/>
      <c r="BC28" s="92"/>
      <c r="BD28" s="92"/>
      <c r="BE28" s="100"/>
      <c r="BF28" s="381"/>
      <c r="BG28" s="381"/>
      <c r="BH28" s="381"/>
      <c r="BI28" s="381"/>
      <c r="BJ28" s="381"/>
      <c r="BK28" s="381"/>
      <c r="BL28" s="381"/>
      <c r="BM28" s="381"/>
      <c r="BN28" s="100"/>
      <c r="BO28" s="87"/>
      <c r="BP28" s="87"/>
      <c r="BQ28" s="87"/>
      <c r="BR28" s="87"/>
      <c r="BS28" s="87"/>
      <c r="BT28" s="125"/>
      <c r="BU28" s="125"/>
      <c r="BV28" s="87"/>
      <c r="BW28" s="87"/>
      <c r="BX28" s="9"/>
      <c r="BY28" s="9"/>
      <c r="BZ28" s="9"/>
      <c r="CA28" s="9"/>
      <c r="CB28" s="9"/>
      <c r="CC28" s="9"/>
      <c r="CD28" s="9"/>
      <c r="CE28" s="9"/>
      <c r="CF28" s="9"/>
      <c r="CG28" s="9"/>
      <c r="CH28" s="9"/>
      <c r="CI28" s="9"/>
      <c r="CJ28" s="9"/>
      <c r="CK28" s="9"/>
      <c r="CL28" s="9"/>
      <c r="CM28" s="9"/>
      <c r="CN28" s="9"/>
      <c r="CO28" s="9"/>
      <c r="CP28" s="9"/>
      <c r="CQ28" s="9"/>
    </row>
    <row r="29" spans="1:95" ht="78.75" customHeight="1">
      <c r="A29" s="381"/>
      <c r="B29" s="381"/>
      <c r="C29" s="381"/>
      <c r="D29" s="381"/>
      <c r="E29" s="97"/>
      <c r="F29" s="97"/>
      <c r="G29" s="381"/>
      <c r="H29" s="381"/>
      <c r="I29" s="54" t="s">
        <v>115</v>
      </c>
      <c r="J29" s="402"/>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95">
        <f t="shared" si="0"/>
        <v>5</v>
      </c>
      <c r="AH29" s="381"/>
      <c r="AI29" s="381"/>
      <c r="AJ29" s="381"/>
      <c r="AK29" s="87">
        <v>5</v>
      </c>
      <c r="AL29" s="93" t="s">
        <v>141</v>
      </c>
      <c r="AM29" s="92"/>
      <c r="AN29" s="92" t="str">
        <f t="shared" si="1"/>
        <v/>
      </c>
      <c r="AO29" s="92"/>
      <c r="AP29" s="92" t="str">
        <f t="shared" si="2"/>
        <v/>
      </c>
      <c r="AQ29" s="92"/>
      <c r="AR29" s="92" t="str">
        <f t="shared" si="3"/>
        <v/>
      </c>
      <c r="AS29" s="92"/>
      <c r="AT29" s="92" t="str">
        <f t="shared" si="4"/>
        <v/>
      </c>
      <c r="AU29" s="92"/>
      <c r="AV29" s="92" t="str">
        <f t="shared" si="5"/>
        <v/>
      </c>
      <c r="AW29" s="92"/>
      <c r="AX29" s="92" t="str">
        <f t="shared" si="6"/>
        <v/>
      </c>
      <c r="AY29" s="92"/>
      <c r="AZ29" s="92" t="str">
        <f t="shared" si="7"/>
        <v/>
      </c>
      <c r="BA29" s="103"/>
      <c r="BB29" s="92"/>
      <c r="BC29" s="92"/>
      <c r="BD29" s="92"/>
      <c r="BE29" s="100"/>
      <c r="BF29" s="381"/>
      <c r="BG29" s="381"/>
      <c r="BH29" s="381"/>
      <c r="BI29" s="381"/>
      <c r="BJ29" s="381"/>
      <c r="BK29" s="381"/>
      <c r="BL29" s="381"/>
      <c r="BM29" s="381"/>
      <c r="BN29" s="100"/>
      <c r="BO29" s="87"/>
      <c r="BP29" s="87"/>
      <c r="BQ29" s="87"/>
      <c r="BR29" s="87"/>
      <c r="BS29" s="87"/>
      <c r="BT29" s="125"/>
      <c r="BU29" s="125"/>
      <c r="BV29" s="87"/>
      <c r="BW29" s="87"/>
      <c r="BX29" s="9"/>
      <c r="BY29" s="9"/>
      <c r="BZ29" s="9"/>
      <c r="CA29" s="9"/>
      <c r="CB29" s="9"/>
      <c r="CC29" s="9"/>
      <c r="CD29" s="9"/>
      <c r="CE29" s="9"/>
      <c r="CF29" s="9"/>
      <c r="CG29" s="9"/>
      <c r="CH29" s="9"/>
      <c r="CI29" s="9"/>
      <c r="CJ29" s="9"/>
      <c r="CK29" s="9"/>
      <c r="CL29" s="9"/>
      <c r="CM29" s="9"/>
      <c r="CN29" s="9"/>
      <c r="CO29" s="9"/>
      <c r="CP29" s="9"/>
      <c r="CQ29" s="9"/>
    </row>
    <row r="30" spans="1:95" ht="78.75" customHeight="1">
      <c r="A30" s="451"/>
      <c r="B30" s="451"/>
      <c r="C30" s="451"/>
      <c r="D30" s="451"/>
      <c r="E30" s="130"/>
      <c r="F30" s="130"/>
      <c r="G30" s="451"/>
      <c r="H30" s="451"/>
      <c r="I30" s="54" t="s">
        <v>451</v>
      </c>
      <c r="J30" s="459"/>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95">
        <f t="shared" si="0"/>
        <v>5</v>
      </c>
      <c r="AH30" s="451"/>
      <c r="AI30" s="451"/>
      <c r="AJ30" s="451"/>
      <c r="AK30" s="87">
        <v>6</v>
      </c>
      <c r="AL30" s="93" t="s">
        <v>141</v>
      </c>
      <c r="AM30" s="92"/>
      <c r="AN30" s="92" t="str">
        <f t="shared" si="1"/>
        <v/>
      </c>
      <c r="AO30" s="92"/>
      <c r="AP30" s="92" t="str">
        <f t="shared" si="2"/>
        <v/>
      </c>
      <c r="AQ30" s="92"/>
      <c r="AR30" s="92" t="str">
        <f t="shared" si="3"/>
        <v/>
      </c>
      <c r="AS30" s="92"/>
      <c r="AT30" s="92" t="str">
        <f t="shared" si="4"/>
        <v/>
      </c>
      <c r="AU30" s="92"/>
      <c r="AV30" s="92" t="str">
        <f t="shared" si="5"/>
        <v/>
      </c>
      <c r="AW30" s="92"/>
      <c r="AX30" s="92" t="str">
        <f t="shared" si="6"/>
        <v/>
      </c>
      <c r="AY30" s="92"/>
      <c r="AZ30" s="92" t="str">
        <f t="shared" si="7"/>
        <v/>
      </c>
      <c r="BA30" s="103"/>
      <c r="BB30" s="92"/>
      <c r="BC30" s="92"/>
      <c r="BD30" s="92"/>
      <c r="BE30" s="100"/>
      <c r="BF30" s="451"/>
      <c r="BG30" s="451"/>
      <c r="BH30" s="451"/>
      <c r="BI30" s="451"/>
      <c r="BJ30" s="451"/>
      <c r="BK30" s="451"/>
      <c r="BL30" s="451"/>
      <c r="BM30" s="451"/>
      <c r="BN30" s="100"/>
      <c r="BO30" s="87"/>
      <c r="BP30" s="87"/>
      <c r="BQ30" s="87"/>
      <c r="BR30" s="87"/>
      <c r="BS30" s="87"/>
      <c r="BT30" s="125"/>
      <c r="BU30" s="125"/>
      <c r="BV30" s="87"/>
      <c r="BW30" s="87"/>
      <c r="BX30" s="9"/>
      <c r="BY30" s="9"/>
      <c r="BZ30" s="9"/>
      <c r="CA30" s="9"/>
      <c r="CB30" s="9"/>
      <c r="CC30" s="9"/>
      <c r="CD30" s="9"/>
      <c r="CE30" s="9"/>
      <c r="CF30" s="9"/>
      <c r="CG30" s="9"/>
      <c r="CH30" s="9"/>
      <c r="CI30" s="9"/>
      <c r="CJ30" s="9"/>
      <c r="CK30" s="9"/>
      <c r="CL30" s="9"/>
      <c r="CM30" s="9"/>
      <c r="CN30" s="9"/>
      <c r="CO30" s="9"/>
      <c r="CP30" s="9"/>
      <c r="CQ30" s="9"/>
    </row>
    <row r="31" spans="1:95" ht="198" customHeight="1">
      <c r="A31" s="401">
        <v>7</v>
      </c>
      <c r="B31" s="401" t="s">
        <v>480</v>
      </c>
      <c r="C31" s="401" t="s">
        <v>479</v>
      </c>
      <c r="D31" s="401" t="s">
        <v>478</v>
      </c>
      <c r="E31" s="98" t="s">
        <v>477</v>
      </c>
      <c r="F31" s="98" t="s">
        <v>476</v>
      </c>
      <c r="G31" s="401" t="s">
        <v>475</v>
      </c>
      <c r="H31" s="401" t="s">
        <v>150</v>
      </c>
      <c r="I31" s="96" t="s">
        <v>134</v>
      </c>
      <c r="J31" s="401">
        <v>5</v>
      </c>
      <c r="K31" s="405" t="str">
        <f>IF(J31&lt;=0,"",IF(J31=1,"Rara vez",IF(J31=2,"Improbable",IF(J31=3,"Posible",IF(J31=4,"Probable",IF(J31=5,"Casi Seguro"))))))</f>
        <v>Casi Seguro</v>
      </c>
      <c r="L31" s="406">
        <f>IF(K31="","",IF(K31="Rara vez",0.2,IF(K31="Improbable",0.4,IF(K31="Posible",0.6,IF(K31="Probable",0.8,IF(K31="Casi seguro",1,))))))</f>
        <v>1</v>
      </c>
      <c r="M31" s="406" t="s">
        <v>114</v>
      </c>
      <c r="N31" s="406" t="s">
        <v>113</v>
      </c>
      <c r="O31" s="406" t="s">
        <v>114</v>
      </c>
      <c r="P31" s="406" t="s">
        <v>114</v>
      </c>
      <c r="Q31" s="406" t="s">
        <v>114</v>
      </c>
      <c r="R31" s="406" t="s">
        <v>114</v>
      </c>
      <c r="S31" s="406" t="s">
        <v>114</v>
      </c>
      <c r="T31" s="406" t="s">
        <v>113</v>
      </c>
      <c r="U31" s="406" t="s">
        <v>114</v>
      </c>
      <c r="V31" s="406" t="s">
        <v>114</v>
      </c>
      <c r="W31" s="406" t="s">
        <v>114</v>
      </c>
      <c r="X31" s="406" t="s">
        <v>114</v>
      </c>
      <c r="Y31" s="406" t="s">
        <v>114</v>
      </c>
      <c r="Z31" s="406" t="s">
        <v>114</v>
      </c>
      <c r="AA31" s="406" t="s">
        <v>114</v>
      </c>
      <c r="AB31" s="406" t="s">
        <v>113</v>
      </c>
      <c r="AC31" s="406" t="s">
        <v>114</v>
      </c>
      <c r="AD31" s="406" t="s">
        <v>113</v>
      </c>
      <c r="AE31" s="406" t="s">
        <v>113</v>
      </c>
      <c r="AF31" s="422">
        <f>IF(AB31="Si","19",COUNTIF(M31:AE32,"si"))</f>
        <v>14</v>
      </c>
      <c r="AG31" s="95">
        <f t="shared" si="0"/>
        <v>20</v>
      </c>
      <c r="AH31" s="405" t="str">
        <f>IF(AG31=5,"Moderado",IF(AG31=10,"Mayor",IF(AG31=20,"Catastrófico",0)))</f>
        <v>Catastrófico</v>
      </c>
      <c r="AI31" s="406">
        <f>IF(AH31="","",IF(AH31="Leve",0.2,IF(AH31="Menor",0.4,IF(AH31="Moderado",0.6,IF(AH31="Mayor",0.8,IF(AH31="Catastrófico",1,))))))</f>
        <v>1</v>
      </c>
      <c r="AJ31" s="405" t="str">
        <f>IF(OR(AND(K31="Rara vez",AH31="Moderado"),AND(K31="Improbable",AH31="Moderado")),"Moderado",IF(OR(AND(K31="Rara vez",AH31="Mayor"),AND(K31="Improbable",AH31="Mayor"),AND(K31="Posible",AH31="Moderado"),AND(K31="Probable",AH31="Moderado")),"Alta",IF(OR(AND(K31="Rara vez",AH31="Catastrófico"),AND(K31="Improbable",AH31="Catastrófico"),AND(K31="Posible",AH31="Catastrófico"),AND(K31="Probable",AH31="Catastrófico"),AND(K31="Casi seguro",AH31="Catastrófico"),AND(K31="Posible",AH31="Moderado"),AND(K31="Probable",AH31="Moderado"),AND(K31="Casi seguro",AH31="Moderado"),AND(K31="Posible",AH31="Mayor"),AND(K31="Probable",AH31="Mayor"),AND(K31="Casi seguro",AH31="Mayor")),"Extremo",)))</f>
        <v>Extremo</v>
      </c>
      <c r="AK31" s="87">
        <v>1</v>
      </c>
      <c r="AL31" s="73" t="s">
        <v>474</v>
      </c>
      <c r="AM31" s="92" t="s">
        <v>111</v>
      </c>
      <c r="AN31" s="92">
        <f t="shared" si="1"/>
        <v>15</v>
      </c>
      <c r="AO31" s="92" t="s">
        <v>110</v>
      </c>
      <c r="AP31" s="92">
        <f t="shared" si="2"/>
        <v>15</v>
      </c>
      <c r="AQ31" s="92" t="s">
        <v>109</v>
      </c>
      <c r="AR31" s="92">
        <f t="shared" si="3"/>
        <v>15</v>
      </c>
      <c r="AS31" s="92" t="s">
        <v>108</v>
      </c>
      <c r="AT31" s="92">
        <f t="shared" si="4"/>
        <v>15</v>
      </c>
      <c r="AU31" s="92" t="s">
        <v>107</v>
      </c>
      <c r="AV31" s="92">
        <f t="shared" si="5"/>
        <v>15</v>
      </c>
      <c r="AW31" s="92" t="s">
        <v>106</v>
      </c>
      <c r="AX31" s="92">
        <f t="shared" si="6"/>
        <v>15</v>
      </c>
      <c r="AY31" s="92" t="s">
        <v>105</v>
      </c>
      <c r="AZ31" s="92">
        <f t="shared" si="7"/>
        <v>15</v>
      </c>
      <c r="BA31" s="103">
        <f>SUM(AN31,AP31,AR31,AT31,AV31,AX31,AZ31)</f>
        <v>105</v>
      </c>
      <c r="BB31" s="92" t="str">
        <f>IF(BA31&gt;=96,"Fuerte",IF(AND(BA31&gt;=86, BA31&lt;96),"Moderado",IF(BA31&lt;86,"Débil")))</f>
        <v>Fuerte</v>
      </c>
      <c r="BC31" s="92" t="s">
        <v>104</v>
      </c>
      <c r="BD31" s="92">
        <f>VALUE(IF(OR(AND(BB31="Fuerte",BC31="Fuerte")),"100",IF(OR(AND(BB31="Fuerte",BC31="Moderado"),AND(BB31="Moderado",BC31="Fuerte"),AND(BB31="Moderado",BC31="Moderado")),"50",IF(OR(AND(BB31="Fuerte",BC31="Débil"),AND(BB31="Moderado",BC31="Débil"),AND(BB31="Débil",BC31="Fuerte"),AND(BB31="Débil",BC31="Moderado"),AND(BB31="Débil",BC31="Débil")),"0",))))</f>
        <v>100</v>
      </c>
      <c r="BE31" s="100" t="str">
        <f>IF(BD31=100,"Fuerte",IF(BD31=50,"Moderado",IF(BD31=0,"Débil")))</f>
        <v>Fuerte</v>
      </c>
      <c r="BF31" s="427">
        <f>AVERAGE(BD31:BD31)</f>
        <v>100</v>
      </c>
      <c r="BG31" s="427" t="str">
        <f>IF(BF31=100,"Fuerte",IF(AND(BF31&lt;=99, BF31&gt;=50),"Moderado",IF(BF31&lt;50,"Débil")))</f>
        <v>Fuerte</v>
      </c>
      <c r="BH31" s="380">
        <f>IF(BG31="Fuerte",(J31-2),IF(BG31="Moderado",(J31-1), IF(BG31="Débil",((J31-0)))))</f>
        <v>3</v>
      </c>
      <c r="BI31" s="380" t="str">
        <f>IF(BH31&lt;=0,"Rara vez",IF(BH31=1,"Rara vez",IF(BH31=2,"Improbable",IF(BH31=3,"Posible",IF(BH31=4,"Probable",IF(BH31=5,"Casi Seguro"))))))</f>
        <v>Posible</v>
      </c>
      <c r="BJ31" s="406">
        <f>IF(BI31="","",IF(BI31="Rara vez",0.2,IF(BI31="Improbable",0.4,IF(BI31="Posible",0.6,IF(BI31="Probable",0.8,IF(BI31="Casi seguro",1,))))))</f>
        <v>0.6</v>
      </c>
      <c r="BK31" s="380" t="str">
        <f>IFERROR(IF(AG31=5,"Moderado",IF(AG31=10,"Mayor",IF(AG31=20,"Catastrófico",0))),"")</f>
        <v>Catastrófico</v>
      </c>
      <c r="BL31" s="406">
        <f>IF(AH31="","",IF(AH31="Moderado",0.6,IF(AH31="Mayor",0.8,IF(AH31="Catastrófico",1,))))</f>
        <v>1</v>
      </c>
      <c r="BM31" s="380" t="str">
        <f>IF(OR(AND(KBI31="Rara vez",BK31="Moderado"),AND(BI31="Improbable",BK31="Moderado")),"Moderado",IF(OR(AND(BI31="Rara vez",BK31="Mayor"),AND(BI31="Improbable",BK31="Mayor"),AND(BI31="Posible",BK31="Moderado"),AND(BI31="Probable",BK31="Moderado")),"Alta",IF(OR(AND(BI31="Rara vez",BK31="Catastrófico"),AND(BI31="Improbable",BK31="Catastrófico"),AND(BI31="Posible",BK31="Catastrófico"),AND(BI31="Probable",BK31="Catastrófico"),AND(BI31="Casi seguro",BK31="Catastrófico"),AND(BI31="Posible",BK31="Moderado"),AND(BI31="Probable",BK31="Moderado"),AND(BI31="Casi seguro",BK31="Moderado"),AND(BI31="Posible",BK31="Mayor"),AND(BI31="Probable",BK31="Mayor"),AND(BI31="Casi seguro",BK31="Mayor")),"Extremo",)))</f>
        <v>Extremo</v>
      </c>
      <c r="BN31" s="82" t="s">
        <v>147</v>
      </c>
      <c r="BO31" s="80" t="s">
        <v>473</v>
      </c>
      <c r="BP31" s="80" t="s">
        <v>472</v>
      </c>
      <c r="BQ31" s="87" t="s">
        <v>471</v>
      </c>
      <c r="BR31" s="87" t="s">
        <v>470</v>
      </c>
      <c r="BS31" s="87" t="s">
        <v>469</v>
      </c>
      <c r="BT31" s="35"/>
      <c r="BU31" s="35">
        <v>45657</v>
      </c>
      <c r="BV31" s="87"/>
      <c r="BW31" s="87"/>
      <c r="BX31" s="9"/>
      <c r="BY31" s="9"/>
      <c r="BZ31" s="9"/>
      <c r="CA31" s="9"/>
      <c r="CB31" s="9"/>
      <c r="CC31" s="9"/>
      <c r="CD31" s="9"/>
      <c r="CE31" s="9"/>
      <c r="CF31" s="9"/>
      <c r="CG31" s="9"/>
      <c r="CH31" s="9"/>
      <c r="CI31" s="9"/>
      <c r="CJ31" s="9"/>
      <c r="CK31" s="9"/>
      <c r="CL31" s="9"/>
      <c r="CM31" s="9"/>
      <c r="CN31" s="9"/>
      <c r="CO31" s="9"/>
      <c r="CP31" s="9"/>
      <c r="CQ31" s="9"/>
    </row>
    <row r="32" spans="1:95" ht="78.75" customHeight="1">
      <c r="A32" s="381"/>
      <c r="B32" s="381"/>
      <c r="C32" s="381"/>
      <c r="D32" s="381"/>
      <c r="E32" s="97"/>
      <c r="F32" s="97"/>
      <c r="G32" s="381"/>
      <c r="H32" s="381"/>
      <c r="I32" s="96" t="s">
        <v>123</v>
      </c>
      <c r="J32" s="402"/>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95">
        <f t="shared" si="0"/>
        <v>5</v>
      </c>
      <c r="AH32" s="381"/>
      <c r="AI32" s="381"/>
      <c r="AJ32" s="381"/>
      <c r="AK32" s="87">
        <v>2</v>
      </c>
      <c r="AL32" s="93" t="s">
        <v>141</v>
      </c>
      <c r="AM32" s="92"/>
      <c r="AN32" s="92"/>
      <c r="AO32" s="92"/>
      <c r="AP32" s="92"/>
      <c r="AQ32" s="92"/>
      <c r="AR32" s="92"/>
      <c r="AS32" s="92"/>
      <c r="AT32" s="92"/>
      <c r="AU32" s="92"/>
      <c r="AV32" s="92"/>
      <c r="AW32" s="92"/>
      <c r="AX32" s="92"/>
      <c r="AY32" s="92"/>
      <c r="AZ32" s="92"/>
      <c r="BA32" s="103"/>
      <c r="BB32" s="92"/>
      <c r="BC32" s="92"/>
      <c r="BD32" s="92"/>
      <c r="BE32" s="100"/>
      <c r="BF32" s="381"/>
      <c r="BG32" s="381"/>
      <c r="BH32" s="381"/>
      <c r="BI32" s="381"/>
      <c r="BJ32" s="381"/>
      <c r="BK32" s="381"/>
      <c r="BL32" s="381"/>
      <c r="BM32" s="381"/>
      <c r="BN32" s="100"/>
      <c r="BO32" s="205"/>
      <c r="BP32" s="87"/>
      <c r="BQ32" s="87"/>
      <c r="BR32" s="87"/>
      <c r="BS32" s="87"/>
      <c r="BT32" s="125"/>
      <c r="BU32" s="125"/>
      <c r="BV32" s="87"/>
      <c r="BW32" s="87"/>
      <c r="BX32" s="9"/>
      <c r="BY32" s="9"/>
      <c r="BZ32" s="9"/>
      <c r="CA32" s="9"/>
      <c r="CB32" s="9"/>
      <c r="CC32" s="9"/>
      <c r="CD32" s="9"/>
      <c r="CE32" s="9"/>
      <c r="CF32" s="9"/>
      <c r="CG32" s="9"/>
      <c r="CH32" s="9"/>
      <c r="CI32" s="9"/>
      <c r="CJ32" s="9"/>
      <c r="CK32" s="9"/>
      <c r="CL32" s="9"/>
      <c r="CM32" s="9"/>
      <c r="CN32" s="9"/>
      <c r="CO32" s="9"/>
      <c r="CP32" s="9"/>
      <c r="CQ32" s="9"/>
    </row>
    <row r="33" spans="1:95" ht="78.75" customHeight="1">
      <c r="A33" s="381"/>
      <c r="B33" s="381"/>
      <c r="C33" s="381"/>
      <c r="D33" s="381"/>
      <c r="E33" s="97"/>
      <c r="F33" s="97"/>
      <c r="G33" s="381"/>
      <c r="H33" s="381"/>
      <c r="I33" s="96" t="s">
        <v>124</v>
      </c>
      <c r="J33" s="402"/>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95">
        <f t="shared" si="0"/>
        <v>5</v>
      </c>
      <c r="AH33" s="381"/>
      <c r="AI33" s="381"/>
      <c r="AJ33" s="381"/>
      <c r="AK33" s="87">
        <v>3</v>
      </c>
      <c r="AL33" s="93" t="s">
        <v>141</v>
      </c>
      <c r="AM33" s="92"/>
      <c r="AN33" s="92" t="str">
        <f t="shared" ref="AN33:AN69" si="16">IF(AM33="","",IF(AM33="Asignado",15,IF(AM33="No asignado",0,)))</f>
        <v/>
      </c>
      <c r="AO33" s="92"/>
      <c r="AP33" s="92" t="str">
        <f t="shared" ref="AP33:AP69" si="17">IF(AO33="","",IF(AO33="Adecuado",15,IF(AO33="Inadecuado",0,)))</f>
        <v/>
      </c>
      <c r="AQ33" s="92"/>
      <c r="AR33" s="92" t="str">
        <f t="shared" ref="AR33:AR69" si="18">IF(AQ33="","",IF(AQ33="Oportuna",15,IF(AQ33="Inoportuna",0,)))</f>
        <v/>
      </c>
      <c r="AS33" s="92"/>
      <c r="AT33" s="92" t="str">
        <f t="shared" ref="AT33:AT69" si="19">IF(AS33="","",IF(AS33="Prevenir",15,IF(AS33="Detectar",10,IF(AS33="No es un control",0,))))</f>
        <v/>
      </c>
      <c r="AU33" s="92"/>
      <c r="AV33" s="92" t="str">
        <f t="shared" ref="AV33:AV69" si="20">IF(AU33="","",IF(AU33="Confiable",15,IF(AU33="No confiable",0,)))</f>
        <v/>
      </c>
      <c r="AW33" s="92"/>
      <c r="AX33" s="92" t="str">
        <f t="shared" ref="AX33:AX69" si="21">IF(AW33="","",IF(AW33="Se investigan y  resuelven oportunamente",15,IF(AW33="No se investigan y resuelven oportunamente",0,)))</f>
        <v/>
      </c>
      <c r="AY33" s="92"/>
      <c r="AZ33" s="92" t="str">
        <f t="shared" ref="AZ33:AZ69" si="22">IF(AY33="","",IF(AY33="Completa",15,IF(AY33="Incompleta",10,IF(AY33="No existe",0,))))</f>
        <v/>
      </c>
      <c r="BA33" s="103"/>
      <c r="BB33" s="92"/>
      <c r="BC33" s="92"/>
      <c r="BD33" s="92"/>
      <c r="BE33" s="100"/>
      <c r="BF33" s="381"/>
      <c r="BG33" s="381"/>
      <c r="BH33" s="381"/>
      <c r="BI33" s="381"/>
      <c r="BJ33" s="381"/>
      <c r="BK33" s="381"/>
      <c r="BL33" s="381"/>
      <c r="BM33" s="381"/>
      <c r="BN33" s="100"/>
      <c r="BO33" s="87"/>
      <c r="BP33" s="87"/>
      <c r="BQ33" s="87"/>
      <c r="BR33" s="87"/>
      <c r="BS33" s="87"/>
      <c r="BT33" s="125"/>
      <c r="BU33" s="125"/>
      <c r="BV33" s="87"/>
      <c r="BW33" s="87"/>
      <c r="BX33" s="9"/>
      <c r="BY33" s="9"/>
      <c r="BZ33" s="9"/>
      <c r="CA33" s="9"/>
      <c r="CB33" s="9"/>
      <c r="CC33" s="9"/>
      <c r="CD33" s="9"/>
      <c r="CE33" s="9"/>
      <c r="CF33" s="9"/>
      <c r="CG33" s="9"/>
      <c r="CH33" s="9"/>
      <c r="CI33" s="9"/>
      <c r="CJ33" s="9"/>
      <c r="CK33" s="9"/>
      <c r="CL33" s="9"/>
      <c r="CM33" s="9"/>
      <c r="CN33" s="9"/>
      <c r="CO33" s="9"/>
      <c r="CP33" s="9"/>
      <c r="CQ33" s="9"/>
    </row>
    <row r="34" spans="1:95" ht="78.75" customHeight="1">
      <c r="A34" s="381"/>
      <c r="B34" s="381"/>
      <c r="C34" s="381"/>
      <c r="D34" s="381"/>
      <c r="E34" s="97"/>
      <c r="F34" s="97"/>
      <c r="G34" s="381"/>
      <c r="H34" s="381"/>
      <c r="I34" s="96" t="s">
        <v>173</v>
      </c>
      <c r="J34" s="402"/>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95">
        <f t="shared" si="0"/>
        <v>5</v>
      </c>
      <c r="AH34" s="381"/>
      <c r="AI34" s="381"/>
      <c r="AJ34" s="381"/>
      <c r="AK34" s="87">
        <v>4</v>
      </c>
      <c r="AL34" s="93" t="s">
        <v>141</v>
      </c>
      <c r="AM34" s="92"/>
      <c r="AN34" s="92" t="str">
        <f t="shared" si="16"/>
        <v/>
      </c>
      <c r="AO34" s="92"/>
      <c r="AP34" s="92" t="str">
        <f t="shared" si="17"/>
        <v/>
      </c>
      <c r="AQ34" s="92"/>
      <c r="AR34" s="92" t="str">
        <f t="shared" si="18"/>
        <v/>
      </c>
      <c r="AS34" s="92"/>
      <c r="AT34" s="92" t="str">
        <f t="shared" si="19"/>
        <v/>
      </c>
      <c r="AU34" s="92"/>
      <c r="AV34" s="92" t="str">
        <f t="shared" si="20"/>
        <v/>
      </c>
      <c r="AW34" s="92"/>
      <c r="AX34" s="92" t="str">
        <f t="shared" si="21"/>
        <v/>
      </c>
      <c r="AY34" s="92"/>
      <c r="AZ34" s="92" t="str">
        <f t="shared" si="22"/>
        <v/>
      </c>
      <c r="BA34" s="103"/>
      <c r="BB34" s="92"/>
      <c r="BC34" s="92"/>
      <c r="BD34" s="92"/>
      <c r="BE34" s="100"/>
      <c r="BF34" s="381"/>
      <c r="BG34" s="381"/>
      <c r="BH34" s="381"/>
      <c r="BI34" s="381"/>
      <c r="BJ34" s="381"/>
      <c r="BK34" s="381"/>
      <c r="BL34" s="381"/>
      <c r="BM34" s="381"/>
      <c r="BN34" s="100"/>
      <c r="BO34" s="87"/>
      <c r="BP34" s="87"/>
      <c r="BQ34" s="87"/>
      <c r="BR34" s="87"/>
      <c r="BS34" s="87"/>
      <c r="BT34" s="125"/>
      <c r="BU34" s="125"/>
      <c r="BV34" s="87"/>
      <c r="BW34" s="87"/>
      <c r="BX34" s="9"/>
      <c r="BY34" s="9"/>
      <c r="BZ34" s="9"/>
      <c r="CA34" s="9"/>
      <c r="CB34" s="9"/>
      <c r="CC34" s="9"/>
      <c r="CD34" s="9"/>
      <c r="CE34" s="9"/>
      <c r="CF34" s="9"/>
      <c r="CG34" s="9"/>
      <c r="CH34" s="9"/>
      <c r="CI34" s="9"/>
      <c r="CJ34" s="9"/>
      <c r="CK34" s="9"/>
      <c r="CL34" s="9"/>
      <c r="CM34" s="9"/>
      <c r="CN34" s="9"/>
      <c r="CO34" s="9"/>
      <c r="CP34" s="9"/>
      <c r="CQ34" s="9"/>
    </row>
    <row r="35" spans="1:95" ht="150">
      <c r="A35" s="401">
        <v>8</v>
      </c>
      <c r="B35" s="401" t="s">
        <v>468</v>
      </c>
      <c r="C35" s="401" t="s">
        <v>467</v>
      </c>
      <c r="D35" s="401" t="s">
        <v>466</v>
      </c>
      <c r="E35" s="204" t="s">
        <v>465</v>
      </c>
      <c r="F35" s="96" t="s">
        <v>464</v>
      </c>
      <c r="G35" s="401" t="s">
        <v>463</v>
      </c>
      <c r="H35" s="401" t="s">
        <v>150</v>
      </c>
      <c r="I35" s="194" t="s">
        <v>124</v>
      </c>
      <c r="J35" s="401">
        <v>4</v>
      </c>
      <c r="K35" s="454" t="str">
        <f>IF(J35&lt;=0,"",IF(J35=1,"Rara vez",IF(J35=2,"Improbable",IF(J35=3,"Posible",IF(J35=4,"Probable",IF(J35=5,"Casi Seguro"))))))</f>
        <v>Probable</v>
      </c>
      <c r="L35" s="460">
        <v>0.4</v>
      </c>
      <c r="M35" s="453" t="s">
        <v>114</v>
      </c>
      <c r="N35" s="453" t="s">
        <v>114</v>
      </c>
      <c r="O35" s="453" t="s">
        <v>114</v>
      </c>
      <c r="P35" s="453" t="s">
        <v>114</v>
      </c>
      <c r="Q35" s="453" t="s">
        <v>114</v>
      </c>
      <c r="R35" s="453" t="s">
        <v>114</v>
      </c>
      <c r="S35" s="453" t="s">
        <v>114</v>
      </c>
      <c r="T35" s="453" t="s">
        <v>114</v>
      </c>
      <c r="U35" s="453" t="s">
        <v>113</v>
      </c>
      <c r="V35" s="453" t="s">
        <v>114</v>
      </c>
      <c r="W35" s="453" t="s">
        <v>114</v>
      </c>
      <c r="X35" s="453" t="s">
        <v>114</v>
      </c>
      <c r="Y35" s="453" t="s">
        <v>114</v>
      </c>
      <c r="Z35" s="453" t="s">
        <v>114</v>
      </c>
      <c r="AA35" s="453" t="s">
        <v>114</v>
      </c>
      <c r="AB35" s="453" t="s">
        <v>113</v>
      </c>
      <c r="AC35" s="453" t="s">
        <v>114</v>
      </c>
      <c r="AD35" s="453" t="s">
        <v>114</v>
      </c>
      <c r="AE35" s="453" t="s">
        <v>113</v>
      </c>
      <c r="AF35" s="422">
        <f>IF(AB35="Si","19",COUNTIF(M35:AE36,"si"))</f>
        <v>16</v>
      </c>
      <c r="AG35" s="95">
        <f t="shared" si="0"/>
        <v>20</v>
      </c>
      <c r="AH35" s="454" t="str">
        <f>IF(AG35=5,"Moderado",IF(AG35=10,"Mayor",IF(AG35=20,"Catastrófico",0)))</f>
        <v>Catastrófico</v>
      </c>
      <c r="AI35" s="455">
        <v>0.8</v>
      </c>
      <c r="AJ35" s="454" t="s">
        <v>462</v>
      </c>
      <c r="AK35" s="139">
        <v>1</v>
      </c>
      <c r="AL35" s="203" t="s">
        <v>461</v>
      </c>
      <c r="AM35" s="92" t="s">
        <v>111</v>
      </c>
      <c r="AN35" s="92">
        <f t="shared" si="16"/>
        <v>15</v>
      </c>
      <c r="AO35" s="92" t="s">
        <v>460</v>
      </c>
      <c r="AP35" s="92">
        <f t="shared" si="17"/>
        <v>0</v>
      </c>
      <c r="AQ35" s="92" t="s">
        <v>109</v>
      </c>
      <c r="AR35" s="92">
        <f t="shared" si="18"/>
        <v>15</v>
      </c>
      <c r="AS35" s="92" t="s">
        <v>108</v>
      </c>
      <c r="AT35" s="92">
        <f t="shared" si="19"/>
        <v>15</v>
      </c>
      <c r="AU35" s="92" t="s">
        <v>107</v>
      </c>
      <c r="AV35" s="92">
        <f t="shared" si="20"/>
        <v>15</v>
      </c>
      <c r="AW35" s="92" t="s">
        <v>106</v>
      </c>
      <c r="AX35" s="92">
        <f t="shared" si="21"/>
        <v>15</v>
      </c>
      <c r="AY35" s="92" t="s">
        <v>105</v>
      </c>
      <c r="AZ35" s="92">
        <f t="shared" si="22"/>
        <v>15</v>
      </c>
      <c r="BA35" s="103">
        <f>SUM(AN35,AP35,AR35,AT35,AV35,AX35,AZ35)</f>
        <v>90</v>
      </c>
      <c r="BB35" s="92" t="str">
        <f>IF(BA35&gt;=96,"Fuerte",IF(AND(BA35&gt;=86, BA35&lt;96),"Moderado",IF(BA35&lt;86,"Débil")))</f>
        <v>Moderado</v>
      </c>
      <c r="BC35" s="92" t="s">
        <v>104</v>
      </c>
      <c r="BD35" s="92">
        <f>VALUE(IF(OR(AND(BB35="Fuerte",BC35="Fuerte")),"100",IF(OR(AND(BB35="Fuerte",BC35="Moderado"),AND(BB35="Moderado",BC35="Fuerte"),AND(BB35="Moderado",BC35="Moderado")),"50",IF(OR(AND(BB35="Fuerte",BC35="Débil"),AND(BB35="Moderado",BC35="Débil"),AND(BB35="Débil",BC35="Fuerte"),AND(BB35="Débil",BC35="Moderado"),AND(BB35="Débil",BC35="Débil")),"0",))))</f>
        <v>50</v>
      </c>
      <c r="BE35" s="100" t="str">
        <f>IF(BD35=100,"Fuerte",IF(BD35=50,"Moderado",IF(BD35=0,"Débil")))</f>
        <v>Moderado</v>
      </c>
      <c r="BF35" s="427">
        <f>AVERAGE(BD35:BD35)</f>
        <v>50</v>
      </c>
      <c r="BG35" s="427" t="str">
        <f>IF(BF35=100,"Fuerte",IF(AND(BF35&lt;=99, BF35&gt;=50),"Moderado",IF(BF35&lt;50,"Débil")))</f>
        <v>Moderado</v>
      </c>
      <c r="BH35" s="380">
        <f>IF(BG35="Fuerte",(J35-2),IF(BG35="Moderado",(J35-1), IF(BG35="Débil",((J35-0)))))</f>
        <v>3</v>
      </c>
      <c r="BI35" s="380" t="str">
        <f>IF(BH35&lt;=0,"Rara vez",IF(BH35=1,"Rara vez",IF(BH35=2,"Improbable",IF(BH35=3,"Posible",IF(BH35=4,"Probable",IF(BH35=5,"Casi Seguro"))))))</f>
        <v>Posible</v>
      </c>
      <c r="BJ35" s="406">
        <f>IF(BI35="","",IF(BI35="Rara vez",0.2,IF(BI35="Improbable",0.4,IF(BI35="Posible",0.6,IF(BI35="Probable",0.8,IF(BI35="Casi seguro",1,))))))</f>
        <v>0.6</v>
      </c>
      <c r="BK35" s="380" t="str">
        <f>IFERROR(IF(AG35=5,"Moderado",IF(AG35=10,"Mayor",IF(AG35=20,"Catastrófico",0))),"")</f>
        <v>Catastrófico</v>
      </c>
      <c r="BL35" s="406">
        <f>IF(AH35="","",IF(AH35="Moderado",0.6,IF(AH35="Mayor",0.8,IF(AH35="Catastrófico",1,))))</f>
        <v>1</v>
      </c>
      <c r="BM35" s="380" t="str">
        <f>IF(OR(AND(KBI35="Rara vez",BK35="Moderado"),AND(BI35="Improbable",BK35="Moderado")),"Moderado",IF(OR(AND(BI35="Rara vez",BK35="Mayor"),AND(BI35="Improbable",BK35="Mayor"),AND(BI35="Posible",BK35="Moderado"),AND(BI35="Probable",BK35="Moderado")),"Alta",IF(OR(AND(BI35="Rara vez",BK35="Catastrófico"),AND(BI35="Improbable",BK35="Catastrófico"),AND(BI35="Posible",BK35="Catastrófico"),AND(BI35="Probable",BK35="Catastrófico"),AND(BI35="Casi seguro",BK35="Catastrófico"),AND(BI35="Posible",BK35="Moderado"),AND(BI35="Probable",BK35="Moderado"),AND(BI35="Casi seguro",BK35="Moderado"),AND(BI35="Posible",BK35="Mayor"),AND(BI35="Probable",BK35="Mayor"),AND(BI35="Casi seguro",BK35="Mayor")),"Extremo",)))</f>
        <v>Extremo</v>
      </c>
      <c r="BN35" s="200" t="s">
        <v>147</v>
      </c>
      <c r="BO35" s="202" t="s">
        <v>459</v>
      </c>
      <c r="BP35" s="199" t="s">
        <v>456</v>
      </c>
      <c r="BQ35" s="199" t="s">
        <v>455</v>
      </c>
      <c r="BR35" s="199" t="s">
        <v>454</v>
      </c>
      <c r="BS35" s="199" t="s">
        <v>453</v>
      </c>
      <c r="BT35" s="198" t="s">
        <v>458</v>
      </c>
      <c r="BU35" s="201">
        <v>45657</v>
      </c>
      <c r="BV35" s="196"/>
      <c r="BW35" s="125"/>
      <c r="BX35" s="9"/>
      <c r="BY35" s="9"/>
      <c r="BZ35" s="9"/>
      <c r="CA35" s="9"/>
      <c r="CB35" s="9"/>
      <c r="CC35" s="9"/>
      <c r="CD35" s="9"/>
      <c r="CE35" s="9"/>
      <c r="CF35" s="9"/>
      <c r="CG35" s="9"/>
      <c r="CH35" s="9"/>
      <c r="CI35" s="9"/>
      <c r="CJ35" s="9"/>
      <c r="CK35" s="9"/>
      <c r="CL35" s="9"/>
      <c r="CM35" s="9"/>
      <c r="CN35" s="9"/>
      <c r="CO35" s="9"/>
      <c r="CP35" s="9"/>
      <c r="CQ35" s="9"/>
    </row>
    <row r="36" spans="1:95" ht="78.75" customHeight="1">
      <c r="A36" s="381"/>
      <c r="B36" s="381"/>
      <c r="C36" s="381"/>
      <c r="D36" s="381"/>
      <c r="E36" s="195"/>
      <c r="F36" s="107"/>
      <c r="G36" s="381"/>
      <c r="H36" s="381"/>
      <c r="I36" s="96" t="s">
        <v>142</v>
      </c>
      <c r="J36" s="402"/>
      <c r="K36" s="381"/>
      <c r="L36" s="426"/>
      <c r="M36" s="426"/>
      <c r="N36" s="426"/>
      <c r="O36" s="426"/>
      <c r="P36" s="426"/>
      <c r="Q36" s="426"/>
      <c r="R36" s="426"/>
      <c r="S36" s="426"/>
      <c r="T36" s="426"/>
      <c r="U36" s="426"/>
      <c r="V36" s="426"/>
      <c r="W36" s="426"/>
      <c r="X36" s="426"/>
      <c r="Y36" s="426"/>
      <c r="Z36" s="426"/>
      <c r="AA36" s="426"/>
      <c r="AB36" s="426"/>
      <c r="AC36" s="426"/>
      <c r="AD36" s="426"/>
      <c r="AE36" s="426"/>
      <c r="AF36" s="381"/>
      <c r="AG36" s="95">
        <f t="shared" si="0"/>
        <v>5</v>
      </c>
      <c r="AH36" s="381"/>
      <c r="AI36" s="426"/>
      <c r="AJ36" s="381"/>
      <c r="AK36" s="139">
        <v>2</v>
      </c>
      <c r="AL36" s="93" t="s">
        <v>141</v>
      </c>
      <c r="AM36" s="92"/>
      <c r="AN36" s="92" t="str">
        <f t="shared" si="16"/>
        <v/>
      </c>
      <c r="AO36" s="92"/>
      <c r="AP36" s="92" t="str">
        <f t="shared" si="17"/>
        <v/>
      </c>
      <c r="AQ36" s="92"/>
      <c r="AR36" s="92" t="str">
        <f t="shared" si="18"/>
        <v/>
      </c>
      <c r="AS36" s="92"/>
      <c r="AT36" s="92" t="str">
        <f t="shared" si="19"/>
        <v/>
      </c>
      <c r="AU36" s="92"/>
      <c r="AV36" s="92" t="str">
        <f t="shared" si="20"/>
        <v/>
      </c>
      <c r="AW36" s="92"/>
      <c r="AX36" s="92" t="str">
        <f t="shared" si="21"/>
        <v/>
      </c>
      <c r="AY36" s="92"/>
      <c r="AZ36" s="92" t="str">
        <f t="shared" si="22"/>
        <v/>
      </c>
      <c r="BA36" s="103"/>
      <c r="BB36" s="92"/>
      <c r="BC36" s="92"/>
      <c r="BD36" s="92"/>
      <c r="BE36" s="100"/>
      <c r="BF36" s="381"/>
      <c r="BG36" s="381"/>
      <c r="BH36" s="381"/>
      <c r="BI36" s="381"/>
      <c r="BJ36" s="381"/>
      <c r="BK36" s="381"/>
      <c r="BL36" s="381"/>
      <c r="BM36" s="381"/>
      <c r="BN36" s="200" t="s">
        <v>147</v>
      </c>
      <c r="BO36" s="199" t="s">
        <v>457</v>
      </c>
      <c r="BP36" s="199" t="s">
        <v>456</v>
      </c>
      <c r="BQ36" s="199" t="s">
        <v>455</v>
      </c>
      <c r="BR36" s="199" t="s">
        <v>454</v>
      </c>
      <c r="BS36" s="199" t="s">
        <v>453</v>
      </c>
      <c r="BT36" s="198" t="s">
        <v>452</v>
      </c>
      <c r="BU36" s="197">
        <v>45657</v>
      </c>
      <c r="BV36" s="196"/>
      <c r="BW36" s="125"/>
      <c r="BX36" s="9"/>
      <c r="BY36" s="9"/>
      <c r="BZ36" s="9"/>
      <c r="CA36" s="9"/>
      <c r="CB36" s="9"/>
      <c r="CC36" s="9"/>
      <c r="CD36" s="9"/>
      <c r="CE36" s="9"/>
      <c r="CF36" s="9"/>
      <c r="CG36" s="9"/>
      <c r="CH36" s="9"/>
      <c r="CI36" s="9"/>
      <c r="CJ36" s="9"/>
      <c r="CK36" s="9"/>
      <c r="CL36" s="9"/>
      <c r="CM36" s="9"/>
      <c r="CN36" s="9"/>
      <c r="CO36" s="9"/>
      <c r="CP36" s="9"/>
      <c r="CQ36" s="9"/>
    </row>
    <row r="37" spans="1:95" ht="78.75" customHeight="1">
      <c r="A37" s="381"/>
      <c r="B37" s="381"/>
      <c r="C37" s="381"/>
      <c r="D37" s="381"/>
      <c r="E37" s="195"/>
      <c r="F37" s="97"/>
      <c r="G37" s="381"/>
      <c r="H37" s="381"/>
      <c r="I37" s="194" t="s">
        <v>451</v>
      </c>
      <c r="J37" s="402"/>
      <c r="K37" s="381"/>
      <c r="L37" s="426"/>
      <c r="M37" s="426"/>
      <c r="N37" s="426"/>
      <c r="O37" s="426"/>
      <c r="P37" s="426"/>
      <c r="Q37" s="426"/>
      <c r="R37" s="426"/>
      <c r="S37" s="426"/>
      <c r="T37" s="426"/>
      <c r="U37" s="426"/>
      <c r="V37" s="426"/>
      <c r="W37" s="426"/>
      <c r="X37" s="426"/>
      <c r="Y37" s="426"/>
      <c r="Z37" s="426"/>
      <c r="AA37" s="426"/>
      <c r="AB37" s="426"/>
      <c r="AC37" s="426"/>
      <c r="AD37" s="426"/>
      <c r="AE37" s="426"/>
      <c r="AF37" s="381"/>
      <c r="AG37" s="95">
        <f t="shared" si="0"/>
        <v>5</v>
      </c>
      <c r="AH37" s="381"/>
      <c r="AI37" s="426"/>
      <c r="AJ37" s="381"/>
      <c r="AK37" s="139">
        <v>3</v>
      </c>
      <c r="AL37" s="93" t="s">
        <v>141</v>
      </c>
      <c r="AM37" s="92"/>
      <c r="AN37" s="92" t="str">
        <f t="shared" si="16"/>
        <v/>
      </c>
      <c r="AO37" s="92"/>
      <c r="AP37" s="92" t="str">
        <f t="shared" si="17"/>
        <v/>
      </c>
      <c r="AQ37" s="92"/>
      <c r="AR37" s="92" t="str">
        <f t="shared" si="18"/>
        <v/>
      </c>
      <c r="AS37" s="92"/>
      <c r="AT37" s="92" t="str">
        <f t="shared" si="19"/>
        <v/>
      </c>
      <c r="AU37" s="92"/>
      <c r="AV37" s="92" t="str">
        <f t="shared" si="20"/>
        <v/>
      </c>
      <c r="AW37" s="92"/>
      <c r="AX37" s="92" t="str">
        <f t="shared" si="21"/>
        <v/>
      </c>
      <c r="AY37" s="92"/>
      <c r="AZ37" s="92" t="str">
        <f t="shared" si="22"/>
        <v/>
      </c>
      <c r="BA37" s="103"/>
      <c r="BB37" s="92"/>
      <c r="BC37" s="92"/>
      <c r="BD37" s="92"/>
      <c r="BE37" s="100"/>
      <c r="BF37" s="381"/>
      <c r="BG37" s="381"/>
      <c r="BH37" s="381"/>
      <c r="BI37" s="381"/>
      <c r="BJ37" s="381"/>
      <c r="BK37" s="381"/>
      <c r="BL37" s="381"/>
      <c r="BM37" s="381"/>
      <c r="BN37" s="100"/>
      <c r="BO37" s="87"/>
      <c r="BP37" s="87"/>
      <c r="BQ37" s="87"/>
      <c r="BR37" s="87"/>
      <c r="BS37" s="87"/>
      <c r="BT37" s="87"/>
      <c r="BU37" s="87"/>
      <c r="BV37" s="125"/>
      <c r="BW37" s="125"/>
      <c r="BX37" s="9"/>
      <c r="BY37" s="9"/>
      <c r="BZ37" s="9"/>
      <c r="CA37" s="9"/>
      <c r="CB37" s="9"/>
      <c r="CC37" s="9"/>
      <c r="CD37" s="9"/>
      <c r="CE37" s="9"/>
      <c r="CF37" s="9"/>
      <c r="CG37" s="9"/>
      <c r="CH37" s="9"/>
      <c r="CI37" s="9"/>
      <c r="CJ37" s="9"/>
      <c r="CK37" s="9"/>
      <c r="CL37" s="9"/>
      <c r="CM37" s="9"/>
      <c r="CN37" s="9"/>
      <c r="CO37" s="9"/>
      <c r="CP37" s="9"/>
      <c r="CQ37" s="9"/>
    </row>
    <row r="38" spans="1:95" ht="78.75" customHeight="1">
      <c r="A38" s="381"/>
      <c r="B38" s="381"/>
      <c r="C38" s="381"/>
      <c r="D38" s="381"/>
      <c r="E38" s="12"/>
      <c r="F38" s="97"/>
      <c r="G38" s="381"/>
      <c r="H38" s="381"/>
      <c r="I38" s="194" t="s">
        <v>134</v>
      </c>
      <c r="J38" s="402"/>
      <c r="K38" s="381"/>
      <c r="L38" s="426"/>
      <c r="M38" s="426"/>
      <c r="N38" s="426"/>
      <c r="O38" s="426"/>
      <c r="P38" s="426"/>
      <c r="Q38" s="426"/>
      <c r="R38" s="426"/>
      <c r="S38" s="426"/>
      <c r="T38" s="426"/>
      <c r="U38" s="426"/>
      <c r="V38" s="426"/>
      <c r="W38" s="426"/>
      <c r="X38" s="426"/>
      <c r="Y38" s="426"/>
      <c r="Z38" s="426"/>
      <c r="AA38" s="426"/>
      <c r="AB38" s="426"/>
      <c r="AC38" s="426"/>
      <c r="AD38" s="426"/>
      <c r="AE38" s="426"/>
      <c r="AF38" s="381"/>
      <c r="AG38" s="95">
        <f t="shared" si="0"/>
        <v>5</v>
      </c>
      <c r="AH38" s="381"/>
      <c r="AI38" s="426"/>
      <c r="AJ38" s="381"/>
      <c r="AK38" s="139">
        <v>4</v>
      </c>
      <c r="AL38" s="93" t="s">
        <v>141</v>
      </c>
      <c r="AM38" s="92"/>
      <c r="AN38" s="92" t="str">
        <f t="shared" si="16"/>
        <v/>
      </c>
      <c r="AO38" s="92"/>
      <c r="AP38" s="92" t="str">
        <f t="shared" si="17"/>
        <v/>
      </c>
      <c r="AQ38" s="92"/>
      <c r="AR38" s="92" t="str">
        <f t="shared" si="18"/>
        <v/>
      </c>
      <c r="AS38" s="92"/>
      <c r="AT38" s="92" t="str">
        <f t="shared" si="19"/>
        <v/>
      </c>
      <c r="AU38" s="92"/>
      <c r="AV38" s="92" t="str">
        <f t="shared" si="20"/>
        <v/>
      </c>
      <c r="AW38" s="92"/>
      <c r="AX38" s="92" t="str">
        <f t="shared" si="21"/>
        <v/>
      </c>
      <c r="AY38" s="92"/>
      <c r="AZ38" s="92" t="str">
        <f t="shared" si="22"/>
        <v/>
      </c>
      <c r="BA38" s="103"/>
      <c r="BB38" s="92"/>
      <c r="BC38" s="92"/>
      <c r="BD38" s="92"/>
      <c r="BE38" s="100"/>
      <c r="BF38" s="381"/>
      <c r="BG38" s="381"/>
      <c r="BH38" s="381"/>
      <c r="BI38" s="381"/>
      <c r="BJ38" s="381"/>
      <c r="BK38" s="381"/>
      <c r="BL38" s="381"/>
      <c r="BM38" s="381"/>
      <c r="BN38" s="100"/>
      <c r="BO38" s="87"/>
      <c r="BP38" s="87"/>
      <c r="BQ38" s="87"/>
      <c r="BR38" s="87"/>
      <c r="BS38" s="87"/>
      <c r="BT38" s="87"/>
      <c r="BU38" s="87"/>
      <c r="BV38" s="125"/>
      <c r="BW38" s="125"/>
      <c r="BX38" s="9"/>
      <c r="BY38" s="9"/>
      <c r="BZ38" s="9"/>
      <c r="CA38" s="9"/>
      <c r="CB38" s="9"/>
      <c r="CC38" s="9"/>
      <c r="CD38" s="9"/>
      <c r="CE38" s="9"/>
      <c r="CF38" s="9"/>
      <c r="CG38" s="9"/>
      <c r="CH38" s="9"/>
      <c r="CI38" s="9"/>
      <c r="CJ38" s="9"/>
      <c r="CK38" s="9"/>
      <c r="CL38" s="9"/>
      <c r="CM38" s="9"/>
      <c r="CN38" s="9"/>
      <c r="CO38" s="9"/>
      <c r="CP38" s="9"/>
      <c r="CQ38" s="9"/>
    </row>
    <row r="39" spans="1:95" ht="78.75" customHeight="1">
      <c r="A39" s="381"/>
      <c r="B39" s="381"/>
      <c r="C39" s="381"/>
      <c r="D39" s="381"/>
      <c r="E39" s="97"/>
      <c r="F39" s="97"/>
      <c r="G39" s="381"/>
      <c r="H39" s="381"/>
      <c r="I39" s="194" t="s">
        <v>123</v>
      </c>
      <c r="J39" s="402"/>
      <c r="K39" s="381"/>
      <c r="L39" s="426"/>
      <c r="M39" s="426"/>
      <c r="N39" s="426"/>
      <c r="O39" s="426"/>
      <c r="P39" s="426"/>
      <c r="Q39" s="426"/>
      <c r="R39" s="426"/>
      <c r="S39" s="426"/>
      <c r="T39" s="426"/>
      <c r="U39" s="426"/>
      <c r="V39" s="426"/>
      <c r="W39" s="426"/>
      <c r="X39" s="426"/>
      <c r="Y39" s="426"/>
      <c r="Z39" s="426"/>
      <c r="AA39" s="426"/>
      <c r="AB39" s="426"/>
      <c r="AC39" s="426"/>
      <c r="AD39" s="426"/>
      <c r="AE39" s="426"/>
      <c r="AF39" s="381"/>
      <c r="AG39" s="95"/>
      <c r="AH39" s="381"/>
      <c r="AI39" s="426"/>
      <c r="AJ39" s="381"/>
      <c r="AK39" s="139">
        <v>5</v>
      </c>
      <c r="AL39" s="93" t="s">
        <v>141</v>
      </c>
      <c r="AM39" s="92"/>
      <c r="AN39" s="92" t="str">
        <f t="shared" si="16"/>
        <v/>
      </c>
      <c r="AO39" s="92"/>
      <c r="AP39" s="92" t="str">
        <f t="shared" si="17"/>
        <v/>
      </c>
      <c r="AQ39" s="92"/>
      <c r="AR39" s="92" t="str">
        <f t="shared" si="18"/>
        <v/>
      </c>
      <c r="AS39" s="92"/>
      <c r="AT39" s="92" t="str">
        <f t="shared" si="19"/>
        <v/>
      </c>
      <c r="AU39" s="92"/>
      <c r="AV39" s="92" t="str">
        <f t="shared" si="20"/>
        <v/>
      </c>
      <c r="AW39" s="92"/>
      <c r="AX39" s="92" t="str">
        <f t="shared" si="21"/>
        <v/>
      </c>
      <c r="AY39" s="92"/>
      <c r="AZ39" s="92" t="str">
        <f t="shared" si="22"/>
        <v/>
      </c>
      <c r="BA39" s="103"/>
      <c r="BB39" s="92"/>
      <c r="BC39" s="92"/>
      <c r="BD39" s="92"/>
      <c r="BE39" s="100"/>
      <c r="BF39" s="381"/>
      <c r="BG39" s="381"/>
      <c r="BH39" s="381"/>
      <c r="BI39" s="381"/>
      <c r="BJ39" s="381"/>
      <c r="BK39" s="381"/>
      <c r="BL39" s="381"/>
      <c r="BM39" s="381"/>
      <c r="BN39" s="100"/>
      <c r="BO39" s="87"/>
      <c r="BP39" s="87"/>
      <c r="BQ39" s="87"/>
      <c r="BR39" s="87"/>
      <c r="BS39" s="87"/>
      <c r="BT39" s="87"/>
      <c r="BU39" s="87"/>
      <c r="BV39" s="125"/>
      <c r="BW39" s="125"/>
      <c r="BX39" s="9"/>
      <c r="BY39" s="9"/>
      <c r="BZ39" s="9"/>
      <c r="CA39" s="9"/>
      <c r="CB39" s="9"/>
      <c r="CC39" s="9"/>
      <c r="CD39" s="9"/>
      <c r="CE39" s="9"/>
      <c r="CF39" s="9"/>
      <c r="CG39" s="9"/>
      <c r="CH39" s="9"/>
      <c r="CI39" s="9"/>
      <c r="CJ39" s="9"/>
      <c r="CK39" s="9"/>
      <c r="CL39" s="9"/>
      <c r="CM39" s="9"/>
      <c r="CN39" s="9"/>
      <c r="CO39" s="9"/>
      <c r="CP39" s="9"/>
      <c r="CQ39" s="9"/>
    </row>
    <row r="40" spans="1:95" ht="78.75" customHeight="1">
      <c r="A40" s="401">
        <v>9</v>
      </c>
      <c r="B40" s="401" t="s">
        <v>450</v>
      </c>
      <c r="C40" s="401" t="s">
        <v>449</v>
      </c>
      <c r="D40" s="401" t="s">
        <v>448</v>
      </c>
      <c r="F40" s="456" t="s">
        <v>447</v>
      </c>
      <c r="G40" s="458" t="s">
        <v>446</v>
      </c>
      <c r="H40" s="401" t="s">
        <v>150</v>
      </c>
      <c r="I40" s="96" t="s">
        <v>134</v>
      </c>
      <c r="J40" s="401">
        <v>2</v>
      </c>
      <c r="K40" s="405" t="str">
        <f>IF(J40&lt;=0,"",IF(J40=1,"Rara vez",IF(J40=2,"Improbable",IF(J40=3,"Posible",IF(J40=4,"Probable",IF(J40=5,"Casi Seguro"))))))</f>
        <v>Improbable</v>
      </c>
      <c r="L40" s="406">
        <f>IF(K40="","",IF(K40="Rara vez",0.2,IF(K40="Improbable",0.4,IF(K40="Posible",0.6,IF(K40="Probable",0.8,IF(K40="Casi seguro",1,))))))</f>
        <v>0.4</v>
      </c>
      <c r="M40" s="406" t="s">
        <v>114</v>
      </c>
      <c r="N40" s="406" t="s">
        <v>114</v>
      </c>
      <c r="O40" s="406" t="s">
        <v>114</v>
      </c>
      <c r="P40" s="406" t="s">
        <v>114</v>
      </c>
      <c r="Q40" s="406" t="s">
        <v>114</v>
      </c>
      <c r="R40" s="406" t="s">
        <v>113</v>
      </c>
      <c r="S40" s="406" t="s">
        <v>113</v>
      </c>
      <c r="T40" s="406" t="s">
        <v>113</v>
      </c>
      <c r="U40" s="406" t="s">
        <v>114</v>
      </c>
      <c r="V40" s="406" t="s">
        <v>114</v>
      </c>
      <c r="W40" s="406" t="s">
        <v>114</v>
      </c>
      <c r="X40" s="406" t="s">
        <v>114</v>
      </c>
      <c r="Y40" s="406" t="s">
        <v>113</v>
      </c>
      <c r="Z40" s="406" t="s">
        <v>113</v>
      </c>
      <c r="AA40" s="406" t="s">
        <v>114</v>
      </c>
      <c r="AB40" s="406" t="s">
        <v>113</v>
      </c>
      <c r="AC40" s="406" t="s">
        <v>114</v>
      </c>
      <c r="AD40" s="406" t="s">
        <v>113</v>
      </c>
      <c r="AE40" s="406" t="s">
        <v>113</v>
      </c>
      <c r="AF40" s="422">
        <f>IF(AB40="Si","19",COUNTIF(M40:AE41,"si"))</f>
        <v>11</v>
      </c>
      <c r="AG40" s="95">
        <f t="shared" ref="AG40:AG48" si="23">VALUE(IF(AF40&lt;=5,5,IF(AND(AF40&gt;5,AF40&lt;=11),10,IF(AF40&gt;11,20,0))))</f>
        <v>10</v>
      </c>
      <c r="AH40" s="405" t="str">
        <f>IF(AG40=5,"Moderado",IF(AG40=10,"Mayor",IF(AG40=20,"Catastrófico",0)))</f>
        <v>Mayor</v>
      </c>
      <c r="AI40" s="406">
        <f>IF(AH40="","",IF(AH40="Leve",0.2,IF(AH40="Menor",0.4,IF(AH40="Moderado",0.6,IF(AH40="Mayor",0.8,IF(AH40="Catastrófico",1,))))))</f>
        <v>0.8</v>
      </c>
      <c r="AJ40" s="405" t="str">
        <f>IF(OR(AND(K40="Rara vez",AH40="Moderado"),AND(K40="Improbable",AH40="Moderado")),"Moderado",IF(OR(AND(K40="Rara vez",AH40="Mayor"),AND(K40="Improbable",AH40="Mayor"),AND(K40="Posible",AH40="Moderado"),AND(K40="Probable",AH40="Moderado")),"Alta",IF(OR(AND(K40="Rara vez",AH40="Catastrófico"),AND(K40="Improbable",AH40="Catastrófico"),AND(K40="Posible",AH40="Catastrófico"),AND(K40="Probable",AH40="Catastrófico"),AND(K40="Casi seguro",AH40="Catastrófico"),AND(K40="Posible",AH40="Moderado"),AND(K40="Probable",AH40="Moderado"),AND(K40="Casi seguro",AH40="Moderado"),AND(K40="Posible",AH40="Mayor"),AND(K40="Probable",AH40="Mayor"),AND(K40="Casi seguro",AH40="Mayor")),"Extremo",)))</f>
        <v>Alta</v>
      </c>
      <c r="AK40" s="87">
        <v>1</v>
      </c>
      <c r="AL40" s="408" t="s">
        <v>445</v>
      </c>
      <c r="AM40" s="179" t="s">
        <v>111</v>
      </c>
      <c r="AN40" s="92">
        <f t="shared" si="16"/>
        <v>15</v>
      </c>
      <c r="AO40" s="92" t="s">
        <v>110</v>
      </c>
      <c r="AP40" s="92">
        <f t="shared" si="17"/>
        <v>15</v>
      </c>
      <c r="AQ40" s="92" t="s">
        <v>109</v>
      </c>
      <c r="AR40" s="92">
        <f t="shared" si="18"/>
        <v>15</v>
      </c>
      <c r="AS40" s="92" t="s">
        <v>148</v>
      </c>
      <c r="AT40" s="92">
        <f t="shared" si="19"/>
        <v>10</v>
      </c>
      <c r="AU40" s="92" t="s">
        <v>107</v>
      </c>
      <c r="AV40" s="92">
        <f t="shared" si="20"/>
        <v>15</v>
      </c>
      <c r="AW40" s="92" t="s">
        <v>106</v>
      </c>
      <c r="AX40" s="92">
        <f t="shared" si="21"/>
        <v>15</v>
      </c>
      <c r="AY40" s="92" t="s">
        <v>105</v>
      </c>
      <c r="AZ40" s="92">
        <f t="shared" si="22"/>
        <v>15</v>
      </c>
      <c r="BA40" s="103">
        <f t="shared" ref="BA40:BA68" si="24">SUM(AN40,AP40,AR40,AT40,AV40,AX40,AZ40)</f>
        <v>100</v>
      </c>
      <c r="BB40" s="92" t="str">
        <f t="shared" ref="BB40:BB68" si="25">IF(BA40&gt;=96,"Fuerte",IF(AND(BA40&gt;=86, BA40&lt;96),"Moderado",IF(BA40&lt;86,"Débil")))</f>
        <v>Fuerte</v>
      </c>
      <c r="BC40" s="92" t="s">
        <v>104</v>
      </c>
      <c r="BD40" s="92">
        <f t="shared" ref="BD40:BD68" si="26">VALUE(IF(OR(AND(BB40="Fuerte",BC40="Fuerte")),"100",IF(OR(AND(BB40="Fuerte",BC40="Moderado"),AND(BB40="Moderado",BC40="Fuerte"),AND(BB40="Moderado",BC40="Moderado")),"50",IF(OR(AND(BB40="Fuerte",BC40="Débil"),AND(BB40="Moderado",BC40="Débil"),AND(BB40="Débil",BC40="Fuerte"),AND(BB40="Débil",BC40="Moderado"),AND(BB40="Débil",BC40="Débil")),"0",))))</f>
        <v>100</v>
      </c>
      <c r="BE40" s="100" t="str">
        <f t="shared" ref="BE40:BE68" si="27">IF(BD40=100,"Fuerte",IF(BD40=50,"Moderado",IF(BD40=0,"Débil")))</f>
        <v>Fuerte</v>
      </c>
      <c r="BF40" s="427">
        <f>AVERAGE(BD40:BD45)</f>
        <v>100</v>
      </c>
      <c r="BG40" s="427" t="str">
        <f>IF(BF40=100,"Fuerte",IF(AND(BF40&lt;=99, BF40&gt;=50),"Moderado",IF(BF40&lt;50,"Débil")))</f>
        <v>Fuerte</v>
      </c>
      <c r="BH40" s="380">
        <f>IF(BG40="Fuerte",(J40-2),IF(BG40="Moderado",(J40-1), IF(BG40="Débil",((J40-0)))))</f>
        <v>0</v>
      </c>
      <c r="BI40" s="380" t="str">
        <f>IF(BH40&lt;=0,"Rara vez",IF(BH40=1,"Rara vez",IF(BH40=2,"Improbable",IF(BH40=3,"Posible",IF(BH40=4,"Probable",IF(BH40=5,"Casi Seguro"))))))</f>
        <v>Rara vez</v>
      </c>
      <c r="BJ40" s="406">
        <f>IF(BI40="","",IF(BI40="Rara vez",0.2,IF(BI40="Improbable",0.4,IF(BI40="Posible",0.6,IF(BI40="Probable",0.8,IF(BI40="Casi seguro",1,))))))</f>
        <v>0.2</v>
      </c>
      <c r="BK40" s="380" t="str">
        <f>IFERROR(IF(AG40=5,"Moderado",IF(AG40=10,"Mayor",IF(AG40=20,"Catastrófico",0))),"")</f>
        <v>Mayor</v>
      </c>
      <c r="BL40" s="406">
        <f>IF(AH40="","",IF(AH40="Moderado",0.6,IF(AH40="Mayor",0.8,IF(AH40="Catastrófico",1,))))</f>
        <v>0.8</v>
      </c>
      <c r="BM40" s="452" t="str">
        <f>IF(OR(AND(KBI40="Rara vez",BK40="Moderado"),AND(BI40="Improbable",BK40="Moderado")),"Moderado",IF(OR(AND(BI40="Rara vez",BK40="Mayor"),AND(BI40="Improbable",BK40="Mayor"),AND(BI40="Posible",BK40="Moderado"),AND(BI40="Probable",BK40="Moderado")),"Alta",IF(OR(AND(BI40="Rara vez",BK40="Catastrófico"),AND(BI40="Improbable",BK40="Catastrófico"),AND(BI40="Posible",BK40="Catastrófico"),AND(BI40="Probable",BK40="Catastrófico"),AND(BI40="Casi seguro",BK40="Catastrófico"),AND(BI40="Posible",BK40="Moderado"),AND(BI40="Probable",BK40="Moderado"),AND(BI40="Casi seguro",BK40="Moderado"),AND(BI40="Posible",BK40="Mayor"),AND(BI40="Probable",BK40="Mayor"),AND(BI40="Casi seguro",BK40="Mayor")),"Extremo",)))</f>
        <v>Alta</v>
      </c>
      <c r="BN40" s="100" t="s">
        <v>147</v>
      </c>
      <c r="BO40" s="193" t="s">
        <v>444</v>
      </c>
      <c r="BP40" s="192" t="s">
        <v>441</v>
      </c>
      <c r="BQ40" s="192" t="s">
        <v>440</v>
      </c>
      <c r="BR40" s="192" t="s">
        <v>439</v>
      </c>
      <c r="BS40" s="192" t="s">
        <v>438</v>
      </c>
      <c r="BT40" s="191" t="s">
        <v>437</v>
      </c>
      <c r="BU40" s="191" t="s">
        <v>436</v>
      </c>
      <c r="BV40" s="186"/>
      <c r="BW40" s="87"/>
      <c r="BX40" s="9"/>
      <c r="BY40" s="9"/>
      <c r="BZ40" s="9"/>
      <c r="CA40" s="9"/>
      <c r="CB40" s="9"/>
      <c r="CC40" s="9"/>
      <c r="CD40" s="9"/>
      <c r="CE40" s="9"/>
      <c r="CF40" s="9"/>
      <c r="CG40" s="9"/>
      <c r="CH40" s="9"/>
      <c r="CI40" s="9"/>
      <c r="CJ40" s="9"/>
      <c r="CK40" s="9"/>
      <c r="CL40" s="9"/>
      <c r="CM40" s="9"/>
      <c r="CN40" s="9"/>
      <c r="CO40" s="9"/>
      <c r="CP40" s="9"/>
      <c r="CQ40" s="9"/>
    </row>
    <row r="41" spans="1:95" ht="78.75" customHeight="1">
      <c r="A41" s="381"/>
      <c r="B41" s="381"/>
      <c r="C41" s="381"/>
      <c r="D41" s="381"/>
      <c r="E41" s="184" t="s">
        <v>443</v>
      </c>
      <c r="F41" s="457"/>
      <c r="G41" s="381"/>
      <c r="H41" s="381"/>
      <c r="I41" s="96" t="s">
        <v>123</v>
      </c>
      <c r="J41" s="402"/>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95">
        <f t="shared" si="23"/>
        <v>5</v>
      </c>
      <c r="AH41" s="381"/>
      <c r="AI41" s="381"/>
      <c r="AJ41" s="381"/>
      <c r="AK41" s="87">
        <v>2</v>
      </c>
      <c r="AL41" s="409"/>
      <c r="AM41" s="179" t="s">
        <v>111</v>
      </c>
      <c r="AN41" s="92">
        <f t="shared" si="16"/>
        <v>15</v>
      </c>
      <c r="AO41" s="92" t="s">
        <v>110</v>
      </c>
      <c r="AP41" s="92">
        <f t="shared" si="17"/>
        <v>15</v>
      </c>
      <c r="AQ41" s="92" t="s">
        <v>109</v>
      </c>
      <c r="AR41" s="92">
        <f t="shared" si="18"/>
        <v>15</v>
      </c>
      <c r="AS41" s="92" t="s">
        <v>108</v>
      </c>
      <c r="AT41" s="92">
        <f t="shared" si="19"/>
        <v>15</v>
      </c>
      <c r="AU41" s="92" t="s">
        <v>107</v>
      </c>
      <c r="AV41" s="92">
        <f t="shared" si="20"/>
        <v>15</v>
      </c>
      <c r="AW41" s="92" t="s">
        <v>106</v>
      </c>
      <c r="AX41" s="92">
        <f t="shared" si="21"/>
        <v>15</v>
      </c>
      <c r="AY41" s="92" t="s">
        <v>105</v>
      </c>
      <c r="AZ41" s="92">
        <f t="shared" si="22"/>
        <v>15</v>
      </c>
      <c r="BA41" s="103">
        <f t="shared" si="24"/>
        <v>105</v>
      </c>
      <c r="BB41" s="92" t="str">
        <f t="shared" si="25"/>
        <v>Fuerte</v>
      </c>
      <c r="BC41" s="92" t="s">
        <v>104</v>
      </c>
      <c r="BD41" s="92">
        <f t="shared" si="26"/>
        <v>100</v>
      </c>
      <c r="BE41" s="100" t="str">
        <f t="shared" si="27"/>
        <v>Fuerte</v>
      </c>
      <c r="BF41" s="381"/>
      <c r="BG41" s="381"/>
      <c r="BH41" s="381"/>
      <c r="BI41" s="381"/>
      <c r="BJ41" s="381"/>
      <c r="BK41" s="381"/>
      <c r="BL41" s="381"/>
      <c r="BM41" s="381"/>
      <c r="BN41" s="100" t="s">
        <v>147</v>
      </c>
      <c r="BO41" s="193" t="s">
        <v>442</v>
      </c>
      <c r="BP41" s="192" t="s">
        <v>441</v>
      </c>
      <c r="BQ41" s="192" t="s">
        <v>440</v>
      </c>
      <c r="BR41" s="192" t="s">
        <v>439</v>
      </c>
      <c r="BS41" s="192" t="s">
        <v>438</v>
      </c>
      <c r="BT41" s="191" t="s">
        <v>437</v>
      </c>
      <c r="BU41" s="191" t="s">
        <v>436</v>
      </c>
      <c r="BV41" s="186"/>
      <c r="BW41" s="87"/>
      <c r="BX41" s="9"/>
      <c r="BY41" s="9"/>
      <c r="BZ41" s="9"/>
      <c r="CA41" s="9"/>
      <c r="CB41" s="9"/>
      <c r="CC41" s="9"/>
      <c r="CD41" s="9"/>
      <c r="CE41" s="9"/>
      <c r="CF41" s="9"/>
      <c r="CG41" s="9"/>
      <c r="CH41" s="9"/>
      <c r="CI41" s="9"/>
      <c r="CJ41" s="9"/>
      <c r="CK41" s="9"/>
      <c r="CL41" s="9"/>
      <c r="CM41" s="9"/>
      <c r="CN41" s="9"/>
      <c r="CO41" s="9"/>
      <c r="CP41" s="9"/>
      <c r="CQ41" s="9"/>
    </row>
    <row r="42" spans="1:95" ht="78.75" customHeight="1">
      <c r="A42" s="381"/>
      <c r="B42" s="381"/>
      <c r="C42" s="381"/>
      <c r="D42" s="381"/>
      <c r="E42" s="184" t="s">
        <v>435</v>
      </c>
      <c r="F42" s="184" t="s">
        <v>434</v>
      </c>
      <c r="G42" s="381"/>
      <c r="H42" s="381"/>
      <c r="I42" s="96" t="s">
        <v>124</v>
      </c>
      <c r="J42" s="402"/>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95">
        <f t="shared" si="23"/>
        <v>5</v>
      </c>
      <c r="AH42" s="381"/>
      <c r="AI42" s="381"/>
      <c r="AJ42" s="381"/>
      <c r="AK42" s="87">
        <v>3</v>
      </c>
      <c r="AL42" s="180" t="s">
        <v>433</v>
      </c>
      <c r="AM42" s="182" t="s">
        <v>111</v>
      </c>
      <c r="AN42" s="92">
        <f t="shared" si="16"/>
        <v>15</v>
      </c>
      <c r="AO42" s="92" t="s">
        <v>110</v>
      </c>
      <c r="AP42" s="92">
        <f t="shared" si="17"/>
        <v>15</v>
      </c>
      <c r="AQ42" s="92" t="s">
        <v>109</v>
      </c>
      <c r="AR42" s="92">
        <f t="shared" si="18"/>
        <v>15</v>
      </c>
      <c r="AS42" s="92" t="s">
        <v>108</v>
      </c>
      <c r="AT42" s="92">
        <f t="shared" si="19"/>
        <v>15</v>
      </c>
      <c r="AU42" s="92" t="s">
        <v>107</v>
      </c>
      <c r="AV42" s="92">
        <f t="shared" si="20"/>
        <v>15</v>
      </c>
      <c r="AW42" s="92" t="s">
        <v>106</v>
      </c>
      <c r="AX42" s="92">
        <f t="shared" si="21"/>
        <v>15</v>
      </c>
      <c r="AY42" s="92" t="s">
        <v>105</v>
      </c>
      <c r="AZ42" s="92">
        <f t="shared" si="22"/>
        <v>15</v>
      </c>
      <c r="BA42" s="103">
        <f t="shared" si="24"/>
        <v>105</v>
      </c>
      <c r="BB42" s="92" t="str">
        <f t="shared" si="25"/>
        <v>Fuerte</v>
      </c>
      <c r="BC42" s="92" t="s">
        <v>104</v>
      </c>
      <c r="BD42" s="92">
        <f t="shared" si="26"/>
        <v>100</v>
      </c>
      <c r="BE42" s="100" t="str">
        <f t="shared" si="27"/>
        <v>Fuerte</v>
      </c>
      <c r="BF42" s="381"/>
      <c r="BG42" s="381"/>
      <c r="BH42" s="381"/>
      <c r="BI42" s="381"/>
      <c r="BJ42" s="381"/>
      <c r="BK42" s="381"/>
      <c r="BL42" s="381"/>
      <c r="BM42" s="381"/>
      <c r="BN42" s="100" t="s">
        <v>147</v>
      </c>
      <c r="BO42" s="189"/>
      <c r="BP42" s="188"/>
      <c r="BQ42" s="188"/>
      <c r="BR42" s="188"/>
      <c r="BS42" s="188"/>
      <c r="BT42" s="187"/>
      <c r="BU42" s="187"/>
      <c r="BV42" s="186"/>
      <c r="BW42" s="87"/>
      <c r="BX42" s="9"/>
      <c r="BY42" s="9"/>
      <c r="BZ42" s="9"/>
      <c r="CA42" s="9"/>
      <c r="CB42" s="9"/>
      <c r="CC42" s="9"/>
      <c r="CD42" s="9"/>
      <c r="CE42" s="9"/>
      <c r="CF42" s="9"/>
      <c r="CG42" s="9"/>
      <c r="CH42" s="9"/>
      <c r="CI42" s="9"/>
      <c r="CJ42" s="9"/>
      <c r="CK42" s="9"/>
      <c r="CL42" s="9"/>
      <c r="CM42" s="9"/>
      <c r="CN42" s="9"/>
      <c r="CO42" s="9"/>
      <c r="CP42" s="9"/>
      <c r="CQ42" s="9"/>
    </row>
    <row r="43" spans="1:95" ht="78.75" customHeight="1">
      <c r="A43" s="381"/>
      <c r="B43" s="381"/>
      <c r="C43" s="381"/>
      <c r="D43" s="381"/>
      <c r="E43" s="190" t="s">
        <v>432</v>
      </c>
      <c r="F43" s="184" t="s">
        <v>431</v>
      </c>
      <c r="G43" s="381"/>
      <c r="H43" s="381"/>
      <c r="I43" s="96"/>
      <c r="J43" s="402"/>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95">
        <f t="shared" si="23"/>
        <v>5</v>
      </c>
      <c r="AH43" s="381"/>
      <c r="AI43" s="381"/>
      <c r="AJ43" s="381"/>
      <c r="AK43" s="87">
        <v>4</v>
      </c>
      <c r="AL43" s="180" t="s">
        <v>430</v>
      </c>
      <c r="AM43" s="182" t="s">
        <v>111</v>
      </c>
      <c r="AN43" s="92">
        <f t="shared" si="16"/>
        <v>15</v>
      </c>
      <c r="AO43" s="92" t="s">
        <v>110</v>
      </c>
      <c r="AP43" s="92">
        <f t="shared" si="17"/>
        <v>15</v>
      </c>
      <c r="AQ43" s="92" t="s">
        <v>109</v>
      </c>
      <c r="AR43" s="92">
        <f t="shared" si="18"/>
        <v>15</v>
      </c>
      <c r="AS43" s="92" t="s">
        <v>108</v>
      </c>
      <c r="AT43" s="92">
        <f t="shared" si="19"/>
        <v>15</v>
      </c>
      <c r="AU43" s="92" t="s">
        <v>107</v>
      </c>
      <c r="AV43" s="92">
        <f t="shared" si="20"/>
        <v>15</v>
      </c>
      <c r="AW43" s="92" t="s">
        <v>106</v>
      </c>
      <c r="AX43" s="92">
        <f t="shared" si="21"/>
        <v>15</v>
      </c>
      <c r="AY43" s="92" t="s">
        <v>105</v>
      </c>
      <c r="AZ43" s="92">
        <f t="shared" si="22"/>
        <v>15</v>
      </c>
      <c r="BA43" s="103">
        <f t="shared" si="24"/>
        <v>105</v>
      </c>
      <c r="BB43" s="92" t="str">
        <f t="shared" si="25"/>
        <v>Fuerte</v>
      </c>
      <c r="BC43" s="92" t="s">
        <v>104</v>
      </c>
      <c r="BD43" s="92">
        <f t="shared" si="26"/>
        <v>100</v>
      </c>
      <c r="BE43" s="100" t="str">
        <f t="shared" si="27"/>
        <v>Fuerte</v>
      </c>
      <c r="BF43" s="381"/>
      <c r="BG43" s="381"/>
      <c r="BH43" s="381"/>
      <c r="BI43" s="381"/>
      <c r="BJ43" s="381"/>
      <c r="BK43" s="381"/>
      <c r="BL43" s="381"/>
      <c r="BM43" s="381"/>
      <c r="BN43" s="100" t="s">
        <v>147</v>
      </c>
      <c r="BO43" s="189"/>
      <c r="BP43" s="188"/>
      <c r="BQ43" s="188"/>
      <c r="BR43" s="188"/>
      <c r="BS43" s="188"/>
      <c r="BT43" s="187"/>
      <c r="BU43" s="187"/>
      <c r="BV43" s="186"/>
      <c r="BW43" s="87"/>
      <c r="BX43" s="9"/>
      <c r="BY43" s="9"/>
      <c r="BZ43" s="9"/>
      <c r="CA43" s="9"/>
      <c r="CB43" s="9"/>
      <c r="CC43" s="9"/>
      <c r="CD43" s="9"/>
      <c r="CE43" s="9"/>
      <c r="CF43" s="9"/>
      <c r="CG43" s="9"/>
      <c r="CH43" s="9"/>
      <c r="CI43" s="9"/>
      <c r="CJ43" s="9"/>
      <c r="CK43" s="9"/>
      <c r="CL43" s="9"/>
      <c r="CM43" s="9"/>
      <c r="CN43" s="9"/>
      <c r="CO43" s="9"/>
      <c r="CP43" s="9"/>
      <c r="CQ43" s="9"/>
    </row>
    <row r="44" spans="1:95" ht="78.75" customHeight="1">
      <c r="A44" s="381"/>
      <c r="B44" s="381"/>
      <c r="C44" s="381"/>
      <c r="D44" s="381"/>
      <c r="E44" s="185" t="s">
        <v>429</v>
      </c>
      <c r="F44" s="184" t="s">
        <v>428</v>
      </c>
      <c r="G44" s="381"/>
      <c r="H44" s="381"/>
      <c r="I44" s="96"/>
      <c r="J44" s="402"/>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95">
        <f t="shared" si="23"/>
        <v>5</v>
      </c>
      <c r="AH44" s="381"/>
      <c r="AI44" s="381"/>
      <c r="AJ44" s="381"/>
      <c r="AK44" s="87">
        <v>5</v>
      </c>
      <c r="AL44" s="183" t="s">
        <v>427</v>
      </c>
      <c r="AM44" s="182" t="s">
        <v>111</v>
      </c>
      <c r="AN44" s="92">
        <f t="shared" si="16"/>
        <v>15</v>
      </c>
      <c r="AO44" s="92" t="s">
        <v>110</v>
      </c>
      <c r="AP44" s="92">
        <f t="shared" si="17"/>
        <v>15</v>
      </c>
      <c r="AQ44" s="92" t="s">
        <v>109</v>
      </c>
      <c r="AR44" s="92">
        <f t="shared" si="18"/>
        <v>15</v>
      </c>
      <c r="AS44" s="92" t="s">
        <v>108</v>
      </c>
      <c r="AT44" s="92">
        <f t="shared" si="19"/>
        <v>15</v>
      </c>
      <c r="AU44" s="92" t="s">
        <v>107</v>
      </c>
      <c r="AV44" s="92">
        <f t="shared" si="20"/>
        <v>15</v>
      </c>
      <c r="AW44" s="92" t="s">
        <v>106</v>
      </c>
      <c r="AX44" s="92">
        <f t="shared" si="21"/>
        <v>15</v>
      </c>
      <c r="AY44" s="92" t="s">
        <v>105</v>
      </c>
      <c r="AZ44" s="92">
        <f t="shared" si="22"/>
        <v>15</v>
      </c>
      <c r="BA44" s="103">
        <f t="shared" si="24"/>
        <v>105</v>
      </c>
      <c r="BB44" s="92" t="str">
        <f t="shared" si="25"/>
        <v>Fuerte</v>
      </c>
      <c r="BC44" s="92" t="s">
        <v>104</v>
      </c>
      <c r="BD44" s="92">
        <f t="shared" si="26"/>
        <v>100</v>
      </c>
      <c r="BE44" s="100" t="str">
        <f t="shared" si="27"/>
        <v>Fuerte</v>
      </c>
      <c r="BF44" s="381"/>
      <c r="BG44" s="381"/>
      <c r="BH44" s="381"/>
      <c r="BI44" s="381"/>
      <c r="BJ44" s="381"/>
      <c r="BK44" s="381"/>
      <c r="BL44" s="381"/>
      <c r="BM44" s="381"/>
      <c r="BN44" s="100"/>
      <c r="BO44" s="181"/>
      <c r="BP44" s="181"/>
      <c r="BQ44" s="181"/>
      <c r="BR44" s="181"/>
      <c r="BS44" s="181"/>
      <c r="BT44" s="181"/>
      <c r="BU44" s="181"/>
      <c r="BV44" s="87"/>
      <c r="BW44" s="87"/>
      <c r="BX44" s="9"/>
      <c r="BY44" s="9"/>
      <c r="BZ44" s="9"/>
      <c r="CA44" s="9"/>
      <c r="CB44" s="9"/>
      <c r="CC44" s="9"/>
      <c r="CD44" s="9"/>
      <c r="CE44" s="9"/>
      <c r="CF44" s="9"/>
      <c r="CG44" s="9"/>
      <c r="CH44" s="9"/>
      <c r="CI44" s="9"/>
      <c r="CJ44" s="9"/>
      <c r="CK44" s="9"/>
      <c r="CL44" s="9"/>
      <c r="CM44" s="9"/>
      <c r="CN44" s="9"/>
      <c r="CO44" s="9"/>
      <c r="CP44" s="9"/>
      <c r="CQ44" s="9"/>
    </row>
    <row r="45" spans="1:95" ht="78.75" customHeight="1">
      <c r="A45" s="451"/>
      <c r="B45" s="451"/>
      <c r="C45" s="451"/>
      <c r="D45" s="451"/>
      <c r="E45" s="130"/>
      <c r="F45" s="130"/>
      <c r="G45" s="451"/>
      <c r="H45" s="451"/>
      <c r="I45" s="96"/>
      <c r="J45" s="459"/>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95">
        <f t="shared" si="23"/>
        <v>5</v>
      </c>
      <c r="AH45" s="451"/>
      <c r="AI45" s="451"/>
      <c r="AJ45" s="451"/>
      <c r="AK45" s="87">
        <v>6</v>
      </c>
      <c r="AL45" s="180" t="s">
        <v>426</v>
      </c>
      <c r="AM45" s="179" t="s">
        <v>111</v>
      </c>
      <c r="AN45" s="92">
        <f t="shared" si="16"/>
        <v>15</v>
      </c>
      <c r="AO45" s="92" t="s">
        <v>110</v>
      </c>
      <c r="AP45" s="92">
        <f t="shared" si="17"/>
        <v>15</v>
      </c>
      <c r="AQ45" s="92" t="s">
        <v>109</v>
      </c>
      <c r="AR45" s="92">
        <f t="shared" si="18"/>
        <v>15</v>
      </c>
      <c r="AS45" s="92" t="s">
        <v>108</v>
      </c>
      <c r="AT45" s="92">
        <f t="shared" si="19"/>
        <v>15</v>
      </c>
      <c r="AU45" s="92" t="s">
        <v>107</v>
      </c>
      <c r="AV45" s="92">
        <f t="shared" si="20"/>
        <v>15</v>
      </c>
      <c r="AW45" s="92" t="s">
        <v>106</v>
      </c>
      <c r="AX45" s="92">
        <f t="shared" si="21"/>
        <v>15</v>
      </c>
      <c r="AY45" s="92" t="s">
        <v>105</v>
      </c>
      <c r="AZ45" s="92">
        <f t="shared" si="22"/>
        <v>15</v>
      </c>
      <c r="BA45" s="103">
        <f t="shared" si="24"/>
        <v>105</v>
      </c>
      <c r="BB45" s="92" t="str">
        <f t="shared" si="25"/>
        <v>Fuerte</v>
      </c>
      <c r="BC45" s="92" t="s">
        <v>104</v>
      </c>
      <c r="BD45" s="92">
        <f t="shared" si="26"/>
        <v>100</v>
      </c>
      <c r="BE45" s="100" t="str">
        <f t="shared" si="27"/>
        <v>Fuerte</v>
      </c>
      <c r="BF45" s="451"/>
      <c r="BG45" s="451"/>
      <c r="BH45" s="451"/>
      <c r="BI45" s="451"/>
      <c r="BJ45" s="451"/>
      <c r="BK45" s="451"/>
      <c r="BL45" s="451"/>
      <c r="BM45" s="451"/>
      <c r="BN45" s="100"/>
      <c r="BO45" s="87"/>
      <c r="BP45" s="87"/>
      <c r="BQ45" s="87"/>
      <c r="BR45" s="87"/>
      <c r="BS45" s="87"/>
      <c r="BT45" s="125"/>
      <c r="BU45" s="125"/>
      <c r="BV45" s="87"/>
      <c r="BW45" s="87"/>
      <c r="BX45" s="9"/>
      <c r="BY45" s="9"/>
      <c r="BZ45" s="9"/>
      <c r="CA45" s="9"/>
      <c r="CB45" s="9"/>
      <c r="CC45" s="9"/>
      <c r="CD45" s="9"/>
      <c r="CE45" s="9"/>
      <c r="CF45" s="9"/>
      <c r="CG45" s="9"/>
      <c r="CH45" s="9"/>
      <c r="CI45" s="9"/>
      <c r="CJ45" s="9"/>
      <c r="CK45" s="9"/>
      <c r="CL45" s="9"/>
      <c r="CM45" s="9"/>
      <c r="CN45" s="9"/>
      <c r="CO45" s="9"/>
      <c r="CP45" s="9"/>
      <c r="CQ45" s="9"/>
    </row>
    <row r="46" spans="1:95" ht="69.75" customHeight="1">
      <c r="A46" s="401">
        <v>10</v>
      </c>
      <c r="B46" s="401" t="s">
        <v>347</v>
      </c>
      <c r="C46" s="401" t="s">
        <v>346</v>
      </c>
      <c r="D46" s="401" t="s">
        <v>345</v>
      </c>
      <c r="E46" s="145" t="s">
        <v>425</v>
      </c>
      <c r="F46" s="156" t="s">
        <v>424</v>
      </c>
      <c r="G46" s="401" t="s">
        <v>423</v>
      </c>
      <c r="H46" s="401" t="s">
        <v>150</v>
      </c>
      <c r="I46" s="156" t="s">
        <v>134</v>
      </c>
      <c r="J46" s="401">
        <v>1</v>
      </c>
      <c r="K46" s="405" t="str">
        <f>IF(J46&lt;=0,"",IF(J46=1,"Rara vez",IF(J46=2,"Improbable",IF(J46=3,"Posible",IF(J46=4,"Probable",IF(J46=5,"Casi Seguro"))))))</f>
        <v>Rara vez</v>
      </c>
      <c r="L46" s="406">
        <f>IF(K46="","",IF(K46="Rara vez",0.2,IF(K46="Improbable",0.4,IF(K46="Posible",0.6,IF(K46="Probable",0.8,IF(K46="Casi seguro",1,))))))</f>
        <v>0.2</v>
      </c>
      <c r="M46" s="406" t="s">
        <v>114</v>
      </c>
      <c r="N46" s="406" t="s">
        <v>114</v>
      </c>
      <c r="O46" s="406" t="s">
        <v>113</v>
      </c>
      <c r="P46" s="406" t="s">
        <v>113</v>
      </c>
      <c r="Q46" s="406" t="s">
        <v>113</v>
      </c>
      <c r="R46" s="406" t="s">
        <v>114</v>
      </c>
      <c r="S46" s="406" t="s">
        <v>114</v>
      </c>
      <c r="T46" s="406" t="s">
        <v>114</v>
      </c>
      <c r="U46" s="406" t="s">
        <v>114</v>
      </c>
      <c r="V46" s="406" t="s">
        <v>114</v>
      </c>
      <c r="W46" s="406" t="s">
        <v>114</v>
      </c>
      <c r="X46" s="406" t="s">
        <v>114</v>
      </c>
      <c r="Y46" s="406" t="s">
        <v>114</v>
      </c>
      <c r="Z46" s="406" t="s">
        <v>114</v>
      </c>
      <c r="AA46" s="406" t="s">
        <v>113</v>
      </c>
      <c r="AB46" s="406" t="s">
        <v>113</v>
      </c>
      <c r="AC46" s="406" t="s">
        <v>113</v>
      </c>
      <c r="AD46" s="406" t="s">
        <v>113</v>
      </c>
      <c r="AE46" s="406" t="s">
        <v>113</v>
      </c>
      <c r="AF46" s="422">
        <f>IF(AB46="Si","19",COUNTIF(M46:AE47,"si"))</f>
        <v>11</v>
      </c>
      <c r="AG46" s="95">
        <f t="shared" si="23"/>
        <v>10</v>
      </c>
      <c r="AH46" s="405" t="str">
        <f>IF(AG46=5,"Moderado",IF(AG46=10,"Mayor",IF(AG46=20,"Catastrófico",0)))</f>
        <v>Mayor</v>
      </c>
      <c r="AI46" s="406">
        <f>IF(AH46="","",IF(AH46="Leve",0.2,IF(AH46="Menor",0.4,IF(AH46="Moderado",0.6,IF(AH46="Mayor",0.8,IF(AH46="Catastrófico",1,))))))</f>
        <v>0.8</v>
      </c>
      <c r="AJ46" s="405" t="str">
        <f>IF(OR(AND(K46="Rara vez",AH46="Moderado"),AND(K46="Improbable",AH46="Moderado")),"Moderado",IF(OR(AND(K46="Rara vez",AH46="Mayor"),AND(K46="Improbable",AH46="Mayor"),AND(K46="Posible",AH46="Moderado"),AND(K46="Probable",AH46="Moderado")),"Alta",IF(OR(AND(K46="Rara vez",AH46="Catastrófico"),AND(K46="Improbable",AH46="Catastrófico"),AND(K46="Posible",AH46="Catastrófico"),AND(K46="Probable",AH46="Catastrófico"),AND(K46="Casi seguro",AH46="Catastrófico"),AND(K46="Posible",AH46="Moderado"),AND(K46="Probable",AH46="Moderado"),AND(K46="Casi seguro",AH46="Moderado"),AND(K46="Posible",AH46="Mayor"),AND(K46="Probable",AH46="Mayor"),AND(K46="Casi seguro",AH46="Mayor")),"Extremo",)))</f>
        <v>Alta</v>
      </c>
      <c r="AK46" s="87">
        <v>1</v>
      </c>
      <c r="AL46" s="173" t="s">
        <v>422</v>
      </c>
      <c r="AM46" s="92" t="s">
        <v>111</v>
      </c>
      <c r="AN46" s="92">
        <f t="shared" si="16"/>
        <v>15</v>
      </c>
      <c r="AO46" s="92" t="s">
        <v>110</v>
      </c>
      <c r="AP46" s="92">
        <f t="shared" si="17"/>
        <v>15</v>
      </c>
      <c r="AQ46" s="92" t="s">
        <v>109</v>
      </c>
      <c r="AR46" s="92">
        <f t="shared" si="18"/>
        <v>15</v>
      </c>
      <c r="AS46" s="92" t="s">
        <v>108</v>
      </c>
      <c r="AT46" s="92">
        <f t="shared" si="19"/>
        <v>15</v>
      </c>
      <c r="AU46" s="92" t="s">
        <v>107</v>
      </c>
      <c r="AV46" s="92">
        <f t="shared" si="20"/>
        <v>15</v>
      </c>
      <c r="AW46" s="92" t="s">
        <v>106</v>
      </c>
      <c r="AX46" s="92">
        <f t="shared" si="21"/>
        <v>15</v>
      </c>
      <c r="AY46" s="92" t="s">
        <v>105</v>
      </c>
      <c r="AZ46" s="92">
        <f t="shared" si="22"/>
        <v>15</v>
      </c>
      <c r="BA46" s="103">
        <f t="shared" si="24"/>
        <v>105</v>
      </c>
      <c r="BB46" s="92" t="str">
        <f t="shared" si="25"/>
        <v>Fuerte</v>
      </c>
      <c r="BC46" s="92" t="s">
        <v>104</v>
      </c>
      <c r="BD46" s="92">
        <f t="shared" si="26"/>
        <v>100</v>
      </c>
      <c r="BE46" s="100" t="str">
        <f t="shared" si="27"/>
        <v>Fuerte</v>
      </c>
      <c r="BF46" s="427">
        <f>AVERAGE(BD46:BD50)</f>
        <v>60</v>
      </c>
      <c r="BG46" s="427" t="str">
        <f>IF(BF46=100,"Fuerte",IF(AND(BF46&lt;=99, BF46&gt;=50),"Moderado",IF(BF46&lt;50,"Débil")))</f>
        <v>Moderado</v>
      </c>
      <c r="BH46" s="380">
        <f>IF(BG46="Fuerte",(J46-2),IF(BG46="Moderado",(J46-1), IF(BG46="Débil",((J46-0)))))</f>
        <v>0</v>
      </c>
      <c r="BI46" s="380" t="str">
        <f>IF(BH46&lt;=0,"Rara vez",IF(BH46=1,"Rara vez",IF(BH46=2,"Improbable",IF(BH46=3,"Posible",IF(BH46=4,"Probable",IF(BH46=5,"Casi Seguro"))))))</f>
        <v>Rara vez</v>
      </c>
      <c r="BJ46" s="406">
        <f>IF(BI46="","",IF(BI46="Rara vez",0.2,IF(BI46="Improbable",0.4,IF(BI46="Posible",0.6,IF(BI46="Probable",0.8,IF(BI46="Casi seguro",1,))))))</f>
        <v>0.2</v>
      </c>
      <c r="BK46" s="380" t="str">
        <f>IFERROR(IF(AG46=5,"Moderado",IF(AG46=10,"Mayor",IF(AG46=20,"Catastrófico",0))),"")</f>
        <v>Mayor</v>
      </c>
      <c r="BL46" s="406">
        <f>IF(AH46="","",IF(AH46="Moderado",0.6,IF(AH46="Mayor",0.8,IF(AH46="Catastrófico",1,))))</f>
        <v>0.8</v>
      </c>
      <c r="BM46" s="380" t="str">
        <f>IF(OR(AND(KBI46="Rara vez",BK46="Moderado"),AND(BI46="Improbable",BK46="Moderado")),"Moderado",IF(OR(AND(BI46="Rara vez",BK46="Mayor"),AND(BI46="Improbable",BK46="Mayor"),AND(BI46="Posible",BK46="Moderado"),AND(BI46="Probable",BK46="Moderado")),"Alta",IF(OR(AND(BI46="Rara vez",BK46="Catastrófico"),AND(BI46="Improbable",BK46="Catastrófico"),AND(BI46="Posible",BK46="Catastrófico"),AND(BI46="Probable",BK46="Catastrófico"),AND(BI46="Casi seguro",BK46="Catastrófico"),AND(BI46="Posible",BK46="Moderado"),AND(BI46="Probable",BK46="Moderado"),AND(BI46="Casi seguro",BK46="Moderado"),AND(BI46="Posible",BK46="Mayor"),AND(BI46="Probable",BK46="Mayor"),AND(BI46="Casi seguro",BK46="Mayor")),"Extremo",)))</f>
        <v>Alta</v>
      </c>
      <c r="BN46" s="100" t="s">
        <v>147</v>
      </c>
      <c r="BO46" s="146" t="s">
        <v>421</v>
      </c>
      <c r="BP46" s="159" t="s">
        <v>420</v>
      </c>
      <c r="BQ46" s="159" t="s">
        <v>400</v>
      </c>
      <c r="BR46" s="159" t="s">
        <v>399</v>
      </c>
      <c r="BS46" s="159" t="s">
        <v>374</v>
      </c>
      <c r="BT46" s="140" t="s">
        <v>366</v>
      </c>
      <c r="BU46" s="140" t="s">
        <v>325</v>
      </c>
      <c r="BV46" s="96"/>
      <c r="BW46" s="87"/>
      <c r="BX46" s="9"/>
      <c r="BY46" s="9"/>
      <c r="BZ46" s="9"/>
      <c r="CA46" s="9"/>
      <c r="CB46" s="9"/>
      <c r="CC46" s="9"/>
      <c r="CD46" s="9"/>
      <c r="CE46" s="9"/>
      <c r="CF46" s="9"/>
      <c r="CG46" s="9"/>
      <c r="CH46" s="9"/>
      <c r="CI46" s="9"/>
      <c r="CJ46" s="9"/>
      <c r="CK46" s="9"/>
      <c r="CL46" s="9"/>
      <c r="CM46" s="9"/>
      <c r="CN46" s="9"/>
      <c r="CO46" s="9"/>
      <c r="CP46" s="9"/>
      <c r="CQ46" s="9"/>
    </row>
    <row r="47" spans="1:95" ht="78.75" customHeight="1">
      <c r="A47" s="381"/>
      <c r="B47" s="381"/>
      <c r="C47" s="381"/>
      <c r="D47" s="381"/>
      <c r="E47" s="145" t="s">
        <v>419</v>
      </c>
      <c r="F47" s="178"/>
      <c r="G47" s="381"/>
      <c r="H47" s="381"/>
      <c r="I47" s="156" t="s">
        <v>173</v>
      </c>
      <c r="J47" s="402"/>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95">
        <f t="shared" si="23"/>
        <v>5</v>
      </c>
      <c r="AH47" s="381"/>
      <c r="AI47" s="381"/>
      <c r="AJ47" s="381"/>
      <c r="AK47" s="87">
        <v>2</v>
      </c>
      <c r="AL47" s="173" t="s">
        <v>418</v>
      </c>
      <c r="AM47" s="92" t="s">
        <v>111</v>
      </c>
      <c r="AN47" s="92">
        <f t="shared" si="16"/>
        <v>15</v>
      </c>
      <c r="AO47" s="92" t="s">
        <v>110</v>
      </c>
      <c r="AP47" s="92">
        <f t="shared" si="17"/>
        <v>15</v>
      </c>
      <c r="AQ47" s="92" t="s">
        <v>109</v>
      </c>
      <c r="AR47" s="92">
        <f t="shared" si="18"/>
        <v>15</v>
      </c>
      <c r="AS47" s="92" t="s">
        <v>108</v>
      </c>
      <c r="AT47" s="92">
        <f t="shared" si="19"/>
        <v>15</v>
      </c>
      <c r="AU47" s="92" t="s">
        <v>107</v>
      </c>
      <c r="AV47" s="92">
        <f t="shared" si="20"/>
        <v>15</v>
      </c>
      <c r="AW47" s="92" t="s">
        <v>106</v>
      </c>
      <c r="AX47" s="92">
        <f t="shared" si="21"/>
        <v>15</v>
      </c>
      <c r="AY47" s="92" t="s">
        <v>105</v>
      </c>
      <c r="AZ47" s="92">
        <f t="shared" si="22"/>
        <v>15</v>
      </c>
      <c r="BA47" s="103">
        <f t="shared" si="24"/>
        <v>105</v>
      </c>
      <c r="BB47" s="92" t="str">
        <f t="shared" si="25"/>
        <v>Fuerte</v>
      </c>
      <c r="BC47" s="92" t="s">
        <v>104</v>
      </c>
      <c r="BD47" s="92">
        <f t="shared" si="26"/>
        <v>100</v>
      </c>
      <c r="BE47" s="100" t="str">
        <f t="shared" si="27"/>
        <v>Fuerte</v>
      </c>
      <c r="BF47" s="381"/>
      <c r="BG47" s="381"/>
      <c r="BH47" s="381"/>
      <c r="BI47" s="381"/>
      <c r="BJ47" s="381"/>
      <c r="BK47" s="381"/>
      <c r="BL47" s="381"/>
      <c r="BM47" s="381"/>
      <c r="BN47" s="100" t="s">
        <v>147</v>
      </c>
      <c r="BO47" s="146" t="s">
        <v>417</v>
      </c>
      <c r="BP47" s="159" t="s">
        <v>416</v>
      </c>
      <c r="BQ47" s="159" t="s">
        <v>405</v>
      </c>
      <c r="BR47" s="159" t="s">
        <v>410</v>
      </c>
      <c r="BS47" s="159" t="s">
        <v>398</v>
      </c>
      <c r="BT47" s="140" t="s">
        <v>366</v>
      </c>
      <c r="BU47" s="140" t="s">
        <v>325</v>
      </c>
      <c r="BV47" s="96"/>
      <c r="BW47" s="87"/>
      <c r="BX47" s="9"/>
      <c r="BY47" s="9"/>
      <c r="BZ47" s="9"/>
      <c r="CA47" s="9"/>
      <c r="CB47" s="9"/>
      <c r="CC47" s="9"/>
      <c r="CD47" s="9"/>
      <c r="CE47" s="9"/>
      <c r="CF47" s="9"/>
      <c r="CG47" s="9"/>
      <c r="CH47" s="9"/>
      <c r="CI47" s="9"/>
      <c r="CJ47" s="9"/>
      <c r="CK47" s="9"/>
      <c r="CL47" s="9"/>
      <c r="CM47" s="9"/>
      <c r="CN47" s="9"/>
      <c r="CO47" s="9"/>
      <c r="CP47" s="9"/>
      <c r="CQ47" s="9"/>
    </row>
    <row r="48" spans="1:95" ht="78.75" customHeight="1">
      <c r="A48" s="381"/>
      <c r="B48" s="381"/>
      <c r="C48" s="381"/>
      <c r="D48" s="381"/>
      <c r="E48" s="145" t="s">
        <v>415</v>
      </c>
      <c r="F48" s="155"/>
      <c r="G48" s="381"/>
      <c r="H48" s="381"/>
      <c r="I48" s="156" t="s">
        <v>124</v>
      </c>
      <c r="J48" s="402"/>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95">
        <f t="shared" si="23"/>
        <v>5</v>
      </c>
      <c r="AH48" s="381"/>
      <c r="AI48" s="381"/>
      <c r="AJ48" s="381"/>
      <c r="AK48" s="87">
        <v>3</v>
      </c>
      <c r="AL48" s="173" t="s">
        <v>414</v>
      </c>
      <c r="AM48" s="92" t="s">
        <v>111</v>
      </c>
      <c r="AN48" s="92">
        <f t="shared" si="16"/>
        <v>15</v>
      </c>
      <c r="AO48" s="92" t="s">
        <v>110</v>
      </c>
      <c r="AP48" s="92">
        <f t="shared" si="17"/>
        <v>15</v>
      </c>
      <c r="AQ48" s="92" t="s">
        <v>402</v>
      </c>
      <c r="AR48" s="92">
        <f t="shared" si="18"/>
        <v>0</v>
      </c>
      <c r="AS48" s="92" t="s">
        <v>108</v>
      </c>
      <c r="AT48" s="92">
        <f t="shared" si="19"/>
        <v>15</v>
      </c>
      <c r="AU48" s="92" t="s">
        <v>107</v>
      </c>
      <c r="AV48" s="92">
        <f t="shared" si="20"/>
        <v>15</v>
      </c>
      <c r="AW48" s="92" t="s">
        <v>106</v>
      </c>
      <c r="AX48" s="92">
        <f t="shared" si="21"/>
        <v>15</v>
      </c>
      <c r="AY48" s="92" t="s">
        <v>105</v>
      </c>
      <c r="AZ48" s="92">
        <f t="shared" si="22"/>
        <v>15</v>
      </c>
      <c r="BA48" s="103">
        <f t="shared" si="24"/>
        <v>90</v>
      </c>
      <c r="BB48" s="92" t="str">
        <f t="shared" si="25"/>
        <v>Moderado</v>
      </c>
      <c r="BC48" s="92" t="s">
        <v>132</v>
      </c>
      <c r="BD48" s="92">
        <f t="shared" si="26"/>
        <v>50</v>
      </c>
      <c r="BE48" s="100" t="str">
        <f t="shared" si="27"/>
        <v>Moderado</v>
      </c>
      <c r="BF48" s="381"/>
      <c r="BG48" s="381"/>
      <c r="BH48" s="381"/>
      <c r="BI48" s="381"/>
      <c r="BJ48" s="381"/>
      <c r="BK48" s="381"/>
      <c r="BL48" s="381"/>
      <c r="BM48" s="381"/>
      <c r="BN48" s="100" t="s">
        <v>147</v>
      </c>
      <c r="BO48" s="146" t="s">
        <v>413</v>
      </c>
      <c r="BP48" s="159" t="s">
        <v>412</v>
      </c>
      <c r="BQ48" s="159" t="s">
        <v>411</v>
      </c>
      <c r="BR48" s="159" t="s">
        <v>410</v>
      </c>
      <c r="BS48" s="159" t="s">
        <v>398</v>
      </c>
      <c r="BT48" s="140" t="s">
        <v>366</v>
      </c>
      <c r="BU48" s="140" t="s">
        <v>325</v>
      </c>
      <c r="BV48" s="96"/>
      <c r="BW48" s="87"/>
      <c r="BX48" s="9"/>
      <c r="BY48" s="9"/>
      <c r="BZ48" s="9"/>
      <c r="CA48" s="9"/>
      <c r="CB48" s="9"/>
      <c r="CC48" s="9"/>
      <c r="CD48" s="9"/>
      <c r="CE48" s="9"/>
      <c r="CF48" s="9"/>
      <c r="CG48" s="9"/>
      <c r="CH48" s="9"/>
      <c r="CI48" s="9"/>
      <c r="CJ48" s="9"/>
      <c r="CK48" s="9"/>
      <c r="CL48" s="9"/>
      <c r="CM48" s="9"/>
      <c r="CN48" s="9"/>
      <c r="CO48" s="9"/>
      <c r="CP48" s="9"/>
      <c r="CQ48" s="9"/>
    </row>
    <row r="49" spans="1:95" ht="78.75" customHeight="1">
      <c r="A49" s="381"/>
      <c r="B49" s="381"/>
      <c r="C49" s="381"/>
      <c r="D49" s="381"/>
      <c r="E49" s="145" t="s">
        <v>409</v>
      </c>
      <c r="F49" s="155"/>
      <c r="G49" s="381"/>
      <c r="H49" s="381"/>
      <c r="I49" s="96"/>
      <c r="J49" s="402"/>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95"/>
      <c r="AH49" s="381"/>
      <c r="AI49" s="381"/>
      <c r="AJ49" s="381"/>
      <c r="AK49" s="87">
        <v>4</v>
      </c>
      <c r="AL49" s="173" t="s">
        <v>408</v>
      </c>
      <c r="AM49" s="92" t="s">
        <v>407</v>
      </c>
      <c r="AN49" s="92">
        <f t="shared" si="16"/>
        <v>15</v>
      </c>
      <c r="AO49" s="92" t="s">
        <v>110</v>
      </c>
      <c r="AP49" s="92">
        <f t="shared" si="17"/>
        <v>15</v>
      </c>
      <c r="AQ49" s="92" t="s">
        <v>402</v>
      </c>
      <c r="AR49" s="92">
        <f t="shared" si="18"/>
        <v>0</v>
      </c>
      <c r="AS49" s="92" t="s">
        <v>108</v>
      </c>
      <c r="AT49" s="92">
        <f t="shared" si="19"/>
        <v>15</v>
      </c>
      <c r="AU49" s="92" t="s">
        <v>107</v>
      </c>
      <c r="AV49" s="92">
        <f t="shared" si="20"/>
        <v>15</v>
      </c>
      <c r="AW49" s="92" t="s">
        <v>106</v>
      </c>
      <c r="AX49" s="92">
        <f t="shared" si="21"/>
        <v>15</v>
      </c>
      <c r="AY49" s="92" t="s">
        <v>105</v>
      </c>
      <c r="AZ49" s="92">
        <f t="shared" si="22"/>
        <v>15</v>
      </c>
      <c r="BA49" s="103">
        <f t="shared" si="24"/>
        <v>90</v>
      </c>
      <c r="BB49" s="92" t="str">
        <f t="shared" si="25"/>
        <v>Moderado</v>
      </c>
      <c r="BC49" s="92" t="s">
        <v>132</v>
      </c>
      <c r="BD49" s="92">
        <f t="shared" si="26"/>
        <v>50</v>
      </c>
      <c r="BE49" s="100" t="str">
        <f t="shared" si="27"/>
        <v>Moderado</v>
      </c>
      <c r="BF49" s="381"/>
      <c r="BG49" s="381"/>
      <c r="BH49" s="381"/>
      <c r="BI49" s="381"/>
      <c r="BJ49" s="381"/>
      <c r="BK49" s="381"/>
      <c r="BL49" s="381"/>
      <c r="BM49" s="381"/>
      <c r="BN49" s="100" t="s">
        <v>147</v>
      </c>
      <c r="BO49" s="146" t="s">
        <v>406</v>
      </c>
      <c r="BP49" s="159" t="s">
        <v>376</v>
      </c>
      <c r="BQ49" s="159" t="s">
        <v>405</v>
      </c>
      <c r="BR49" s="159" t="s">
        <v>399</v>
      </c>
      <c r="BS49" s="159" t="s">
        <v>398</v>
      </c>
      <c r="BT49" s="140" t="s">
        <v>366</v>
      </c>
      <c r="BU49" s="140" t="s">
        <v>325</v>
      </c>
      <c r="BV49" s="96"/>
      <c r="BW49" s="87"/>
      <c r="BX49" s="9"/>
      <c r="BY49" s="9"/>
      <c r="BZ49" s="9"/>
      <c r="CA49" s="9"/>
      <c r="CB49" s="9"/>
      <c r="CC49" s="9"/>
      <c r="CD49" s="9"/>
      <c r="CE49" s="9"/>
      <c r="CF49" s="9"/>
      <c r="CG49" s="9"/>
      <c r="CH49" s="9"/>
      <c r="CI49" s="9"/>
      <c r="CJ49" s="9"/>
      <c r="CK49" s="9"/>
      <c r="CL49" s="9"/>
      <c r="CM49" s="9"/>
      <c r="CN49" s="9"/>
      <c r="CO49" s="9"/>
      <c r="CP49" s="9"/>
      <c r="CQ49" s="9"/>
    </row>
    <row r="50" spans="1:95" ht="78.75" customHeight="1">
      <c r="A50" s="381"/>
      <c r="B50" s="381"/>
      <c r="C50" s="381"/>
      <c r="D50" s="381"/>
      <c r="E50" s="177" t="s">
        <v>404</v>
      </c>
      <c r="F50" s="155"/>
      <c r="G50" s="381"/>
      <c r="H50" s="381"/>
      <c r="I50" s="96"/>
      <c r="J50" s="402"/>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95">
        <f t="shared" ref="AG50:AG66" si="28">VALUE(IF(AF50&lt;=5,5,IF(AND(AF50&gt;5,AF50&lt;=11),10,IF(AF50&gt;11,20,0))))</f>
        <v>5</v>
      </c>
      <c r="AH50" s="381"/>
      <c r="AI50" s="381"/>
      <c r="AJ50" s="381"/>
      <c r="AK50" s="87">
        <v>5</v>
      </c>
      <c r="AL50" s="176" t="s">
        <v>403</v>
      </c>
      <c r="AM50" s="92" t="s">
        <v>111</v>
      </c>
      <c r="AN50" s="92">
        <f t="shared" si="16"/>
        <v>15</v>
      </c>
      <c r="AO50" s="92" t="s">
        <v>110</v>
      </c>
      <c r="AP50" s="92">
        <f t="shared" si="17"/>
        <v>15</v>
      </c>
      <c r="AQ50" s="92" t="s">
        <v>402</v>
      </c>
      <c r="AR50" s="92">
        <f t="shared" si="18"/>
        <v>0</v>
      </c>
      <c r="AS50" s="92" t="s">
        <v>108</v>
      </c>
      <c r="AT50" s="92">
        <f t="shared" si="19"/>
        <v>15</v>
      </c>
      <c r="AU50" s="92" t="s">
        <v>107</v>
      </c>
      <c r="AV50" s="92">
        <f t="shared" si="20"/>
        <v>15</v>
      </c>
      <c r="AW50" s="92" t="s">
        <v>363</v>
      </c>
      <c r="AX50" s="92">
        <f t="shared" si="21"/>
        <v>0</v>
      </c>
      <c r="AY50" s="92" t="s">
        <v>105</v>
      </c>
      <c r="AZ50" s="92">
        <f t="shared" si="22"/>
        <v>15</v>
      </c>
      <c r="BA50" s="103">
        <f t="shared" si="24"/>
        <v>75</v>
      </c>
      <c r="BB50" s="92" t="str">
        <f t="shared" si="25"/>
        <v>Débil</v>
      </c>
      <c r="BC50" s="92" t="s">
        <v>132</v>
      </c>
      <c r="BD50" s="92">
        <f t="shared" si="26"/>
        <v>0</v>
      </c>
      <c r="BE50" s="100" t="str">
        <f t="shared" si="27"/>
        <v>Débil</v>
      </c>
      <c r="BF50" s="381"/>
      <c r="BG50" s="381"/>
      <c r="BH50" s="381"/>
      <c r="BI50" s="381"/>
      <c r="BJ50" s="381"/>
      <c r="BK50" s="381"/>
      <c r="BL50" s="381"/>
      <c r="BM50" s="381"/>
      <c r="BN50" s="100" t="s">
        <v>147</v>
      </c>
      <c r="BO50" s="169" t="s">
        <v>401</v>
      </c>
      <c r="BP50" s="145" t="s">
        <v>382</v>
      </c>
      <c r="BQ50" s="159" t="s">
        <v>400</v>
      </c>
      <c r="BR50" s="159" t="s">
        <v>399</v>
      </c>
      <c r="BS50" s="159" t="s">
        <v>398</v>
      </c>
      <c r="BT50" s="140" t="s">
        <v>366</v>
      </c>
      <c r="BU50" s="140" t="s">
        <v>325</v>
      </c>
      <c r="BV50" s="96"/>
      <c r="BW50" s="87"/>
      <c r="BX50" s="9"/>
      <c r="BY50" s="9"/>
      <c r="BZ50" s="9"/>
      <c r="CA50" s="9"/>
      <c r="CB50" s="9"/>
      <c r="CC50" s="9"/>
      <c r="CD50" s="9"/>
      <c r="CE50" s="9"/>
      <c r="CF50" s="9"/>
      <c r="CG50" s="9"/>
      <c r="CH50" s="9"/>
      <c r="CI50" s="9"/>
      <c r="CJ50" s="9"/>
      <c r="CK50" s="9"/>
      <c r="CL50" s="9"/>
      <c r="CM50" s="9"/>
      <c r="CN50" s="9"/>
      <c r="CO50" s="9"/>
      <c r="CP50" s="9"/>
      <c r="CQ50" s="9"/>
    </row>
    <row r="51" spans="1:95" ht="78.75" customHeight="1">
      <c r="A51" s="401">
        <v>11</v>
      </c>
      <c r="B51" s="401" t="s">
        <v>347</v>
      </c>
      <c r="C51" s="401" t="s">
        <v>346</v>
      </c>
      <c r="D51" s="401" t="s">
        <v>345</v>
      </c>
      <c r="E51" s="163" t="s">
        <v>344</v>
      </c>
      <c r="F51" s="163" t="s">
        <v>397</v>
      </c>
      <c r="G51" s="446" t="s">
        <v>396</v>
      </c>
      <c r="H51" s="174" t="s">
        <v>150</v>
      </c>
      <c r="I51" s="174" t="s">
        <v>134</v>
      </c>
      <c r="J51" s="448">
        <v>1</v>
      </c>
      <c r="K51" s="449" t="s">
        <v>395</v>
      </c>
      <c r="L51" s="450">
        <f>IF(K51="","",IF(K51="Rara vez",0.2,IF(K51="Improbable",0.4,IF(K51="Posible",0.6,IF(K51="Probable",0.8,IF(K51="Casi seguro",1,))))))</f>
        <v>0.2</v>
      </c>
      <c r="M51" s="406" t="s">
        <v>114</v>
      </c>
      <c r="N51" s="406" t="s">
        <v>113</v>
      </c>
      <c r="O51" s="406" t="s">
        <v>113</v>
      </c>
      <c r="P51" s="406" t="s">
        <v>113</v>
      </c>
      <c r="Q51" s="406" t="s">
        <v>113</v>
      </c>
      <c r="R51" s="406" t="s">
        <v>114</v>
      </c>
      <c r="S51" s="406" t="s">
        <v>114</v>
      </c>
      <c r="T51" s="406" t="s">
        <v>114</v>
      </c>
      <c r="U51" s="406" t="s">
        <v>113</v>
      </c>
      <c r="V51" s="406" t="s">
        <v>114</v>
      </c>
      <c r="W51" s="406" t="s">
        <v>114</v>
      </c>
      <c r="X51" s="406" t="s">
        <v>114</v>
      </c>
      <c r="Y51" s="406" t="s">
        <v>114</v>
      </c>
      <c r="Z51" s="406" t="s">
        <v>114</v>
      </c>
      <c r="AA51" s="406" t="s">
        <v>113</v>
      </c>
      <c r="AB51" s="406" t="s">
        <v>113</v>
      </c>
      <c r="AC51" s="406" t="s">
        <v>113</v>
      </c>
      <c r="AD51" s="406" t="s">
        <v>113</v>
      </c>
      <c r="AE51" s="406" t="s">
        <v>113</v>
      </c>
      <c r="AF51" s="442">
        <f>IF(AB51="Si","19",COUNTIF(M51:AE52,"si"))</f>
        <v>9</v>
      </c>
      <c r="AG51" s="95">
        <f t="shared" si="28"/>
        <v>10</v>
      </c>
      <c r="AH51" s="405" t="str">
        <f>IF(AG51=5,"Moderado",IF(AG51=10,"Mayor",IF(AG51=20,"Catastrófico",0)))</f>
        <v>Mayor</v>
      </c>
      <c r="AI51" s="406">
        <f>IF(AH51="","",IF(AH51="Moderado",0.6,IF(AH51="Mayor",0.8,IF(AH51="Catastrófico",1,))))</f>
        <v>0.8</v>
      </c>
      <c r="AJ51" s="405" t="str">
        <f>IF(OR(AND(K51="Rara vez",AH51="Moderado"),AND(K51="Improbable",AH51="Moderado")),"Moderado",IF(OR(AND(K51="Rara vez",AH51="Mayor"),AND(K51="Improbable",AH51="Mayor"),AND(K51="Posible",AH51="Moderado"),AND(K51="Probable",AH51="Moderado")),"Alta",IF(OR(AND(K51="Rara vez",AH51="Catastrófico"),AND(K51="Improbable",AH51="Catastrófico"),AND(K51="Posible",AH51="Catastrófico"),AND(K51="Probable",AH51="Catastrófico"),AND(K51="Casi seguro",AH51="Catastrófico"),AND(K51="Posible",AH51="Moderado"),AND(K51="Probable",AH51="Moderado"),AND(K51="Casi seguro",AH51="Moderado"),AND(K51="Posible",AH51="Mayor"),AND(K51="Probable",AH51="Mayor"),AND(K51="Casi seguro",AH51="Mayor")),"Extremo",)))</f>
        <v>Alta</v>
      </c>
      <c r="AK51" s="94">
        <v>1</v>
      </c>
      <c r="AL51" s="176" t="s">
        <v>394</v>
      </c>
      <c r="AM51" s="90" t="s">
        <v>111</v>
      </c>
      <c r="AN51" s="90">
        <f t="shared" si="16"/>
        <v>15</v>
      </c>
      <c r="AO51" s="90" t="s">
        <v>110</v>
      </c>
      <c r="AP51" s="90">
        <f t="shared" si="17"/>
        <v>15</v>
      </c>
      <c r="AQ51" s="90" t="s">
        <v>109</v>
      </c>
      <c r="AR51" s="90">
        <f t="shared" si="18"/>
        <v>15</v>
      </c>
      <c r="AS51" s="90" t="s">
        <v>108</v>
      </c>
      <c r="AT51" s="90">
        <f t="shared" si="19"/>
        <v>15</v>
      </c>
      <c r="AU51" s="90" t="s">
        <v>107</v>
      </c>
      <c r="AV51" s="90">
        <f t="shared" si="20"/>
        <v>15</v>
      </c>
      <c r="AW51" s="92" t="s">
        <v>106</v>
      </c>
      <c r="AX51" s="90">
        <f t="shared" si="21"/>
        <v>15</v>
      </c>
      <c r="AY51" s="92" t="s">
        <v>105</v>
      </c>
      <c r="AZ51" s="90">
        <f t="shared" si="22"/>
        <v>15</v>
      </c>
      <c r="BA51" s="91">
        <f t="shared" si="24"/>
        <v>105</v>
      </c>
      <c r="BB51" s="90" t="str">
        <f t="shared" si="25"/>
        <v>Fuerte</v>
      </c>
      <c r="BC51" s="90" t="s">
        <v>104</v>
      </c>
      <c r="BD51" s="90">
        <f t="shared" si="26"/>
        <v>100</v>
      </c>
      <c r="BE51" s="89" t="str">
        <f t="shared" si="27"/>
        <v>Fuerte</v>
      </c>
      <c r="BF51" s="407">
        <f>AVERAGE(BD51:BD53)</f>
        <v>100</v>
      </c>
      <c r="BG51" s="407" t="str">
        <f>IF(BF51=100,"Fuerte",IF(AND(BF51&lt;=99, BF51&gt;=50),"Moderado",IF(BF51&lt;50,"Débil")))</f>
        <v>Fuerte</v>
      </c>
      <c r="BH51" s="380">
        <f>IF(BG51="Fuerte",(J51-2),IF(BG51="Moderado",(J51-1), IF(BG51="Débil",((J51-0)))))</f>
        <v>-1</v>
      </c>
      <c r="BI51" s="380" t="str">
        <f>IF(BH51&lt;=0,"Rara vez",IF(BH51=1,"Rara vez",IF(BH51=2,"Improbable",IF(BH51=3,"Posible",IF(BH51=4,"Probable",IF(BH51=5,"Casi Seguro"))))))</f>
        <v>Rara vez</v>
      </c>
      <c r="BJ51" s="403">
        <f>IF(BI51="","",IF(BI51="Rara vez",0.2,IF(BI51="Improbable",0.4,IF(BI51="Posible",0.6,IF(BI51="Probable",0.8,IF(BI51="Casi seguro",1,))))))</f>
        <v>0.2</v>
      </c>
      <c r="BK51" s="380" t="str">
        <f>IFERROR(IF(AG51=5,"Moderado",IF(AG51=10,"Mayor",IF(AG51=20,"Catastrófico",0))),"")</f>
        <v>Mayor</v>
      </c>
      <c r="BL51" s="403">
        <f>IF(AH51="","",IF(AH51="Moderado",0.6,IF(AH51="Mayor",0.8,IF(AH51="Catastrófico",1,))))</f>
        <v>0.8</v>
      </c>
      <c r="BM51" s="404"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100" t="s">
        <v>147</v>
      </c>
      <c r="BO51" s="175" t="s">
        <v>393</v>
      </c>
      <c r="BP51" s="159" t="s">
        <v>353</v>
      </c>
      <c r="BQ51" s="159" t="s">
        <v>351</v>
      </c>
      <c r="BR51" s="159" t="s">
        <v>352</v>
      </c>
      <c r="BS51" s="159" t="s">
        <v>351</v>
      </c>
      <c r="BT51" s="140" t="s">
        <v>366</v>
      </c>
      <c r="BU51" s="140" t="s">
        <v>325</v>
      </c>
      <c r="BV51" s="87"/>
      <c r="BW51" s="87"/>
      <c r="BX51" s="9"/>
      <c r="BY51" s="9"/>
      <c r="BZ51" s="9"/>
      <c r="CA51" s="9"/>
      <c r="CB51" s="9"/>
      <c r="CC51" s="9"/>
      <c r="CD51" s="9"/>
      <c r="CE51" s="9"/>
      <c r="CF51" s="9"/>
      <c r="CG51" s="9"/>
      <c r="CH51" s="9"/>
      <c r="CI51" s="9"/>
      <c r="CJ51" s="9"/>
      <c r="CK51" s="9"/>
      <c r="CL51" s="9"/>
      <c r="CM51" s="9"/>
      <c r="CN51" s="9"/>
      <c r="CO51" s="9"/>
      <c r="CP51" s="9"/>
      <c r="CQ51" s="9"/>
    </row>
    <row r="52" spans="1:95" ht="78.75" customHeight="1">
      <c r="A52" s="381"/>
      <c r="B52" s="381"/>
      <c r="C52" s="381"/>
      <c r="D52" s="381"/>
      <c r="E52" s="163" t="s">
        <v>392</v>
      </c>
      <c r="F52" s="163"/>
      <c r="G52" s="447"/>
      <c r="H52" s="174"/>
      <c r="I52" s="174" t="s">
        <v>173</v>
      </c>
      <c r="J52" s="402"/>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95">
        <f t="shared" si="28"/>
        <v>5</v>
      </c>
      <c r="AH52" s="381"/>
      <c r="AI52" s="381"/>
      <c r="AJ52" s="381"/>
      <c r="AK52" s="94">
        <v>2</v>
      </c>
      <c r="AL52" s="173" t="s">
        <v>391</v>
      </c>
      <c r="AM52" s="90" t="s">
        <v>111</v>
      </c>
      <c r="AN52" s="90">
        <f t="shared" si="16"/>
        <v>15</v>
      </c>
      <c r="AO52" s="90" t="s">
        <v>110</v>
      </c>
      <c r="AP52" s="90">
        <f t="shared" si="17"/>
        <v>15</v>
      </c>
      <c r="AQ52" s="90" t="s">
        <v>109</v>
      </c>
      <c r="AR52" s="90">
        <f t="shared" si="18"/>
        <v>15</v>
      </c>
      <c r="AS52" s="90" t="s">
        <v>108</v>
      </c>
      <c r="AT52" s="90">
        <f t="shared" si="19"/>
        <v>15</v>
      </c>
      <c r="AU52" s="90" t="s">
        <v>107</v>
      </c>
      <c r="AV52" s="90">
        <f t="shared" si="20"/>
        <v>15</v>
      </c>
      <c r="AW52" s="92" t="s">
        <v>106</v>
      </c>
      <c r="AX52" s="90">
        <f t="shared" si="21"/>
        <v>15</v>
      </c>
      <c r="AY52" s="92" t="s">
        <v>105</v>
      </c>
      <c r="AZ52" s="90">
        <f t="shared" si="22"/>
        <v>15</v>
      </c>
      <c r="BA52" s="91">
        <f t="shared" si="24"/>
        <v>105</v>
      </c>
      <c r="BB52" s="90" t="str">
        <f t="shared" si="25"/>
        <v>Fuerte</v>
      </c>
      <c r="BC52" s="90" t="s">
        <v>104</v>
      </c>
      <c r="BD52" s="90">
        <f t="shared" si="26"/>
        <v>100</v>
      </c>
      <c r="BE52" s="89" t="str">
        <f t="shared" si="27"/>
        <v>Fuerte</v>
      </c>
      <c r="BF52" s="381"/>
      <c r="BG52" s="381"/>
      <c r="BH52" s="381"/>
      <c r="BI52" s="381"/>
      <c r="BJ52" s="381"/>
      <c r="BK52" s="381"/>
      <c r="BL52" s="381"/>
      <c r="BM52" s="381"/>
      <c r="BN52" s="100" t="s">
        <v>147</v>
      </c>
      <c r="BO52" s="175" t="s">
        <v>390</v>
      </c>
      <c r="BP52" s="159" t="s">
        <v>353</v>
      </c>
      <c r="BQ52" s="159" t="s">
        <v>351</v>
      </c>
      <c r="BR52" s="159" t="s">
        <v>352</v>
      </c>
      <c r="BS52" s="159" t="s">
        <v>351</v>
      </c>
      <c r="BT52" s="140" t="s">
        <v>366</v>
      </c>
      <c r="BU52" s="140" t="s">
        <v>325</v>
      </c>
      <c r="BV52" s="87"/>
      <c r="BW52" s="87"/>
      <c r="BX52" s="9"/>
      <c r="BY52" s="9"/>
      <c r="BZ52" s="9"/>
      <c r="CA52" s="9"/>
      <c r="CB52" s="9"/>
      <c r="CC52" s="9"/>
      <c r="CD52" s="9"/>
      <c r="CE52" s="9"/>
      <c r="CF52" s="9"/>
      <c r="CG52" s="9"/>
      <c r="CH52" s="9"/>
      <c r="CI52" s="9"/>
      <c r="CJ52" s="9"/>
      <c r="CK52" s="9"/>
      <c r="CL52" s="9"/>
      <c r="CM52" s="9"/>
      <c r="CN52" s="9"/>
      <c r="CO52" s="9"/>
      <c r="CP52" s="9"/>
      <c r="CQ52" s="9"/>
    </row>
    <row r="53" spans="1:95" ht="78.75" customHeight="1">
      <c r="A53" s="381"/>
      <c r="B53" s="381"/>
      <c r="C53" s="381"/>
      <c r="D53" s="381"/>
      <c r="E53" s="163" t="s">
        <v>389</v>
      </c>
      <c r="F53" s="163"/>
      <c r="G53" s="447"/>
      <c r="H53" s="174"/>
      <c r="I53" s="174" t="s">
        <v>124</v>
      </c>
      <c r="J53" s="402"/>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95">
        <f t="shared" si="28"/>
        <v>5</v>
      </c>
      <c r="AH53" s="381"/>
      <c r="AI53" s="381"/>
      <c r="AJ53" s="381"/>
      <c r="AK53" s="94">
        <v>3</v>
      </c>
      <c r="AL53" s="173" t="s">
        <v>388</v>
      </c>
      <c r="AM53" s="90" t="s">
        <v>111</v>
      </c>
      <c r="AN53" s="90">
        <f t="shared" si="16"/>
        <v>15</v>
      </c>
      <c r="AO53" s="90" t="s">
        <v>110</v>
      </c>
      <c r="AP53" s="90">
        <f t="shared" si="17"/>
        <v>15</v>
      </c>
      <c r="AQ53" s="90" t="s">
        <v>109</v>
      </c>
      <c r="AR53" s="90">
        <f t="shared" si="18"/>
        <v>15</v>
      </c>
      <c r="AS53" s="90" t="s">
        <v>148</v>
      </c>
      <c r="AT53" s="90">
        <f t="shared" si="19"/>
        <v>10</v>
      </c>
      <c r="AU53" s="90" t="s">
        <v>107</v>
      </c>
      <c r="AV53" s="90">
        <f t="shared" si="20"/>
        <v>15</v>
      </c>
      <c r="AW53" s="92" t="s">
        <v>106</v>
      </c>
      <c r="AX53" s="90">
        <f t="shared" si="21"/>
        <v>15</v>
      </c>
      <c r="AY53" s="92" t="s">
        <v>105</v>
      </c>
      <c r="AZ53" s="90">
        <f t="shared" si="22"/>
        <v>15</v>
      </c>
      <c r="BA53" s="91">
        <f t="shared" si="24"/>
        <v>100</v>
      </c>
      <c r="BB53" s="90" t="str">
        <f t="shared" si="25"/>
        <v>Fuerte</v>
      </c>
      <c r="BC53" s="90" t="s">
        <v>104</v>
      </c>
      <c r="BD53" s="90">
        <f t="shared" si="26"/>
        <v>100</v>
      </c>
      <c r="BE53" s="89" t="str">
        <f t="shared" si="27"/>
        <v>Fuerte</v>
      </c>
      <c r="BF53" s="381"/>
      <c r="BG53" s="381"/>
      <c r="BH53" s="381"/>
      <c r="BI53" s="381"/>
      <c r="BJ53" s="381"/>
      <c r="BK53" s="381"/>
      <c r="BL53" s="381"/>
      <c r="BM53" s="381"/>
      <c r="BN53" s="87"/>
      <c r="BO53" s="170"/>
      <c r="BP53" s="87"/>
      <c r="BQ53" s="87"/>
      <c r="BR53" s="87"/>
      <c r="BS53" s="87"/>
      <c r="BT53" s="87"/>
      <c r="BU53" s="87"/>
      <c r="BV53" s="87"/>
      <c r="BW53" s="87"/>
      <c r="BX53" s="9"/>
      <c r="BY53" s="9"/>
      <c r="BZ53" s="9"/>
      <c r="CA53" s="9"/>
      <c r="CB53" s="9"/>
      <c r="CC53" s="9"/>
      <c r="CD53" s="9"/>
      <c r="CE53" s="9"/>
      <c r="CF53" s="9"/>
      <c r="CG53" s="9"/>
      <c r="CH53" s="9"/>
      <c r="CI53" s="9"/>
      <c r="CJ53" s="9"/>
      <c r="CK53" s="9"/>
      <c r="CL53" s="9"/>
      <c r="CM53" s="9"/>
      <c r="CN53" s="9"/>
      <c r="CO53" s="9"/>
      <c r="CP53" s="9"/>
      <c r="CQ53" s="9"/>
    </row>
    <row r="54" spans="1:95" ht="78.75" customHeight="1">
      <c r="A54" s="433">
        <v>12</v>
      </c>
      <c r="B54" s="401" t="s">
        <v>347</v>
      </c>
      <c r="C54" s="401" t="s">
        <v>346</v>
      </c>
      <c r="D54" s="401" t="s">
        <v>345</v>
      </c>
      <c r="E54" s="171" t="s">
        <v>387</v>
      </c>
      <c r="F54" s="156" t="s">
        <v>386</v>
      </c>
      <c r="G54" s="401" t="s">
        <v>385</v>
      </c>
      <c r="H54" s="401" t="s">
        <v>150</v>
      </c>
      <c r="I54" s="156" t="s">
        <v>134</v>
      </c>
      <c r="J54" s="401">
        <v>1</v>
      </c>
      <c r="K54" s="405" t="str">
        <f>IF(J54&lt;=0,"",IF(J54=1,"Rara vez",IF(J54=2,"Improbable",IF(J54=3,"Posible",IF(J54=4,"Probable",IF(J54=5,"Casi Seguro"))))))</f>
        <v>Rara vez</v>
      </c>
      <c r="L54" s="406">
        <f>IF(K54="","",IF(K54="Rara vez",0.2,IF(K54="Improbable",0.4,IF(K54="Posible",0.6,IF(K54="Probable",0.8,IF(K54="Casi seguro",1,))))))</f>
        <v>0.2</v>
      </c>
      <c r="M54" s="406" t="s">
        <v>114</v>
      </c>
      <c r="N54" s="406" t="s">
        <v>113</v>
      </c>
      <c r="O54" s="406" t="s">
        <v>113</v>
      </c>
      <c r="P54" s="406" t="s">
        <v>113</v>
      </c>
      <c r="Q54" s="406" t="s">
        <v>113</v>
      </c>
      <c r="R54" s="406" t="s">
        <v>114</v>
      </c>
      <c r="S54" s="406" t="s">
        <v>114</v>
      </c>
      <c r="T54" s="406" t="s">
        <v>114</v>
      </c>
      <c r="U54" s="406" t="s">
        <v>113</v>
      </c>
      <c r="V54" s="406" t="s">
        <v>114</v>
      </c>
      <c r="W54" s="406" t="s">
        <v>114</v>
      </c>
      <c r="X54" s="406" t="s">
        <v>114</v>
      </c>
      <c r="Y54" s="406" t="s">
        <v>114</v>
      </c>
      <c r="Z54" s="406" t="s">
        <v>114</v>
      </c>
      <c r="AA54" s="406" t="s">
        <v>113</v>
      </c>
      <c r="AB54" s="406" t="s">
        <v>113</v>
      </c>
      <c r="AC54" s="406" t="s">
        <v>113</v>
      </c>
      <c r="AD54" s="406" t="s">
        <v>113</v>
      </c>
      <c r="AE54" s="406" t="s">
        <v>113</v>
      </c>
      <c r="AF54" s="442">
        <f>IF(AB54="Si","19",COUNTIF(M54:AE55,"si"))</f>
        <v>9</v>
      </c>
      <c r="AG54" s="95">
        <f t="shared" si="28"/>
        <v>10</v>
      </c>
      <c r="AH54" s="405" t="str">
        <f>IF(AG54=5,"Moderado",IF(AG54=10,"Mayor",IF(AG54=20,"Catastrófico",0)))</f>
        <v>Mayor</v>
      </c>
      <c r="AI54" s="444">
        <f>IF(AH54="","",IF(AH54="Moderado",0.6,IF(AH54="Mayor",0.8,IF(AH54="Catastrófico",1,))))</f>
        <v>0.8</v>
      </c>
      <c r="AJ54" s="405" t="str">
        <f>IF(OR(AND(K54="Rara vez",AH54="Moderado"),AND(K54="Improbable",AH54="Moderado")),"Moderado",IF(OR(AND(K54="Rara vez",AH54="Mayor"),AND(K54="Improbable",AH54="Mayor"),AND(K54="Posible",AH54="Moderado"),AND(K54="Probable",AH54="Moderado")),"Alta",IF(OR(AND(K54="Rara vez",AH54="Catastrófico"),AND(K54="Improbable",AH54="Catastrófico"),AND(K54="Posible",AH54="Catastrófico"),AND(K54="Probable",AH54="Catastrófico"),AND(K54="Casi seguro",AH54="Catastrófico"),AND(K54="Posible",AH54="Moderado"),AND(K54="Probable",AH54="Moderado"),AND(K54="Casi seguro",AH54="Moderado"),AND(K54="Posible",AH54="Mayor"),AND(K54="Probable",AH54="Mayor"),AND(K54="Casi seguro",AH54="Mayor")),"Extremo",)))</f>
        <v>Alta</v>
      </c>
      <c r="AK54" s="145">
        <v>1</v>
      </c>
      <c r="AL54" s="154" t="s">
        <v>384</v>
      </c>
      <c r="AM54" s="90" t="s">
        <v>111</v>
      </c>
      <c r="AN54" s="90">
        <f t="shared" si="16"/>
        <v>15</v>
      </c>
      <c r="AO54" s="90" t="s">
        <v>110</v>
      </c>
      <c r="AP54" s="90">
        <f t="shared" si="17"/>
        <v>15</v>
      </c>
      <c r="AQ54" s="90" t="s">
        <v>109</v>
      </c>
      <c r="AR54" s="90">
        <f t="shared" si="18"/>
        <v>15</v>
      </c>
      <c r="AS54" s="90" t="s">
        <v>108</v>
      </c>
      <c r="AT54" s="90">
        <f t="shared" si="19"/>
        <v>15</v>
      </c>
      <c r="AU54" s="90" t="s">
        <v>107</v>
      </c>
      <c r="AV54" s="90">
        <f t="shared" si="20"/>
        <v>15</v>
      </c>
      <c r="AW54" s="92" t="s">
        <v>106</v>
      </c>
      <c r="AX54" s="90">
        <f t="shared" si="21"/>
        <v>15</v>
      </c>
      <c r="AY54" s="92" t="s">
        <v>105</v>
      </c>
      <c r="AZ54" s="90">
        <f t="shared" si="22"/>
        <v>15</v>
      </c>
      <c r="BA54" s="91">
        <f t="shared" si="24"/>
        <v>105</v>
      </c>
      <c r="BB54" s="90" t="str">
        <f t="shared" si="25"/>
        <v>Fuerte</v>
      </c>
      <c r="BC54" s="90" t="s">
        <v>104</v>
      </c>
      <c r="BD54" s="90">
        <f t="shared" si="26"/>
        <v>100</v>
      </c>
      <c r="BE54" s="89" t="str">
        <f t="shared" si="27"/>
        <v>Fuerte</v>
      </c>
      <c r="BF54" s="407">
        <f>AVERAGE(BD54:BD57)</f>
        <v>75</v>
      </c>
      <c r="BG54" s="407" t="str">
        <f>IF(BF54=100,"Fuerte",IF(AND(BF54&lt;=99, BF54&gt;=50),"Moderado",IF(BF54&lt;50,"Débil")))</f>
        <v>Moderado</v>
      </c>
      <c r="BH54" s="380">
        <f>IF(BG54="Fuerte",(J54-2),IF(BG54="Moderado",(J54-1), IF(BG54="Débil",((J54-0)))))</f>
        <v>0</v>
      </c>
      <c r="BI54" s="380" t="str">
        <f>IF(BH54&lt;=0,"Rara vez",IF(BH54=1,"Rara vez",IF(BH54=2,"Improbable",IF(BH54=3,"Posible",IF(BH54=4,"Probable",IF(BH54=5,"Casi Seguro"))))))</f>
        <v>Rara vez</v>
      </c>
      <c r="BJ54" s="403">
        <f>IF(BI54="","",IF(BI54="Rara vez",0.2,IF(BI54="Improbable",0.4,IF(BI54="Posible",0.6,IF(BI54="Probable",0.8,IF(BI54="Casi seguro",1,))))))</f>
        <v>0.2</v>
      </c>
      <c r="BK54" s="380" t="str">
        <f>IFERROR(IF(AG54=5,"Moderado",IF(AG54=10,"Mayor",IF(AG54=20,"Catastrófico",0))),"")</f>
        <v>Mayor</v>
      </c>
      <c r="BL54" s="403">
        <f>IF(AH54="","",IF(AH54="Moderado",0.6,IF(AH54="Mayor",0.8,IF(AH54="Catastrófico",1,))))</f>
        <v>0.8</v>
      </c>
      <c r="BM54" s="404" t="str">
        <f>IF(OR(AND(KBI54="Rara vez",BK54="Moderado"),AND(BI54="Improbable",BK54="Moderado")),"Moderado",IF(OR(AND(BI54="Rara vez",BK54="Mayor"),AND(BI54="Improbable",BK54="Mayor"),AND(BI54="Posible",BK54="Moderado"),AND(BI54="Probable",BK54="Moderado")),"Alta",IF(OR(AND(BI54="Rara vez",BK54="Catastrófico"),AND(BI54="Improbable",BK54="Catastrófico"),AND(BI54="Posible",BK54="Catastrófico"),AND(BI54="Probable",BK54="Catastrófico"),AND(BI54="Casi seguro",BK54="Catastrófico"),AND(BI54="Posible",BK54="Moderado"),AND(BI54="Probable",BK54="Moderado"),AND(BI54="Casi seguro",BK54="Moderado"),AND(BI54="Posible",BK54="Mayor"),AND(BI54="Probable",BK54="Mayor"),AND(BI54="Casi seguro",BK54="Mayor")),"Extremo",)))</f>
        <v>Alta</v>
      </c>
      <c r="BN54" s="153" t="s">
        <v>147</v>
      </c>
      <c r="BO54" s="146" t="s">
        <v>383</v>
      </c>
      <c r="BP54" s="145" t="s">
        <v>382</v>
      </c>
      <c r="BQ54" s="145" t="s">
        <v>381</v>
      </c>
      <c r="BR54" s="145" t="s">
        <v>380</v>
      </c>
      <c r="BS54" s="145" t="s">
        <v>374</v>
      </c>
      <c r="BT54" s="140" t="s">
        <v>366</v>
      </c>
      <c r="BU54" s="140" t="s">
        <v>325</v>
      </c>
      <c r="BV54" s="96"/>
      <c r="BW54" s="87"/>
      <c r="BX54" s="9"/>
      <c r="BY54" s="9"/>
      <c r="BZ54" s="9"/>
      <c r="CA54" s="9"/>
      <c r="CB54" s="9"/>
      <c r="CC54" s="9"/>
      <c r="CD54" s="9"/>
      <c r="CE54" s="9"/>
      <c r="CF54" s="9"/>
      <c r="CG54" s="9"/>
      <c r="CH54" s="9"/>
      <c r="CI54" s="9"/>
      <c r="CJ54" s="9"/>
      <c r="CK54" s="9"/>
      <c r="CL54" s="9"/>
      <c r="CM54" s="9"/>
      <c r="CN54" s="9"/>
      <c r="CO54" s="9"/>
      <c r="CP54" s="9"/>
      <c r="CQ54" s="9"/>
    </row>
    <row r="55" spans="1:95" ht="78.75" customHeight="1">
      <c r="A55" s="433"/>
      <c r="B55" s="423"/>
      <c r="C55" s="381"/>
      <c r="D55" s="381"/>
      <c r="E55" s="171" t="s">
        <v>379</v>
      </c>
      <c r="F55" s="155"/>
      <c r="G55" s="381"/>
      <c r="H55" s="381"/>
      <c r="I55" s="156" t="s">
        <v>173</v>
      </c>
      <c r="J55" s="402"/>
      <c r="K55" s="381"/>
      <c r="L55" s="381"/>
      <c r="M55" s="381"/>
      <c r="N55" s="381"/>
      <c r="O55" s="381"/>
      <c r="P55" s="381"/>
      <c r="Q55" s="381"/>
      <c r="R55" s="381"/>
      <c r="S55" s="381"/>
      <c r="T55" s="381"/>
      <c r="U55" s="381"/>
      <c r="V55" s="381"/>
      <c r="W55" s="381"/>
      <c r="X55" s="381"/>
      <c r="Y55" s="381"/>
      <c r="Z55" s="381"/>
      <c r="AA55" s="381"/>
      <c r="AB55" s="381"/>
      <c r="AC55" s="381"/>
      <c r="AD55" s="381"/>
      <c r="AE55" s="381"/>
      <c r="AF55" s="442"/>
      <c r="AG55" s="95">
        <f t="shared" si="28"/>
        <v>5</v>
      </c>
      <c r="AH55" s="381"/>
      <c r="AI55" s="444"/>
      <c r="AJ55" s="381"/>
      <c r="AK55" s="145">
        <v>2</v>
      </c>
      <c r="AL55" s="172" t="s">
        <v>378</v>
      </c>
      <c r="AM55" s="90" t="s">
        <v>111</v>
      </c>
      <c r="AN55" s="90">
        <f t="shared" si="16"/>
        <v>15</v>
      </c>
      <c r="AO55" s="90" t="s">
        <v>110</v>
      </c>
      <c r="AP55" s="90">
        <f t="shared" si="17"/>
        <v>15</v>
      </c>
      <c r="AQ55" s="90" t="s">
        <v>109</v>
      </c>
      <c r="AR55" s="90">
        <f t="shared" si="18"/>
        <v>15</v>
      </c>
      <c r="AS55" s="90" t="s">
        <v>108</v>
      </c>
      <c r="AT55" s="90">
        <f t="shared" si="19"/>
        <v>15</v>
      </c>
      <c r="AU55" s="90" t="s">
        <v>107</v>
      </c>
      <c r="AV55" s="90">
        <f t="shared" si="20"/>
        <v>15</v>
      </c>
      <c r="AW55" s="92" t="s">
        <v>106</v>
      </c>
      <c r="AX55" s="90">
        <f t="shared" si="21"/>
        <v>15</v>
      </c>
      <c r="AY55" s="92" t="s">
        <v>105</v>
      </c>
      <c r="AZ55" s="90">
        <f t="shared" si="22"/>
        <v>15</v>
      </c>
      <c r="BA55" s="91">
        <f t="shared" si="24"/>
        <v>105</v>
      </c>
      <c r="BB55" s="90" t="str">
        <f t="shared" si="25"/>
        <v>Fuerte</v>
      </c>
      <c r="BC55" s="90" t="s">
        <v>104</v>
      </c>
      <c r="BD55" s="90">
        <f t="shared" si="26"/>
        <v>100</v>
      </c>
      <c r="BE55" s="89" t="str">
        <f t="shared" si="27"/>
        <v>Fuerte</v>
      </c>
      <c r="BF55" s="436"/>
      <c r="BG55" s="436"/>
      <c r="BH55" s="440"/>
      <c r="BI55" s="440"/>
      <c r="BJ55" s="438"/>
      <c r="BK55" s="440"/>
      <c r="BL55" s="438"/>
      <c r="BM55" s="431"/>
      <c r="BN55" s="153" t="s">
        <v>147</v>
      </c>
      <c r="BO55" s="146" t="s">
        <v>377</v>
      </c>
      <c r="BP55" s="145" t="s">
        <v>376</v>
      </c>
      <c r="BQ55" s="145" t="s">
        <v>369</v>
      </c>
      <c r="BR55" s="145" t="s">
        <v>375</v>
      </c>
      <c r="BS55" s="145" t="s">
        <v>374</v>
      </c>
      <c r="BT55" s="140" t="s">
        <v>366</v>
      </c>
      <c r="BU55" s="140" t="s">
        <v>325</v>
      </c>
      <c r="BV55" s="96"/>
      <c r="BW55" s="87"/>
      <c r="BX55" s="9"/>
      <c r="BY55" s="9"/>
      <c r="BZ55" s="9"/>
      <c r="CA55" s="9"/>
      <c r="CB55" s="9"/>
      <c r="CC55" s="9"/>
      <c r="CD55" s="9"/>
      <c r="CE55" s="9"/>
      <c r="CF55" s="9"/>
      <c r="CG55" s="9"/>
      <c r="CH55" s="9"/>
      <c r="CI55" s="9"/>
      <c r="CJ55" s="9"/>
      <c r="CK55" s="9"/>
      <c r="CL55" s="9"/>
      <c r="CM55" s="9"/>
      <c r="CN55" s="9"/>
      <c r="CO55" s="9"/>
      <c r="CP55" s="9"/>
      <c r="CQ55" s="9"/>
    </row>
    <row r="56" spans="1:95" ht="78.75" customHeight="1">
      <c r="A56" s="433"/>
      <c r="B56" s="423"/>
      <c r="C56" s="381"/>
      <c r="D56" s="381"/>
      <c r="E56" s="171" t="s">
        <v>373</v>
      </c>
      <c r="F56" s="155"/>
      <c r="G56" s="381"/>
      <c r="H56" s="381"/>
      <c r="I56" s="156" t="s">
        <v>124</v>
      </c>
      <c r="J56" s="402"/>
      <c r="K56" s="381"/>
      <c r="L56" s="381"/>
      <c r="M56" s="381"/>
      <c r="N56" s="381"/>
      <c r="O56" s="381"/>
      <c r="P56" s="381"/>
      <c r="Q56" s="381"/>
      <c r="R56" s="381"/>
      <c r="S56" s="381"/>
      <c r="T56" s="381"/>
      <c r="U56" s="381"/>
      <c r="V56" s="381"/>
      <c r="W56" s="381"/>
      <c r="X56" s="381"/>
      <c r="Y56" s="381"/>
      <c r="Z56" s="381"/>
      <c r="AA56" s="381"/>
      <c r="AB56" s="381"/>
      <c r="AC56" s="381"/>
      <c r="AD56" s="381"/>
      <c r="AE56" s="381"/>
      <c r="AF56" s="442"/>
      <c r="AG56" s="95">
        <f t="shared" si="28"/>
        <v>5</v>
      </c>
      <c r="AH56" s="381"/>
      <c r="AI56" s="444"/>
      <c r="AJ56" s="381"/>
      <c r="AK56" s="145">
        <v>3</v>
      </c>
      <c r="AL56" s="154" t="s">
        <v>372</v>
      </c>
      <c r="AM56" s="90" t="s">
        <v>111</v>
      </c>
      <c r="AN56" s="90">
        <f t="shared" si="16"/>
        <v>15</v>
      </c>
      <c r="AO56" s="90" t="s">
        <v>110</v>
      </c>
      <c r="AP56" s="90">
        <f t="shared" si="17"/>
        <v>15</v>
      </c>
      <c r="AQ56" s="90" t="s">
        <v>109</v>
      </c>
      <c r="AR56" s="90">
        <f t="shared" si="18"/>
        <v>15</v>
      </c>
      <c r="AS56" s="90" t="s">
        <v>108</v>
      </c>
      <c r="AT56" s="90">
        <f t="shared" si="19"/>
        <v>15</v>
      </c>
      <c r="AU56" s="90" t="s">
        <v>107</v>
      </c>
      <c r="AV56" s="90">
        <f t="shared" si="20"/>
        <v>15</v>
      </c>
      <c r="AW56" s="92" t="s">
        <v>106</v>
      </c>
      <c r="AX56" s="90">
        <f t="shared" si="21"/>
        <v>15</v>
      </c>
      <c r="AY56" s="92" t="s">
        <v>105</v>
      </c>
      <c r="AZ56" s="90">
        <f t="shared" si="22"/>
        <v>15</v>
      </c>
      <c r="BA56" s="91">
        <f t="shared" si="24"/>
        <v>105</v>
      </c>
      <c r="BB56" s="90" t="str">
        <f t="shared" si="25"/>
        <v>Fuerte</v>
      </c>
      <c r="BC56" s="90" t="s">
        <v>104</v>
      </c>
      <c r="BD56" s="90">
        <f t="shared" si="26"/>
        <v>100</v>
      </c>
      <c r="BE56" s="89" t="str">
        <f t="shared" si="27"/>
        <v>Fuerte</v>
      </c>
      <c r="BF56" s="436"/>
      <c r="BG56" s="436"/>
      <c r="BH56" s="440"/>
      <c r="BI56" s="440"/>
      <c r="BJ56" s="438"/>
      <c r="BK56" s="440"/>
      <c r="BL56" s="438"/>
      <c r="BM56" s="431"/>
      <c r="BN56" s="153" t="s">
        <v>147</v>
      </c>
      <c r="BO56" s="146" t="s">
        <v>371</v>
      </c>
      <c r="BP56" s="145" t="s">
        <v>370</v>
      </c>
      <c r="BQ56" s="145" t="s">
        <v>369</v>
      </c>
      <c r="BR56" s="145" t="s">
        <v>368</v>
      </c>
      <c r="BS56" s="145" t="s">
        <v>367</v>
      </c>
      <c r="BT56" s="140" t="s">
        <v>366</v>
      </c>
      <c r="BU56" s="140" t="s">
        <v>325</v>
      </c>
      <c r="BV56" s="96"/>
      <c r="BW56" s="87"/>
      <c r="BX56" s="9"/>
      <c r="BY56" s="9"/>
      <c r="BZ56" s="9"/>
      <c r="CA56" s="9"/>
      <c r="CB56" s="9"/>
      <c r="CC56" s="9"/>
      <c r="CD56" s="9"/>
      <c r="CE56" s="9"/>
      <c r="CF56" s="9"/>
      <c r="CG56" s="9"/>
      <c r="CH56" s="9"/>
      <c r="CI56" s="9"/>
      <c r="CJ56" s="9"/>
      <c r="CK56" s="9"/>
      <c r="CL56" s="9"/>
      <c r="CM56" s="9"/>
      <c r="CN56" s="9"/>
      <c r="CO56" s="9"/>
      <c r="CP56" s="9"/>
      <c r="CQ56" s="9"/>
    </row>
    <row r="57" spans="1:95" ht="78.75" customHeight="1">
      <c r="A57" s="433"/>
      <c r="B57" s="424"/>
      <c r="C57" s="381"/>
      <c r="D57" s="381"/>
      <c r="E57" s="171" t="s">
        <v>365</v>
      </c>
      <c r="F57" s="155"/>
      <c r="G57" s="381"/>
      <c r="H57" s="381"/>
      <c r="I57" s="96"/>
      <c r="J57" s="402"/>
      <c r="K57" s="381"/>
      <c r="L57" s="381"/>
      <c r="M57" s="381"/>
      <c r="N57" s="381"/>
      <c r="O57" s="381"/>
      <c r="P57" s="381"/>
      <c r="Q57" s="381"/>
      <c r="R57" s="381"/>
      <c r="S57" s="381"/>
      <c r="T57" s="381"/>
      <c r="U57" s="381"/>
      <c r="V57" s="381"/>
      <c r="W57" s="381"/>
      <c r="X57" s="381"/>
      <c r="Y57" s="381"/>
      <c r="Z57" s="381"/>
      <c r="AA57" s="381"/>
      <c r="AB57" s="381"/>
      <c r="AC57" s="381"/>
      <c r="AD57" s="381"/>
      <c r="AE57" s="381"/>
      <c r="AF57" s="443"/>
      <c r="AG57" s="95">
        <f t="shared" si="28"/>
        <v>5</v>
      </c>
      <c r="AH57" s="381"/>
      <c r="AI57" s="445"/>
      <c r="AJ57" s="381"/>
      <c r="AK57" s="94">
        <v>4</v>
      </c>
      <c r="AL57" s="154" t="s">
        <v>364</v>
      </c>
      <c r="AM57" s="90" t="s">
        <v>111</v>
      </c>
      <c r="AN57" s="90">
        <f t="shared" si="16"/>
        <v>15</v>
      </c>
      <c r="AO57" s="90" t="s">
        <v>110</v>
      </c>
      <c r="AP57" s="90">
        <f t="shared" si="17"/>
        <v>15</v>
      </c>
      <c r="AQ57" s="90" t="s">
        <v>109</v>
      </c>
      <c r="AR57" s="90">
        <f t="shared" si="18"/>
        <v>15</v>
      </c>
      <c r="AS57" s="90" t="s">
        <v>148</v>
      </c>
      <c r="AT57" s="90">
        <f t="shared" si="19"/>
        <v>10</v>
      </c>
      <c r="AU57" s="90" t="s">
        <v>107</v>
      </c>
      <c r="AV57" s="90">
        <f t="shared" si="20"/>
        <v>15</v>
      </c>
      <c r="AW57" s="92" t="s">
        <v>363</v>
      </c>
      <c r="AX57" s="90">
        <f t="shared" si="21"/>
        <v>0</v>
      </c>
      <c r="AY57" s="92" t="s">
        <v>105</v>
      </c>
      <c r="AZ57" s="90">
        <f t="shared" si="22"/>
        <v>15</v>
      </c>
      <c r="BA57" s="91">
        <f t="shared" si="24"/>
        <v>85</v>
      </c>
      <c r="BB57" s="90" t="str">
        <f t="shared" si="25"/>
        <v>Débil</v>
      </c>
      <c r="BC57" s="90" t="s">
        <v>132</v>
      </c>
      <c r="BD57" s="90">
        <f t="shared" si="26"/>
        <v>0</v>
      </c>
      <c r="BE57" s="89" t="str">
        <f t="shared" si="27"/>
        <v>Débil</v>
      </c>
      <c r="BF57" s="437"/>
      <c r="BG57" s="437"/>
      <c r="BH57" s="441"/>
      <c r="BI57" s="441"/>
      <c r="BJ57" s="439"/>
      <c r="BK57" s="441"/>
      <c r="BL57" s="439"/>
      <c r="BM57" s="432"/>
      <c r="BN57" s="96"/>
      <c r="BO57" s="170"/>
      <c r="BP57" s="87"/>
      <c r="BQ57" s="87"/>
      <c r="BR57" s="87"/>
      <c r="BS57" s="87"/>
      <c r="BT57" s="87"/>
      <c r="BU57" s="87"/>
      <c r="BV57" s="96"/>
      <c r="BW57" s="87"/>
      <c r="BX57" s="9"/>
      <c r="BY57" s="9"/>
      <c r="BZ57" s="9"/>
      <c r="CA57" s="9"/>
      <c r="CB57" s="9"/>
      <c r="CC57" s="9"/>
      <c r="CD57" s="9"/>
      <c r="CE57" s="9"/>
      <c r="CF57" s="9"/>
      <c r="CG57" s="9"/>
      <c r="CH57" s="9"/>
      <c r="CI57" s="9"/>
      <c r="CJ57" s="9"/>
      <c r="CK57" s="9"/>
      <c r="CL57" s="9"/>
      <c r="CM57" s="9"/>
      <c r="CN57" s="9"/>
      <c r="CO57" s="9"/>
      <c r="CP57" s="9"/>
      <c r="CQ57" s="9"/>
    </row>
    <row r="58" spans="1:95" ht="104">
      <c r="A58" s="433">
        <v>13</v>
      </c>
      <c r="B58" s="401" t="s">
        <v>347</v>
      </c>
      <c r="C58" s="401" t="s">
        <v>346</v>
      </c>
      <c r="D58" s="401" t="s">
        <v>345</v>
      </c>
      <c r="E58" s="369" t="s">
        <v>362</v>
      </c>
      <c r="F58" s="163" t="s">
        <v>361</v>
      </c>
      <c r="G58" s="435" t="s">
        <v>360</v>
      </c>
      <c r="H58" s="423" t="s">
        <v>150</v>
      </c>
      <c r="I58" s="163" t="s">
        <v>134</v>
      </c>
      <c r="J58" s="433">
        <v>1</v>
      </c>
      <c r="K58" s="405" t="str">
        <f>IF(J58&lt;=0,"",IF(J58=1,"Rara vez",IF(J58=2,"Improbable",IF(J58=3,"Posible",IF(J58=4,"Probable",IF(J58=5,"Casi Seguro"))))))</f>
        <v>Rara vez</v>
      </c>
      <c r="L58" s="406">
        <f>IF(K58="","",IF(K58="Rara vez",0.2,IF(K58="Improbable",0.4,IF(K58="Posible",0.6,IF(K58="Probable",0.8,IF(K58="Casi seguro",1,))))))</f>
        <v>0.2</v>
      </c>
      <c r="M58" s="406" t="s">
        <v>114</v>
      </c>
      <c r="N58" s="406" t="s">
        <v>114</v>
      </c>
      <c r="O58" s="406" t="s">
        <v>113</v>
      </c>
      <c r="P58" s="406" t="s">
        <v>113</v>
      </c>
      <c r="Q58" s="406" t="s">
        <v>114</v>
      </c>
      <c r="R58" s="406" t="s">
        <v>114</v>
      </c>
      <c r="S58" s="406" t="s">
        <v>114</v>
      </c>
      <c r="T58" s="406" t="s">
        <v>114</v>
      </c>
      <c r="U58" s="406" t="s">
        <v>114</v>
      </c>
      <c r="V58" s="406" t="s">
        <v>114</v>
      </c>
      <c r="W58" s="406" t="s">
        <v>114</v>
      </c>
      <c r="X58" s="406" t="s">
        <v>114</v>
      </c>
      <c r="Y58" s="406" t="s">
        <v>114</v>
      </c>
      <c r="Z58" s="406" t="s">
        <v>114</v>
      </c>
      <c r="AA58" s="406" t="s">
        <v>113</v>
      </c>
      <c r="AB58" s="406" t="s">
        <v>113</v>
      </c>
      <c r="AC58" s="406" t="s">
        <v>113</v>
      </c>
      <c r="AD58" s="406" t="s">
        <v>113</v>
      </c>
      <c r="AE58" s="406" t="s">
        <v>113</v>
      </c>
      <c r="AF58" s="422">
        <f>IF(AB58="Si","19",COUNTIF(M58:AE59,"si"))</f>
        <v>12</v>
      </c>
      <c r="AG58" s="95">
        <f t="shared" si="28"/>
        <v>20</v>
      </c>
      <c r="AH58" s="405" t="str">
        <f>IF(AG58=5,"Moderado",IF(AG58=10,"Mayor",IF(AG58=20,"Catastrófico",0)))</f>
        <v>Catastrófico</v>
      </c>
      <c r="AI58" s="406">
        <f>IF(AH58="","",IF(AH58="Leve",0.2,IF(AH58="Menor",0.4,IF(AH58="Moderado",0.6,IF(AH58="Mayor",0.8,IF(AH58="Catastrófico",1,))))))</f>
        <v>1</v>
      </c>
      <c r="AJ58" s="405" t="str">
        <f>IF(OR(AND(K58="Rara vez",AH58="Moderado"),AND(K58="Improbable",AH58="Moderado")),"Moderado",IF(OR(AND(K58="Rara vez",AH58="Mayor"),AND(K58="Improbable",AH58="Mayor"),AND(K58="Posible",AH58="Moderado"),AND(K58="Probable",AH58="Moderado")),"Alta",IF(OR(AND(K58="Rara vez",AH58="Catastrófico"),AND(K58="Improbable",AH58="Catastrófico"),AND(K58="Posible",AH58="Catastrófico"),AND(K58="Probable",AH58="Catastrófico"),AND(K58="Casi seguro",AH58="Catastrófico"),AND(K58="Posible",AH58="Moderado"),AND(K58="Probable",AH58="Moderado"),AND(K58="Casi seguro",AH58="Moderado"),AND(K58="Posible",AH58="Mayor"),AND(K58="Probable",AH58="Mayor"),AND(K58="Casi seguro",AH58="Mayor")),"Extremo",)))</f>
        <v>Extremo</v>
      </c>
      <c r="AK58" s="87">
        <v>1</v>
      </c>
      <c r="AL58" s="162" t="s">
        <v>359</v>
      </c>
      <c r="AM58" s="166" t="s">
        <v>111</v>
      </c>
      <c r="AN58" s="167">
        <f t="shared" si="16"/>
        <v>15</v>
      </c>
      <c r="AO58" s="166" t="s">
        <v>110</v>
      </c>
      <c r="AP58" s="167">
        <f t="shared" si="17"/>
        <v>15</v>
      </c>
      <c r="AQ58" s="166" t="s">
        <v>109</v>
      </c>
      <c r="AR58" s="164">
        <f t="shared" si="18"/>
        <v>15</v>
      </c>
      <c r="AS58" s="164" t="s">
        <v>108</v>
      </c>
      <c r="AT58" s="164">
        <f t="shared" si="19"/>
        <v>15</v>
      </c>
      <c r="AU58" s="164" t="s">
        <v>107</v>
      </c>
      <c r="AV58" s="164">
        <f t="shared" si="20"/>
        <v>15</v>
      </c>
      <c r="AW58" s="165" t="s">
        <v>106</v>
      </c>
      <c r="AX58" s="164">
        <f t="shared" si="21"/>
        <v>15</v>
      </c>
      <c r="AY58" s="164" t="s">
        <v>105</v>
      </c>
      <c r="AZ58" s="164">
        <f t="shared" si="22"/>
        <v>15</v>
      </c>
      <c r="BA58" s="164">
        <f t="shared" si="24"/>
        <v>105</v>
      </c>
      <c r="BB58" s="164" t="str">
        <f t="shared" si="25"/>
        <v>Fuerte</v>
      </c>
      <c r="BC58" s="164" t="s">
        <v>104</v>
      </c>
      <c r="BD58" s="164">
        <f t="shared" si="26"/>
        <v>100</v>
      </c>
      <c r="BE58" s="164" t="str">
        <f t="shared" si="27"/>
        <v>Fuerte</v>
      </c>
      <c r="BF58" s="427">
        <f>AVERAGE(BD58:BD59)</f>
        <v>100</v>
      </c>
      <c r="BG58" s="427" t="str">
        <f>IF(BF58=100,"Fuerte",IF(AND(BF58&lt;=99, BF58&gt;=50),"Moderado",IF(BF58&lt;50,"Débil")))</f>
        <v>Fuerte</v>
      </c>
      <c r="BH58" s="380">
        <f>IF(BG58="Fuerte",(J58-2),IF(BG58="Moderado",(J58-1), IF(BG58="Débil",((J58-0)))))</f>
        <v>-1</v>
      </c>
      <c r="BI58" s="380" t="str">
        <f>IF(BH58&lt;=0,"Rara vez",IF(BH58=1,"Rara vez",IF(BH58=2,"Improbable",IF(BH58=3,"Posible",IF(BH58=4,"Probable",IF(BH58=5,"Casi Seguro"))))))</f>
        <v>Rara vez</v>
      </c>
      <c r="BJ58" s="406">
        <f>IF(BI58="","",IF(BI58="Rara vez",0.2,IF(BI58="Improbable",0.4,IF(BI58="Posible",0.6,IF(BI58="Probable",0.8,IF(BI58="Casi seguro",1,))))))</f>
        <v>0.2</v>
      </c>
      <c r="BK58" s="380" t="str">
        <f>IFERROR(IF(AG58=5,"Moderado",IF(AG58=10,"Mayor",IF(AG58=20,"Catastrófico",0))),"")</f>
        <v>Catastrófico</v>
      </c>
      <c r="BL58" s="406">
        <f>IF(AH58="","",IF(AH58="Moderado",0.6,IF(AH58="Mayor",0.8,IF(AH58="Catastrófico",1,))))</f>
        <v>1</v>
      </c>
      <c r="BM58" s="380" t="str">
        <f>IF(OR(AND(KBI58="Rara vez",BK58="Moderado"),AND(BI58="Improbable",BK58="Moderado")),"Moderado",IF(OR(AND(BI58="Rara vez",BK58="Mayor"),AND(BI58="Improbable",BK58="Mayor"),AND(BI58="Posible",BK58="Moderado"),AND(BI58="Probable",BK58="Moderado")),"Alta",IF(OR(AND(BI58="Rara vez",BK58="Catastrófico"),AND(BI58="Improbable",BK58="Catastrófico"),AND(BI58="Posible",BK58="Catastrófico"),AND(BI58="Probable",BK58="Catastrófico"),AND(BI58="Casi seguro",BK58="Catastrófico"),AND(BI58="Posible",BK58="Moderado"),AND(BI58="Probable",BK58="Moderado"),AND(BI58="Casi seguro",BK58="Moderado"),AND(BI58="Posible",BK58="Mayor"),AND(BI58="Probable",BK58="Mayor"),AND(BI58="Casi seguro",BK58="Mayor")),"Extremo",)))</f>
        <v>Extremo</v>
      </c>
      <c r="BN58" s="161" t="s">
        <v>147</v>
      </c>
      <c r="BO58" s="169" t="s">
        <v>358</v>
      </c>
      <c r="BP58" s="159" t="s">
        <v>357</v>
      </c>
      <c r="BQ58" s="159" t="s">
        <v>356</v>
      </c>
      <c r="BR58" s="159" t="s">
        <v>352</v>
      </c>
      <c r="BS58" s="159" t="s">
        <v>351</v>
      </c>
      <c r="BT58" s="159" t="s">
        <v>350</v>
      </c>
      <c r="BU58" s="159" t="s">
        <v>349</v>
      </c>
      <c r="BV58" s="96"/>
      <c r="BW58" s="87"/>
      <c r="BX58" s="9"/>
      <c r="BY58" s="9"/>
      <c r="BZ58" s="9"/>
      <c r="CA58" s="9"/>
      <c r="CB58" s="9"/>
      <c r="CC58" s="9"/>
      <c r="CD58" s="9"/>
      <c r="CE58" s="9"/>
      <c r="CF58" s="9"/>
      <c r="CG58" s="9"/>
      <c r="CH58" s="9"/>
      <c r="CI58" s="9"/>
      <c r="CJ58" s="9"/>
      <c r="CK58" s="9"/>
      <c r="CL58" s="9"/>
      <c r="CM58" s="9"/>
      <c r="CN58" s="9"/>
      <c r="CO58" s="9"/>
      <c r="CP58" s="9"/>
      <c r="CQ58" s="9"/>
    </row>
    <row r="59" spans="1:95" ht="91">
      <c r="A59" s="433"/>
      <c r="B59" s="381"/>
      <c r="C59" s="381"/>
      <c r="D59" s="381"/>
      <c r="E59" s="369"/>
      <c r="F59" s="163"/>
      <c r="G59" s="435"/>
      <c r="H59" s="423"/>
      <c r="I59" s="163" t="s">
        <v>173</v>
      </c>
      <c r="J59" s="433"/>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95">
        <f t="shared" si="28"/>
        <v>5</v>
      </c>
      <c r="AH59" s="381"/>
      <c r="AI59" s="381"/>
      <c r="AJ59" s="381"/>
      <c r="AK59" s="87">
        <v>2</v>
      </c>
      <c r="AL59" s="168" t="s">
        <v>355</v>
      </c>
      <c r="AM59" s="166" t="s">
        <v>111</v>
      </c>
      <c r="AN59" s="167">
        <f t="shared" si="16"/>
        <v>15</v>
      </c>
      <c r="AO59" s="166" t="s">
        <v>110</v>
      </c>
      <c r="AP59" s="167">
        <f t="shared" si="17"/>
        <v>15</v>
      </c>
      <c r="AQ59" s="166" t="s">
        <v>109</v>
      </c>
      <c r="AR59" s="164">
        <f t="shared" si="18"/>
        <v>15</v>
      </c>
      <c r="AS59" s="164" t="s">
        <v>108</v>
      </c>
      <c r="AT59" s="164">
        <f t="shared" si="19"/>
        <v>15</v>
      </c>
      <c r="AU59" s="164" t="s">
        <v>107</v>
      </c>
      <c r="AV59" s="164">
        <f t="shared" si="20"/>
        <v>15</v>
      </c>
      <c r="AW59" s="165" t="s">
        <v>106</v>
      </c>
      <c r="AX59" s="164">
        <f t="shared" si="21"/>
        <v>15</v>
      </c>
      <c r="AY59" s="164" t="s">
        <v>105</v>
      </c>
      <c r="AZ59" s="164">
        <f t="shared" si="22"/>
        <v>15</v>
      </c>
      <c r="BA59" s="164">
        <f t="shared" si="24"/>
        <v>105</v>
      </c>
      <c r="BB59" s="164" t="str">
        <f t="shared" si="25"/>
        <v>Fuerte</v>
      </c>
      <c r="BC59" s="164" t="s">
        <v>104</v>
      </c>
      <c r="BD59" s="164">
        <f t="shared" si="26"/>
        <v>100</v>
      </c>
      <c r="BE59" s="164" t="str">
        <f t="shared" si="27"/>
        <v>Fuerte</v>
      </c>
      <c r="BF59" s="381"/>
      <c r="BG59" s="381"/>
      <c r="BH59" s="381"/>
      <c r="BI59" s="381"/>
      <c r="BJ59" s="381"/>
      <c r="BK59" s="381"/>
      <c r="BL59" s="381"/>
      <c r="BM59" s="381"/>
      <c r="BN59" s="161" t="s">
        <v>147</v>
      </c>
      <c r="BO59" s="146" t="s">
        <v>354</v>
      </c>
      <c r="BP59" s="159" t="s">
        <v>353</v>
      </c>
      <c r="BQ59" s="159" t="s">
        <v>351</v>
      </c>
      <c r="BR59" s="159" t="s">
        <v>352</v>
      </c>
      <c r="BS59" s="159" t="s">
        <v>351</v>
      </c>
      <c r="BT59" s="159" t="s">
        <v>350</v>
      </c>
      <c r="BU59" s="159" t="s">
        <v>349</v>
      </c>
      <c r="BV59" s="96"/>
      <c r="BW59" s="87"/>
      <c r="BX59" s="9"/>
      <c r="BY59" s="9"/>
      <c r="BZ59" s="9"/>
      <c r="CA59" s="9"/>
      <c r="CB59" s="9"/>
      <c r="CC59" s="9"/>
      <c r="CD59" s="9"/>
      <c r="CE59" s="9"/>
      <c r="CF59" s="9"/>
      <c r="CG59" s="9"/>
      <c r="CH59" s="9"/>
      <c r="CI59" s="9"/>
      <c r="CJ59" s="9"/>
      <c r="CK59" s="9"/>
      <c r="CL59" s="9"/>
      <c r="CM59" s="9"/>
      <c r="CN59" s="9"/>
      <c r="CO59" s="9"/>
      <c r="CP59" s="9"/>
      <c r="CQ59" s="9"/>
    </row>
    <row r="60" spans="1:95" ht="107.25" customHeight="1">
      <c r="A60" s="434"/>
      <c r="B60" s="381"/>
      <c r="C60" s="381"/>
      <c r="D60" s="381"/>
      <c r="E60" s="370"/>
      <c r="F60" s="107"/>
      <c r="G60" s="435"/>
      <c r="H60" s="423"/>
      <c r="I60" s="163" t="s">
        <v>124</v>
      </c>
      <c r="J60" s="433"/>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95">
        <f t="shared" si="28"/>
        <v>5</v>
      </c>
      <c r="AH60" s="381"/>
      <c r="AI60" s="381"/>
      <c r="AJ60" s="381"/>
      <c r="AK60" s="87">
        <v>3</v>
      </c>
      <c r="AL60" s="162" t="s">
        <v>348</v>
      </c>
      <c r="AM60" s="90" t="s">
        <v>111</v>
      </c>
      <c r="AN60" s="90">
        <f t="shared" si="16"/>
        <v>15</v>
      </c>
      <c r="AO60" s="90" t="s">
        <v>110</v>
      </c>
      <c r="AP60" s="90">
        <f t="shared" si="17"/>
        <v>15</v>
      </c>
      <c r="AQ60" s="90" t="s">
        <v>109</v>
      </c>
      <c r="AR60" s="90">
        <f t="shared" si="18"/>
        <v>15</v>
      </c>
      <c r="AS60" s="90" t="s">
        <v>108</v>
      </c>
      <c r="AT60" s="90">
        <f t="shared" si="19"/>
        <v>15</v>
      </c>
      <c r="AU60" s="90" t="s">
        <v>107</v>
      </c>
      <c r="AV60" s="90">
        <f t="shared" si="20"/>
        <v>15</v>
      </c>
      <c r="AW60" s="92" t="s">
        <v>106</v>
      </c>
      <c r="AX60" s="90">
        <f t="shared" si="21"/>
        <v>15</v>
      </c>
      <c r="AY60" s="92" t="s">
        <v>105</v>
      </c>
      <c r="AZ60" s="90">
        <f t="shared" si="22"/>
        <v>15</v>
      </c>
      <c r="BA60" s="91">
        <f t="shared" si="24"/>
        <v>105</v>
      </c>
      <c r="BB60" s="90" t="str">
        <f t="shared" si="25"/>
        <v>Fuerte</v>
      </c>
      <c r="BC60" s="90" t="s">
        <v>104</v>
      </c>
      <c r="BD60" s="90">
        <f t="shared" si="26"/>
        <v>100</v>
      </c>
      <c r="BE60" s="89" t="str">
        <f t="shared" si="27"/>
        <v>Fuerte</v>
      </c>
      <c r="BF60" s="381"/>
      <c r="BG60" s="381"/>
      <c r="BH60" s="381"/>
      <c r="BI60" s="381"/>
      <c r="BJ60" s="381"/>
      <c r="BK60" s="381"/>
      <c r="BL60" s="381"/>
      <c r="BM60" s="381"/>
      <c r="BN60" s="161" t="s">
        <v>147</v>
      </c>
      <c r="BO60" s="160"/>
      <c r="BP60" s="159"/>
      <c r="BQ60" s="159"/>
      <c r="BR60" s="159"/>
      <c r="BS60" s="159"/>
      <c r="BT60" s="159"/>
      <c r="BU60" s="159"/>
      <c r="BV60" s="96"/>
      <c r="BW60" s="87"/>
      <c r="BX60" s="9"/>
      <c r="BY60" s="9"/>
      <c r="BZ60" s="9"/>
      <c r="CA60" s="9"/>
      <c r="CB60" s="9"/>
      <c r="CC60" s="9"/>
      <c r="CD60" s="9"/>
      <c r="CE60" s="9"/>
      <c r="CF60" s="9"/>
      <c r="CG60" s="9"/>
      <c r="CH60" s="9"/>
      <c r="CI60" s="9"/>
      <c r="CJ60" s="9"/>
      <c r="CK60" s="9"/>
      <c r="CL60" s="9"/>
      <c r="CM60" s="9"/>
      <c r="CN60" s="9"/>
      <c r="CO60" s="9"/>
      <c r="CP60" s="9"/>
      <c r="CQ60" s="9"/>
    </row>
    <row r="61" spans="1:95" ht="120">
      <c r="A61" s="401">
        <v>14</v>
      </c>
      <c r="B61" s="401" t="s">
        <v>347</v>
      </c>
      <c r="C61" s="401" t="s">
        <v>346</v>
      </c>
      <c r="D61" s="401" t="s">
        <v>345</v>
      </c>
      <c r="E61" s="158" t="s">
        <v>344</v>
      </c>
      <c r="F61" s="156" t="s">
        <v>343</v>
      </c>
      <c r="G61" s="401" t="s">
        <v>342</v>
      </c>
      <c r="H61" s="401" t="s">
        <v>150</v>
      </c>
      <c r="I61" s="156" t="s">
        <v>134</v>
      </c>
      <c r="J61" s="401">
        <v>1</v>
      </c>
      <c r="K61" s="405" t="str">
        <f>IF(J61&lt;=0,"",IF(J61=1,"Rara vez",IF(J61=2,"Improbable",IF(J61=3,"Posible",IF(J61=4,"Probable",IF(J61=5,"Casi Seguro"))))))</f>
        <v>Rara vez</v>
      </c>
      <c r="L61" s="406">
        <f>IF(K61="","",IF(K61="Rara vez",0.2,IF(K61="Improbable",0.4,IF(K61="Posible",0.6,IF(K61="Probable",0.8,IF(K61="Casi seguro",1,))))))</f>
        <v>0.2</v>
      </c>
      <c r="M61" s="406" t="s">
        <v>114</v>
      </c>
      <c r="N61" s="406" t="s">
        <v>114</v>
      </c>
      <c r="O61" s="406" t="s">
        <v>114</v>
      </c>
      <c r="P61" s="406" t="s">
        <v>114</v>
      </c>
      <c r="Q61" s="406" t="s">
        <v>114</v>
      </c>
      <c r="R61" s="406" t="s">
        <v>114</v>
      </c>
      <c r="S61" s="406" t="s">
        <v>114</v>
      </c>
      <c r="T61" s="406" t="s">
        <v>114</v>
      </c>
      <c r="U61" s="406" t="s">
        <v>113</v>
      </c>
      <c r="V61" s="406" t="s">
        <v>114</v>
      </c>
      <c r="W61" s="406" t="s">
        <v>114</v>
      </c>
      <c r="X61" s="406" t="s">
        <v>114</v>
      </c>
      <c r="Y61" s="406" t="s">
        <v>114</v>
      </c>
      <c r="Z61" s="406" t="s">
        <v>114</v>
      </c>
      <c r="AA61" s="406" t="s">
        <v>114</v>
      </c>
      <c r="AB61" s="406" t="s">
        <v>113</v>
      </c>
      <c r="AC61" s="406" t="s">
        <v>114</v>
      </c>
      <c r="AD61" s="406" t="s">
        <v>114</v>
      </c>
      <c r="AE61" s="406" t="s">
        <v>113</v>
      </c>
      <c r="AF61" s="422">
        <f>IF(AB61="Si","19",COUNTIF(M61:AE62,"si"))</f>
        <v>16</v>
      </c>
      <c r="AG61" s="95">
        <f t="shared" si="28"/>
        <v>20</v>
      </c>
      <c r="AH61" s="405" t="str">
        <f>IF(AG61=5,"Moderado",IF(AG61=10,"Mayor",IF(AG61=20,"Catastrófico",0)))</f>
        <v>Catastrófico</v>
      </c>
      <c r="AI61" s="406">
        <f>IF(AH61="","",IF(AH61="Leve",0.2,IF(AH61="Menor",0.4,IF(AH61="Moderado",0.6,IF(AH61="Mayor",0.8,IF(AH61="Catastrófico",1,))))))</f>
        <v>1</v>
      </c>
      <c r="AJ61" s="405" t="str">
        <f>IF(OR(AND(K61="Rara vez",AH61="Moderado"),AND(K61="Improbable",AH61="Moderado")),"Moderado",IF(OR(AND(K61="Rara vez",AH61="Mayor"),AND(K61="Improbable",AH61="Mayor"),AND(K61="Posible",AH61="Moderado"),AND(K61="Probable",AH61="Moderado")),"Alta",IF(OR(AND(K61="Rara vez",AH61="Catastrófico"),AND(K61="Improbable",AH61="Catastrófico"),AND(K61="Posible",AH61="Catastrófico"),AND(K61="Probable",AH61="Catastrófico"),AND(K61="Casi seguro",AH61="Catastrófico"),AND(K61="Posible",AH61="Moderado"),AND(K61="Probable",AH61="Moderado"),AND(K61="Casi seguro",AH61="Moderado"),AND(K61="Posible",AH61="Mayor"),AND(K61="Probable",AH61="Mayor"),AND(K61="Casi seguro",AH61="Mayor")),"Extremo",)))</f>
        <v>Extremo</v>
      </c>
      <c r="AK61" s="87">
        <v>1</v>
      </c>
      <c r="AL61" s="154" t="s">
        <v>341</v>
      </c>
      <c r="AM61" s="92" t="s">
        <v>111</v>
      </c>
      <c r="AN61" s="92">
        <f t="shared" si="16"/>
        <v>15</v>
      </c>
      <c r="AO61" s="92" t="s">
        <v>110</v>
      </c>
      <c r="AP61" s="92">
        <f t="shared" si="17"/>
        <v>15</v>
      </c>
      <c r="AQ61" s="92" t="s">
        <v>109</v>
      </c>
      <c r="AR61" s="92">
        <f t="shared" si="18"/>
        <v>15</v>
      </c>
      <c r="AS61" s="92" t="s">
        <v>108</v>
      </c>
      <c r="AT61" s="92">
        <f t="shared" si="19"/>
        <v>15</v>
      </c>
      <c r="AU61" s="92" t="s">
        <v>107</v>
      </c>
      <c r="AV61" s="92">
        <f t="shared" si="20"/>
        <v>15</v>
      </c>
      <c r="AW61" s="92" t="s">
        <v>106</v>
      </c>
      <c r="AX61" s="92">
        <f t="shared" si="21"/>
        <v>15</v>
      </c>
      <c r="AY61" s="92" t="s">
        <v>105</v>
      </c>
      <c r="AZ61" s="92">
        <f t="shared" si="22"/>
        <v>15</v>
      </c>
      <c r="BA61" s="103">
        <f t="shared" si="24"/>
        <v>105</v>
      </c>
      <c r="BB61" s="92" t="str">
        <f t="shared" si="25"/>
        <v>Fuerte</v>
      </c>
      <c r="BC61" s="92" t="s">
        <v>104</v>
      </c>
      <c r="BD61" s="92">
        <f t="shared" si="26"/>
        <v>100</v>
      </c>
      <c r="BE61" s="100" t="str">
        <f t="shared" si="27"/>
        <v>Fuerte</v>
      </c>
      <c r="BF61" s="427">
        <f>AVERAGE(BD61:BD63)</f>
        <v>100</v>
      </c>
      <c r="BG61" s="427" t="str">
        <f>IF(BF61=100,"Fuerte",IF(AND(BF61&lt;=99, BF61&gt;=50),"Moderado",IF(BF61&lt;50,"Débil")))</f>
        <v>Fuerte</v>
      </c>
      <c r="BH61" s="380">
        <f>IF(BG61="Fuerte",(J61-2),IF(BG61="Moderado",(J61-1), IF(BG61="Débil",((J61-0)))))</f>
        <v>-1</v>
      </c>
      <c r="BI61" s="380" t="str">
        <f>IF(BH61&lt;=0,"Rara vez",IF(BH61=1,"Rara vez",IF(BH61=2,"Improbable",IF(BH61=3,"Posible",IF(BH61=4,"Probable",IF(BH61=5,"Casi Seguro"))))))</f>
        <v>Rara vez</v>
      </c>
      <c r="BJ61" s="406">
        <f>IF(BI61="","",IF(BI61="Rara vez",0.2,IF(BI61="Improbable",0.4,IF(BI61="Posible",0.6,IF(BI61="Probable",0.8,IF(BI61="Casi seguro",1,))))))</f>
        <v>0.2</v>
      </c>
      <c r="BK61" s="380" t="str">
        <f>IFERROR(IF(AG61=5,"Moderado",IF(AG61=10,"Mayor",IF(AG61=20,"Catastrófico",0))),"")</f>
        <v>Catastrófico</v>
      </c>
      <c r="BL61" s="406">
        <f>IF(AH61="","",IF(AH61="Moderado",0.6,IF(AH61="Mayor",0.8,IF(AH61="Catastrófico",1,))))</f>
        <v>1</v>
      </c>
      <c r="BM61" s="380" t="str">
        <f>IF(OR(AND(KBI61="Rara vez",BK61="Moderado"),AND(BI61="Improbable",BK61="Moderado")),"Moderado",IF(OR(AND(BI61="Rara vez",BK61="Mayor"),AND(BI61="Improbable",BK61="Mayor"),AND(BI61="Posible",BK61="Moderado"),AND(BI61="Probable",BK61="Moderado")),"Alta",IF(OR(AND(BI61="Rara vez",BK61="Catastrófico"),AND(BI61="Improbable",BK61="Catastrófico"),AND(BI61="Posible",BK61="Catastrófico"),AND(BI61="Probable",BK61="Catastrófico"),AND(BI61="Casi seguro",BK61="Catastrófico"),AND(BI61="Posible",BK61="Moderado"),AND(BI61="Probable",BK61="Moderado"),AND(BI61="Casi seguro",BK61="Moderado"),AND(BI61="Posible",BK61="Mayor"),AND(BI61="Probable",BK61="Mayor"),AND(BI61="Casi seguro",BK61="Mayor")),"Extremo",)))</f>
        <v>Extremo</v>
      </c>
      <c r="BN61" s="153" t="s">
        <v>147</v>
      </c>
      <c r="BO61" s="146" t="s">
        <v>340</v>
      </c>
      <c r="BP61" s="145" t="s">
        <v>330</v>
      </c>
      <c r="BQ61" s="145" t="s">
        <v>329</v>
      </c>
      <c r="BR61" s="145" t="s">
        <v>328</v>
      </c>
      <c r="BS61" s="145" t="s">
        <v>327</v>
      </c>
      <c r="BT61" s="140" t="s">
        <v>326</v>
      </c>
      <c r="BU61" s="140" t="s">
        <v>325</v>
      </c>
      <c r="BV61" s="96"/>
      <c r="BW61" s="87"/>
      <c r="BX61" s="9"/>
      <c r="BY61" s="9"/>
      <c r="BZ61" s="9"/>
      <c r="CA61" s="9"/>
      <c r="CB61" s="9"/>
      <c r="CC61" s="9"/>
      <c r="CD61" s="9"/>
      <c r="CE61" s="9"/>
      <c r="CF61" s="9"/>
      <c r="CG61" s="9"/>
      <c r="CH61" s="9"/>
      <c r="CI61" s="9"/>
      <c r="CJ61" s="9"/>
      <c r="CK61" s="9"/>
      <c r="CL61" s="9"/>
      <c r="CM61" s="9"/>
      <c r="CN61" s="9"/>
      <c r="CO61" s="9"/>
      <c r="CP61" s="9"/>
      <c r="CQ61" s="9"/>
    </row>
    <row r="62" spans="1:95" ht="105">
      <c r="A62" s="381"/>
      <c r="B62" s="381"/>
      <c r="C62" s="381"/>
      <c r="D62" s="381"/>
      <c r="E62" s="158" t="s">
        <v>339</v>
      </c>
      <c r="F62" s="155"/>
      <c r="G62" s="381"/>
      <c r="H62" s="381"/>
      <c r="I62" s="156" t="s">
        <v>173</v>
      </c>
      <c r="J62" s="402"/>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95">
        <f t="shared" si="28"/>
        <v>5</v>
      </c>
      <c r="AH62" s="381"/>
      <c r="AI62" s="381"/>
      <c r="AJ62" s="381"/>
      <c r="AK62" s="87">
        <v>2</v>
      </c>
      <c r="AL62" s="154" t="s">
        <v>338</v>
      </c>
      <c r="AM62" s="92" t="s">
        <v>111</v>
      </c>
      <c r="AN62" s="92">
        <f t="shared" si="16"/>
        <v>15</v>
      </c>
      <c r="AO62" s="92" t="s">
        <v>110</v>
      </c>
      <c r="AP62" s="92">
        <f t="shared" si="17"/>
        <v>15</v>
      </c>
      <c r="AQ62" s="92" t="s">
        <v>109</v>
      </c>
      <c r="AR62" s="92">
        <f t="shared" si="18"/>
        <v>15</v>
      </c>
      <c r="AS62" s="92" t="s">
        <v>108</v>
      </c>
      <c r="AT62" s="92">
        <f t="shared" si="19"/>
        <v>15</v>
      </c>
      <c r="AU62" s="92" t="s">
        <v>107</v>
      </c>
      <c r="AV62" s="92">
        <f t="shared" si="20"/>
        <v>15</v>
      </c>
      <c r="AW62" s="92" t="s">
        <v>106</v>
      </c>
      <c r="AX62" s="92">
        <f t="shared" si="21"/>
        <v>15</v>
      </c>
      <c r="AY62" s="92" t="s">
        <v>105</v>
      </c>
      <c r="AZ62" s="92">
        <f t="shared" si="22"/>
        <v>15</v>
      </c>
      <c r="BA62" s="103">
        <f t="shared" si="24"/>
        <v>105</v>
      </c>
      <c r="BB62" s="92" t="str">
        <f t="shared" si="25"/>
        <v>Fuerte</v>
      </c>
      <c r="BC62" s="92" t="s">
        <v>104</v>
      </c>
      <c r="BD62" s="92">
        <f t="shared" si="26"/>
        <v>100</v>
      </c>
      <c r="BE62" s="100" t="str">
        <f t="shared" si="27"/>
        <v>Fuerte</v>
      </c>
      <c r="BF62" s="381"/>
      <c r="BG62" s="381"/>
      <c r="BH62" s="381"/>
      <c r="BI62" s="381"/>
      <c r="BJ62" s="381"/>
      <c r="BK62" s="381"/>
      <c r="BL62" s="381"/>
      <c r="BM62" s="381"/>
      <c r="BN62" s="153" t="s">
        <v>147</v>
      </c>
      <c r="BO62" s="146" t="s">
        <v>337</v>
      </c>
      <c r="BP62" s="145" t="s">
        <v>330</v>
      </c>
      <c r="BQ62" s="145" t="s">
        <v>329</v>
      </c>
      <c r="BR62" s="145" t="s">
        <v>336</v>
      </c>
      <c r="BS62" s="145" t="s">
        <v>327</v>
      </c>
      <c r="BT62" s="140" t="s">
        <v>326</v>
      </c>
      <c r="BU62" s="140" t="s">
        <v>325</v>
      </c>
      <c r="BV62" s="96"/>
      <c r="BW62" s="87"/>
      <c r="BX62" s="9"/>
      <c r="BY62" s="9"/>
      <c r="BZ62" s="9"/>
      <c r="CA62" s="9"/>
      <c r="CB62" s="9"/>
      <c r="CC62" s="9"/>
      <c r="CD62" s="9"/>
      <c r="CE62" s="9"/>
      <c r="CF62" s="9"/>
      <c r="CG62" s="9"/>
      <c r="CH62" s="9"/>
      <c r="CI62" s="9"/>
      <c r="CJ62" s="9"/>
      <c r="CK62" s="9"/>
      <c r="CL62" s="9"/>
      <c r="CM62" s="9"/>
      <c r="CN62" s="9"/>
      <c r="CO62" s="9"/>
      <c r="CP62" s="9"/>
      <c r="CQ62" s="9"/>
    </row>
    <row r="63" spans="1:95" ht="78.75" customHeight="1">
      <c r="A63" s="381"/>
      <c r="B63" s="381"/>
      <c r="C63" s="381"/>
      <c r="D63" s="381"/>
      <c r="E63" s="145" t="s">
        <v>335</v>
      </c>
      <c r="F63" s="155"/>
      <c r="G63" s="381"/>
      <c r="H63" s="381"/>
      <c r="I63" s="156" t="s">
        <v>124</v>
      </c>
      <c r="J63" s="402"/>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95">
        <f t="shared" si="28"/>
        <v>5</v>
      </c>
      <c r="AH63" s="381"/>
      <c r="AI63" s="381"/>
      <c r="AJ63" s="381"/>
      <c r="AK63" s="87">
        <v>3</v>
      </c>
      <c r="AL63" s="157" t="s">
        <v>334</v>
      </c>
      <c r="AM63" s="92" t="s">
        <v>111</v>
      </c>
      <c r="AN63" s="92">
        <f t="shared" si="16"/>
        <v>15</v>
      </c>
      <c r="AO63" s="92" t="s">
        <v>110</v>
      </c>
      <c r="AP63" s="92">
        <f t="shared" si="17"/>
        <v>15</v>
      </c>
      <c r="AQ63" s="92" t="s">
        <v>109</v>
      </c>
      <c r="AR63" s="92">
        <f t="shared" si="18"/>
        <v>15</v>
      </c>
      <c r="AS63" s="92" t="s">
        <v>108</v>
      </c>
      <c r="AT63" s="92">
        <f t="shared" si="19"/>
        <v>15</v>
      </c>
      <c r="AU63" s="92" t="s">
        <v>107</v>
      </c>
      <c r="AV63" s="92">
        <f t="shared" si="20"/>
        <v>15</v>
      </c>
      <c r="AW63" s="92" t="s">
        <v>106</v>
      </c>
      <c r="AX63" s="92">
        <f t="shared" si="21"/>
        <v>15</v>
      </c>
      <c r="AY63" s="92" t="s">
        <v>105</v>
      </c>
      <c r="AZ63" s="92">
        <f t="shared" si="22"/>
        <v>15</v>
      </c>
      <c r="BA63" s="103">
        <f t="shared" si="24"/>
        <v>105</v>
      </c>
      <c r="BB63" s="92" t="str">
        <f t="shared" si="25"/>
        <v>Fuerte</v>
      </c>
      <c r="BC63" s="92" t="s">
        <v>104</v>
      </c>
      <c r="BD63" s="92">
        <f t="shared" si="26"/>
        <v>100</v>
      </c>
      <c r="BE63" s="100" t="str">
        <f t="shared" si="27"/>
        <v>Fuerte</v>
      </c>
      <c r="BF63" s="381"/>
      <c r="BG63" s="381"/>
      <c r="BH63" s="381"/>
      <c r="BI63" s="381"/>
      <c r="BJ63" s="381"/>
      <c r="BK63" s="381"/>
      <c r="BL63" s="381"/>
      <c r="BM63" s="381"/>
      <c r="BN63" s="153" t="s">
        <v>147</v>
      </c>
      <c r="BO63" s="146" t="s">
        <v>333</v>
      </c>
      <c r="BP63" s="145" t="s">
        <v>330</v>
      </c>
      <c r="BQ63" s="145" t="s">
        <v>329</v>
      </c>
      <c r="BR63" s="145" t="s">
        <v>328</v>
      </c>
      <c r="BS63" s="145" t="s">
        <v>327</v>
      </c>
      <c r="BT63" s="140" t="s">
        <v>326</v>
      </c>
      <c r="BU63" s="140" t="s">
        <v>325</v>
      </c>
      <c r="BV63" s="96"/>
      <c r="BW63" s="87"/>
      <c r="BX63" s="9"/>
      <c r="BY63" s="9"/>
      <c r="BZ63" s="9"/>
      <c r="CA63" s="9"/>
      <c r="CB63" s="9"/>
      <c r="CC63" s="9"/>
      <c r="CD63" s="9"/>
      <c r="CE63" s="9"/>
      <c r="CF63" s="9"/>
      <c r="CG63" s="9"/>
      <c r="CH63" s="9"/>
      <c r="CI63" s="9"/>
      <c r="CJ63" s="9"/>
      <c r="CK63" s="9"/>
      <c r="CL63" s="9"/>
      <c r="CM63" s="9"/>
      <c r="CN63" s="9"/>
      <c r="CO63" s="9"/>
      <c r="CP63" s="9"/>
      <c r="CQ63" s="9"/>
    </row>
    <row r="64" spans="1:95" ht="118">
      <c r="A64" s="381"/>
      <c r="B64" s="381"/>
      <c r="C64" s="381"/>
      <c r="D64" s="381"/>
      <c r="E64" s="156"/>
      <c r="F64" s="155"/>
      <c r="G64" s="381"/>
      <c r="H64" s="381"/>
      <c r="I64" s="96"/>
      <c r="J64" s="402"/>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95">
        <f t="shared" si="28"/>
        <v>5</v>
      </c>
      <c r="AH64" s="381"/>
      <c r="AI64" s="381"/>
      <c r="AJ64" s="381"/>
      <c r="AK64" s="87">
        <v>4</v>
      </c>
      <c r="AL64" s="154" t="s">
        <v>332</v>
      </c>
      <c r="AM64" s="92" t="s">
        <v>111</v>
      </c>
      <c r="AN64" s="92">
        <f t="shared" si="16"/>
        <v>15</v>
      </c>
      <c r="AO64" s="92" t="s">
        <v>110</v>
      </c>
      <c r="AP64" s="92">
        <f t="shared" si="17"/>
        <v>15</v>
      </c>
      <c r="AQ64" s="92" t="s">
        <v>109</v>
      </c>
      <c r="AR64" s="92">
        <f t="shared" si="18"/>
        <v>15</v>
      </c>
      <c r="AS64" s="92" t="s">
        <v>108</v>
      </c>
      <c r="AT64" s="92">
        <f t="shared" si="19"/>
        <v>15</v>
      </c>
      <c r="AU64" s="92" t="s">
        <v>107</v>
      </c>
      <c r="AV64" s="92">
        <f t="shared" si="20"/>
        <v>15</v>
      </c>
      <c r="AW64" s="92" t="s">
        <v>106</v>
      </c>
      <c r="AX64" s="92">
        <f t="shared" si="21"/>
        <v>15</v>
      </c>
      <c r="AY64" s="92" t="s">
        <v>105</v>
      </c>
      <c r="AZ64" s="92">
        <f t="shared" si="22"/>
        <v>15</v>
      </c>
      <c r="BA64" s="103">
        <f t="shared" si="24"/>
        <v>105</v>
      </c>
      <c r="BB64" s="92" t="str">
        <f t="shared" si="25"/>
        <v>Fuerte</v>
      </c>
      <c r="BC64" s="92" t="s">
        <v>104</v>
      </c>
      <c r="BD64" s="92">
        <f t="shared" si="26"/>
        <v>100</v>
      </c>
      <c r="BE64" s="100" t="str">
        <f t="shared" si="27"/>
        <v>Fuerte</v>
      </c>
      <c r="BF64" s="381"/>
      <c r="BG64" s="381"/>
      <c r="BH64" s="381"/>
      <c r="BI64" s="381"/>
      <c r="BJ64" s="381"/>
      <c r="BK64" s="381"/>
      <c r="BL64" s="381"/>
      <c r="BM64" s="381"/>
      <c r="BN64" s="153" t="s">
        <v>147</v>
      </c>
      <c r="BO64" s="152" t="s">
        <v>331</v>
      </c>
      <c r="BP64" s="145" t="s">
        <v>330</v>
      </c>
      <c r="BQ64" s="145" t="s">
        <v>329</v>
      </c>
      <c r="BR64" s="145" t="s">
        <v>328</v>
      </c>
      <c r="BS64" s="145" t="s">
        <v>327</v>
      </c>
      <c r="BT64" s="140" t="s">
        <v>326</v>
      </c>
      <c r="BU64" s="140" t="s">
        <v>325</v>
      </c>
      <c r="BV64" s="96"/>
      <c r="BW64" s="87"/>
      <c r="BX64" s="9"/>
      <c r="BY64" s="9"/>
      <c r="BZ64" s="9"/>
      <c r="CA64" s="9"/>
      <c r="CB64" s="9"/>
      <c r="CC64" s="9"/>
      <c r="CD64" s="9"/>
      <c r="CE64" s="9"/>
      <c r="CF64" s="9"/>
      <c r="CG64" s="9"/>
      <c r="CH64" s="9"/>
      <c r="CI64" s="9"/>
      <c r="CJ64" s="9"/>
      <c r="CK64" s="9"/>
      <c r="CL64" s="9"/>
      <c r="CM64" s="9"/>
      <c r="CN64" s="9"/>
      <c r="CO64" s="9"/>
      <c r="CP64" s="9"/>
      <c r="CQ64" s="9"/>
    </row>
    <row r="65" spans="1:95" ht="78.75" customHeight="1">
      <c r="A65" s="401">
        <v>15</v>
      </c>
      <c r="B65" s="401" t="s">
        <v>324</v>
      </c>
      <c r="C65" s="401" t="s">
        <v>323</v>
      </c>
      <c r="D65" s="401" t="s">
        <v>322</v>
      </c>
      <c r="E65" s="124" t="s">
        <v>321</v>
      </c>
      <c r="F65" s="124" t="s">
        <v>320</v>
      </c>
      <c r="G65" s="401" t="s">
        <v>319</v>
      </c>
      <c r="H65" s="401" t="s">
        <v>150</v>
      </c>
      <c r="I65" s="401" t="s">
        <v>115</v>
      </c>
      <c r="J65" s="401">
        <v>2</v>
      </c>
      <c r="K65" s="405" t="str">
        <f>IF(J65&lt;=0,"",IF(J65=1,"Rara vez",IF(J65=2,"Improbable",IF(J65=3,"Posible",IF(J65=4,"Probable",IF(J65=5,"Casi Seguro"))))))</f>
        <v>Improbable</v>
      </c>
      <c r="L65" s="406">
        <f>IF(K65="","",IF(K65="Rara vez",0.2,IF(K65="Improbable",0.4,IF(K65="Posible",0.6,IF(K65="Probable",0.8,IF(K65="Casi seguro",1,))))))</f>
        <v>0.4</v>
      </c>
      <c r="M65" s="406" t="s">
        <v>114</v>
      </c>
      <c r="N65" s="406" t="s">
        <v>113</v>
      </c>
      <c r="O65" s="406" t="s">
        <v>113</v>
      </c>
      <c r="P65" s="406" t="s">
        <v>114</v>
      </c>
      <c r="Q65" s="406" t="s">
        <v>114</v>
      </c>
      <c r="R65" s="406" t="s">
        <v>113</v>
      </c>
      <c r="S65" s="406" t="s">
        <v>114</v>
      </c>
      <c r="T65" s="406" t="s">
        <v>113</v>
      </c>
      <c r="U65" s="406" t="s">
        <v>113</v>
      </c>
      <c r="V65" s="406" t="s">
        <v>114</v>
      </c>
      <c r="W65" s="406" t="s">
        <v>114</v>
      </c>
      <c r="X65" s="406" t="s">
        <v>114</v>
      </c>
      <c r="Y65" s="406" t="s">
        <v>114</v>
      </c>
      <c r="Z65" s="406" t="s">
        <v>114</v>
      </c>
      <c r="AA65" s="406" t="s">
        <v>114</v>
      </c>
      <c r="AB65" s="406" t="s">
        <v>113</v>
      </c>
      <c r="AC65" s="406" t="s">
        <v>113</v>
      </c>
      <c r="AD65" s="406" t="s">
        <v>113</v>
      </c>
      <c r="AE65" s="406" t="s">
        <v>113</v>
      </c>
      <c r="AF65" s="422">
        <f>IF(AB65="Si","19",COUNTIF(M65:AE66,"si"))</f>
        <v>10</v>
      </c>
      <c r="AG65" s="95">
        <f t="shared" si="28"/>
        <v>10</v>
      </c>
      <c r="AH65" s="405" t="str">
        <f>IF(AG65=5,"Moderado",IF(AG65=10,"Mayor",IF(AG65=20,"Catastrófico",0)))</f>
        <v>Mayor</v>
      </c>
      <c r="AI65" s="406">
        <f>IF(AH65="","",IF(AH65="Leve",0.2,IF(AH65="Menor",0.4,IF(AH65="Moderado",0.6,IF(AH65="Mayor",0.8,IF(AH65="Catastrófico",1,))))))</f>
        <v>0.8</v>
      </c>
      <c r="AJ65" s="405" t="str">
        <f>IF(OR(AND(K65="Rara vez",AH65="Moderado"),AND(K65="Improbable",AH65="Moderado")),"Moderado",IF(OR(AND(K65="Rara vez",AH65="Mayor"),AND(K65="Improbable",AH65="Mayor"),AND(K65="Posible",AH65="Moderado"),AND(K65="Probable",AH65="Moderado")),"Alta",IF(OR(AND(K65="Rara vez",AH65="Catastrófico"),AND(K65="Improbable",AH65="Catastrófico"),AND(K65="Posible",AH65="Catastrófico"),AND(K65="Probable",AH65="Catastrófico"),AND(K65="Casi seguro",AH65="Catastrófico"),AND(K65="Posible",AH65="Moderado"),AND(K65="Probable",AH65="Moderado"),AND(K65="Casi seguro",AH65="Moderado"),AND(K65="Posible",AH65="Mayor"),AND(K65="Probable",AH65="Mayor"),AND(K65="Casi seguro",AH65="Mayor")),"Extremo",)))</f>
        <v>Alta</v>
      </c>
      <c r="AK65" s="87">
        <v>1</v>
      </c>
      <c r="AL65" s="120" t="s">
        <v>318</v>
      </c>
      <c r="AM65" s="92" t="s">
        <v>111</v>
      </c>
      <c r="AN65" s="92">
        <f t="shared" si="16"/>
        <v>15</v>
      </c>
      <c r="AO65" s="92" t="s">
        <v>110</v>
      </c>
      <c r="AP65" s="92">
        <f t="shared" si="17"/>
        <v>15</v>
      </c>
      <c r="AQ65" s="92" t="s">
        <v>109</v>
      </c>
      <c r="AR65" s="92">
        <f t="shared" si="18"/>
        <v>15</v>
      </c>
      <c r="AS65" s="92" t="s">
        <v>148</v>
      </c>
      <c r="AT65" s="92">
        <f t="shared" si="19"/>
        <v>10</v>
      </c>
      <c r="AU65" s="92" t="s">
        <v>107</v>
      </c>
      <c r="AV65" s="92">
        <f t="shared" si="20"/>
        <v>15</v>
      </c>
      <c r="AW65" s="92" t="s">
        <v>106</v>
      </c>
      <c r="AX65" s="92">
        <f t="shared" si="21"/>
        <v>15</v>
      </c>
      <c r="AY65" s="92" t="s">
        <v>105</v>
      </c>
      <c r="AZ65" s="92">
        <f t="shared" si="22"/>
        <v>15</v>
      </c>
      <c r="BA65" s="103">
        <f t="shared" si="24"/>
        <v>100</v>
      </c>
      <c r="BB65" s="92" t="str">
        <f t="shared" si="25"/>
        <v>Fuerte</v>
      </c>
      <c r="BC65" s="92" t="s">
        <v>132</v>
      </c>
      <c r="BD65" s="92">
        <f t="shared" si="26"/>
        <v>50</v>
      </c>
      <c r="BE65" s="100" t="str">
        <f t="shared" si="27"/>
        <v>Moderado</v>
      </c>
      <c r="BF65" s="427">
        <f>AVERAGE(BD65:BD66)</f>
        <v>75</v>
      </c>
      <c r="BG65" s="427" t="str">
        <f>IF(BF65=100,"Fuerte",IF(AND(BF65&lt;=99, BF65&gt;=50),"Moderado",IF(BF65&lt;50,"Débil")))</f>
        <v>Moderado</v>
      </c>
      <c r="BH65" s="380">
        <f>IF(BG65="Fuerte",(J65-2),IF(BG65="Moderado",(J65-1), IF(BG65="Débil",((J65-0)))))</f>
        <v>1</v>
      </c>
      <c r="BI65" s="380" t="str">
        <f>IF(BH65&lt;=0,"Rara vez",IF(BH65=1,"Rara vez",IF(BH65=2,"Improbable",IF(BH65=3,"Posible",IF(BH65=4,"Probable",IF(BH65=5,"Casi Seguro"))))))</f>
        <v>Rara vez</v>
      </c>
      <c r="BJ65" s="406">
        <f>IF(BI65="","",IF(BI65="Rara vez",0.2,IF(BI65="Improbable",0.4,IF(BI65="Posible",0.6,IF(BI65="Probable",0.8,IF(BI65="Casi seguro",1,))))))</f>
        <v>0.2</v>
      </c>
      <c r="BK65" s="380" t="str">
        <f>IFERROR(IF(AG65=5,"Moderado",IF(AG65=10,"Mayor",IF(AG65=20,"Catastrófico",0))),"")</f>
        <v>Mayor</v>
      </c>
      <c r="BL65" s="406">
        <f>IF(AH65="","",IF(AH65="Moderado",0.6,IF(AH65="Mayor",0.8,IF(AH65="Catastrófico",1,))))</f>
        <v>0.8</v>
      </c>
      <c r="BM65" s="380" t="str">
        <f>IF(OR(AND(KBI65="Rara vez",BK65="Moderado"),AND(BI65="Improbable",BK65="Moderado")),"Moderado",IF(OR(AND(BI65="Rara vez",BK65="Mayor"),AND(BI65="Improbable",BK65="Mayor"),AND(BI65="Posible",BK65="Moderado"),AND(BI65="Probable",BK65="Moderado")),"Alta",IF(OR(AND(BI65="Rara vez",BK65="Catastrófico"),AND(BI65="Improbable",BK65="Catastrófico"),AND(BI65="Posible",BK65="Catastrófico"),AND(BI65="Probable",BK65="Catastrófico"),AND(BI65="Casi seguro",BK65="Catastrófico"),AND(BI65="Posible",BK65="Moderado"),AND(BI65="Probable",BK65="Moderado"),AND(BI65="Casi seguro",BK65="Moderado"),AND(BI65="Posible",BK65="Mayor"),AND(BI65="Probable",BK65="Mayor"),AND(BI65="Casi seguro",BK65="Mayor")),"Extremo",)))</f>
        <v>Alta</v>
      </c>
      <c r="BN65" s="151" t="s">
        <v>147</v>
      </c>
      <c r="BO65" s="118" t="s">
        <v>317</v>
      </c>
      <c r="BP65" s="118" t="s">
        <v>247</v>
      </c>
      <c r="BQ65" s="118" t="s">
        <v>314</v>
      </c>
      <c r="BR65" s="118" t="s">
        <v>45</v>
      </c>
      <c r="BS65" s="118" t="s">
        <v>227</v>
      </c>
      <c r="BT65" s="149">
        <v>45381</v>
      </c>
      <c r="BU65" s="149">
        <v>45656</v>
      </c>
      <c r="BV65" s="96"/>
      <c r="BW65" s="87"/>
      <c r="BX65" s="9"/>
      <c r="BY65" s="9"/>
      <c r="BZ65" s="9"/>
      <c r="CA65" s="9"/>
      <c r="CB65" s="9"/>
      <c r="CC65" s="9"/>
      <c r="CD65" s="9"/>
      <c r="CE65" s="9"/>
      <c r="CF65" s="9"/>
      <c r="CG65" s="9"/>
      <c r="CH65" s="9"/>
      <c r="CI65" s="9"/>
      <c r="CJ65" s="9"/>
      <c r="CK65" s="9"/>
      <c r="CL65" s="9"/>
      <c r="CM65" s="9"/>
      <c r="CN65" s="9"/>
      <c r="CO65" s="9"/>
      <c r="CP65" s="9"/>
      <c r="CQ65" s="9"/>
    </row>
    <row r="66" spans="1:95" ht="78.75" customHeight="1">
      <c r="A66" s="381"/>
      <c r="B66" s="381"/>
      <c r="C66" s="381"/>
      <c r="D66" s="381"/>
      <c r="E66" s="97"/>
      <c r="F66" s="97"/>
      <c r="G66" s="381"/>
      <c r="H66" s="381"/>
      <c r="I66" s="381"/>
      <c r="J66" s="402"/>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95">
        <f t="shared" si="28"/>
        <v>5</v>
      </c>
      <c r="AH66" s="381"/>
      <c r="AI66" s="381"/>
      <c r="AJ66" s="381"/>
      <c r="AK66" s="87">
        <v>2</v>
      </c>
      <c r="AL66" s="120" t="s">
        <v>316</v>
      </c>
      <c r="AM66" s="92" t="s">
        <v>111</v>
      </c>
      <c r="AN66" s="92">
        <f t="shared" si="16"/>
        <v>15</v>
      </c>
      <c r="AO66" s="92" t="s">
        <v>110</v>
      </c>
      <c r="AP66" s="92">
        <f t="shared" si="17"/>
        <v>15</v>
      </c>
      <c r="AQ66" s="92" t="s">
        <v>109</v>
      </c>
      <c r="AR66" s="92">
        <f t="shared" si="18"/>
        <v>15</v>
      </c>
      <c r="AS66" s="92" t="s">
        <v>108</v>
      </c>
      <c r="AT66" s="92">
        <f t="shared" si="19"/>
        <v>15</v>
      </c>
      <c r="AU66" s="92" t="s">
        <v>107</v>
      </c>
      <c r="AV66" s="92">
        <f t="shared" si="20"/>
        <v>15</v>
      </c>
      <c r="AW66" s="92" t="s">
        <v>106</v>
      </c>
      <c r="AX66" s="92">
        <f t="shared" si="21"/>
        <v>15</v>
      </c>
      <c r="AY66" s="92" t="s">
        <v>105</v>
      </c>
      <c r="AZ66" s="92">
        <f t="shared" si="22"/>
        <v>15</v>
      </c>
      <c r="BA66" s="103">
        <f t="shared" si="24"/>
        <v>105</v>
      </c>
      <c r="BB66" s="92" t="str">
        <f t="shared" si="25"/>
        <v>Fuerte</v>
      </c>
      <c r="BC66" s="92" t="s">
        <v>104</v>
      </c>
      <c r="BD66" s="92">
        <f t="shared" si="26"/>
        <v>100</v>
      </c>
      <c r="BE66" s="100" t="str">
        <f t="shared" si="27"/>
        <v>Fuerte</v>
      </c>
      <c r="BF66" s="381"/>
      <c r="BG66" s="381"/>
      <c r="BH66" s="381"/>
      <c r="BI66" s="381"/>
      <c r="BJ66" s="381"/>
      <c r="BK66" s="381"/>
      <c r="BL66" s="381"/>
      <c r="BM66" s="381"/>
      <c r="BN66" s="151" t="s">
        <v>147</v>
      </c>
      <c r="BO66" s="150" t="s">
        <v>315</v>
      </c>
      <c r="BP66" s="118" t="s">
        <v>247</v>
      </c>
      <c r="BQ66" s="118" t="s">
        <v>314</v>
      </c>
      <c r="BR66" s="118" t="s">
        <v>45</v>
      </c>
      <c r="BS66" s="118" t="s">
        <v>227</v>
      </c>
      <c r="BT66" s="149">
        <v>45381</v>
      </c>
      <c r="BU66" s="149">
        <v>45656</v>
      </c>
      <c r="BV66" s="96"/>
      <c r="BW66" s="87"/>
      <c r="BX66" s="9"/>
      <c r="BY66" s="9"/>
      <c r="BZ66" s="9"/>
      <c r="CA66" s="9"/>
      <c r="CB66" s="9"/>
      <c r="CC66" s="9"/>
      <c r="CD66" s="9"/>
      <c r="CE66" s="9"/>
      <c r="CF66" s="9"/>
      <c r="CG66" s="9"/>
      <c r="CH66" s="9"/>
      <c r="CI66" s="9"/>
      <c r="CJ66" s="9"/>
      <c r="CK66" s="9"/>
      <c r="CL66" s="9"/>
      <c r="CM66" s="9"/>
      <c r="CN66" s="9"/>
      <c r="CO66" s="9"/>
      <c r="CP66" s="9"/>
      <c r="CQ66" s="9"/>
    </row>
    <row r="67" spans="1:95" ht="91">
      <c r="A67" s="401">
        <v>16</v>
      </c>
      <c r="B67" s="401" t="s">
        <v>313</v>
      </c>
      <c r="C67" s="401" t="s">
        <v>312</v>
      </c>
      <c r="D67" s="401" t="s">
        <v>311</v>
      </c>
      <c r="E67" s="148" t="s">
        <v>310</v>
      </c>
      <c r="F67" s="148" t="s">
        <v>309</v>
      </c>
      <c r="G67" s="401" t="s">
        <v>308</v>
      </c>
      <c r="H67" s="401" t="s">
        <v>150</v>
      </c>
      <c r="I67" s="54" t="s">
        <v>134</v>
      </c>
      <c r="J67" s="401">
        <v>2</v>
      </c>
      <c r="K67" s="405" t="str">
        <f>IF(J67&lt;=0,"",IF(J67=1,"Rara vez",IF(J67=2,"Improbable",IF(J67=3,"Posible",IF(J67=4,"Probable",IF(J67=5,"Casi Seguro"))))))</f>
        <v>Improbable</v>
      </c>
      <c r="L67" s="406">
        <v>0.8</v>
      </c>
      <c r="M67" s="355" t="s">
        <v>113</v>
      </c>
      <c r="N67" s="355" t="s">
        <v>113</v>
      </c>
      <c r="O67" s="355" t="s">
        <v>113</v>
      </c>
      <c r="P67" s="355" t="s">
        <v>113</v>
      </c>
      <c r="Q67" s="355" t="s">
        <v>113</v>
      </c>
      <c r="R67" s="355" t="s">
        <v>113</v>
      </c>
      <c r="S67" s="355" t="s">
        <v>113</v>
      </c>
      <c r="T67" s="355" t="s">
        <v>113</v>
      </c>
      <c r="U67" s="355" t="s">
        <v>113</v>
      </c>
      <c r="V67" s="355" t="s">
        <v>114</v>
      </c>
      <c r="W67" s="355" t="s">
        <v>114</v>
      </c>
      <c r="X67" s="355" t="s">
        <v>114</v>
      </c>
      <c r="Y67" s="355" t="s">
        <v>114</v>
      </c>
      <c r="Z67" s="355" t="s">
        <v>114</v>
      </c>
      <c r="AA67" s="355" t="s">
        <v>113</v>
      </c>
      <c r="AB67" s="355" t="s">
        <v>113</v>
      </c>
      <c r="AC67" s="355" t="s">
        <v>113</v>
      </c>
      <c r="AD67" s="355" t="s">
        <v>113</v>
      </c>
      <c r="AE67" s="355" t="s">
        <v>113</v>
      </c>
      <c r="AF67" s="422">
        <f>IF(AB67="Si","19",COUNTIF(M67:AE68,"si"))</f>
        <v>5</v>
      </c>
      <c r="AG67" s="95">
        <f>VALUE(IF(AF67&lt;=5,5,IF(AND(AF67&gt;5,AF67&lt;=11),10,IF(AF704&gt;11,20,0))))</f>
        <v>5</v>
      </c>
      <c r="AH67" s="405" t="str">
        <f>IF(AG67=5,"Moderado",IF(AG67=10,"Mayor",IF(AG67=20,"Catastrófico",0)))</f>
        <v>Moderado</v>
      </c>
      <c r="AI67" s="406">
        <v>0.6</v>
      </c>
      <c r="AJ67" s="405" t="str">
        <f>IF(OR(AND(K67="Rara vez",AH67="Moderado"),AND(K67="Improbable",AH67="Moderado")),"Moderado",IF(OR(AND(K67="Rara vez",AH67="Mayor"),AND(K67="Improbable",AH67="Mayor"),AND(K67="Posible",AH67="Moderado"),AND(K67="Probable",AH67="Moderado")),"Alta",IF(OR(AND(K67="Rara vez",AH67="Catastrófico"),AND(K67="Improbable",AH67="Catastrófico"),AND(K67="Posible",AH67="Catastrófico"),AND(K67="Probable",AH67="Catastrófico"),AND(K67="Casi seguro",AH67="Catastrófico"),AND(K67="Posible",AH67="Moderado"),AND(K67="Probable",AH67="Moderado"),AND(K67="Casi seguro",AH67="Moderado"),AND(K67="Posible",AH67="Mayor"),AND(K67="Probable",AH67="Mayor"),AND(K67="Casi seguro",AH67="Mayor")),"Extremo",)))</f>
        <v>Moderado</v>
      </c>
      <c r="AK67" s="87">
        <v>1</v>
      </c>
      <c r="AL67" s="147" t="s">
        <v>307</v>
      </c>
      <c r="AM67" s="92" t="s">
        <v>111</v>
      </c>
      <c r="AN67" s="92">
        <f t="shared" si="16"/>
        <v>15</v>
      </c>
      <c r="AO67" s="92" t="s">
        <v>110</v>
      </c>
      <c r="AP67" s="92">
        <f t="shared" si="17"/>
        <v>15</v>
      </c>
      <c r="AQ67" s="92" t="s">
        <v>109</v>
      </c>
      <c r="AR67" s="92">
        <f t="shared" si="18"/>
        <v>15</v>
      </c>
      <c r="AS67" s="92" t="s">
        <v>148</v>
      </c>
      <c r="AT67" s="92">
        <f t="shared" si="19"/>
        <v>10</v>
      </c>
      <c r="AU67" s="92" t="s">
        <v>107</v>
      </c>
      <c r="AV67" s="92">
        <f t="shared" si="20"/>
        <v>15</v>
      </c>
      <c r="AW67" s="92" t="s">
        <v>106</v>
      </c>
      <c r="AX67" s="92">
        <f t="shared" si="21"/>
        <v>15</v>
      </c>
      <c r="AY67" s="92" t="s">
        <v>105</v>
      </c>
      <c r="AZ67" s="92">
        <f t="shared" si="22"/>
        <v>15</v>
      </c>
      <c r="BA67" s="103">
        <f t="shared" si="24"/>
        <v>100</v>
      </c>
      <c r="BB67" s="92" t="str">
        <f t="shared" si="25"/>
        <v>Fuerte</v>
      </c>
      <c r="BC67" s="92" t="s">
        <v>302</v>
      </c>
      <c r="BD67" s="92">
        <f t="shared" si="26"/>
        <v>0</v>
      </c>
      <c r="BE67" s="100" t="str">
        <f t="shared" si="27"/>
        <v>Débil</v>
      </c>
      <c r="BF67" s="427">
        <f>AVERAGE(BD67:BD68)</f>
        <v>0</v>
      </c>
      <c r="BG67" s="427" t="str">
        <f>IF(BF67=100,"Fuerte",IF(AND(BF67&lt;=99, BF67&gt;=50),"Moderado",IF(BF67&lt;50,"Débil")))</f>
        <v>Débil</v>
      </c>
      <c r="BH67" s="380">
        <f>IF(BG67="Fuerte",(J67-2),IF(BG67="Moderado",(J67-1), IF(BG67="Débil",((J67-0)))))</f>
        <v>2</v>
      </c>
      <c r="BI67" s="380" t="str">
        <f>IF(BH67&lt;=0,"Rara vez",IF(BH67=1,"Rara vez",IF(BH67=2,"Improbable",IF(BH67=3,"Posible",IF(BH67=4,"Probable",IF(BH67=5,"Casi Seguro"))))))</f>
        <v>Improbable</v>
      </c>
      <c r="BJ67" s="406">
        <f>IF(BI67="","",IF(BI67="Rara vez",0.2,IF(BI67="Improbable",0.4,IF(BI67="Posible",0.6,IF(BI67="Probable",0.8,IF(BI67="Casi seguro",1,))))))</f>
        <v>0.4</v>
      </c>
      <c r="BK67" s="380" t="str">
        <f>IFERROR(IF(AG67=5,"Moderado",IF(AG67=10,"Mayor",IF(AG67=20,"Catastrófico",0))),"")</f>
        <v>Moderado</v>
      </c>
      <c r="BL67" s="406">
        <f>IF(AH67="","",IF(AH67="Moderado",0.6,IF(AH67="Mayor",0.8,IF(AH67="Catastrófico",1,))))</f>
        <v>0.6</v>
      </c>
      <c r="BM67" s="380" t="str">
        <f>IF(OR(AND(KBI67="Rara vez",BK67="Moderado"),AND(BI67="Improbable",BK67="Moderado")),"Moderado",IF(OR(AND(BI67="Rara vez",BK67="Mayor"),AND(BI67="Improbable",BK67="Mayor"),AND(BI67="Posible",BK67="Moderado"),AND(BI67="Probable",BK67="Moderado")),"Alta",IF(OR(AND(BI67="Rara vez",BK67="Catastrófico"),AND(BI67="Improbable",BK67="Catastrófico"),AND(BI67="Posible",BK67="Catastrófico"),AND(BI67="Probable",BK67="Catastrófico"),AND(BI67="Casi seguro",BK67="Catastrófico"),AND(BI67="Posible",BK67="Moderado"),AND(BI67="Probable",BK67="Moderado"),AND(BI67="Casi seguro",BK67="Moderado"),AND(BI67="Posible",BK67="Mayor"),AND(BI67="Probable",BK67="Mayor"),AND(BI67="Casi seguro",BK67="Mayor")),"Extremo",)))</f>
        <v>Moderado</v>
      </c>
      <c r="BN67" s="82" t="s">
        <v>147</v>
      </c>
      <c r="BO67" s="146" t="s">
        <v>306</v>
      </c>
      <c r="BP67" s="145" t="s">
        <v>298</v>
      </c>
      <c r="BQ67" s="145" t="s">
        <v>300</v>
      </c>
      <c r="BR67" s="145" t="s">
        <v>299</v>
      </c>
      <c r="BS67" s="145" t="s">
        <v>298</v>
      </c>
      <c r="BT67" s="140">
        <v>45292</v>
      </c>
      <c r="BU67" s="140" t="s">
        <v>290</v>
      </c>
      <c r="BV67" s="87"/>
      <c r="BW67" s="87"/>
      <c r="BX67" s="9"/>
      <c r="BY67" s="9"/>
      <c r="BZ67" s="9"/>
      <c r="CA67" s="9"/>
      <c r="CB67" s="9"/>
      <c r="CC67" s="9"/>
      <c r="CD67" s="9"/>
      <c r="CE67" s="9"/>
      <c r="CF67" s="9"/>
      <c r="CG67" s="9"/>
      <c r="CH67" s="9"/>
      <c r="CI67" s="9"/>
      <c r="CJ67" s="9"/>
      <c r="CK67" s="9"/>
      <c r="CL67" s="9"/>
      <c r="CM67" s="9"/>
      <c r="CN67" s="9"/>
      <c r="CO67" s="9"/>
      <c r="CP67" s="9"/>
      <c r="CQ67" s="9"/>
    </row>
    <row r="68" spans="1:95" ht="104">
      <c r="A68" s="381"/>
      <c r="B68" s="381"/>
      <c r="C68" s="381"/>
      <c r="D68" s="381"/>
      <c r="E68" s="148" t="s">
        <v>305</v>
      </c>
      <c r="F68" s="148" t="s">
        <v>304</v>
      </c>
      <c r="G68" s="381"/>
      <c r="H68" s="381"/>
      <c r="I68" s="54" t="s">
        <v>123</v>
      </c>
      <c r="J68" s="402"/>
      <c r="K68" s="381"/>
      <c r="L68" s="381"/>
      <c r="M68" s="356"/>
      <c r="N68" s="356"/>
      <c r="O68" s="356"/>
      <c r="P68" s="356"/>
      <c r="Q68" s="356"/>
      <c r="R68" s="356"/>
      <c r="S68" s="356"/>
      <c r="T68" s="356"/>
      <c r="U68" s="356"/>
      <c r="V68" s="356"/>
      <c r="W68" s="356"/>
      <c r="X68" s="356"/>
      <c r="Y68" s="356"/>
      <c r="Z68" s="356"/>
      <c r="AA68" s="356"/>
      <c r="AB68" s="356"/>
      <c r="AC68" s="356"/>
      <c r="AD68" s="356"/>
      <c r="AE68" s="356"/>
      <c r="AF68" s="381"/>
      <c r="AG68" s="95">
        <v>5</v>
      </c>
      <c r="AH68" s="381"/>
      <c r="AI68" s="381"/>
      <c r="AJ68" s="381"/>
      <c r="AK68" s="87">
        <v>2</v>
      </c>
      <c r="AL68" s="147" t="s">
        <v>303</v>
      </c>
      <c r="AM68" s="92" t="s">
        <v>111</v>
      </c>
      <c r="AN68" s="92">
        <f t="shared" si="16"/>
        <v>15</v>
      </c>
      <c r="AO68" s="92" t="s">
        <v>110</v>
      </c>
      <c r="AP68" s="92">
        <f t="shared" si="17"/>
        <v>15</v>
      </c>
      <c r="AQ68" s="92" t="s">
        <v>109</v>
      </c>
      <c r="AR68" s="92">
        <f t="shared" si="18"/>
        <v>15</v>
      </c>
      <c r="AS68" s="92" t="s">
        <v>108</v>
      </c>
      <c r="AT68" s="92">
        <f t="shared" si="19"/>
        <v>15</v>
      </c>
      <c r="AU68" s="92" t="s">
        <v>107</v>
      </c>
      <c r="AV68" s="92">
        <f t="shared" si="20"/>
        <v>15</v>
      </c>
      <c r="AW68" s="92" t="s">
        <v>106</v>
      </c>
      <c r="AX68" s="92">
        <f t="shared" si="21"/>
        <v>15</v>
      </c>
      <c r="AY68" s="92" t="s">
        <v>105</v>
      </c>
      <c r="AZ68" s="92">
        <f t="shared" si="22"/>
        <v>15</v>
      </c>
      <c r="BA68" s="103">
        <f t="shared" si="24"/>
        <v>105</v>
      </c>
      <c r="BB68" s="92" t="str">
        <f t="shared" si="25"/>
        <v>Fuerte</v>
      </c>
      <c r="BC68" s="92" t="s">
        <v>302</v>
      </c>
      <c r="BD68" s="92">
        <f t="shared" si="26"/>
        <v>0</v>
      </c>
      <c r="BE68" s="100" t="str">
        <f t="shared" si="27"/>
        <v>Débil</v>
      </c>
      <c r="BF68" s="381"/>
      <c r="BG68" s="381"/>
      <c r="BH68" s="381"/>
      <c r="BI68" s="381"/>
      <c r="BJ68" s="381"/>
      <c r="BK68" s="381"/>
      <c r="BL68" s="381"/>
      <c r="BM68" s="381"/>
      <c r="BN68" s="82" t="s">
        <v>147</v>
      </c>
      <c r="BO68" s="146" t="s">
        <v>301</v>
      </c>
      <c r="BP68" s="145" t="s">
        <v>298</v>
      </c>
      <c r="BQ68" s="145" t="s">
        <v>300</v>
      </c>
      <c r="BR68" s="145" t="s">
        <v>299</v>
      </c>
      <c r="BS68" s="145" t="s">
        <v>298</v>
      </c>
      <c r="BT68" s="140">
        <v>45292</v>
      </c>
      <c r="BU68" s="140" t="s">
        <v>290</v>
      </c>
      <c r="BV68" s="87"/>
      <c r="BW68" s="87"/>
      <c r="BX68" s="9"/>
      <c r="BY68" s="9"/>
      <c r="BZ68" s="9"/>
      <c r="CA68" s="9"/>
      <c r="CB68" s="9"/>
      <c r="CC68" s="9"/>
      <c r="CD68" s="9"/>
      <c r="CE68" s="9"/>
      <c r="CF68" s="9"/>
      <c r="CG68" s="9"/>
      <c r="CH68" s="9"/>
      <c r="CI68" s="9"/>
      <c r="CJ68" s="9"/>
      <c r="CK68" s="9"/>
      <c r="CL68" s="9"/>
      <c r="CM68" s="9"/>
      <c r="CN68" s="9"/>
      <c r="CO68" s="9"/>
      <c r="CP68" s="9"/>
      <c r="CQ68" s="9"/>
    </row>
    <row r="69" spans="1:95" ht="78.75" customHeight="1">
      <c r="A69" s="381"/>
      <c r="B69" s="381"/>
      <c r="C69" s="381"/>
      <c r="D69" s="381"/>
      <c r="E69" s="97"/>
      <c r="F69" s="97"/>
      <c r="G69" s="381"/>
      <c r="H69" s="381"/>
      <c r="I69" s="54" t="s">
        <v>142</v>
      </c>
      <c r="J69" s="402"/>
      <c r="K69" s="381"/>
      <c r="L69" s="381"/>
      <c r="M69" s="356"/>
      <c r="N69" s="356"/>
      <c r="O69" s="356"/>
      <c r="P69" s="356"/>
      <c r="Q69" s="356"/>
      <c r="R69" s="356"/>
      <c r="S69" s="356"/>
      <c r="T69" s="356"/>
      <c r="U69" s="356"/>
      <c r="V69" s="356"/>
      <c r="W69" s="356"/>
      <c r="X69" s="356"/>
      <c r="Y69" s="356"/>
      <c r="Z69" s="356"/>
      <c r="AA69" s="356"/>
      <c r="AB69" s="356"/>
      <c r="AC69" s="356"/>
      <c r="AD69" s="356"/>
      <c r="AE69" s="356"/>
      <c r="AF69" s="381"/>
      <c r="AG69" s="95">
        <v>5</v>
      </c>
      <c r="AH69" s="381"/>
      <c r="AI69" s="381"/>
      <c r="AJ69" s="381"/>
      <c r="AK69" s="87">
        <v>3</v>
      </c>
      <c r="AL69" s="93" t="s">
        <v>295</v>
      </c>
      <c r="AM69" s="92"/>
      <c r="AN69" s="92" t="str">
        <f t="shared" si="16"/>
        <v/>
      </c>
      <c r="AO69" s="92"/>
      <c r="AP69" s="92" t="str">
        <f t="shared" si="17"/>
        <v/>
      </c>
      <c r="AQ69" s="92"/>
      <c r="AR69" s="92" t="str">
        <f t="shared" si="18"/>
        <v/>
      </c>
      <c r="AS69" s="92"/>
      <c r="AT69" s="92" t="str">
        <f t="shared" si="19"/>
        <v/>
      </c>
      <c r="AU69" s="92"/>
      <c r="AV69" s="92" t="str">
        <f t="shared" si="20"/>
        <v/>
      </c>
      <c r="AW69" s="92"/>
      <c r="AX69" s="92" t="str">
        <f t="shared" si="21"/>
        <v/>
      </c>
      <c r="AY69" s="92"/>
      <c r="AZ69" s="92" t="str">
        <f t="shared" si="22"/>
        <v/>
      </c>
      <c r="BA69" s="103"/>
      <c r="BB69" s="92"/>
      <c r="BC69" s="92"/>
      <c r="BD69" s="92"/>
      <c r="BE69" s="100"/>
      <c r="BF69" s="381"/>
      <c r="BG69" s="381"/>
      <c r="BH69" s="381"/>
      <c r="BI69" s="381"/>
      <c r="BJ69" s="381"/>
      <c r="BK69" s="381"/>
      <c r="BL69" s="381"/>
      <c r="BM69" s="381"/>
      <c r="BN69" s="100" t="s">
        <v>147</v>
      </c>
      <c r="BO69" s="142" t="s">
        <v>297</v>
      </c>
      <c r="BP69" s="141" t="s">
        <v>291</v>
      </c>
      <c r="BQ69" s="141" t="s">
        <v>293</v>
      </c>
      <c r="BR69" s="141" t="s">
        <v>292</v>
      </c>
      <c r="BS69" s="141" t="s">
        <v>291</v>
      </c>
      <c r="BT69" s="140">
        <v>45292</v>
      </c>
      <c r="BU69" s="140" t="s">
        <v>290</v>
      </c>
      <c r="BV69" s="97"/>
      <c r="BW69" s="87"/>
      <c r="BX69" s="9"/>
      <c r="BY69" s="9"/>
      <c r="BZ69" s="9"/>
      <c r="CA69" s="9"/>
      <c r="CB69" s="9"/>
      <c r="CC69" s="9"/>
      <c r="CD69" s="9"/>
      <c r="CE69" s="9"/>
      <c r="CF69" s="9"/>
      <c r="CG69" s="9"/>
      <c r="CH69" s="9"/>
      <c r="CI69" s="9"/>
      <c r="CJ69" s="9"/>
      <c r="CK69" s="9"/>
      <c r="CL69" s="9"/>
      <c r="CM69" s="9"/>
      <c r="CN69" s="9"/>
      <c r="CO69" s="9"/>
      <c r="CP69" s="9"/>
      <c r="CQ69" s="9"/>
    </row>
    <row r="70" spans="1:95" ht="78.75" customHeight="1">
      <c r="A70" s="381"/>
      <c r="B70" s="381"/>
      <c r="C70" s="381"/>
      <c r="D70" s="381"/>
      <c r="E70" s="97"/>
      <c r="F70" s="97"/>
      <c r="G70" s="381"/>
      <c r="H70" s="381"/>
      <c r="I70" s="144" t="s">
        <v>124</v>
      </c>
      <c r="J70" s="402"/>
      <c r="K70" s="381"/>
      <c r="L70" s="381"/>
      <c r="M70" s="356"/>
      <c r="N70" s="356"/>
      <c r="O70" s="356"/>
      <c r="P70" s="356"/>
      <c r="Q70" s="356"/>
      <c r="R70" s="356"/>
      <c r="S70" s="356"/>
      <c r="T70" s="356"/>
      <c r="U70" s="356"/>
      <c r="V70" s="356"/>
      <c r="W70" s="356"/>
      <c r="X70" s="356"/>
      <c r="Y70" s="356"/>
      <c r="Z70" s="356"/>
      <c r="AA70" s="356"/>
      <c r="AB70" s="356"/>
      <c r="AC70" s="356"/>
      <c r="AD70" s="356"/>
      <c r="AE70" s="356"/>
      <c r="AF70" s="381"/>
      <c r="AG70" s="95"/>
      <c r="AH70" s="381"/>
      <c r="AI70" s="381"/>
      <c r="AJ70" s="381"/>
      <c r="AK70" s="87"/>
      <c r="AL70" s="143" t="s">
        <v>141</v>
      </c>
      <c r="AM70" s="92"/>
      <c r="AN70" s="92"/>
      <c r="AO70" s="92"/>
      <c r="AP70" s="92"/>
      <c r="AQ70" s="92"/>
      <c r="AR70" s="92"/>
      <c r="AS70" s="92"/>
      <c r="AT70" s="92"/>
      <c r="AU70" s="92"/>
      <c r="AV70" s="92"/>
      <c r="AW70" s="92"/>
      <c r="AX70" s="92"/>
      <c r="AY70" s="92"/>
      <c r="AZ70" s="92"/>
      <c r="BA70" s="103"/>
      <c r="BB70" s="92"/>
      <c r="BC70" s="92"/>
      <c r="BD70" s="92"/>
      <c r="BE70" s="100"/>
      <c r="BF70" s="381"/>
      <c r="BG70" s="381"/>
      <c r="BH70" s="381"/>
      <c r="BI70" s="381"/>
      <c r="BJ70" s="381"/>
      <c r="BK70" s="381"/>
      <c r="BL70" s="381"/>
      <c r="BM70" s="381"/>
      <c r="BN70" s="100" t="s">
        <v>147</v>
      </c>
      <c r="BO70" s="142" t="s">
        <v>296</v>
      </c>
      <c r="BP70" s="141" t="s">
        <v>291</v>
      </c>
      <c r="BQ70" s="141" t="s">
        <v>293</v>
      </c>
      <c r="BR70" s="141" t="s">
        <v>292</v>
      </c>
      <c r="BS70" s="141" t="s">
        <v>291</v>
      </c>
      <c r="BT70" s="140">
        <v>45292</v>
      </c>
      <c r="BU70" s="140" t="s">
        <v>290</v>
      </c>
      <c r="BV70" s="97"/>
      <c r="BW70" s="87"/>
      <c r="BX70" s="9"/>
      <c r="BY70" s="9"/>
      <c r="BZ70" s="9"/>
      <c r="CA70" s="9"/>
      <c r="CB70" s="9"/>
      <c r="CC70" s="9"/>
      <c r="CD70" s="9"/>
      <c r="CE70" s="9"/>
      <c r="CF70" s="9"/>
      <c r="CG70" s="9"/>
      <c r="CH70" s="9"/>
      <c r="CI70" s="9"/>
      <c r="CJ70" s="9"/>
      <c r="CK70" s="9"/>
      <c r="CL70" s="9"/>
      <c r="CM70" s="9"/>
      <c r="CN70" s="9"/>
      <c r="CO70" s="9"/>
      <c r="CP70" s="9"/>
      <c r="CQ70" s="9"/>
    </row>
    <row r="71" spans="1:95" ht="78.75" customHeight="1">
      <c r="A71" s="381"/>
      <c r="B71" s="381"/>
      <c r="C71" s="381"/>
      <c r="D71" s="381"/>
      <c r="E71" s="97"/>
      <c r="F71" s="97"/>
      <c r="G71" s="381"/>
      <c r="H71" s="381"/>
      <c r="I71" s="54"/>
      <c r="J71" s="402"/>
      <c r="K71" s="381"/>
      <c r="L71" s="381"/>
      <c r="M71" s="356"/>
      <c r="N71" s="356"/>
      <c r="O71" s="356"/>
      <c r="P71" s="356"/>
      <c r="Q71" s="356"/>
      <c r="R71" s="356"/>
      <c r="S71" s="356"/>
      <c r="T71" s="356"/>
      <c r="U71" s="356"/>
      <c r="V71" s="356"/>
      <c r="W71" s="356"/>
      <c r="X71" s="356"/>
      <c r="Y71" s="356"/>
      <c r="Z71" s="356"/>
      <c r="AA71" s="356"/>
      <c r="AB71" s="356"/>
      <c r="AC71" s="356"/>
      <c r="AD71" s="356"/>
      <c r="AE71" s="356"/>
      <c r="AF71" s="381"/>
      <c r="AG71" s="95">
        <v>5</v>
      </c>
      <c r="AH71" s="381"/>
      <c r="AI71" s="381"/>
      <c r="AJ71" s="381"/>
      <c r="AK71" s="87">
        <v>4</v>
      </c>
      <c r="AL71" s="93" t="s">
        <v>295</v>
      </c>
      <c r="AM71" s="92"/>
      <c r="AN71" s="92" t="str">
        <f t="shared" ref="AN71:AN89" si="29">IF(AM71="","",IF(AM71="Asignado",15,IF(AM71="No asignado",0,)))</f>
        <v/>
      </c>
      <c r="AO71" s="92"/>
      <c r="AP71" s="92" t="str">
        <f t="shared" ref="AP71:AP89" si="30">IF(AO71="","",IF(AO71="Adecuado",15,IF(AO71="Inadecuado",0,)))</f>
        <v/>
      </c>
      <c r="AQ71" s="92"/>
      <c r="AR71" s="92" t="str">
        <f t="shared" ref="AR71:AR89" si="31">IF(AQ71="","",IF(AQ71="Oportuna",15,IF(AQ71="Inoportuna",0,)))</f>
        <v/>
      </c>
      <c r="AS71" s="92"/>
      <c r="AT71" s="92" t="str">
        <f t="shared" ref="AT71:AT89" si="32">IF(AS71="","",IF(AS71="Prevenir",15,IF(AS71="Detectar",10,IF(AS71="No es un control",0,))))</f>
        <v/>
      </c>
      <c r="AU71" s="92"/>
      <c r="AV71" s="92" t="str">
        <f t="shared" ref="AV71:AV89" si="33">IF(AU71="","",IF(AU71="Confiable",15,IF(AU71="No confiable",0,)))</f>
        <v/>
      </c>
      <c r="AW71" s="92"/>
      <c r="AX71" s="92" t="str">
        <f t="shared" ref="AX71:AX89" si="34">IF(AW71="","",IF(AW71="Se investigan y  resuelven oportunamente",15,IF(AW71="No se investigan y resuelven oportunamente",0,)))</f>
        <v/>
      </c>
      <c r="AY71" s="92"/>
      <c r="AZ71" s="92" t="str">
        <f t="shared" ref="AZ71:AZ89" si="35">IF(AY71="","",IF(AY71="Completa",15,IF(AY71="Incompleta",10,IF(AY71="No existe",0,))))</f>
        <v/>
      </c>
      <c r="BA71" s="103"/>
      <c r="BB71" s="92"/>
      <c r="BC71" s="92"/>
      <c r="BD71" s="92"/>
      <c r="BE71" s="100"/>
      <c r="BF71" s="381"/>
      <c r="BG71" s="381"/>
      <c r="BH71" s="381"/>
      <c r="BI71" s="381"/>
      <c r="BJ71" s="381"/>
      <c r="BK71" s="381"/>
      <c r="BL71" s="381"/>
      <c r="BM71" s="381"/>
      <c r="BN71" s="100" t="s">
        <v>147</v>
      </c>
      <c r="BO71" s="142" t="s">
        <v>294</v>
      </c>
      <c r="BP71" s="141" t="s">
        <v>291</v>
      </c>
      <c r="BQ71" s="141" t="s">
        <v>293</v>
      </c>
      <c r="BR71" s="141" t="s">
        <v>292</v>
      </c>
      <c r="BS71" s="141" t="s">
        <v>291</v>
      </c>
      <c r="BT71" s="140">
        <v>45292</v>
      </c>
      <c r="BU71" s="140" t="s">
        <v>290</v>
      </c>
      <c r="BV71" s="130"/>
      <c r="BW71" s="87"/>
      <c r="BX71" s="9"/>
      <c r="BY71" s="9"/>
      <c r="BZ71" s="9"/>
      <c r="CA71" s="9"/>
      <c r="CB71" s="9"/>
      <c r="CC71" s="9"/>
      <c r="CD71" s="9"/>
      <c r="CE71" s="9"/>
      <c r="CF71" s="9"/>
      <c r="CG71" s="9"/>
      <c r="CH71" s="9"/>
      <c r="CI71" s="9"/>
      <c r="CJ71" s="9"/>
      <c r="CK71" s="9"/>
      <c r="CL71" s="9"/>
      <c r="CM71" s="9"/>
      <c r="CN71" s="9"/>
      <c r="CO71" s="9"/>
      <c r="CP71" s="9"/>
      <c r="CQ71" s="9"/>
    </row>
    <row r="72" spans="1:95" ht="356">
      <c r="A72" s="96">
        <v>17</v>
      </c>
      <c r="B72" s="96" t="s">
        <v>285</v>
      </c>
      <c r="C72" s="96" t="s">
        <v>284</v>
      </c>
      <c r="D72" s="96" t="s">
        <v>283</v>
      </c>
      <c r="E72" s="97" t="s">
        <v>289</v>
      </c>
      <c r="F72" s="97" t="s">
        <v>288</v>
      </c>
      <c r="G72" s="96" t="s">
        <v>287</v>
      </c>
      <c r="H72" s="96" t="s">
        <v>150</v>
      </c>
      <c r="I72" s="96" t="s">
        <v>134</v>
      </c>
      <c r="J72" s="96">
        <v>4</v>
      </c>
      <c r="K72" s="105" t="s">
        <v>279</v>
      </c>
      <c r="L72" s="102">
        <v>0.8</v>
      </c>
      <c r="M72" s="102" t="s">
        <v>114</v>
      </c>
      <c r="N72" s="102" t="s">
        <v>113</v>
      </c>
      <c r="O72" s="102" t="s">
        <v>114</v>
      </c>
      <c r="P72" s="102" t="s">
        <v>113</v>
      </c>
      <c r="Q72" s="102" t="s">
        <v>113</v>
      </c>
      <c r="R72" s="102" t="s">
        <v>114</v>
      </c>
      <c r="S72" s="102" t="s">
        <v>113</v>
      </c>
      <c r="T72" s="102" t="s">
        <v>113</v>
      </c>
      <c r="U72" s="102" t="s">
        <v>113</v>
      </c>
      <c r="V72" s="102" t="s">
        <v>114</v>
      </c>
      <c r="W72" s="102" t="s">
        <v>114</v>
      </c>
      <c r="X72" s="102" t="s">
        <v>114</v>
      </c>
      <c r="Y72" s="102" t="s">
        <v>114</v>
      </c>
      <c r="Z72" s="102" t="s">
        <v>114</v>
      </c>
      <c r="AA72" s="102" t="s">
        <v>113</v>
      </c>
      <c r="AB72" s="102" t="s">
        <v>113</v>
      </c>
      <c r="AC72" s="102" t="s">
        <v>113</v>
      </c>
      <c r="AD72" s="102" t="s">
        <v>113</v>
      </c>
      <c r="AE72" s="102" t="s">
        <v>113</v>
      </c>
      <c r="AF72" s="106">
        <f>IF(AB72="Si","19",COUNTIF(M72:AE72,"si"))</f>
        <v>8</v>
      </c>
      <c r="AG72" s="95">
        <f t="shared" ref="AG72:AG89" si="36">VALUE(IF(AF72&lt;=5,5,IF(AND(AF72&gt;5,AF72&lt;=11),10,IF(AF72&gt;11,20,0))))</f>
        <v>10</v>
      </c>
      <c r="AH72" s="105" t="str">
        <f>IF(AG72=5,"Moderado",IF(AG72=10,"Mayor",IF(AG72=20,"Catastrófico",0)))</f>
        <v>Mayor</v>
      </c>
      <c r="AI72" s="102">
        <v>0.6</v>
      </c>
      <c r="AJ72" s="105"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139">
        <v>1</v>
      </c>
      <c r="AL72" s="73" t="s">
        <v>286</v>
      </c>
      <c r="AM72" s="92" t="s">
        <v>111</v>
      </c>
      <c r="AN72" s="92">
        <f t="shared" si="29"/>
        <v>15</v>
      </c>
      <c r="AO72" s="92" t="s">
        <v>110</v>
      </c>
      <c r="AP72" s="92">
        <f t="shared" si="30"/>
        <v>15</v>
      </c>
      <c r="AQ72" s="92" t="s">
        <v>109</v>
      </c>
      <c r="AR72" s="92">
        <f t="shared" si="31"/>
        <v>15</v>
      </c>
      <c r="AS72" s="92" t="s">
        <v>108</v>
      </c>
      <c r="AT72" s="92">
        <f t="shared" si="32"/>
        <v>15</v>
      </c>
      <c r="AU72" s="92" t="s">
        <v>107</v>
      </c>
      <c r="AV72" s="92">
        <f t="shared" si="33"/>
        <v>15</v>
      </c>
      <c r="AW72" s="92" t="s">
        <v>106</v>
      </c>
      <c r="AX72" s="92">
        <f t="shared" si="34"/>
        <v>15</v>
      </c>
      <c r="AY72" s="92" t="s">
        <v>105</v>
      </c>
      <c r="AZ72" s="92">
        <f t="shared" si="35"/>
        <v>15</v>
      </c>
      <c r="BA72" s="103">
        <f>SUM(AN72,AP72,AR72,AT72,AV72,AX72,AZ72)</f>
        <v>105</v>
      </c>
      <c r="BB72" s="92" t="str">
        <f>IF(BA72&gt;=96,"Fuerte",IF(AND(BA72&gt;=86, BA72&lt;96),"Moderado",IF(BA72&lt;86,"Débil")))</f>
        <v>Fuerte</v>
      </c>
      <c r="BC72" s="92" t="s">
        <v>104</v>
      </c>
      <c r="BD72" s="92">
        <f>VALUE(IF(OR(AND(BB72="Fuerte",BC72="Fuerte")),"100",IF(OR(AND(BB72="Fuerte",BC72="Moderado"),AND(BB72="Moderado",BC72="Fuerte"),AND(BB72="Moderado",BC72="Moderado")),"50",IF(OR(AND(BB72="Fuerte",BC72="Débil"),AND(BB72="Moderado",BC72="Débil"),AND(BB72="Débil",BC72="Fuerte"),AND(BB72="Débil",BC72="Moderado"),AND(BB72="Débil",BC72="Débil")),"0",))))</f>
        <v>100</v>
      </c>
      <c r="BE72" s="100" t="str">
        <f>IF(BD72=100,"Fuerte",IF(BD72=50,"Moderado",IF(BD72=0,"Débil")))</f>
        <v>Fuerte</v>
      </c>
      <c r="BF72" s="100">
        <f>AVERAGE(BD72:BD72)</f>
        <v>100</v>
      </c>
      <c r="BG72" s="100" t="str">
        <f>IF(BF72=100,"Fuerte",IF(AND(BF72&lt;=99, BF72&gt;=50),"Moderado",IF(BF72&lt;50,"Débil")))</f>
        <v>Fuerte</v>
      </c>
      <c r="BH72" s="101">
        <f>IF(BG72="Fuerte",(J72-2),IF(BG72="Moderado",(J72-1), IF(BG72="Débil",((J72-0)))))</f>
        <v>2</v>
      </c>
      <c r="BI72" s="101" t="str">
        <f>IF(BH72&lt;=0,"Rara vez",IF(BH72=1,"Rara vez",IF(BH72=2,"Improbable",IF(BH72=3,"Posible",IF(BH72=4,"Probable",IF(BH72=5,"Casi Seguro"))))))</f>
        <v>Improbable</v>
      </c>
      <c r="BJ72" s="102">
        <v>0.8</v>
      </c>
      <c r="BK72" s="101" t="str">
        <f>IFERROR(IF(AG72=5,"Moderado",IF(AG72=10,"Mayor",IF(AG72=20,"Catastrófico",0))),"")</f>
        <v>Mayor</v>
      </c>
      <c r="BL72" s="102">
        <f>IF(AH72="","",IF(AH72="Moderado",0.6,IF(AH72="Mayor",0.8,IF(AH72="Catastrófico",1,))))</f>
        <v>0.8</v>
      </c>
      <c r="BM72" s="101"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Alta</v>
      </c>
      <c r="BN72" s="82" t="s">
        <v>147</v>
      </c>
      <c r="BO72" s="87"/>
      <c r="BP72" s="87"/>
      <c r="BQ72" s="87"/>
      <c r="BR72" s="87"/>
      <c r="BS72" s="87"/>
      <c r="BT72" s="125"/>
      <c r="BU72" s="125"/>
      <c r="BV72" s="121"/>
      <c r="BW72" s="87"/>
      <c r="BX72" s="9"/>
      <c r="BY72" s="9"/>
      <c r="BZ72" s="9"/>
      <c r="CA72" s="9"/>
      <c r="CB72" s="9"/>
      <c r="CC72" s="9"/>
      <c r="CD72" s="9"/>
      <c r="CE72" s="9"/>
      <c r="CF72" s="9"/>
      <c r="CG72" s="9"/>
      <c r="CH72" s="9"/>
      <c r="CI72" s="9"/>
      <c r="CJ72" s="9"/>
      <c r="CK72" s="9"/>
      <c r="CL72" s="9"/>
      <c r="CM72" s="9"/>
      <c r="CN72" s="9"/>
      <c r="CO72" s="9"/>
      <c r="CP72" s="9"/>
      <c r="CQ72" s="9"/>
    </row>
    <row r="73" spans="1:95" ht="356">
      <c r="A73" s="96">
        <v>18</v>
      </c>
      <c r="B73" s="96" t="s">
        <v>285</v>
      </c>
      <c r="C73" s="96" t="s">
        <v>284</v>
      </c>
      <c r="D73" s="96" t="s">
        <v>283</v>
      </c>
      <c r="E73" s="97" t="s">
        <v>282</v>
      </c>
      <c r="F73" s="97" t="s">
        <v>281</v>
      </c>
      <c r="G73" s="96" t="s">
        <v>280</v>
      </c>
      <c r="H73" s="96" t="s">
        <v>150</v>
      </c>
      <c r="I73" s="96" t="s">
        <v>134</v>
      </c>
      <c r="J73" s="96">
        <v>4</v>
      </c>
      <c r="K73" s="105" t="s">
        <v>279</v>
      </c>
      <c r="L73" s="102">
        <v>0.8</v>
      </c>
      <c r="M73" s="102" t="s">
        <v>114</v>
      </c>
      <c r="N73" s="102" t="s">
        <v>114</v>
      </c>
      <c r="O73" s="102" t="s">
        <v>114</v>
      </c>
      <c r="P73" s="102" t="s">
        <v>113</v>
      </c>
      <c r="Q73" s="102" t="s">
        <v>113</v>
      </c>
      <c r="R73" s="102" t="s">
        <v>114</v>
      </c>
      <c r="S73" s="102" t="s">
        <v>114</v>
      </c>
      <c r="T73" s="102" t="s">
        <v>113</v>
      </c>
      <c r="U73" s="102" t="s">
        <v>113</v>
      </c>
      <c r="V73" s="102" t="s">
        <v>113</v>
      </c>
      <c r="W73" s="102" t="s">
        <v>114</v>
      </c>
      <c r="X73" s="102" t="s">
        <v>114</v>
      </c>
      <c r="Y73" s="102" t="s">
        <v>114</v>
      </c>
      <c r="Z73" s="102" t="s">
        <v>113</v>
      </c>
      <c r="AA73" s="102" t="s">
        <v>114</v>
      </c>
      <c r="AB73" s="102" t="s">
        <v>113</v>
      </c>
      <c r="AC73" s="102" t="s">
        <v>113</v>
      </c>
      <c r="AD73" s="102" t="s">
        <v>113</v>
      </c>
      <c r="AE73" s="102" t="s">
        <v>113</v>
      </c>
      <c r="AF73" s="106">
        <f>IF(AB73="Si","19",COUNTIF(M73:AE73,"si"))</f>
        <v>9</v>
      </c>
      <c r="AG73" s="95">
        <f t="shared" si="36"/>
        <v>10</v>
      </c>
      <c r="AH73" s="105" t="str">
        <f>IF(AG73=5,"Moderado",IF(AG73=10,"Mayor",IF(AG73=20,"Catastrófico",0)))</f>
        <v>Mayor</v>
      </c>
      <c r="AI73" s="102">
        <v>0.8</v>
      </c>
      <c r="AJ73" s="105" t="str">
        <f>IF(OR(AND(K73="Rara vez",AH73="Moderado"),AND(K73="Improbable",AH73="Moderado")),"Moderado",IF(OR(AND(K73="Rara vez",AH73="Mayor"),AND(K73="Improbable",AH73="Mayor"),AND(K73="Posible",AH73="Moderado"),AND(K73="Probable",AH73="Moderado")),"Alta",IF(OR(AND(K73="Rara vez",AH73="Catastrófico"),AND(K73="Improbable",AH73="Catastrófico"),AND(K73="Posible",AH73="Catastrófico"),AND(K73="Probable",AH73="Catastrófico"),AND(K73="Casi seguro",AH73="Catastrófico"),AND(K73="Posible",AH73="Moderado"),AND(K73="Probable",AH73="Moderado"),AND(K73="Casi seguro",AH73="Moderado"),AND(K73="Posible",AH73="Mayor"),AND(K73="Probable",AH73="Mayor"),AND(K73="Casi seguro",AH73="Mayor")),"Extremo",)))</f>
        <v>Extremo</v>
      </c>
      <c r="AK73" s="139">
        <v>1</v>
      </c>
      <c r="AL73" s="73" t="s">
        <v>278</v>
      </c>
      <c r="AM73" s="92" t="s">
        <v>111</v>
      </c>
      <c r="AN73" s="92">
        <f t="shared" si="29"/>
        <v>15</v>
      </c>
      <c r="AO73" s="92" t="s">
        <v>110</v>
      </c>
      <c r="AP73" s="92">
        <f t="shared" si="30"/>
        <v>15</v>
      </c>
      <c r="AQ73" s="92" t="s">
        <v>109</v>
      </c>
      <c r="AR73" s="92">
        <f t="shared" si="31"/>
        <v>15</v>
      </c>
      <c r="AS73" s="92" t="s">
        <v>108</v>
      </c>
      <c r="AT73" s="92">
        <f t="shared" si="32"/>
        <v>15</v>
      </c>
      <c r="AU73" s="92" t="s">
        <v>107</v>
      </c>
      <c r="AV73" s="92">
        <f t="shared" si="33"/>
        <v>15</v>
      </c>
      <c r="AW73" s="92" t="s">
        <v>106</v>
      </c>
      <c r="AX73" s="92">
        <f t="shared" si="34"/>
        <v>15</v>
      </c>
      <c r="AY73" s="92" t="s">
        <v>105</v>
      </c>
      <c r="AZ73" s="92">
        <f t="shared" si="35"/>
        <v>15</v>
      </c>
      <c r="BA73" s="103">
        <f>SUM(AN73,AP73,AR73,AT73,AV73,AX73,AZ73)</f>
        <v>105</v>
      </c>
      <c r="BB73" s="92" t="str">
        <f>IF(BA73&gt;=96,"Fuerte",IF(AND(BA73&gt;=86, BA73&lt;96),"Moderado",IF(BA73&lt;86,"Débil")))</f>
        <v>Fuerte</v>
      </c>
      <c r="BC73" s="92" t="s">
        <v>104</v>
      </c>
      <c r="BD73" s="92">
        <f>VALUE(IF(OR(AND(BB73="Fuerte",BC73="Fuerte")),"100",IF(OR(AND(BB73="Fuerte",BC73="Moderado"),AND(BB73="Moderado",BC73="Fuerte"),AND(BB73="Moderado",BC73="Moderado")),"50",IF(OR(AND(BB73="Fuerte",BC73="Débil"),AND(BB73="Moderado",BC73="Débil"),AND(BB73="Débil",BC73="Fuerte"),AND(BB73="Débil",BC73="Moderado"),AND(BB73="Débil",BC73="Débil")),"0",))))</f>
        <v>100</v>
      </c>
      <c r="BE73" s="100" t="str">
        <f>IF(BD73=100,"Fuerte",IF(BD73=50,"Moderado",IF(BD73=0,"Débil")))</f>
        <v>Fuerte</v>
      </c>
      <c r="BF73" s="100">
        <f>AVERAGE(BD73:BD73)</f>
        <v>100</v>
      </c>
      <c r="BG73" s="100" t="str">
        <f>IF(BF73=100,"Fuerte",IF(AND(BF73&lt;=99, BF73&gt;=50),"Moderado",IF(BF73&lt;50,"Débil")))</f>
        <v>Fuerte</v>
      </c>
      <c r="BH73" s="101">
        <f>IF(BG73="Fuerte",(J73-2),IF(BG73="Moderado",(J73-1), IF(BG73="Débil",((J73-0)))))</f>
        <v>2</v>
      </c>
      <c r="BI73" s="101" t="str">
        <f>IF(BH73&lt;=0,"Rara vez",IF(BH73=1,"Rara vez",IF(BH73=2,"Improbable",IF(BH73=3,"Posible",IF(BH73=4,"Probable",IF(BH73=5,"Casi Seguro"))))))</f>
        <v>Improbable</v>
      </c>
      <c r="BJ73" s="102">
        <v>1.8</v>
      </c>
      <c r="BK73" s="101" t="str">
        <f>IFERROR(IF(AG73=5,"Moderado",IF(AG73=10,"Mayor",IF(AG73=20,"Catastrófico",0))),"")</f>
        <v>Mayor</v>
      </c>
      <c r="BL73" s="102">
        <f>IF(AH73="","",IF(AH73="Moderado",0.6,IF(AH73="Mayor",0.8,IF(AH73="Catastrófico",1,))))</f>
        <v>0.8</v>
      </c>
      <c r="BM73" s="101" t="str">
        <f>IF(OR(AND(KBI73="Rara vez",BK73="Moderado"),AND(BI73="Improbable",BK73="Moderado")),"Moderado",IF(OR(AND(BI73="Rara vez",BK73="Mayor"),AND(BI73="Improbable",BK73="Mayor"),AND(BI73="Posible",BK73="Moderado"),AND(BI73="Probable",BK73="Moderado")),"Alta",IF(OR(AND(BI73="Rara vez",BK73="Catastrófico"),AND(BI73="Improbable",BK73="Catastrófico"),AND(BI73="Posible",BK73="Catastrófico"),AND(BI73="Probable",BK73="Catastrófico"),AND(BI73="Casi seguro",BK73="Catastrófico"),AND(BI73="Posible",BK73="Moderado"),AND(BI73="Probable",BK73="Moderado"),AND(BI73="Casi seguro",BK73="Moderado"),AND(BI73="Posible",BK73="Mayor"),AND(BI73="Probable",BK73="Mayor"),AND(BI73="Casi seguro",BK73="Mayor")),"Extremo",)))</f>
        <v>Alta</v>
      </c>
      <c r="BN73" s="82" t="s">
        <v>147</v>
      </c>
      <c r="BO73" s="87"/>
      <c r="BP73" s="87"/>
      <c r="BQ73" s="87"/>
      <c r="BR73" s="87"/>
      <c r="BS73" s="87"/>
      <c r="BT73" s="88"/>
      <c r="BU73" s="88"/>
      <c r="BV73" s="87"/>
      <c r="BW73" s="87"/>
      <c r="BX73" s="9"/>
      <c r="BY73" s="9"/>
      <c r="BZ73" s="9"/>
      <c r="CA73" s="9"/>
      <c r="CB73" s="9"/>
      <c r="CC73" s="9"/>
      <c r="CD73" s="9"/>
      <c r="CE73" s="9"/>
      <c r="CF73" s="9"/>
      <c r="CG73" s="9"/>
      <c r="CH73" s="9"/>
      <c r="CI73" s="9"/>
      <c r="CJ73" s="9"/>
      <c r="CK73" s="9"/>
      <c r="CL73" s="9"/>
      <c r="CM73" s="9"/>
      <c r="CN73" s="9"/>
      <c r="CO73" s="9"/>
      <c r="CP73" s="9"/>
      <c r="CQ73" s="9"/>
    </row>
    <row r="74" spans="1:95" ht="94.5" customHeight="1">
      <c r="A74" s="401">
        <v>19</v>
      </c>
      <c r="B74" s="401" t="s">
        <v>272</v>
      </c>
      <c r="C74" s="425" t="s">
        <v>271</v>
      </c>
      <c r="D74" s="425" t="s">
        <v>270</v>
      </c>
      <c r="E74" s="97" t="s">
        <v>277</v>
      </c>
      <c r="F74" s="428" t="s">
        <v>276</v>
      </c>
      <c r="G74" s="429" t="s">
        <v>275</v>
      </c>
      <c r="H74" s="401" t="s">
        <v>150</v>
      </c>
      <c r="I74" s="134" t="s">
        <v>134</v>
      </c>
      <c r="J74" s="425">
        <v>1</v>
      </c>
      <c r="K74" s="405" t="str">
        <f>IF(J74&lt;=0,"",IF(J74=1,"Rara vez",IF(J74=2,"Improbable",IF(J74=3,"Posible",IF(J74=4,"Probable",IF(J74=5,"Casi Seguro"))))))</f>
        <v>Rara vez</v>
      </c>
      <c r="L74" s="406">
        <f>IF(K74="","",IF(K74="Rara vez",0.2,IF(K74="Improbable",0.4,IF(K74="Posible",0.6,IF(K74="Probable",0.8,IF(K74="Casi seguro",1,))))))</f>
        <v>0.2</v>
      </c>
      <c r="M74" s="425" t="s">
        <v>114</v>
      </c>
      <c r="N74" s="425" t="s">
        <v>114</v>
      </c>
      <c r="O74" s="425" t="s">
        <v>113</v>
      </c>
      <c r="P74" s="425" t="s">
        <v>113</v>
      </c>
      <c r="Q74" s="425" t="s">
        <v>114</v>
      </c>
      <c r="R74" s="425" t="s">
        <v>114</v>
      </c>
      <c r="S74" s="425" t="s">
        <v>113</v>
      </c>
      <c r="T74" s="425" t="s">
        <v>113</v>
      </c>
      <c r="U74" s="425" t="s">
        <v>113</v>
      </c>
      <c r="V74" s="425" t="s">
        <v>114</v>
      </c>
      <c r="W74" s="425" t="s">
        <v>114</v>
      </c>
      <c r="X74" s="425" t="s">
        <v>114</v>
      </c>
      <c r="Y74" s="425" t="s">
        <v>114</v>
      </c>
      <c r="Z74" s="425" t="s">
        <v>114</v>
      </c>
      <c r="AA74" s="425" t="s">
        <v>113</v>
      </c>
      <c r="AB74" s="425" t="s">
        <v>113</v>
      </c>
      <c r="AC74" s="425" t="s">
        <v>113</v>
      </c>
      <c r="AD74" s="425" t="s">
        <v>113</v>
      </c>
      <c r="AE74" s="425" t="s">
        <v>113</v>
      </c>
      <c r="AF74" s="422">
        <f>IF(AB74="Si","19",COUNTIF(M74:AE75,"si"))</f>
        <v>9</v>
      </c>
      <c r="AG74" s="95">
        <f t="shared" si="36"/>
        <v>10</v>
      </c>
      <c r="AH74" s="405" t="str">
        <f>IF(AG74=5,"Moderado",IF(AG74=10,"Mayor",IF(AG74=20,"Catastrófico",0)))</f>
        <v>Mayor</v>
      </c>
      <c r="AI74" s="406">
        <f>IF(AH74="","",IF(AH74="Leve",0.2,IF(AH74="Menor",0.4,IF(AH74="Moderado",0.6,IF(AH74="Mayor",0.8,IF(AH74="Catastrófico",1,))))))</f>
        <v>0.8</v>
      </c>
      <c r="AJ74" s="405" t="str">
        <f>IF(OR(AND(K74="Rara vez",AH74="Moderado"),AND(K74="Improbable",AH74="Moderado")),"Moderado",IF(OR(AND(K74="Rara vez",AH74="Mayor"),AND(K74="Improbable",AH74="Mayor"),AND(K74="Posible",AH74="Moderado"),AND(K74="Probable",AH74="Moderado")),"Alta",IF(OR(AND(K74="Rara vez",AH74="Catastrófico"),AND(K74="Improbable",AH74="Catastrófico"),AND(K74="Posible",AH74="Catastrófico"),AND(K74="Probable",AH74="Catastrófico"),AND(K74="Casi seguro",AH74="Catastrófico"),AND(K74="Posible",AH74="Moderado"),AND(K74="Probable",AH74="Moderado"),AND(K74="Casi seguro",AH74="Moderado"),AND(K74="Posible",AH74="Mayor"),AND(K74="Probable",AH74="Mayor"),AND(K74="Casi seguro",AH74="Mayor")),"Extremo",)))</f>
        <v>Alta</v>
      </c>
      <c r="AK74" s="87">
        <v>1</v>
      </c>
      <c r="AL74" s="138" t="s">
        <v>274</v>
      </c>
      <c r="AM74" s="92" t="s">
        <v>111</v>
      </c>
      <c r="AN74" s="92">
        <f t="shared" si="29"/>
        <v>15</v>
      </c>
      <c r="AO74" s="92" t="s">
        <v>110</v>
      </c>
      <c r="AP74" s="92">
        <f t="shared" si="30"/>
        <v>15</v>
      </c>
      <c r="AQ74" s="92" t="s">
        <v>109</v>
      </c>
      <c r="AR74" s="92">
        <f t="shared" si="31"/>
        <v>15</v>
      </c>
      <c r="AS74" s="92" t="s">
        <v>108</v>
      </c>
      <c r="AT74" s="92">
        <f t="shared" si="32"/>
        <v>15</v>
      </c>
      <c r="AU74" s="92" t="s">
        <v>107</v>
      </c>
      <c r="AV74" s="92">
        <f t="shared" si="33"/>
        <v>15</v>
      </c>
      <c r="AW74" s="92" t="s">
        <v>106</v>
      </c>
      <c r="AX74" s="92">
        <f t="shared" si="34"/>
        <v>15</v>
      </c>
      <c r="AY74" s="92" t="s">
        <v>105</v>
      </c>
      <c r="AZ74" s="92">
        <f t="shared" si="35"/>
        <v>15</v>
      </c>
      <c r="BA74" s="103">
        <f>SUM(AN74,AP74,AR74,AT74,AV74,AX74,AZ74)</f>
        <v>105</v>
      </c>
      <c r="BB74" s="92" t="str">
        <f>IF(BA74&gt;=96,"Fuerte",IF(AND(BA74&gt;=86, BA74&lt;96),"Moderado",IF(BA74&lt;86,"Débil")))</f>
        <v>Fuerte</v>
      </c>
      <c r="BC74" s="92" t="s">
        <v>104</v>
      </c>
      <c r="BD74" s="92">
        <f>VALUE(IF(OR(AND(BB74="Fuerte",BC74="Fuerte")),"100",IF(OR(AND(BB74="Fuerte",BC74="Moderado"),AND(BB74="Moderado",BC74="Fuerte"),AND(BB74="Moderado",BC74="Moderado")),"50",IF(OR(AND(BB74="Fuerte",BC74="Débil"),AND(BB74="Moderado",BC74="Débil"),AND(BB74="Débil",BC74="Fuerte"),AND(BB74="Débil",BC74="Moderado"),AND(BB74="Débil",BC74="Débil")),"0",))))</f>
        <v>100</v>
      </c>
      <c r="BE74" s="100" t="str">
        <f>IF(BD74=100,"Fuerte",IF(BD74=50,"Moderado",IF(BD74=0,"Débil")))</f>
        <v>Fuerte</v>
      </c>
      <c r="BF74" s="427">
        <f>AVERAGE(BD74:BD76)</f>
        <v>100</v>
      </c>
      <c r="BG74" s="427" t="str">
        <f>IF(BF74=100,"Fuerte",IF(AND(BF74&lt;=99, BF74&gt;=50),"Moderado",IF(BF74&lt;50,"Débil")))</f>
        <v>Fuerte</v>
      </c>
      <c r="BH74" s="380">
        <f>IF(BG74="Fuerte",(J74-2),IF(BG74="Moderado",(J74-1), IF(BG74="Débil",((J74-0)))))</f>
        <v>-1</v>
      </c>
      <c r="BI74" s="380" t="str">
        <f>IF(BH74&lt;=0,"Rara vez",IF(BH74=1,"Rara vez",IF(BH74=2,"Improbable",IF(BH74=3,"Posible",IF(BH74=4,"Probable",IF(BH74=5,"Casi Seguro"))))))</f>
        <v>Rara vez</v>
      </c>
      <c r="BJ74" s="406">
        <f>IF(BI74="","",IF(BI74="Rara vez",0.2,IF(BI74="Improbable",0.4,IF(BI74="Posible",0.6,IF(BI74="Probable",0.8,IF(BI74="Casi seguro",1,))))))</f>
        <v>0.2</v>
      </c>
      <c r="BK74" s="380" t="str">
        <f>IFERROR(IF(AG74=5,"Moderado",IF(AG74=10,"Mayor",IF(AG74=20,"Catastrófico",0))),"")</f>
        <v>Mayor</v>
      </c>
      <c r="BL74" s="406">
        <f>IF(AH74="","",IF(AH74="Moderado",0.6,IF(AH74="Mayor",0.8,IF(AH74="Catastrófico",1,))))</f>
        <v>0.8</v>
      </c>
      <c r="BM74" s="380" t="str">
        <f>IF(OR(AND(KBI74="Rara vez",BK74="Moderado"),AND(BI74="Improbable",BK74="Moderado")),"Moderado",IF(OR(AND(BI74="Rara vez",BK74="Mayor"),AND(BI74="Improbable",BK74="Mayor"),AND(BI74="Posible",BK74="Moderado"),AND(BI74="Probable",BK74="Moderado")),"Alta",IF(OR(AND(BI74="Rara vez",BK74="Catastrófico"),AND(BI74="Improbable",BK74="Catastrófico"),AND(BI74="Posible",BK74="Catastrófico"),AND(BI74="Probable",BK74="Catastrófico"),AND(BI74="Casi seguro",BK74="Catastrófico"),AND(BI74="Posible",BK74="Moderado"),AND(BI74="Probable",BK74="Moderado"),AND(BI74="Casi seguro",BK74="Moderado"),AND(BI74="Posible",BK74="Mayor"),AND(BI74="Probable",BK74="Mayor"),AND(BI74="Casi seguro",BK74="Mayor")),"Extremo",)))</f>
        <v>Alta</v>
      </c>
      <c r="BN74" s="100" t="s">
        <v>147</v>
      </c>
      <c r="BO74" s="137" t="s">
        <v>273</v>
      </c>
      <c r="BP74" s="136" t="s">
        <v>264</v>
      </c>
      <c r="BQ74" s="136" t="s">
        <v>263</v>
      </c>
      <c r="BR74" s="136" t="s">
        <v>262</v>
      </c>
      <c r="BS74" s="136" t="s">
        <v>261</v>
      </c>
      <c r="BT74" s="135"/>
      <c r="BU74" s="135">
        <v>45657</v>
      </c>
      <c r="BV74" s="94"/>
      <c r="BX74" s="9"/>
      <c r="BY74" s="9"/>
      <c r="BZ74" s="9"/>
      <c r="CA74" s="9"/>
      <c r="CB74" s="9"/>
      <c r="CC74" s="9"/>
      <c r="CD74" s="9"/>
      <c r="CE74" s="9"/>
      <c r="CF74" s="9"/>
      <c r="CG74" s="9"/>
      <c r="CH74" s="9"/>
      <c r="CI74" s="9"/>
      <c r="CJ74" s="9"/>
      <c r="CK74" s="9"/>
      <c r="CL74" s="9"/>
      <c r="CM74" s="9"/>
      <c r="CN74" s="9"/>
      <c r="CO74" s="9"/>
      <c r="CP74" s="9"/>
      <c r="CQ74" s="9"/>
    </row>
    <row r="75" spans="1:95" ht="96" customHeight="1">
      <c r="A75" s="381"/>
      <c r="B75" s="381"/>
      <c r="C75" s="426"/>
      <c r="D75" s="426"/>
      <c r="E75" s="97"/>
      <c r="F75" s="381"/>
      <c r="G75" s="426"/>
      <c r="H75" s="381"/>
      <c r="I75" s="134" t="s">
        <v>123</v>
      </c>
      <c r="J75" s="430"/>
      <c r="K75" s="381"/>
      <c r="L75" s="381"/>
      <c r="M75" s="426"/>
      <c r="N75" s="426"/>
      <c r="O75" s="426"/>
      <c r="P75" s="426"/>
      <c r="Q75" s="426"/>
      <c r="R75" s="426"/>
      <c r="S75" s="426"/>
      <c r="T75" s="426"/>
      <c r="U75" s="426"/>
      <c r="V75" s="426"/>
      <c r="W75" s="426"/>
      <c r="X75" s="426"/>
      <c r="Y75" s="426"/>
      <c r="Z75" s="426"/>
      <c r="AA75" s="426"/>
      <c r="AB75" s="426"/>
      <c r="AC75" s="426"/>
      <c r="AD75" s="426"/>
      <c r="AE75" s="426"/>
      <c r="AF75" s="381"/>
      <c r="AG75" s="95">
        <f t="shared" si="36"/>
        <v>5</v>
      </c>
      <c r="AH75" s="381"/>
      <c r="AI75" s="381"/>
      <c r="AJ75" s="381"/>
      <c r="AK75" s="87">
        <v>2</v>
      </c>
      <c r="AL75" s="133" t="s">
        <v>141</v>
      </c>
      <c r="AM75" s="92"/>
      <c r="AN75" s="92" t="str">
        <f t="shared" si="29"/>
        <v/>
      </c>
      <c r="AO75" s="92"/>
      <c r="AP75" s="92" t="str">
        <f t="shared" si="30"/>
        <v/>
      </c>
      <c r="AQ75" s="92"/>
      <c r="AR75" s="92" t="str">
        <f t="shared" si="31"/>
        <v/>
      </c>
      <c r="AS75" s="92"/>
      <c r="AT75" s="92" t="str">
        <f t="shared" si="32"/>
        <v/>
      </c>
      <c r="AU75" s="92"/>
      <c r="AV75" s="92" t="str">
        <f t="shared" si="33"/>
        <v/>
      </c>
      <c r="AW75" s="92"/>
      <c r="AX75" s="92" t="str">
        <f t="shared" si="34"/>
        <v/>
      </c>
      <c r="AY75" s="92"/>
      <c r="AZ75" s="92" t="str">
        <f t="shared" si="35"/>
        <v/>
      </c>
      <c r="BA75" s="103"/>
      <c r="BB75" s="92"/>
      <c r="BC75" s="92"/>
      <c r="BD75" s="92"/>
      <c r="BE75" s="100"/>
      <c r="BF75" s="381"/>
      <c r="BG75" s="381"/>
      <c r="BH75" s="381"/>
      <c r="BI75" s="381"/>
      <c r="BJ75" s="381"/>
      <c r="BK75" s="381"/>
      <c r="BL75" s="381"/>
      <c r="BM75" s="381"/>
      <c r="BN75" s="100"/>
      <c r="BO75" s="132"/>
      <c r="BP75" s="121"/>
      <c r="BQ75" s="121"/>
      <c r="BR75" s="121"/>
      <c r="BS75" s="121"/>
      <c r="BT75" s="125"/>
      <c r="BU75" s="131"/>
      <c r="BV75" s="87"/>
      <c r="BW75" s="94"/>
      <c r="BX75" s="9"/>
      <c r="BY75" s="9"/>
      <c r="BZ75" s="9"/>
      <c r="CA75" s="9"/>
      <c r="CB75" s="9"/>
      <c r="CC75" s="9"/>
      <c r="CD75" s="9"/>
      <c r="CE75" s="9"/>
      <c r="CF75" s="9"/>
      <c r="CG75" s="9"/>
      <c r="CH75" s="9"/>
      <c r="CI75" s="9"/>
      <c r="CJ75" s="9"/>
      <c r="CK75" s="9"/>
      <c r="CL75" s="9"/>
      <c r="CM75" s="9"/>
      <c r="CN75" s="9"/>
      <c r="CO75" s="9"/>
      <c r="CP75" s="9"/>
      <c r="CQ75" s="9"/>
    </row>
    <row r="76" spans="1:95" ht="78.75" customHeight="1">
      <c r="A76" s="381"/>
      <c r="B76" s="381"/>
      <c r="C76" s="426"/>
      <c r="D76" s="426"/>
      <c r="E76" s="97"/>
      <c r="F76" s="381"/>
      <c r="G76" s="426"/>
      <c r="H76" s="381"/>
      <c r="I76" s="121"/>
      <c r="J76" s="430"/>
      <c r="K76" s="381"/>
      <c r="L76" s="381"/>
      <c r="M76" s="426"/>
      <c r="N76" s="426"/>
      <c r="O76" s="426"/>
      <c r="P76" s="426"/>
      <c r="Q76" s="426"/>
      <c r="R76" s="426"/>
      <c r="S76" s="426"/>
      <c r="T76" s="426"/>
      <c r="U76" s="426"/>
      <c r="V76" s="426"/>
      <c r="W76" s="426"/>
      <c r="X76" s="426"/>
      <c r="Y76" s="426"/>
      <c r="Z76" s="426"/>
      <c r="AA76" s="426"/>
      <c r="AB76" s="426"/>
      <c r="AC76" s="426"/>
      <c r="AD76" s="426"/>
      <c r="AE76" s="426"/>
      <c r="AF76" s="381"/>
      <c r="AG76" s="95">
        <f t="shared" si="36"/>
        <v>5</v>
      </c>
      <c r="AH76" s="381"/>
      <c r="AI76" s="381"/>
      <c r="AJ76" s="381"/>
      <c r="AK76" s="87">
        <v>3</v>
      </c>
      <c r="AL76" s="93" t="s">
        <v>141</v>
      </c>
      <c r="AM76" s="92"/>
      <c r="AN76" s="92" t="str">
        <f t="shared" si="29"/>
        <v/>
      </c>
      <c r="AO76" s="92"/>
      <c r="AP76" s="92" t="str">
        <f t="shared" si="30"/>
        <v/>
      </c>
      <c r="AQ76" s="92"/>
      <c r="AR76" s="92" t="str">
        <f t="shared" si="31"/>
        <v/>
      </c>
      <c r="AS76" s="92"/>
      <c r="AT76" s="92" t="str">
        <f t="shared" si="32"/>
        <v/>
      </c>
      <c r="AU76" s="92"/>
      <c r="AV76" s="92" t="str">
        <f t="shared" si="33"/>
        <v/>
      </c>
      <c r="AW76" s="92"/>
      <c r="AX76" s="92" t="str">
        <f t="shared" si="34"/>
        <v/>
      </c>
      <c r="AY76" s="92"/>
      <c r="AZ76" s="92" t="str">
        <f t="shared" si="35"/>
        <v/>
      </c>
      <c r="BA76" s="103"/>
      <c r="BB76" s="92"/>
      <c r="BC76" s="92"/>
      <c r="BD76" s="92"/>
      <c r="BE76" s="100"/>
      <c r="BF76" s="381"/>
      <c r="BG76" s="381"/>
      <c r="BH76" s="381"/>
      <c r="BI76" s="381"/>
      <c r="BJ76" s="381"/>
      <c r="BK76" s="381"/>
      <c r="BL76" s="381"/>
      <c r="BM76" s="381"/>
      <c r="BN76" s="100"/>
      <c r="BO76" s="87"/>
      <c r="BP76" s="87"/>
      <c r="BQ76" s="87"/>
      <c r="BR76" s="87"/>
      <c r="BS76" s="87"/>
      <c r="BT76" s="125"/>
      <c r="BU76" s="125"/>
      <c r="BV76" s="87"/>
      <c r="BW76" s="94"/>
      <c r="BX76" s="9"/>
      <c r="BY76" s="9"/>
      <c r="BZ76" s="9"/>
      <c r="CA76" s="9"/>
      <c r="CB76" s="9"/>
      <c r="CC76" s="9"/>
      <c r="CD76" s="9"/>
      <c r="CE76" s="9"/>
      <c r="CF76" s="9"/>
      <c r="CG76" s="9"/>
      <c r="CH76" s="9"/>
      <c r="CI76" s="9"/>
      <c r="CJ76" s="9"/>
      <c r="CK76" s="9"/>
      <c r="CL76" s="9"/>
      <c r="CM76" s="9"/>
      <c r="CN76" s="9"/>
      <c r="CO76" s="9"/>
      <c r="CP76" s="9"/>
      <c r="CQ76" s="9"/>
    </row>
    <row r="77" spans="1:95" ht="105">
      <c r="A77" s="401">
        <v>20</v>
      </c>
      <c r="B77" s="401" t="s">
        <v>272</v>
      </c>
      <c r="C77" s="425" t="s">
        <v>271</v>
      </c>
      <c r="D77" s="425" t="s">
        <v>270</v>
      </c>
      <c r="E77" s="130" t="s">
        <v>269</v>
      </c>
      <c r="F77" s="428" t="s">
        <v>268</v>
      </c>
      <c r="G77" s="429" t="s">
        <v>267</v>
      </c>
      <c r="H77" s="425" t="s">
        <v>150</v>
      </c>
      <c r="I77" s="129" t="s">
        <v>124</v>
      </c>
      <c r="J77" s="425">
        <v>1</v>
      </c>
      <c r="K77" s="405" t="str">
        <f>IF(J77&lt;=0,"",IF(J77=1,"Rara vez",IF(J77=2,"Improbable",IF(J77=3,"Posible",IF(J77=4,"Probable",IF(J77=5,"Casi Seguro"))))))</f>
        <v>Rara vez</v>
      </c>
      <c r="L77" s="406">
        <f>IF(K77="","",IF(K77="Rara vez",0.2,IF(K77="Improbable",0.4,IF(K77="Posible",0.6,IF(K77="Probable",0.8,IF(K77="Casi seguro",1,))))))</f>
        <v>0.2</v>
      </c>
      <c r="M77" s="425" t="s">
        <v>114</v>
      </c>
      <c r="N77" s="425" t="s">
        <v>114</v>
      </c>
      <c r="O77" s="425" t="s">
        <v>113</v>
      </c>
      <c r="P77" s="425" t="s">
        <v>113</v>
      </c>
      <c r="Q77" s="425" t="s">
        <v>114</v>
      </c>
      <c r="R77" s="425" t="s">
        <v>114</v>
      </c>
      <c r="S77" s="425" t="s">
        <v>113</v>
      </c>
      <c r="T77" s="425" t="s">
        <v>113</v>
      </c>
      <c r="U77" s="425" t="s">
        <v>113</v>
      </c>
      <c r="V77" s="425" t="s">
        <v>114</v>
      </c>
      <c r="W77" s="425" t="s">
        <v>114</v>
      </c>
      <c r="X77" s="425" t="s">
        <v>114</v>
      </c>
      <c r="Y77" s="425" t="s">
        <v>114</v>
      </c>
      <c r="Z77" s="425" t="s">
        <v>114</v>
      </c>
      <c r="AA77" s="425" t="s">
        <v>113</v>
      </c>
      <c r="AB77" s="425" t="s">
        <v>113</v>
      </c>
      <c r="AC77" s="425" t="s">
        <v>113</v>
      </c>
      <c r="AD77" s="425" t="s">
        <v>113</v>
      </c>
      <c r="AE77" s="425" t="s">
        <v>113</v>
      </c>
      <c r="AF77" s="422">
        <f>IF(AB77="Si","19",COUNTIF(M77:AE78,"si"))</f>
        <v>9</v>
      </c>
      <c r="AG77" s="95">
        <f t="shared" si="36"/>
        <v>10</v>
      </c>
      <c r="AH77" s="405" t="str">
        <f>IF(AG77=5,"Moderado",IF(AG77=10,"Mayor",IF(AG77=20,"Catastrófico",0)))</f>
        <v>Mayor</v>
      </c>
      <c r="AI77" s="406">
        <f>IF(AH77="","",IF(AH77="Leve",0.2,IF(AH77="Menor",0.4,IF(AH77="Moderado",0.6,IF(AH77="Mayor",0.8,IF(AH77="Catastrófico",1,))))))</f>
        <v>0.8</v>
      </c>
      <c r="AJ77" s="405" t="str">
        <f>IF(OR(AND(K77="Rara vez",AH77="Moderado"),AND(K77="Improbable",AH77="Moderado")),"Moderado",IF(OR(AND(K77="Rara vez",AH77="Mayor"),AND(K77="Improbable",AH77="Mayor"),AND(K77="Posible",AH77="Moderado"),AND(K77="Probable",AH77="Moderado")),"Alta",IF(OR(AND(K77="Rara vez",AH77="Catastrófico"),AND(K77="Improbable",AH77="Catastrófico"),AND(K77="Posible",AH77="Catastrófico"),AND(K77="Probable",AH77="Catastrófico"),AND(K77="Casi seguro",AH77="Catastrófico"),AND(K77="Posible",AH77="Moderado"),AND(K77="Probable",AH77="Moderado"),AND(K77="Casi seguro",AH77="Moderado"),AND(K77="Posible",AH77="Mayor"),AND(K77="Probable",AH77="Mayor"),AND(K77="Casi seguro",AH77="Mayor")),"Extremo",)))</f>
        <v>Alta</v>
      </c>
      <c r="AK77" s="87">
        <v>1</v>
      </c>
      <c r="AL77" s="128" t="s">
        <v>266</v>
      </c>
      <c r="AM77" s="92" t="s">
        <v>111</v>
      </c>
      <c r="AN77" s="92">
        <f t="shared" si="29"/>
        <v>15</v>
      </c>
      <c r="AO77" s="92" t="s">
        <v>110</v>
      </c>
      <c r="AP77" s="92">
        <f t="shared" si="30"/>
        <v>15</v>
      </c>
      <c r="AQ77" s="92" t="s">
        <v>109</v>
      </c>
      <c r="AR77" s="92">
        <f t="shared" si="31"/>
        <v>15</v>
      </c>
      <c r="AS77" s="92" t="s">
        <v>148</v>
      </c>
      <c r="AT77" s="92">
        <f t="shared" si="32"/>
        <v>10</v>
      </c>
      <c r="AU77" s="92" t="s">
        <v>107</v>
      </c>
      <c r="AV77" s="92">
        <f t="shared" si="33"/>
        <v>15</v>
      </c>
      <c r="AW77" s="92" t="s">
        <v>106</v>
      </c>
      <c r="AX77" s="92">
        <f t="shared" si="34"/>
        <v>15</v>
      </c>
      <c r="AY77" s="92" t="s">
        <v>105</v>
      </c>
      <c r="AZ77" s="92">
        <f t="shared" si="35"/>
        <v>15</v>
      </c>
      <c r="BA77" s="103">
        <f>SUM(AN77,AP77,AR77,AT77,AV77,AX77,AZ77)</f>
        <v>100</v>
      </c>
      <c r="BB77" s="92" t="str">
        <f>IF(BA77&gt;=96,"Fuerte",IF(AND(BA77&gt;=86, BA77&lt;96),"Moderado",IF(BA77&lt;86,"Débil")))</f>
        <v>Fuerte</v>
      </c>
      <c r="BC77" s="92" t="s">
        <v>104</v>
      </c>
      <c r="BD77" s="92">
        <f>VALUE(IF(OR(AND(BB77="Fuerte",BC77="Fuerte")),"100",IF(OR(AND(BB77="Fuerte",BC77="Moderado"),AND(BB77="Moderado",BC77="Fuerte"),AND(BB77="Moderado",BC77="Moderado")),"50",IF(OR(AND(BB77="Fuerte",BC77="Débil"),AND(BB77="Moderado",BC77="Débil"),AND(BB77="Débil",BC77="Fuerte"),AND(BB77="Débil",BC77="Moderado"),AND(BB77="Débil",BC77="Débil")),"0",))))</f>
        <v>100</v>
      </c>
      <c r="BE77" s="100" t="str">
        <f>IF(BD77=100,"Fuerte",IF(BD77=50,"Moderado",IF(BD77=0,"Débil")))</f>
        <v>Fuerte</v>
      </c>
      <c r="BF77" s="427">
        <f>AVERAGE(BD77:BD81)</f>
        <v>100</v>
      </c>
      <c r="BG77" s="427" t="str">
        <f>IF(BF77=100,"Fuerte",IF(AND(BF77&lt;=99, BF77&gt;=50),"Moderado",IF(BF77&lt;50,"Débil")))</f>
        <v>Fuerte</v>
      </c>
      <c r="BH77" s="380">
        <f>IF(BG77="Fuerte",(J77-2),IF(BG77="Moderado",(J77-1), IF(BG77="Débil",((J77-0)))))</f>
        <v>-1</v>
      </c>
      <c r="BI77" s="380" t="str">
        <f>IF(BH77&lt;=0,"Rara vez",IF(BH77=1,"Rara vez",IF(BH77=2,"Improbable",IF(BH77=3,"Posible",IF(BH77=4,"Probable",IF(BH77=5,"Casi Seguro"))))))</f>
        <v>Rara vez</v>
      </c>
      <c r="BJ77" s="406">
        <f>IF(BI77="","",IF(BI77="Rara vez",0.2,IF(BI77="Improbable",0.4,IF(BI77="Posible",0.6,IF(BI77="Probable",0.8,IF(BI77="Casi seguro",1,))))))</f>
        <v>0.2</v>
      </c>
      <c r="BK77" s="380" t="str">
        <f>IFERROR(IF(AG77=5,"Moderado",IF(AG77=10,"Mayor",IF(AG77=20,"Catastrófico",0))),"")</f>
        <v>Mayor</v>
      </c>
      <c r="BL77" s="406">
        <f>IF(AH77="","",IF(AH77="Moderado",0.6,IF(AH77="Mayor",0.8,IF(AH77="Catastrófico",1,))))</f>
        <v>0.8</v>
      </c>
      <c r="BM77" s="380" t="str">
        <f>IF(OR(AND(KBI77="Rara vez",BK77="Moderado"),AND(BI77="Improbable",BK77="Moderado")),"Moderado",IF(OR(AND(BI77="Rara vez",BK77="Mayor"),AND(BI77="Improbable",BK77="Mayor"),AND(BI77="Posible",BK77="Moderado"),AND(BI77="Probable",BK77="Moderado")),"Alta",IF(OR(AND(BI77="Rara vez",BK77="Catastrófico"),AND(BI77="Improbable",BK77="Catastrófico"),AND(BI77="Posible",BK77="Catastrófico"),AND(BI77="Probable",BK77="Catastrófico"),AND(BI77="Casi seguro",BK77="Catastrófico"),AND(BI77="Posible",BK77="Moderado"),AND(BI77="Probable",BK77="Moderado"),AND(BI77="Casi seguro",BK77="Moderado"),AND(BI77="Posible",BK77="Mayor"),AND(BI77="Probable",BK77="Mayor"),AND(BI77="Casi seguro",BK77="Mayor")),"Extremo",)))</f>
        <v>Alta</v>
      </c>
      <c r="BN77" s="100" t="s">
        <v>147</v>
      </c>
      <c r="BO77" s="413" t="s">
        <v>265</v>
      </c>
      <c r="BP77" s="416" t="s">
        <v>264</v>
      </c>
      <c r="BQ77" s="416" t="s">
        <v>263</v>
      </c>
      <c r="BR77" s="416" t="s">
        <v>262</v>
      </c>
      <c r="BS77" s="416" t="s">
        <v>261</v>
      </c>
      <c r="BT77" s="410"/>
      <c r="BU77" s="410">
        <v>45657</v>
      </c>
      <c r="BV77" s="94"/>
      <c r="BW77" s="94"/>
      <c r="BX77" s="9"/>
      <c r="BY77" s="9"/>
      <c r="BZ77" s="9"/>
      <c r="CA77" s="9"/>
      <c r="CB77" s="9"/>
      <c r="CC77" s="9"/>
      <c r="CD77" s="9"/>
      <c r="CE77" s="9"/>
      <c r="CF77" s="9"/>
      <c r="CG77" s="9"/>
      <c r="CH77" s="9"/>
      <c r="CI77" s="9"/>
      <c r="CJ77" s="9"/>
      <c r="CK77" s="9"/>
      <c r="CL77" s="9"/>
      <c r="CM77" s="9"/>
      <c r="CN77" s="9"/>
      <c r="CO77" s="9"/>
      <c r="CP77" s="9"/>
      <c r="CQ77" s="9"/>
    </row>
    <row r="78" spans="1:95" ht="64.5" customHeight="1">
      <c r="A78" s="381"/>
      <c r="B78" s="381"/>
      <c r="C78" s="426"/>
      <c r="D78" s="426"/>
      <c r="E78" s="97" t="s">
        <v>260</v>
      </c>
      <c r="F78" s="381"/>
      <c r="G78" s="426"/>
      <c r="H78" s="426"/>
      <c r="I78" s="126" t="s">
        <v>134</v>
      </c>
      <c r="J78" s="430"/>
      <c r="K78" s="381"/>
      <c r="L78" s="381"/>
      <c r="M78" s="426"/>
      <c r="N78" s="426"/>
      <c r="O78" s="426"/>
      <c r="P78" s="426"/>
      <c r="Q78" s="426"/>
      <c r="R78" s="426"/>
      <c r="S78" s="426"/>
      <c r="T78" s="426"/>
      <c r="U78" s="426"/>
      <c r="V78" s="426"/>
      <c r="W78" s="426"/>
      <c r="X78" s="426"/>
      <c r="Y78" s="426"/>
      <c r="Z78" s="426"/>
      <c r="AA78" s="426"/>
      <c r="AB78" s="426"/>
      <c r="AC78" s="426"/>
      <c r="AD78" s="426"/>
      <c r="AE78" s="426"/>
      <c r="AF78" s="381"/>
      <c r="AG78" s="95">
        <f t="shared" si="36"/>
        <v>5</v>
      </c>
      <c r="AH78" s="381"/>
      <c r="AI78" s="381"/>
      <c r="AJ78" s="381"/>
      <c r="AK78" s="87">
        <v>2</v>
      </c>
      <c r="AL78" s="128" t="s">
        <v>259</v>
      </c>
      <c r="AM78" s="92" t="s">
        <v>111</v>
      </c>
      <c r="AN78" s="92">
        <f t="shared" si="29"/>
        <v>15</v>
      </c>
      <c r="AO78" s="92" t="s">
        <v>110</v>
      </c>
      <c r="AP78" s="92">
        <f t="shared" si="30"/>
        <v>15</v>
      </c>
      <c r="AQ78" s="92" t="s">
        <v>109</v>
      </c>
      <c r="AR78" s="92">
        <f t="shared" si="31"/>
        <v>15</v>
      </c>
      <c r="AS78" s="92" t="s">
        <v>108</v>
      </c>
      <c r="AT78" s="92">
        <f t="shared" si="32"/>
        <v>15</v>
      </c>
      <c r="AU78" s="92" t="s">
        <v>107</v>
      </c>
      <c r="AV78" s="92">
        <f t="shared" si="33"/>
        <v>15</v>
      </c>
      <c r="AW78" s="92" t="s">
        <v>106</v>
      </c>
      <c r="AX78" s="92">
        <f t="shared" si="34"/>
        <v>15</v>
      </c>
      <c r="AY78" s="92" t="s">
        <v>105</v>
      </c>
      <c r="AZ78" s="92">
        <f t="shared" si="35"/>
        <v>15</v>
      </c>
      <c r="BA78" s="103">
        <f>SUM(AN78,AP78,AR78,AT78,AV78,AX78,AZ78)</f>
        <v>105</v>
      </c>
      <c r="BB78" s="92" t="str">
        <f>IF(BA78&gt;=96,"Fuerte",IF(AND(BA78&gt;=86, BA78&lt;96),"Moderado",IF(BA78&lt;86,"Débil")))</f>
        <v>Fuerte</v>
      </c>
      <c r="BC78" s="92" t="s">
        <v>104</v>
      </c>
      <c r="BD78" s="92">
        <f>VALUE(IF(OR(AND(BB78="Fuerte",BC78="Fuerte")),"100",IF(OR(AND(BB78="Fuerte",BC78="Moderado"),AND(BB78="Moderado",BC78="Fuerte"),AND(BB78="Moderado",BC78="Moderado")),"50",IF(OR(AND(BB78="Fuerte",BC78="Débil"),AND(BB78="Moderado",BC78="Débil"),AND(BB78="Débil",BC78="Fuerte"),AND(BB78="Débil",BC78="Moderado"),AND(BB78="Débil",BC78="Débil")),"0",))))</f>
        <v>100</v>
      </c>
      <c r="BE78" s="100" t="str">
        <f>IF(BD78=100,"Fuerte",IF(BD78=50,"Moderado",IF(BD78=0,"Débil")))</f>
        <v>Fuerte</v>
      </c>
      <c r="BF78" s="381"/>
      <c r="BG78" s="381"/>
      <c r="BH78" s="381"/>
      <c r="BI78" s="381"/>
      <c r="BJ78" s="381"/>
      <c r="BK78" s="381"/>
      <c r="BL78" s="381"/>
      <c r="BM78" s="381"/>
      <c r="BN78" s="100" t="s">
        <v>147</v>
      </c>
      <c r="BO78" s="414"/>
      <c r="BP78" s="417"/>
      <c r="BQ78" s="417"/>
      <c r="BR78" s="417"/>
      <c r="BS78" s="417"/>
      <c r="BT78" s="411"/>
      <c r="BU78" s="411"/>
      <c r="BV78" s="94"/>
      <c r="BW78" s="94"/>
      <c r="BX78" s="9"/>
      <c r="BY78" s="9"/>
      <c r="BZ78" s="9"/>
      <c r="CA78" s="9"/>
      <c r="CB78" s="9"/>
      <c r="CC78" s="9"/>
      <c r="CD78" s="9"/>
      <c r="CE78" s="9"/>
      <c r="CF78" s="9"/>
      <c r="CG78" s="9"/>
      <c r="CH78" s="9"/>
      <c r="CI78" s="9"/>
      <c r="CJ78" s="9"/>
      <c r="CK78" s="9"/>
      <c r="CL78" s="9"/>
      <c r="CM78" s="9"/>
      <c r="CN78" s="9"/>
      <c r="CO78" s="9"/>
      <c r="CP78" s="9"/>
      <c r="CQ78" s="9"/>
    </row>
    <row r="79" spans="1:95" ht="57" customHeight="1">
      <c r="A79" s="381"/>
      <c r="B79" s="381"/>
      <c r="C79" s="426"/>
      <c r="D79" s="426"/>
      <c r="E79" s="97" t="s">
        <v>258</v>
      </c>
      <c r="F79" s="381"/>
      <c r="G79" s="426"/>
      <c r="H79" s="426"/>
      <c r="I79" s="126" t="s">
        <v>123</v>
      </c>
      <c r="J79" s="430"/>
      <c r="K79" s="381"/>
      <c r="L79" s="381"/>
      <c r="M79" s="426"/>
      <c r="N79" s="426"/>
      <c r="O79" s="426"/>
      <c r="P79" s="426"/>
      <c r="Q79" s="426"/>
      <c r="R79" s="426"/>
      <c r="S79" s="426"/>
      <c r="T79" s="426"/>
      <c r="U79" s="426"/>
      <c r="V79" s="426"/>
      <c r="W79" s="426"/>
      <c r="X79" s="426"/>
      <c r="Y79" s="426"/>
      <c r="Z79" s="426"/>
      <c r="AA79" s="426"/>
      <c r="AB79" s="426"/>
      <c r="AC79" s="426"/>
      <c r="AD79" s="426"/>
      <c r="AE79" s="426"/>
      <c r="AF79" s="381"/>
      <c r="AG79" s="95">
        <f t="shared" si="36"/>
        <v>5</v>
      </c>
      <c r="AH79" s="381"/>
      <c r="AI79" s="381"/>
      <c r="AJ79" s="381"/>
      <c r="AK79" s="87">
        <v>3</v>
      </c>
      <c r="AL79" s="127" t="s">
        <v>257</v>
      </c>
      <c r="AM79" s="92" t="s">
        <v>111</v>
      </c>
      <c r="AN79" s="92">
        <f t="shared" si="29"/>
        <v>15</v>
      </c>
      <c r="AO79" s="92" t="s">
        <v>110</v>
      </c>
      <c r="AP79" s="92">
        <f t="shared" si="30"/>
        <v>15</v>
      </c>
      <c r="AQ79" s="92" t="s">
        <v>109</v>
      </c>
      <c r="AR79" s="92">
        <f t="shared" si="31"/>
        <v>15</v>
      </c>
      <c r="AS79" s="92" t="s">
        <v>108</v>
      </c>
      <c r="AT79" s="92">
        <f t="shared" si="32"/>
        <v>15</v>
      </c>
      <c r="AU79" s="92" t="s">
        <v>107</v>
      </c>
      <c r="AV79" s="92">
        <f t="shared" si="33"/>
        <v>15</v>
      </c>
      <c r="AW79" s="92" t="s">
        <v>106</v>
      </c>
      <c r="AX79" s="92">
        <f t="shared" si="34"/>
        <v>15</v>
      </c>
      <c r="AY79" s="92" t="s">
        <v>105</v>
      </c>
      <c r="AZ79" s="92">
        <f t="shared" si="35"/>
        <v>15</v>
      </c>
      <c r="BA79" s="103">
        <f>SUM(AN79,AP79,AR79,AT79,AV79,AX79,AZ79)</f>
        <v>105</v>
      </c>
      <c r="BB79" s="92" t="str">
        <f>IF(BA79&gt;=96,"Fuerte",IF(AND(BA79&gt;=86, BA79&lt;96),"Moderado",IF(BA79&lt;86,"Débil")))</f>
        <v>Fuerte</v>
      </c>
      <c r="BC79" s="92" t="s">
        <v>104</v>
      </c>
      <c r="BD79" s="92">
        <f>VALUE(IF(OR(AND(BB79="Fuerte",BC79="Fuerte")),"100",IF(OR(AND(BB79="Fuerte",BC79="Moderado"),AND(BB79="Moderado",BC79="Fuerte"),AND(BB79="Moderado",BC79="Moderado")),"50",IF(OR(AND(BB79="Fuerte",BC79="Débil"),AND(BB79="Moderado",BC79="Débil"),AND(BB79="Débil",BC79="Fuerte"),AND(BB79="Débil",BC79="Moderado"),AND(BB79="Débil",BC79="Débil")),"0",))))</f>
        <v>100</v>
      </c>
      <c r="BE79" s="100" t="str">
        <f>IF(BD79=100,"Fuerte",IF(BD79=50,"Moderado",IF(BD79=0,"Débil")))</f>
        <v>Fuerte</v>
      </c>
      <c r="BF79" s="381"/>
      <c r="BG79" s="381"/>
      <c r="BH79" s="381"/>
      <c r="BI79" s="381"/>
      <c r="BJ79" s="381"/>
      <c r="BK79" s="381"/>
      <c r="BL79" s="381"/>
      <c r="BM79" s="381"/>
      <c r="BN79" s="100" t="s">
        <v>147</v>
      </c>
      <c r="BO79" s="415"/>
      <c r="BP79" s="418"/>
      <c r="BQ79" s="418"/>
      <c r="BR79" s="418"/>
      <c r="BS79" s="418"/>
      <c r="BT79" s="412"/>
      <c r="BU79" s="412"/>
      <c r="BV79" s="87"/>
      <c r="BW79" s="94"/>
      <c r="BX79" s="9"/>
      <c r="BY79" s="9"/>
      <c r="BZ79" s="9"/>
      <c r="CA79" s="9"/>
      <c r="CB79" s="9"/>
      <c r="CC79" s="9"/>
      <c r="CD79" s="9"/>
      <c r="CE79" s="9"/>
      <c r="CF79" s="9"/>
      <c r="CG79" s="9"/>
      <c r="CH79" s="9"/>
      <c r="CI79" s="9"/>
      <c r="CJ79" s="9"/>
      <c r="CK79" s="9"/>
      <c r="CL79" s="9"/>
      <c r="CM79" s="9"/>
      <c r="CN79" s="9"/>
      <c r="CO79" s="9"/>
      <c r="CP79" s="9"/>
      <c r="CQ79" s="9"/>
    </row>
    <row r="80" spans="1:95" ht="42.75" customHeight="1">
      <c r="A80" s="381"/>
      <c r="B80" s="381"/>
      <c r="C80" s="426"/>
      <c r="D80" s="426"/>
      <c r="E80" s="97" t="s">
        <v>256</v>
      </c>
      <c r="F80" s="381"/>
      <c r="G80" s="426"/>
      <c r="H80" s="426"/>
      <c r="I80" s="126" t="s">
        <v>173</v>
      </c>
      <c r="J80" s="430"/>
      <c r="K80" s="381"/>
      <c r="L80" s="381"/>
      <c r="M80" s="426"/>
      <c r="N80" s="426"/>
      <c r="O80" s="426"/>
      <c r="P80" s="426"/>
      <c r="Q80" s="426"/>
      <c r="R80" s="426"/>
      <c r="S80" s="426"/>
      <c r="T80" s="426"/>
      <c r="U80" s="426"/>
      <c r="V80" s="426"/>
      <c r="W80" s="426"/>
      <c r="X80" s="426"/>
      <c r="Y80" s="426"/>
      <c r="Z80" s="426"/>
      <c r="AA80" s="426"/>
      <c r="AB80" s="426"/>
      <c r="AC80" s="426"/>
      <c r="AD80" s="426"/>
      <c r="AE80" s="426"/>
      <c r="AF80" s="381"/>
      <c r="AG80" s="95">
        <f t="shared" si="36"/>
        <v>5</v>
      </c>
      <c r="AH80" s="381"/>
      <c r="AI80" s="381"/>
      <c r="AJ80" s="381"/>
      <c r="AK80" s="87">
        <v>4</v>
      </c>
      <c r="AL80" s="93" t="s">
        <v>141</v>
      </c>
      <c r="AM80" s="92"/>
      <c r="AN80" s="92" t="str">
        <f t="shared" si="29"/>
        <v/>
      </c>
      <c r="AO80" s="92"/>
      <c r="AP80" s="92" t="str">
        <f t="shared" si="30"/>
        <v/>
      </c>
      <c r="AQ80" s="92"/>
      <c r="AR80" s="92" t="str">
        <f t="shared" si="31"/>
        <v/>
      </c>
      <c r="AS80" s="92"/>
      <c r="AT80" s="92" t="str">
        <f t="shared" si="32"/>
        <v/>
      </c>
      <c r="AU80" s="92"/>
      <c r="AV80" s="92" t="str">
        <f t="shared" si="33"/>
        <v/>
      </c>
      <c r="AW80" s="92"/>
      <c r="AX80" s="92" t="str">
        <f t="shared" si="34"/>
        <v/>
      </c>
      <c r="AY80" s="92"/>
      <c r="AZ80" s="92" t="str">
        <f t="shared" si="35"/>
        <v/>
      </c>
      <c r="BA80" s="103"/>
      <c r="BB80" s="92"/>
      <c r="BC80" s="92"/>
      <c r="BD80" s="92"/>
      <c r="BE80" s="100"/>
      <c r="BF80" s="381"/>
      <c r="BG80" s="381"/>
      <c r="BH80" s="381"/>
      <c r="BI80" s="381"/>
      <c r="BJ80" s="381"/>
      <c r="BK80" s="381"/>
      <c r="BL80" s="381"/>
      <c r="BM80" s="381"/>
      <c r="BN80" s="100"/>
      <c r="BO80" s="87"/>
      <c r="BP80" s="87"/>
      <c r="BQ80" s="87"/>
      <c r="BR80" s="87"/>
      <c r="BS80" s="87"/>
      <c r="BT80" s="125"/>
      <c r="BU80" s="125"/>
      <c r="BV80" s="87"/>
      <c r="BW80" s="94"/>
      <c r="BX80" s="9"/>
      <c r="BY80" s="9"/>
      <c r="BZ80" s="9"/>
      <c r="CA80" s="9"/>
      <c r="CB80" s="9"/>
      <c r="CC80" s="9"/>
      <c r="CD80" s="9"/>
      <c r="CE80" s="9"/>
      <c r="CF80" s="9"/>
      <c r="CG80" s="9"/>
      <c r="CH80" s="9"/>
      <c r="CI80" s="9"/>
      <c r="CJ80" s="9"/>
      <c r="CK80" s="9"/>
      <c r="CL80" s="9"/>
      <c r="CM80" s="9"/>
      <c r="CN80" s="9"/>
      <c r="CO80" s="9"/>
      <c r="CP80" s="9"/>
      <c r="CQ80" s="9"/>
    </row>
    <row r="81" spans="1:95" ht="49.5" customHeight="1">
      <c r="A81" s="381"/>
      <c r="B81" s="381"/>
      <c r="C81" s="426"/>
      <c r="D81" s="426"/>
      <c r="E81" s="97"/>
      <c r="F81" s="381"/>
      <c r="G81" s="426"/>
      <c r="H81" s="426"/>
      <c r="I81" s="121"/>
      <c r="J81" s="430"/>
      <c r="K81" s="381"/>
      <c r="L81" s="381"/>
      <c r="M81" s="426"/>
      <c r="N81" s="426"/>
      <c r="O81" s="426"/>
      <c r="P81" s="426"/>
      <c r="Q81" s="426"/>
      <c r="R81" s="426"/>
      <c r="S81" s="426"/>
      <c r="T81" s="426"/>
      <c r="U81" s="426"/>
      <c r="V81" s="426"/>
      <c r="W81" s="426"/>
      <c r="X81" s="426"/>
      <c r="Y81" s="426"/>
      <c r="Z81" s="426"/>
      <c r="AA81" s="426"/>
      <c r="AB81" s="426"/>
      <c r="AC81" s="426"/>
      <c r="AD81" s="426"/>
      <c r="AE81" s="426"/>
      <c r="AF81" s="381"/>
      <c r="AG81" s="95">
        <f t="shared" si="36"/>
        <v>5</v>
      </c>
      <c r="AH81" s="381"/>
      <c r="AI81" s="381"/>
      <c r="AJ81" s="381"/>
      <c r="AK81" s="87">
        <v>5</v>
      </c>
      <c r="AL81" s="93" t="s">
        <v>141</v>
      </c>
      <c r="AM81" s="92"/>
      <c r="AN81" s="92" t="str">
        <f t="shared" si="29"/>
        <v/>
      </c>
      <c r="AO81" s="92"/>
      <c r="AP81" s="92" t="str">
        <f t="shared" si="30"/>
        <v/>
      </c>
      <c r="AQ81" s="92"/>
      <c r="AR81" s="92" t="str">
        <f t="shared" si="31"/>
        <v/>
      </c>
      <c r="AS81" s="92"/>
      <c r="AT81" s="92" t="str">
        <f t="shared" si="32"/>
        <v/>
      </c>
      <c r="AU81" s="92"/>
      <c r="AV81" s="92" t="str">
        <f t="shared" si="33"/>
        <v/>
      </c>
      <c r="AW81" s="92"/>
      <c r="AX81" s="92" t="str">
        <f t="shared" si="34"/>
        <v/>
      </c>
      <c r="AY81" s="92"/>
      <c r="AZ81" s="92" t="str">
        <f t="shared" si="35"/>
        <v/>
      </c>
      <c r="BA81" s="103"/>
      <c r="BB81" s="92"/>
      <c r="BC81" s="92"/>
      <c r="BD81" s="92"/>
      <c r="BE81" s="100"/>
      <c r="BF81" s="381"/>
      <c r="BG81" s="381"/>
      <c r="BH81" s="381"/>
      <c r="BI81" s="381"/>
      <c r="BJ81" s="381"/>
      <c r="BK81" s="381"/>
      <c r="BL81" s="381"/>
      <c r="BM81" s="381"/>
      <c r="BN81" s="100"/>
      <c r="BO81" s="87"/>
      <c r="BP81" s="87"/>
      <c r="BQ81" s="87"/>
      <c r="BR81" s="87"/>
      <c r="BS81" s="87"/>
      <c r="BT81" s="125"/>
      <c r="BU81" s="125"/>
      <c r="BV81" s="87"/>
      <c r="BW81" s="94"/>
      <c r="BX81" s="9"/>
      <c r="BY81" s="9"/>
      <c r="BZ81" s="9"/>
      <c r="CA81" s="9"/>
      <c r="CB81" s="9"/>
      <c r="CC81" s="9"/>
      <c r="CD81" s="9"/>
      <c r="CE81" s="9"/>
      <c r="CF81" s="9"/>
      <c r="CG81" s="9"/>
      <c r="CH81" s="9"/>
      <c r="CI81" s="9"/>
      <c r="CJ81" s="9"/>
      <c r="CK81" s="9"/>
      <c r="CL81" s="9"/>
      <c r="CM81" s="9"/>
      <c r="CN81" s="9"/>
      <c r="CO81" s="9"/>
      <c r="CP81" s="9"/>
      <c r="CQ81" s="9"/>
    </row>
    <row r="82" spans="1:95" ht="49.5" customHeight="1">
      <c r="A82" s="401">
        <v>21</v>
      </c>
      <c r="B82" s="401" t="s">
        <v>255</v>
      </c>
      <c r="C82" s="425" t="s">
        <v>254</v>
      </c>
      <c r="D82" s="425" t="s">
        <v>253</v>
      </c>
      <c r="E82" s="124" t="s">
        <v>252</v>
      </c>
      <c r="F82" s="124" t="s">
        <v>251</v>
      </c>
      <c r="G82" s="401" t="s">
        <v>250</v>
      </c>
      <c r="H82" s="401" t="s">
        <v>150</v>
      </c>
      <c r="I82" s="121" t="s">
        <v>123</v>
      </c>
      <c r="J82" s="401">
        <v>1</v>
      </c>
      <c r="K82" s="405" t="str">
        <f>IF(J82&lt;=0,"",IF(J82=1,"Rara vez",IF(J82=2,"Improbable",IF(J82=3,"Posible",IF(J82=4,"Probable",IF(J82=5,"Casi Seguro"))))))</f>
        <v>Rara vez</v>
      </c>
      <c r="L82" s="406">
        <f>IF(K82="","",IF(K82="Rara vez",0.2,IF(K82="Improbable",0.4,IF(K82="Posible",0.6,IF(K82="Probable",0.8,IF(K82="Casi seguro",1,))))))</f>
        <v>0.2</v>
      </c>
      <c r="M82" s="425" t="s">
        <v>114</v>
      </c>
      <c r="N82" s="425" t="s">
        <v>114</v>
      </c>
      <c r="O82" s="425" t="s">
        <v>114</v>
      </c>
      <c r="P82" s="425" t="s">
        <v>114</v>
      </c>
      <c r="Q82" s="425" t="s">
        <v>114</v>
      </c>
      <c r="R82" s="425" t="s">
        <v>114</v>
      </c>
      <c r="S82" s="425" t="s">
        <v>113</v>
      </c>
      <c r="T82" s="425" t="s">
        <v>114</v>
      </c>
      <c r="U82" s="425" t="s">
        <v>113</v>
      </c>
      <c r="V82" s="425" t="s">
        <v>114</v>
      </c>
      <c r="W82" s="425" t="s">
        <v>114</v>
      </c>
      <c r="X82" s="425" t="s">
        <v>114</v>
      </c>
      <c r="Y82" s="425" t="s">
        <v>114</v>
      </c>
      <c r="Z82" s="425" t="s">
        <v>114</v>
      </c>
      <c r="AA82" s="425" t="s">
        <v>114</v>
      </c>
      <c r="AB82" s="425" t="s">
        <v>113</v>
      </c>
      <c r="AC82" s="425" t="s">
        <v>114</v>
      </c>
      <c r="AD82" s="425" t="s">
        <v>113</v>
      </c>
      <c r="AE82" s="425" t="s">
        <v>113</v>
      </c>
      <c r="AF82" s="422">
        <f>IF(AB82="Si","19",COUNTIF(M82:AE83,"si"))</f>
        <v>14</v>
      </c>
      <c r="AG82" s="95">
        <f t="shared" si="36"/>
        <v>20</v>
      </c>
      <c r="AH82" s="405" t="str">
        <f>IF(AG82=5,"Moderado",IF(AG82=10,"Mayor",IF(AG82=20,"Catastrófico",0)))</f>
        <v>Catastrófico</v>
      </c>
      <c r="AI82" s="406">
        <f>IF(AH82="","",IF(AH82="Leve",0.2,IF(AH82="Menor",0.4,IF(AH82="Moderado",0.6,IF(AH82="Mayor",0.8,IF(AH82="Catastrófico",1,))))))</f>
        <v>1</v>
      </c>
      <c r="AJ82" s="405" t="str">
        <f>IF(OR(AND(K82="Rara vez",AH82="Moderado"),AND(K82="Improbable",AH82="Moderado")),"Moderado",IF(OR(AND(K82="Rara vez",AH82="Mayor"),AND(K82="Improbable",AH82="Mayor"),AND(K82="Posible",AH82="Moderado"),AND(K82="Probable",AH82="Moderado")),"Alta",IF(OR(AND(K82="Rara vez",AH82="Catastrófico"),AND(K82="Improbable",AH82="Catastrófico"),AND(K82="Posible",AH82="Catastrófico"),AND(K82="Probable",AH82="Catastrófico"),AND(K82="Casi seguro",AH82="Catastrófico"),AND(K82="Posible",AH82="Moderado"),AND(K82="Probable",AH82="Moderado"),AND(K82="Casi seguro",AH82="Moderado"),AND(K82="Posible",AH82="Mayor"),AND(K82="Probable",AH82="Mayor"),AND(K82="Casi seguro",AH82="Mayor")),"Extremo",)))</f>
        <v>Extremo</v>
      </c>
      <c r="AK82" s="87">
        <v>1</v>
      </c>
      <c r="AL82" s="120" t="s">
        <v>249</v>
      </c>
      <c r="AM82" s="92" t="s">
        <v>111</v>
      </c>
      <c r="AN82" s="92">
        <f t="shared" si="29"/>
        <v>15</v>
      </c>
      <c r="AO82" s="92" t="s">
        <v>110</v>
      </c>
      <c r="AP82" s="92">
        <f t="shared" si="30"/>
        <v>15</v>
      </c>
      <c r="AQ82" s="92" t="s">
        <v>109</v>
      </c>
      <c r="AR82" s="92">
        <f t="shared" si="31"/>
        <v>15</v>
      </c>
      <c r="AS82" s="92" t="s">
        <v>108</v>
      </c>
      <c r="AT82" s="92">
        <f t="shared" si="32"/>
        <v>15</v>
      </c>
      <c r="AU82" s="92" t="s">
        <v>107</v>
      </c>
      <c r="AV82" s="92">
        <f t="shared" si="33"/>
        <v>15</v>
      </c>
      <c r="AW82" s="92" t="s">
        <v>106</v>
      </c>
      <c r="AX82" s="92">
        <f t="shared" si="34"/>
        <v>15</v>
      </c>
      <c r="AY82" s="92" t="s">
        <v>105</v>
      </c>
      <c r="AZ82" s="92">
        <f t="shared" si="35"/>
        <v>15</v>
      </c>
      <c r="BA82" s="103">
        <f t="shared" ref="BA82:BA88" si="37">SUM(AN82,AP82,AR82,AT82,AV82,AX82,AZ82)</f>
        <v>105</v>
      </c>
      <c r="BB82" s="92" t="str">
        <f t="shared" ref="BB82:BB88" si="38">IF(BA82&gt;=96,"Fuerte",IF(AND(BA82&gt;=86, BA82&lt;96),"Moderado",IF(BA82&lt;86,"Débil")))</f>
        <v>Fuerte</v>
      </c>
      <c r="BC82" s="92" t="s">
        <v>104</v>
      </c>
      <c r="BD82" s="92">
        <f t="shared" ref="BD82:BD88" si="39">VALUE(IF(OR(AND(BB82="Fuerte",BC82="Fuerte")),"100",IF(OR(AND(BB82="Fuerte",BC82="Moderado"),AND(BB82="Moderado",BC82="Fuerte"),AND(BB82="Moderado",BC82="Moderado")),"50",IF(OR(AND(BB82="Fuerte",BC82="Débil"),AND(BB82="Moderado",BC82="Débil"),AND(BB82="Débil",BC82="Fuerte"),AND(BB82="Débil",BC82="Moderado"),AND(BB82="Débil",BC82="Débil")),"0",))))</f>
        <v>100</v>
      </c>
      <c r="BE82" s="100" t="str">
        <f t="shared" ref="BE82:BE88" si="40">IF(BD82=100,"Fuerte",IF(BD82=50,"Moderado",IF(BD82=0,"Débil")))</f>
        <v>Fuerte</v>
      </c>
      <c r="BF82" s="427">
        <f>AVERAGE(BD82:BD83)</f>
        <v>100</v>
      </c>
      <c r="BG82" s="427" t="str">
        <f>IF(BF82=100,"Fuerte",IF(AND(BF82&lt;=99, BF82&gt;=50),"Moderado",IF(BF82&lt;50,"Débil")))</f>
        <v>Fuerte</v>
      </c>
      <c r="BH82" s="380">
        <f>IF(BG82="Fuerte",(J82-2),IF(BG82="Moderado",(J82-1), IF(BG82="Débil",((J82-0)))))</f>
        <v>-1</v>
      </c>
      <c r="BI82" s="380" t="str">
        <f>IF(BH82&lt;=0,"Rara vez",IF(BH82=1,"Rara vez",IF(BH82=2,"Improbable",IF(BH82=3,"Posible",IF(BH82=4,"Probable",IF(BH82=5,"Casi Seguro"))))))</f>
        <v>Rara vez</v>
      </c>
      <c r="BJ82" s="406">
        <f>IF(BI82="","",IF(BI82="Rara vez",0.2,IF(BI82="Improbable",0.4,IF(BI82="Posible",0.6,IF(BI82="Probable",0.8,IF(BI82="Casi seguro",1,))))))</f>
        <v>0.2</v>
      </c>
      <c r="BK82" s="380" t="str">
        <f>IFERROR(IF(AG82=5,"Moderado",IF(AG82=10,"Mayor",IF(AG82=20,"Catastrófico",0))),"")</f>
        <v>Catastrófico</v>
      </c>
      <c r="BL82" s="406">
        <f>IF(AH82="","",IF(AH82="Moderado",0.6,IF(AH82="Mayor",0.8,IF(AH82="Catastrófico",1,))))</f>
        <v>1</v>
      </c>
      <c r="BM82" s="380" t="str">
        <f>IF(OR(AND(KBI82="Rara vez",BK82="Moderado"),AND(BI82="Improbable",BK82="Moderado")),"Moderado",IF(OR(AND(BI82="Rara vez",BK82="Mayor"),AND(BI82="Improbable",BK82="Mayor"),AND(BI82="Posible",BK82="Moderado"),AND(BI82="Probable",BK82="Moderado")),"Alta",IF(OR(AND(BI82="Rara vez",BK82="Catastrófico"),AND(BI82="Improbable",BK82="Catastrófico"),AND(BI82="Posible",BK82="Catastrófico"),AND(BI82="Probable",BK82="Catastrófico"),AND(BI82="Casi seguro",BK82="Catastrófico"),AND(BI82="Posible",BK82="Moderado"),AND(BI82="Probable",BK82="Moderado"),AND(BI82="Casi seguro",BK82="Moderado"),AND(BI82="Posible",BK82="Mayor"),AND(BI82="Probable",BK82="Mayor"),AND(BI82="Casi seguro",BK82="Mayor")),"Extremo",)))</f>
        <v>Extremo</v>
      </c>
      <c r="BN82" s="100" t="s">
        <v>147</v>
      </c>
      <c r="BO82" s="118" t="s">
        <v>248</v>
      </c>
      <c r="BP82" s="118" t="s">
        <v>247</v>
      </c>
      <c r="BQ82" s="118" t="s">
        <v>246</v>
      </c>
      <c r="BR82" s="118" t="s">
        <v>45</v>
      </c>
      <c r="BS82" s="118" t="s">
        <v>227</v>
      </c>
      <c r="BT82" s="117"/>
      <c r="BU82" s="117">
        <v>45291</v>
      </c>
      <c r="BV82" s="87"/>
      <c r="BW82" s="87"/>
      <c r="BX82" s="9"/>
      <c r="BY82" s="9"/>
      <c r="BZ82" s="9"/>
      <c r="CA82" s="9"/>
      <c r="CB82" s="9"/>
      <c r="CC82" s="9"/>
      <c r="CD82" s="9"/>
      <c r="CE82" s="9"/>
      <c r="CF82" s="9"/>
      <c r="CG82" s="9"/>
      <c r="CH82" s="9"/>
      <c r="CI82" s="9"/>
      <c r="CJ82" s="9"/>
      <c r="CK82" s="9"/>
      <c r="CL82" s="9"/>
      <c r="CM82" s="9"/>
      <c r="CN82" s="9"/>
      <c r="CO82" s="9"/>
      <c r="CP82" s="9"/>
      <c r="CQ82" s="9"/>
    </row>
    <row r="83" spans="1:95" ht="49.5" customHeight="1">
      <c r="A83" s="381"/>
      <c r="B83" s="381"/>
      <c r="C83" s="426"/>
      <c r="D83" s="426"/>
      <c r="E83" s="124" t="s">
        <v>245</v>
      </c>
      <c r="F83" s="124"/>
      <c r="G83" s="381"/>
      <c r="H83" s="381"/>
      <c r="I83" s="121" t="s">
        <v>134</v>
      </c>
      <c r="J83" s="402"/>
      <c r="K83" s="381"/>
      <c r="L83" s="381"/>
      <c r="M83" s="426"/>
      <c r="N83" s="426"/>
      <c r="O83" s="426"/>
      <c r="P83" s="426"/>
      <c r="Q83" s="426"/>
      <c r="R83" s="426"/>
      <c r="S83" s="426"/>
      <c r="T83" s="426"/>
      <c r="U83" s="426"/>
      <c r="V83" s="426"/>
      <c r="W83" s="426"/>
      <c r="X83" s="426"/>
      <c r="Y83" s="426"/>
      <c r="Z83" s="426"/>
      <c r="AA83" s="426"/>
      <c r="AB83" s="426"/>
      <c r="AC83" s="426"/>
      <c r="AD83" s="426"/>
      <c r="AE83" s="426"/>
      <c r="AF83" s="381"/>
      <c r="AG83" s="95">
        <f t="shared" si="36"/>
        <v>5</v>
      </c>
      <c r="AH83" s="381"/>
      <c r="AI83" s="381"/>
      <c r="AJ83" s="381"/>
      <c r="AK83" s="87">
        <v>2</v>
      </c>
      <c r="AL83" s="120" t="s">
        <v>244</v>
      </c>
      <c r="AM83" s="92" t="s">
        <v>111</v>
      </c>
      <c r="AN83" s="92">
        <f t="shared" si="29"/>
        <v>15</v>
      </c>
      <c r="AO83" s="92" t="s">
        <v>110</v>
      </c>
      <c r="AP83" s="92">
        <f t="shared" si="30"/>
        <v>15</v>
      </c>
      <c r="AQ83" s="92" t="s">
        <v>109</v>
      </c>
      <c r="AR83" s="92">
        <f t="shared" si="31"/>
        <v>15</v>
      </c>
      <c r="AS83" s="92" t="s">
        <v>108</v>
      </c>
      <c r="AT83" s="92">
        <f t="shared" si="32"/>
        <v>15</v>
      </c>
      <c r="AU83" s="92" t="s">
        <v>107</v>
      </c>
      <c r="AV83" s="92">
        <f t="shared" si="33"/>
        <v>15</v>
      </c>
      <c r="AW83" s="92" t="s">
        <v>106</v>
      </c>
      <c r="AX83" s="92">
        <f t="shared" si="34"/>
        <v>15</v>
      </c>
      <c r="AY83" s="92" t="s">
        <v>105</v>
      </c>
      <c r="AZ83" s="92">
        <f t="shared" si="35"/>
        <v>15</v>
      </c>
      <c r="BA83" s="103">
        <f t="shared" si="37"/>
        <v>105</v>
      </c>
      <c r="BB83" s="92" t="str">
        <f t="shared" si="38"/>
        <v>Fuerte</v>
      </c>
      <c r="BC83" s="92" t="s">
        <v>104</v>
      </c>
      <c r="BD83" s="92">
        <f t="shared" si="39"/>
        <v>100</v>
      </c>
      <c r="BE83" s="100" t="str">
        <f t="shared" si="40"/>
        <v>Fuerte</v>
      </c>
      <c r="BF83" s="381"/>
      <c r="BG83" s="381"/>
      <c r="BH83" s="381"/>
      <c r="BI83" s="381"/>
      <c r="BJ83" s="381"/>
      <c r="BK83" s="381"/>
      <c r="BL83" s="381"/>
      <c r="BM83" s="381"/>
      <c r="BN83" s="100" t="s">
        <v>196</v>
      </c>
      <c r="BO83" s="118" t="s">
        <v>243</v>
      </c>
      <c r="BP83" s="118" t="s">
        <v>242</v>
      </c>
      <c r="BQ83" s="118" t="s">
        <v>241</v>
      </c>
      <c r="BR83" s="118" t="s">
        <v>45</v>
      </c>
      <c r="BS83" s="118" t="s">
        <v>227</v>
      </c>
      <c r="BT83" s="117"/>
      <c r="BU83" s="117">
        <v>45291</v>
      </c>
      <c r="BV83" s="87"/>
      <c r="BW83" s="87"/>
      <c r="BX83" s="9"/>
      <c r="BY83" s="9"/>
      <c r="BZ83" s="9"/>
      <c r="CA83" s="9"/>
      <c r="CB83" s="9"/>
      <c r="CC83" s="9"/>
      <c r="CD83" s="9"/>
      <c r="CE83" s="9"/>
      <c r="CF83" s="9"/>
      <c r="CG83" s="9"/>
      <c r="CH83" s="9"/>
      <c r="CI83" s="9"/>
      <c r="CJ83" s="9"/>
      <c r="CK83" s="9"/>
      <c r="CL83" s="9"/>
      <c r="CM83" s="9"/>
      <c r="CN83" s="9"/>
      <c r="CO83" s="9"/>
      <c r="CP83" s="9"/>
      <c r="CQ83" s="9"/>
    </row>
    <row r="84" spans="1:95" ht="49.5" customHeight="1">
      <c r="A84" s="381"/>
      <c r="B84" s="381"/>
      <c r="C84" s="426"/>
      <c r="D84" s="426"/>
      <c r="E84" s="124" t="s">
        <v>240</v>
      </c>
      <c r="F84" s="123"/>
      <c r="G84" s="381"/>
      <c r="H84" s="381"/>
      <c r="I84" s="121" t="s">
        <v>124</v>
      </c>
      <c r="J84" s="402"/>
      <c r="K84" s="381"/>
      <c r="L84" s="381"/>
      <c r="M84" s="426"/>
      <c r="N84" s="426"/>
      <c r="O84" s="426"/>
      <c r="P84" s="426"/>
      <c r="Q84" s="426"/>
      <c r="R84" s="426"/>
      <c r="S84" s="426"/>
      <c r="T84" s="426"/>
      <c r="U84" s="426"/>
      <c r="V84" s="426"/>
      <c r="W84" s="426"/>
      <c r="X84" s="426"/>
      <c r="Y84" s="426"/>
      <c r="Z84" s="426"/>
      <c r="AA84" s="426"/>
      <c r="AB84" s="426"/>
      <c r="AC84" s="426"/>
      <c r="AD84" s="426"/>
      <c r="AE84" s="426"/>
      <c r="AF84" s="381"/>
      <c r="AG84" s="95">
        <f t="shared" si="36"/>
        <v>5</v>
      </c>
      <c r="AH84" s="381"/>
      <c r="AI84" s="381"/>
      <c r="AJ84" s="381"/>
      <c r="AK84" s="87">
        <v>3</v>
      </c>
      <c r="AL84" s="120" t="s">
        <v>239</v>
      </c>
      <c r="AM84" s="92" t="s">
        <v>111</v>
      </c>
      <c r="AN84" s="92">
        <f t="shared" si="29"/>
        <v>15</v>
      </c>
      <c r="AO84" s="92" t="s">
        <v>110</v>
      </c>
      <c r="AP84" s="92">
        <f t="shared" si="30"/>
        <v>15</v>
      </c>
      <c r="AQ84" s="92" t="s">
        <v>109</v>
      </c>
      <c r="AR84" s="92">
        <f t="shared" si="31"/>
        <v>15</v>
      </c>
      <c r="AS84" s="92" t="s">
        <v>108</v>
      </c>
      <c r="AT84" s="92">
        <f t="shared" si="32"/>
        <v>15</v>
      </c>
      <c r="AU84" s="92" t="s">
        <v>107</v>
      </c>
      <c r="AV84" s="92">
        <f t="shared" si="33"/>
        <v>15</v>
      </c>
      <c r="AW84" s="92" t="s">
        <v>106</v>
      </c>
      <c r="AX84" s="92">
        <f t="shared" si="34"/>
        <v>15</v>
      </c>
      <c r="AY84" s="92" t="s">
        <v>105</v>
      </c>
      <c r="AZ84" s="92">
        <f t="shared" si="35"/>
        <v>15</v>
      </c>
      <c r="BA84" s="103">
        <f t="shared" si="37"/>
        <v>105</v>
      </c>
      <c r="BB84" s="92" t="str">
        <f t="shared" si="38"/>
        <v>Fuerte</v>
      </c>
      <c r="BC84" s="92" t="s">
        <v>104</v>
      </c>
      <c r="BD84" s="92">
        <f t="shared" si="39"/>
        <v>100</v>
      </c>
      <c r="BE84" s="100" t="str">
        <f t="shared" si="40"/>
        <v>Fuerte</v>
      </c>
      <c r="BF84" s="381"/>
      <c r="BG84" s="381"/>
      <c r="BH84" s="381"/>
      <c r="BI84" s="381"/>
      <c r="BJ84" s="381"/>
      <c r="BK84" s="381"/>
      <c r="BL84" s="381"/>
      <c r="BM84" s="381"/>
      <c r="BN84" s="100" t="s">
        <v>147</v>
      </c>
      <c r="BO84" s="118" t="s">
        <v>238</v>
      </c>
      <c r="BP84" s="118" t="s">
        <v>237</v>
      </c>
      <c r="BQ84" s="118" t="s">
        <v>236</v>
      </c>
      <c r="BR84" s="118" t="s">
        <v>45</v>
      </c>
      <c r="BS84" s="118" t="s">
        <v>227</v>
      </c>
      <c r="BT84" s="117"/>
      <c r="BU84" s="117">
        <v>45291</v>
      </c>
      <c r="BV84" s="87"/>
      <c r="BW84" s="87"/>
      <c r="BX84" s="9"/>
      <c r="BY84" s="9"/>
      <c r="BZ84" s="9"/>
      <c r="CA84" s="9"/>
      <c r="CB84" s="9"/>
      <c r="CC84" s="9"/>
      <c r="CD84" s="9"/>
      <c r="CE84" s="9"/>
      <c r="CF84" s="9"/>
      <c r="CG84" s="9"/>
      <c r="CH84" s="9"/>
      <c r="CI84" s="9"/>
      <c r="CJ84" s="9"/>
      <c r="CK84" s="9"/>
      <c r="CL84" s="9"/>
      <c r="CM84" s="9"/>
      <c r="CN84" s="9"/>
      <c r="CO84" s="9"/>
      <c r="CP84" s="9"/>
      <c r="CQ84" s="9"/>
    </row>
    <row r="85" spans="1:95" ht="49.5" customHeight="1">
      <c r="A85" s="381"/>
      <c r="B85" s="381"/>
      <c r="C85" s="426"/>
      <c r="D85" s="426"/>
      <c r="E85" s="97"/>
      <c r="F85" s="97"/>
      <c r="G85" s="381"/>
      <c r="H85" s="381"/>
      <c r="I85" s="121" t="s">
        <v>115</v>
      </c>
      <c r="J85" s="402"/>
      <c r="K85" s="381"/>
      <c r="L85" s="381"/>
      <c r="M85" s="426"/>
      <c r="N85" s="426"/>
      <c r="O85" s="426"/>
      <c r="P85" s="426"/>
      <c r="Q85" s="426"/>
      <c r="R85" s="426"/>
      <c r="S85" s="426"/>
      <c r="T85" s="426"/>
      <c r="U85" s="426"/>
      <c r="V85" s="426"/>
      <c r="W85" s="426"/>
      <c r="X85" s="426"/>
      <c r="Y85" s="426"/>
      <c r="Z85" s="426"/>
      <c r="AA85" s="426"/>
      <c r="AB85" s="426"/>
      <c r="AC85" s="426"/>
      <c r="AD85" s="426"/>
      <c r="AE85" s="426"/>
      <c r="AF85" s="381"/>
      <c r="AG85" s="95">
        <f t="shared" si="36"/>
        <v>5</v>
      </c>
      <c r="AH85" s="381"/>
      <c r="AI85" s="381"/>
      <c r="AJ85" s="381"/>
      <c r="AK85" s="87">
        <v>4</v>
      </c>
      <c r="AL85" s="120" t="s">
        <v>235</v>
      </c>
      <c r="AM85" s="92" t="s">
        <v>111</v>
      </c>
      <c r="AN85" s="92">
        <f t="shared" si="29"/>
        <v>15</v>
      </c>
      <c r="AO85" s="92" t="s">
        <v>110</v>
      </c>
      <c r="AP85" s="92">
        <f t="shared" si="30"/>
        <v>15</v>
      </c>
      <c r="AQ85" s="92" t="s">
        <v>109</v>
      </c>
      <c r="AR85" s="92">
        <f t="shared" si="31"/>
        <v>15</v>
      </c>
      <c r="AS85" s="92" t="s">
        <v>148</v>
      </c>
      <c r="AT85" s="92">
        <f t="shared" si="32"/>
        <v>10</v>
      </c>
      <c r="AU85" s="92" t="s">
        <v>107</v>
      </c>
      <c r="AV85" s="92">
        <f t="shared" si="33"/>
        <v>15</v>
      </c>
      <c r="AW85" s="92" t="s">
        <v>106</v>
      </c>
      <c r="AX85" s="92">
        <f t="shared" si="34"/>
        <v>15</v>
      </c>
      <c r="AY85" s="92" t="s">
        <v>105</v>
      </c>
      <c r="AZ85" s="92">
        <f t="shared" si="35"/>
        <v>15</v>
      </c>
      <c r="BA85" s="103">
        <f t="shared" si="37"/>
        <v>100</v>
      </c>
      <c r="BB85" s="92" t="str">
        <f t="shared" si="38"/>
        <v>Fuerte</v>
      </c>
      <c r="BC85" s="92" t="s">
        <v>104</v>
      </c>
      <c r="BD85" s="92">
        <f t="shared" si="39"/>
        <v>100</v>
      </c>
      <c r="BE85" s="100" t="str">
        <f t="shared" si="40"/>
        <v>Fuerte</v>
      </c>
      <c r="BF85" s="381"/>
      <c r="BG85" s="381"/>
      <c r="BH85" s="381"/>
      <c r="BI85" s="381"/>
      <c r="BJ85" s="381"/>
      <c r="BK85" s="381"/>
      <c r="BL85" s="381"/>
      <c r="BM85" s="381"/>
      <c r="BN85" s="100" t="s">
        <v>147</v>
      </c>
      <c r="BO85" s="118" t="s">
        <v>234</v>
      </c>
      <c r="BP85" s="122" t="s">
        <v>233</v>
      </c>
      <c r="BQ85" s="122" t="s">
        <v>232</v>
      </c>
      <c r="BR85" s="118" t="s">
        <v>45</v>
      </c>
      <c r="BS85" s="118" t="s">
        <v>227</v>
      </c>
      <c r="BT85" s="117"/>
      <c r="BU85" s="117">
        <v>45291</v>
      </c>
      <c r="BV85" s="87"/>
      <c r="BW85" s="87"/>
      <c r="BX85" s="9"/>
      <c r="BY85" s="9"/>
      <c r="BZ85" s="9"/>
      <c r="CA85" s="9"/>
      <c r="CB85" s="9"/>
      <c r="CC85" s="9"/>
      <c r="CD85" s="9"/>
      <c r="CE85" s="9"/>
      <c r="CF85" s="9"/>
      <c r="CG85" s="9"/>
      <c r="CH85" s="9"/>
      <c r="CI85" s="9"/>
      <c r="CJ85" s="9"/>
      <c r="CK85" s="9"/>
      <c r="CL85" s="9"/>
      <c r="CM85" s="9"/>
      <c r="CN85" s="9"/>
      <c r="CO85" s="9"/>
      <c r="CP85" s="9"/>
      <c r="CQ85" s="9"/>
    </row>
    <row r="86" spans="1:95" ht="49.5" customHeight="1">
      <c r="A86" s="381"/>
      <c r="B86" s="381"/>
      <c r="C86" s="426"/>
      <c r="D86" s="426"/>
      <c r="E86" s="97"/>
      <c r="F86" s="97"/>
      <c r="G86" s="381"/>
      <c r="H86" s="381"/>
      <c r="I86" s="121" t="s">
        <v>173</v>
      </c>
      <c r="J86" s="402"/>
      <c r="K86" s="381"/>
      <c r="L86" s="381"/>
      <c r="M86" s="426"/>
      <c r="N86" s="426"/>
      <c r="O86" s="426"/>
      <c r="P86" s="426"/>
      <c r="Q86" s="426"/>
      <c r="R86" s="426"/>
      <c r="S86" s="426"/>
      <c r="T86" s="426"/>
      <c r="U86" s="426"/>
      <c r="V86" s="426"/>
      <c r="W86" s="426"/>
      <c r="X86" s="426"/>
      <c r="Y86" s="426"/>
      <c r="Z86" s="426"/>
      <c r="AA86" s="426"/>
      <c r="AB86" s="426"/>
      <c r="AC86" s="426"/>
      <c r="AD86" s="426"/>
      <c r="AE86" s="426"/>
      <c r="AF86" s="381"/>
      <c r="AG86" s="95">
        <f t="shared" si="36"/>
        <v>5</v>
      </c>
      <c r="AH86" s="381"/>
      <c r="AI86" s="381"/>
      <c r="AJ86" s="381"/>
      <c r="AK86" s="87">
        <v>5</v>
      </c>
      <c r="AL86" s="120" t="s">
        <v>231</v>
      </c>
      <c r="AM86" s="92" t="s">
        <v>111</v>
      </c>
      <c r="AN86" s="92">
        <f t="shared" si="29"/>
        <v>15</v>
      </c>
      <c r="AO86" s="92" t="s">
        <v>110</v>
      </c>
      <c r="AP86" s="92">
        <f t="shared" si="30"/>
        <v>15</v>
      </c>
      <c r="AQ86" s="92" t="s">
        <v>109</v>
      </c>
      <c r="AR86" s="92">
        <f t="shared" si="31"/>
        <v>15</v>
      </c>
      <c r="AS86" s="92" t="s">
        <v>148</v>
      </c>
      <c r="AT86" s="92">
        <f t="shared" si="32"/>
        <v>10</v>
      </c>
      <c r="AU86" s="92" t="s">
        <v>107</v>
      </c>
      <c r="AV86" s="92">
        <f t="shared" si="33"/>
        <v>15</v>
      </c>
      <c r="AW86" s="92" t="s">
        <v>106</v>
      </c>
      <c r="AX86" s="92">
        <f t="shared" si="34"/>
        <v>15</v>
      </c>
      <c r="AY86" s="92" t="s">
        <v>105</v>
      </c>
      <c r="AZ86" s="92">
        <f t="shared" si="35"/>
        <v>15</v>
      </c>
      <c r="BA86" s="103">
        <f t="shared" si="37"/>
        <v>100</v>
      </c>
      <c r="BB86" s="92" t="str">
        <f t="shared" si="38"/>
        <v>Fuerte</v>
      </c>
      <c r="BC86" s="92" t="s">
        <v>104</v>
      </c>
      <c r="BD86" s="92">
        <f t="shared" si="39"/>
        <v>100</v>
      </c>
      <c r="BE86" s="100" t="str">
        <f t="shared" si="40"/>
        <v>Fuerte</v>
      </c>
      <c r="BF86" s="381"/>
      <c r="BG86" s="381"/>
      <c r="BH86" s="381"/>
      <c r="BI86" s="381"/>
      <c r="BJ86" s="381"/>
      <c r="BK86" s="381"/>
      <c r="BL86" s="381"/>
      <c r="BM86" s="381"/>
      <c r="BN86" s="100" t="s">
        <v>147</v>
      </c>
      <c r="BO86" s="119" t="s">
        <v>230</v>
      </c>
      <c r="BP86" s="118" t="s">
        <v>229</v>
      </c>
      <c r="BQ86" s="118" t="s">
        <v>228</v>
      </c>
      <c r="BR86" s="118" t="s">
        <v>45</v>
      </c>
      <c r="BS86" s="118" t="s">
        <v>227</v>
      </c>
      <c r="BT86" s="117"/>
      <c r="BU86" s="117">
        <v>45291</v>
      </c>
      <c r="BV86" s="87"/>
      <c r="BW86" s="87"/>
      <c r="BX86" s="9"/>
      <c r="BY86" s="9"/>
      <c r="BZ86" s="9"/>
      <c r="CA86" s="9"/>
      <c r="CB86" s="9"/>
      <c r="CC86" s="9"/>
      <c r="CD86" s="9"/>
      <c r="CE86" s="9"/>
      <c r="CF86" s="9"/>
      <c r="CG86" s="9"/>
      <c r="CH86" s="9"/>
      <c r="CI86" s="9"/>
      <c r="CJ86" s="9"/>
      <c r="CK86" s="9"/>
      <c r="CL86" s="9"/>
      <c r="CM86" s="9"/>
      <c r="CN86" s="9"/>
      <c r="CO86" s="9"/>
      <c r="CP86" s="9"/>
      <c r="CQ86" s="9"/>
    </row>
    <row r="87" spans="1:95" ht="96" customHeight="1">
      <c r="A87" s="96">
        <v>22</v>
      </c>
      <c r="B87" s="96" t="s">
        <v>217</v>
      </c>
      <c r="C87" s="96" t="s">
        <v>226</v>
      </c>
      <c r="D87" s="96" t="s">
        <v>225</v>
      </c>
      <c r="E87" s="96" t="s">
        <v>224</v>
      </c>
      <c r="F87" s="96" t="s">
        <v>223</v>
      </c>
      <c r="G87" s="96" t="s">
        <v>222</v>
      </c>
      <c r="H87" s="96" t="s">
        <v>150</v>
      </c>
      <c r="I87" s="96" t="s">
        <v>134</v>
      </c>
      <c r="J87" s="116">
        <v>4</v>
      </c>
      <c r="K87" s="105" t="str">
        <f>IF(J87&lt;=0,"",IF(J87=1,"Rara vez",IF(J87=2,"Improbable",IF(J87=3,"Posible",IF(J87=4,"Probable",IF(J87=5,"Casi Seguro"))))))</f>
        <v>Probable</v>
      </c>
      <c r="L87" s="102">
        <f>IF(K87="","",IF(K87="Rara vez",0.2,IF(K87="Improbable",0.4,IF(K87="Posible",0.6,IF(K87="Probable",0.8,IF(K87="Casi seguro",1,))))))</f>
        <v>0.8</v>
      </c>
      <c r="M87" s="102" t="s">
        <v>114</v>
      </c>
      <c r="N87" s="102" t="s">
        <v>114</v>
      </c>
      <c r="O87" s="102" t="s">
        <v>113</v>
      </c>
      <c r="P87" s="102" t="s">
        <v>113</v>
      </c>
      <c r="Q87" s="102" t="s">
        <v>114</v>
      </c>
      <c r="R87" s="102" t="s">
        <v>113</v>
      </c>
      <c r="S87" s="102" t="s">
        <v>113</v>
      </c>
      <c r="T87" s="102" t="s">
        <v>113</v>
      </c>
      <c r="U87" s="102" t="s">
        <v>114</v>
      </c>
      <c r="V87" s="102" t="s">
        <v>113</v>
      </c>
      <c r="W87" s="102" t="s">
        <v>114</v>
      </c>
      <c r="X87" s="102" t="s">
        <v>114</v>
      </c>
      <c r="Y87" s="102" t="s">
        <v>113</v>
      </c>
      <c r="Z87" s="102" t="s">
        <v>114</v>
      </c>
      <c r="AA87" s="102" t="s">
        <v>114</v>
      </c>
      <c r="AB87" s="102" t="s">
        <v>113</v>
      </c>
      <c r="AC87" s="102" t="s">
        <v>113</v>
      </c>
      <c r="AD87" s="102" t="s">
        <v>113</v>
      </c>
      <c r="AE87" s="102" t="s">
        <v>113</v>
      </c>
      <c r="AF87" s="106">
        <f>IF(AB87="Si","19",COUNTIF(M87:AE87,"si"))</f>
        <v>8</v>
      </c>
      <c r="AG87" s="95">
        <f t="shared" si="36"/>
        <v>10</v>
      </c>
      <c r="AH87" s="105" t="str">
        <f>IF(AG87=5,"Moderado",IF(AG87=10,"Mayor",IF(AG87=20,"Catastrófico",0)))</f>
        <v>Mayor</v>
      </c>
      <c r="AI87" s="102">
        <f>IF(AH87="","",IF(AH87="Moderado",0.6,IF(AH87="Mayor",0.8,IF(AH87="Catastrófico",1,))))</f>
        <v>0.8</v>
      </c>
      <c r="AJ87" s="105"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Extremo</v>
      </c>
      <c r="AK87" s="94">
        <v>1</v>
      </c>
      <c r="AL87" s="115" t="s">
        <v>221</v>
      </c>
      <c r="AM87" s="90" t="s">
        <v>111</v>
      </c>
      <c r="AN87" s="90">
        <f t="shared" si="29"/>
        <v>15</v>
      </c>
      <c r="AO87" s="90" t="s">
        <v>110</v>
      </c>
      <c r="AP87" s="90">
        <f t="shared" si="30"/>
        <v>15</v>
      </c>
      <c r="AQ87" s="90" t="s">
        <v>109</v>
      </c>
      <c r="AR87" s="90">
        <f t="shared" si="31"/>
        <v>15</v>
      </c>
      <c r="AS87" s="90" t="s">
        <v>108</v>
      </c>
      <c r="AT87" s="90">
        <f t="shared" si="32"/>
        <v>15</v>
      </c>
      <c r="AU87" s="90" t="s">
        <v>107</v>
      </c>
      <c r="AV87" s="90">
        <f t="shared" si="33"/>
        <v>15</v>
      </c>
      <c r="AW87" s="92" t="s">
        <v>106</v>
      </c>
      <c r="AX87" s="90">
        <f t="shared" si="34"/>
        <v>15</v>
      </c>
      <c r="AY87" s="92" t="s">
        <v>105</v>
      </c>
      <c r="AZ87" s="90">
        <f t="shared" si="35"/>
        <v>15</v>
      </c>
      <c r="BA87" s="91">
        <f t="shared" si="37"/>
        <v>105</v>
      </c>
      <c r="BB87" s="90" t="str">
        <f t="shared" si="38"/>
        <v>Fuerte</v>
      </c>
      <c r="BC87" s="90" t="s">
        <v>104</v>
      </c>
      <c r="BD87" s="90">
        <f t="shared" si="39"/>
        <v>100</v>
      </c>
      <c r="BE87" s="89" t="str">
        <f t="shared" si="40"/>
        <v>Fuerte</v>
      </c>
      <c r="BF87" s="89">
        <f>AVERAGE(BD87:BD87)</f>
        <v>100</v>
      </c>
      <c r="BG87" s="89" t="str">
        <f>IF(BF87=100,"Fuerte",IF(AND(BF87&lt;=99, BF87&gt;=50),"Moderado",IF(BF87&lt;50,"Débil")))</f>
        <v>Fuerte</v>
      </c>
      <c r="BH87" s="101">
        <f>IF(BG87="Fuerte",(J87-2),IF(BG87="Moderado",(J87-1), IF(BG87="Débil",((J87-0)))))</f>
        <v>2</v>
      </c>
      <c r="BI87" s="101" t="str">
        <f>IF(BH87&lt;=0,"",IF(BH87=1,"Rara vez",IF(BH87=2,"Improbable",IF(BH87=3,"Posible",IF(BH87=4,"Probable",IF(BH87=5,"Casi Seguro"))))))</f>
        <v>Improbable</v>
      </c>
      <c r="BJ87" s="114">
        <f>IF(BI87="","",IF(BI87="Rara vez",0.2,IF(BI87="Improbable",0.4,IF(BI87="Posible",0.6,IF(BI87="Probable",0.8,IF(BI87="Casi seguro",1,))))))</f>
        <v>0.4</v>
      </c>
      <c r="BK87" s="101" t="str">
        <f>IFERROR(IF(AG87=5,"Moderado",IF(AG87=10,"Mayor",IF(AG87=20,"Catastrófico",0))),"")</f>
        <v>Mayor</v>
      </c>
      <c r="BL87" s="114">
        <f>IF(AH87="","",IF(AH87="Moderado",0.6,IF(AH87="Mayor",0.8,IF(AH87="Catastrófico",1,))))</f>
        <v>0.8</v>
      </c>
      <c r="BM87" s="113"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89" t="s">
        <v>147</v>
      </c>
      <c r="BO87" s="112" t="s">
        <v>220</v>
      </c>
      <c r="BP87" s="111" t="s">
        <v>219</v>
      </c>
      <c r="BQ87" s="111" t="s">
        <v>218</v>
      </c>
      <c r="BR87" s="111" t="s">
        <v>217</v>
      </c>
      <c r="BS87" s="111" t="s">
        <v>216</v>
      </c>
      <c r="BT87" s="110" t="s">
        <v>215</v>
      </c>
      <c r="BU87" s="110" t="s">
        <v>214</v>
      </c>
      <c r="BV87" s="87"/>
      <c r="BW87" s="94"/>
      <c r="BX87" s="9"/>
      <c r="BY87" s="9"/>
      <c r="BZ87" s="9"/>
      <c r="CA87" s="9"/>
      <c r="CB87" s="9"/>
      <c r="CC87" s="9"/>
      <c r="CD87" s="9"/>
      <c r="CE87" s="9"/>
      <c r="CF87" s="9"/>
      <c r="CG87" s="9"/>
      <c r="CH87" s="9"/>
      <c r="CI87" s="9"/>
      <c r="CJ87" s="9"/>
      <c r="CK87" s="9"/>
      <c r="CL87" s="9"/>
      <c r="CM87" s="9"/>
      <c r="CN87" s="9"/>
      <c r="CO87" s="9"/>
      <c r="CP87" s="9"/>
      <c r="CQ87" s="9"/>
    </row>
    <row r="88" spans="1:95" ht="195">
      <c r="A88" s="401">
        <v>23</v>
      </c>
      <c r="B88" s="401" t="s">
        <v>213</v>
      </c>
      <c r="C88" s="401" t="s">
        <v>212</v>
      </c>
      <c r="D88" s="401" t="s">
        <v>211</v>
      </c>
      <c r="E88" s="97" t="s">
        <v>210</v>
      </c>
      <c r="F88" s="97" t="s">
        <v>209</v>
      </c>
      <c r="G88" s="401" t="s">
        <v>208</v>
      </c>
      <c r="H88" s="401" t="s">
        <v>150</v>
      </c>
      <c r="I88" s="54" t="s">
        <v>134</v>
      </c>
      <c r="J88" s="419">
        <v>5</v>
      </c>
      <c r="K88" s="405" t="str">
        <f>IF(J88&lt;=0,"",IF(J88=1,"Rara vez",IF(J88=2,"Improbable",IF(J88=3,"Posible",IF(J88=4,"Probable",IF(J88=5,"Casi Seguro"))))))</f>
        <v>Casi Seguro</v>
      </c>
      <c r="L88" s="406">
        <f>IF(K88="","",IF(K88="Rara vez",0.2,IF(K88="Improbable",0.4,IF(K88="Posible",0.6,IF(K88="Probable",0.8,IF(K88="Casi seguro",1,))))))</f>
        <v>1</v>
      </c>
      <c r="M88" s="355" t="s">
        <v>114</v>
      </c>
      <c r="N88" s="355" t="s">
        <v>114</v>
      </c>
      <c r="O88" s="355" t="s">
        <v>114</v>
      </c>
      <c r="P88" s="355" t="s">
        <v>114</v>
      </c>
      <c r="Q88" s="355" t="s">
        <v>114</v>
      </c>
      <c r="R88" s="355" t="s">
        <v>114</v>
      </c>
      <c r="S88" s="355" t="s">
        <v>114</v>
      </c>
      <c r="T88" s="355" t="s">
        <v>114</v>
      </c>
      <c r="U88" s="355" t="s">
        <v>114</v>
      </c>
      <c r="V88" s="355" t="s">
        <v>114</v>
      </c>
      <c r="W88" s="355" t="s">
        <v>114</v>
      </c>
      <c r="X88" s="355" t="s">
        <v>114</v>
      </c>
      <c r="Y88" s="355" t="s">
        <v>114</v>
      </c>
      <c r="Z88" s="355" t="s">
        <v>114</v>
      </c>
      <c r="AA88" s="355" t="s">
        <v>114</v>
      </c>
      <c r="AB88" s="355" t="s">
        <v>113</v>
      </c>
      <c r="AC88" s="355" t="s">
        <v>114</v>
      </c>
      <c r="AD88" s="355" t="s">
        <v>114</v>
      </c>
      <c r="AE88" s="355" t="s">
        <v>113</v>
      </c>
      <c r="AF88" s="422">
        <f>IF(AB88="Si","19",COUNTIF(M88:AE89,"si"))</f>
        <v>17</v>
      </c>
      <c r="AG88" s="95">
        <f t="shared" si="36"/>
        <v>20</v>
      </c>
      <c r="AH88" s="405" t="str">
        <f>IF(AG88=5,"Moderado",IF(AG88=10,"Mayor",IF(AG88=20,"Catastrófico",0)))</f>
        <v>Catastrófico</v>
      </c>
      <c r="AI88" s="406">
        <f>IF(AH88="","",IF(AH88="Moderado",0.6,IF(AH88="Mayor",0.8,IF(AH88="Catastrófico",1,))))</f>
        <v>1</v>
      </c>
      <c r="AJ88" s="405" t="str">
        <f>IF(OR(AND(K88="Rara vez",AH88="Moderado"),AND(K88="Improbable",AH88="Moderado")),"Moderado",IF(OR(AND(K88="Rara vez",AH88="Mayor"),AND(K88="Improbable",AH88="Mayor"),AND(K88="Posible",AH88="Moderado"),AND(K88="Probable",AH88="Moderado")),"Alta",IF(OR(AND(K88="Rara vez",AH88="Catastrófico"),AND(K88="Improbable",AH88="Catastrófico"),AND(K88="Posible",AH88="Catastrófico"),AND(K88="Probable",AH88="Catastrófico"),AND(K88="Casi seguro",AH88="Catastrófico"),AND(K88="Posible",AH88="Moderado"),AND(K88="Probable",AH88="Moderado"),AND(K88="Casi seguro",AH88="Moderado"),AND(K88="Posible",AH88="Mayor"),AND(K88="Probable",AH88="Mayor"),AND(K88="Casi seguro",AH88="Mayor")),"Extremo",)))</f>
        <v>Extremo</v>
      </c>
      <c r="AK88" s="94">
        <v>1</v>
      </c>
      <c r="AL88" s="73" t="s">
        <v>207</v>
      </c>
      <c r="AM88" s="90" t="s">
        <v>111</v>
      </c>
      <c r="AN88" s="90">
        <f t="shared" si="29"/>
        <v>15</v>
      </c>
      <c r="AO88" s="90" t="s">
        <v>110</v>
      </c>
      <c r="AP88" s="90">
        <f t="shared" si="30"/>
        <v>15</v>
      </c>
      <c r="AQ88" s="90" t="s">
        <v>109</v>
      </c>
      <c r="AR88" s="90">
        <f t="shared" si="31"/>
        <v>15</v>
      </c>
      <c r="AS88" s="90" t="s">
        <v>148</v>
      </c>
      <c r="AT88" s="90">
        <f t="shared" si="32"/>
        <v>10</v>
      </c>
      <c r="AU88" s="90" t="s">
        <v>107</v>
      </c>
      <c r="AV88" s="90">
        <f t="shared" si="33"/>
        <v>15</v>
      </c>
      <c r="AW88" s="92" t="s">
        <v>106</v>
      </c>
      <c r="AX88" s="90">
        <f t="shared" si="34"/>
        <v>15</v>
      </c>
      <c r="AY88" s="92" t="s">
        <v>105</v>
      </c>
      <c r="AZ88" s="90">
        <f t="shared" si="35"/>
        <v>15</v>
      </c>
      <c r="BA88" s="91">
        <f t="shared" si="37"/>
        <v>100</v>
      </c>
      <c r="BB88" s="90" t="str">
        <f t="shared" si="38"/>
        <v>Fuerte</v>
      </c>
      <c r="BC88" s="90" t="s">
        <v>104</v>
      </c>
      <c r="BD88" s="90">
        <f t="shared" si="39"/>
        <v>100</v>
      </c>
      <c r="BE88" s="89" t="str">
        <f t="shared" si="40"/>
        <v>Fuerte</v>
      </c>
      <c r="BF88" s="407">
        <f>AVERAGE(BD88:BD92)</f>
        <v>100</v>
      </c>
      <c r="BG88" s="407" t="str">
        <f>IF(BF88=100,"Fuerte",IF(AND(BF88&lt;=99, BF88&gt;=50),"Moderado",IF(BF88&lt;50,"Débil")))</f>
        <v>Fuerte</v>
      </c>
      <c r="BH88" s="380">
        <f>IF(BG88="Fuerte",(J88-2),IF(BG88="Moderado",(J88-1), IF(BG88="Débil",((J88-0)))))</f>
        <v>3</v>
      </c>
      <c r="BI88" s="380" t="str">
        <f>IF(BH88&lt;=0,"",IF(BH88=1,"Rara vez",IF(BH88=2,"Improbable",IF(BH88=3,"Posible",IF(BH88=4,"Probable",IF(BH88=5,"Casi Seguro"))))))</f>
        <v>Posible</v>
      </c>
      <c r="BJ88" s="403">
        <f>IF(BI88="","",IF(BI88="Rara vez",0.2,IF(BI88="Improbable",0.4,IF(BI88="Posible",0.6,IF(BI88="Probable",0.8,IF(BI88="Casi seguro",1,))))))</f>
        <v>0.6</v>
      </c>
      <c r="BK88" s="380" t="str">
        <f>IFERROR(IF(AG88=5,"Moderado",IF(AG88=10,"Mayor",IF(AG88=20,"Catastrófico",0))),"")</f>
        <v>Catastrófico</v>
      </c>
      <c r="BL88" s="403">
        <f>IF(AH88="","",IF(AH88="Moderado",0.6,IF(AH88="Mayor",0.8,IF(AH88="Catastrófico",1,))))</f>
        <v>1</v>
      </c>
      <c r="BM88" s="404" t="str">
        <f>IF(OR(AND(KBI88="Rara vez",BK88="Moderado"),AND(BI88="Improbable",BK88="Moderado")),"Moderado",IF(OR(AND(BI88="Rara vez",BK88="Mayor"),AND(BI88="Improbable",BK88="Mayor"),AND(BI88="Posible",BK88="Moderado"),AND(BI88="Probable",BK88="Moderado")),"Alta",IF(OR(AND(BI88="Rara vez",BK88="Catastrófico"),AND(BI88="Improbable",BK88="Catastrófico"),AND(BI88="Posible",BK88="Catastrófico"),AND(BI88="Probable",BK88="Catastrófico"),AND(BI88="Casi seguro",BK88="Catastrófico"),AND(BI88="Posible",BK88="Moderado"),AND(BI88="Probable",BK88="Moderado"),AND(BI88="Casi seguro",BK88="Moderado"),AND(BI88="Posible",BK88="Mayor"),AND(BI88="Probable",BK88="Mayor"),AND(BI88="Casi seguro",BK88="Mayor")),"Extremo",)))</f>
        <v>Extremo</v>
      </c>
      <c r="BN88" s="82" t="s">
        <v>147</v>
      </c>
      <c r="BO88" s="109" t="s">
        <v>206</v>
      </c>
      <c r="BP88" s="87" t="s">
        <v>205</v>
      </c>
      <c r="BQ88" s="87" t="s">
        <v>205</v>
      </c>
      <c r="BR88" s="87" t="s">
        <v>42</v>
      </c>
      <c r="BS88" s="87" t="s">
        <v>204</v>
      </c>
      <c r="BT88" s="35"/>
      <c r="BU88" s="35"/>
      <c r="BV88" s="94"/>
      <c r="BW88" s="94"/>
      <c r="BX88" s="9"/>
      <c r="BY88" s="9"/>
      <c r="BZ88" s="9"/>
      <c r="CA88" s="9"/>
      <c r="CB88" s="9"/>
      <c r="CC88" s="9"/>
      <c r="CD88" s="9"/>
      <c r="CE88" s="9"/>
      <c r="CF88" s="9"/>
      <c r="CG88" s="9"/>
      <c r="CH88" s="9"/>
      <c r="CI88" s="9"/>
      <c r="CJ88" s="9"/>
      <c r="CK88" s="9"/>
      <c r="CL88" s="9"/>
      <c r="CM88" s="9"/>
      <c r="CN88" s="9"/>
      <c r="CO88" s="9"/>
      <c r="CP88" s="9"/>
      <c r="CQ88" s="9"/>
    </row>
    <row r="89" spans="1:95" ht="49.5" customHeight="1">
      <c r="A89" s="381"/>
      <c r="B89" s="381"/>
      <c r="C89" s="381"/>
      <c r="D89" s="381"/>
      <c r="E89" s="97"/>
      <c r="F89" s="97"/>
      <c r="G89" s="423"/>
      <c r="H89" s="381"/>
      <c r="I89" s="54" t="s">
        <v>142</v>
      </c>
      <c r="J89" s="402"/>
      <c r="K89" s="381"/>
      <c r="L89" s="381"/>
      <c r="M89" s="356"/>
      <c r="N89" s="356"/>
      <c r="O89" s="356"/>
      <c r="P89" s="356"/>
      <c r="Q89" s="356"/>
      <c r="R89" s="356"/>
      <c r="S89" s="356"/>
      <c r="T89" s="356"/>
      <c r="U89" s="356"/>
      <c r="V89" s="356"/>
      <c r="W89" s="356"/>
      <c r="X89" s="356"/>
      <c r="Y89" s="356"/>
      <c r="Z89" s="356"/>
      <c r="AA89" s="356"/>
      <c r="AB89" s="356"/>
      <c r="AC89" s="356"/>
      <c r="AD89" s="356"/>
      <c r="AE89" s="356"/>
      <c r="AF89" s="381"/>
      <c r="AG89" s="95">
        <f t="shared" si="36"/>
        <v>5</v>
      </c>
      <c r="AH89" s="381"/>
      <c r="AI89" s="381"/>
      <c r="AJ89" s="381"/>
      <c r="AK89" s="94">
        <v>2</v>
      </c>
      <c r="AL89" s="93" t="s">
        <v>141</v>
      </c>
      <c r="AM89" s="90"/>
      <c r="AN89" s="90" t="str">
        <f t="shared" si="29"/>
        <v/>
      </c>
      <c r="AO89" s="90"/>
      <c r="AP89" s="90" t="str">
        <f t="shared" si="30"/>
        <v/>
      </c>
      <c r="AQ89" s="90"/>
      <c r="AR89" s="90" t="str">
        <f t="shared" si="31"/>
        <v/>
      </c>
      <c r="AS89" s="90"/>
      <c r="AT89" s="90" t="str">
        <f t="shared" si="32"/>
        <v/>
      </c>
      <c r="AU89" s="90"/>
      <c r="AV89" s="90" t="str">
        <f t="shared" si="33"/>
        <v/>
      </c>
      <c r="AW89" s="92"/>
      <c r="AX89" s="90" t="str">
        <f t="shared" si="34"/>
        <v/>
      </c>
      <c r="AY89" s="92"/>
      <c r="AZ89" s="90" t="str">
        <f t="shared" si="35"/>
        <v/>
      </c>
      <c r="BA89" s="91"/>
      <c r="BB89" s="90"/>
      <c r="BC89" s="90"/>
      <c r="BD89" s="90"/>
      <c r="BE89" s="89"/>
      <c r="BF89" s="381"/>
      <c r="BG89" s="381"/>
      <c r="BH89" s="381"/>
      <c r="BI89" s="381"/>
      <c r="BJ89" s="381"/>
      <c r="BK89" s="381"/>
      <c r="BL89" s="381"/>
      <c r="BM89" s="381"/>
      <c r="BN89" s="82" t="s">
        <v>196</v>
      </c>
      <c r="BO89" s="108" t="s">
        <v>203</v>
      </c>
      <c r="BP89" s="80"/>
      <c r="BQ89" s="87" t="s">
        <v>200</v>
      </c>
      <c r="BR89" s="87" t="s">
        <v>202</v>
      </c>
      <c r="BS89" s="87"/>
      <c r="BT89" s="35"/>
      <c r="BU89" s="35"/>
      <c r="BV89" s="94"/>
      <c r="BW89" s="94"/>
      <c r="BX89" s="9"/>
      <c r="BY89" s="9"/>
      <c r="BZ89" s="9"/>
      <c r="CA89" s="9"/>
      <c r="CB89" s="9"/>
      <c r="CC89" s="9"/>
      <c r="CD89" s="9"/>
      <c r="CE89" s="9"/>
      <c r="CF89" s="9"/>
      <c r="CG89" s="9"/>
      <c r="CH89" s="9"/>
      <c r="CI89" s="9"/>
      <c r="CJ89" s="9"/>
      <c r="CK89" s="9"/>
      <c r="CL89" s="9"/>
      <c r="CM89" s="9"/>
      <c r="CN89" s="9"/>
      <c r="CO89" s="9"/>
      <c r="CP89" s="9"/>
      <c r="CQ89" s="9"/>
    </row>
    <row r="90" spans="1:95" ht="49.5" customHeight="1">
      <c r="A90" s="381"/>
      <c r="B90" s="381"/>
      <c r="C90" s="381"/>
      <c r="D90" s="381"/>
      <c r="E90" s="97"/>
      <c r="F90" s="97"/>
      <c r="G90" s="423"/>
      <c r="H90" s="381"/>
      <c r="I90" s="54"/>
      <c r="J90" s="402"/>
      <c r="K90" s="381"/>
      <c r="L90" s="381"/>
      <c r="M90" s="356"/>
      <c r="N90" s="356"/>
      <c r="O90" s="356"/>
      <c r="P90" s="356"/>
      <c r="Q90" s="356"/>
      <c r="R90" s="356"/>
      <c r="S90" s="356"/>
      <c r="T90" s="356"/>
      <c r="U90" s="356"/>
      <c r="V90" s="356"/>
      <c r="W90" s="356"/>
      <c r="X90" s="356"/>
      <c r="Y90" s="356"/>
      <c r="Z90" s="356"/>
      <c r="AA90" s="356"/>
      <c r="AB90" s="356"/>
      <c r="AC90" s="356"/>
      <c r="AD90" s="356"/>
      <c r="AE90" s="356"/>
      <c r="AF90" s="381"/>
      <c r="AG90" s="95"/>
      <c r="AH90" s="381"/>
      <c r="AI90" s="381"/>
      <c r="AJ90" s="381"/>
      <c r="AK90" s="94"/>
      <c r="AL90" s="93" t="s">
        <v>141</v>
      </c>
      <c r="AM90" s="90"/>
      <c r="AN90" s="90"/>
      <c r="AO90" s="90"/>
      <c r="AP90" s="90"/>
      <c r="AQ90" s="90"/>
      <c r="AR90" s="90"/>
      <c r="AS90" s="90"/>
      <c r="AT90" s="90"/>
      <c r="AU90" s="90"/>
      <c r="AV90" s="90"/>
      <c r="AW90" s="92"/>
      <c r="AX90" s="90"/>
      <c r="AY90" s="92"/>
      <c r="AZ90" s="90"/>
      <c r="BA90" s="91"/>
      <c r="BB90" s="90"/>
      <c r="BC90" s="90"/>
      <c r="BD90" s="90"/>
      <c r="BE90" s="89"/>
      <c r="BF90" s="381"/>
      <c r="BG90" s="381"/>
      <c r="BH90" s="381"/>
      <c r="BI90" s="381"/>
      <c r="BJ90" s="381"/>
      <c r="BK90" s="381"/>
      <c r="BL90" s="381"/>
      <c r="BM90" s="381"/>
      <c r="BN90" s="82" t="s">
        <v>196</v>
      </c>
      <c r="BO90" s="108" t="s">
        <v>201</v>
      </c>
      <c r="BP90" s="80"/>
      <c r="BQ90" s="87" t="s">
        <v>200</v>
      </c>
      <c r="BR90" s="80" t="s">
        <v>199</v>
      </c>
      <c r="BS90" s="80"/>
      <c r="BT90" s="35"/>
      <c r="BU90" s="35"/>
      <c r="BV90" s="94"/>
      <c r="BW90" s="94"/>
      <c r="BX90" s="9"/>
      <c r="BY90" s="9"/>
      <c r="BZ90" s="9"/>
      <c r="CA90" s="9"/>
      <c r="CB90" s="9"/>
      <c r="CC90" s="9"/>
      <c r="CD90" s="9"/>
      <c r="CE90" s="9"/>
      <c r="CF90" s="9"/>
      <c r="CG90" s="9"/>
      <c r="CH90" s="9"/>
      <c r="CI90" s="9"/>
      <c r="CJ90" s="9"/>
      <c r="CK90" s="9"/>
      <c r="CL90" s="9"/>
      <c r="CM90" s="9"/>
      <c r="CN90" s="9"/>
      <c r="CO90" s="9"/>
      <c r="CP90" s="9"/>
      <c r="CQ90" s="9"/>
    </row>
    <row r="91" spans="1:95" ht="49.5" customHeight="1">
      <c r="A91" s="381"/>
      <c r="B91" s="381"/>
      <c r="C91" s="381"/>
      <c r="D91" s="381"/>
      <c r="E91" s="97"/>
      <c r="F91" s="97"/>
      <c r="G91" s="423"/>
      <c r="H91" s="381"/>
      <c r="I91" s="54" t="s">
        <v>123</v>
      </c>
      <c r="J91" s="402"/>
      <c r="K91" s="381"/>
      <c r="L91" s="381"/>
      <c r="M91" s="356"/>
      <c r="N91" s="356"/>
      <c r="O91" s="356"/>
      <c r="P91" s="356"/>
      <c r="Q91" s="356"/>
      <c r="R91" s="356"/>
      <c r="S91" s="356"/>
      <c r="T91" s="356"/>
      <c r="U91" s="356"/>
      <c r="V91" s="356"/>
      <c r="W91" s="356"/>
      <c r="X91" s="356"/>
      <c r="Y91" s="356"/>
      <c r="Z91" s="356"/>
      <c r="AA91" s="356"/>
      <c r="AB91" s="356"/>
      <c r="AC91" s="356"/>
      <c r="AD91" s="356"/>
      <c r="AE91" s="356"/>
      <c r="AF91" s="381"/>
      <c r="AG91" s="95">
        <f t="shared" ref="AG91:AG109" si="41">VALUE(IF(AF91&lt;=5,5,IF(AND(AF91&gt;5,AF91&lt;=11),10,IF(AF91&gt;11,20,0))))</f>
        <v>5</v>
      </c>
      <c r="AH91" s="381"/>
      <c r="AI91" s="381"/>
      <c r="AJ91" s="381"/>
      <c r="AK91" s="94">
        <v>3</v>
      </c>
      <c r="AL91" s="93" t="s">
        <v>141</v>
      </c>
      <c r="AM91" s="90"/>
      <c r="AN91" s="90" t="str">
        <f t="shared" ref="AN91:AN105" si="42">IF(AM91="","",IF(AM91="Asignado",15,IF(AM91="No asignado",0,)))</f>
        <v/>
      </c>
      <c r="AO91" s="90"/>
      <c r="AP91" s="90" t="str">
        <f t="shared" ref="AP91:AP105" si="43">IF(AO91="","",IF(AO91="Adecuado",15,IF(AO91="Inadecuado",0,)))</f>
        <v/>
      </c>
      <c r="AQ91" s="90"/>
      <c r="AR91" s="90" t="str">
        <f t="shared" ref="AR91:AR105" si="44">IF(AQ91="","",IF(AQ91="Oportuna",15,IF(AQ91="Inoportuna",0,)))</f>
        <v/>
      </c>
      <c r="AS91" s="90"/>
      <c r="AT91" s="90" t="str">
        <f t="shared" ref="AT91:AT105" si="45">IF(AS91="","",IF(AS91="Prevenir",15,IF(AS91="Detectar",10,IF(AS91="No es un control",0,))))</f>
        <v/>
      </c>
      <c r="AU91" s="90"/>
      <c r="AV91" s="90" t="str">
        <f t="shared" ref="AV91:AV105" si="46">IF(AU91="","",IF(AU91="Confiable",15,IF(AU91="No confiable",0,)))</f>
        <v/>
      </c>
      <c r="AW91" s="92"/>
      <c r="AX91" s="90" t="str">
        <f t="shared" ref="AX91:AX105" si="47">IF(AW91="","",IF(AW91="Se investigan y  resuelven oportunamente",15,IF(AW91="No se investigan y resuelven oportunamente",0,)))</f>
        <v/>
      </c>
      <c r="AY91" s="92"/>
      <c r="AZ91" s="90" t="str">
        <f t="shared" ref="AZ91:AZ105" si="48">IF(AY91="","",IF(AY91="Completa",15,IF(AY91="Incompleta",10,IF(AY91="No existe",0,))))</f>
        <v/>
      </c>
      <c r="BA91" s="91"/>
      <c r="BB91" s="90"/>
      <c r="BC91" s="90"/>
      <c r="BD91" s="90"/>
      <c r="BE91" s="89"/>
      <c r="BF91" s="381"/>
      <c r="BG91" s="381"/>
      <c r="BH91" s="381"/>
      <c r="BI91" s="381"/>
      <c r="BJ91" s="381"/>
      <c r="BK91" s="381"/>
      <c r="BL91" s="381"/>
      <c r="BM91" s="381"/>
      <c r="BN91" s="82" t="s">
        <v>196</v>
      </c>
      <c r="BO91" s="108" t="s">
        <v>198</v>
      </c>
      <c r="BP91" s="80"/>
      <c r="BQ91" s="80" t="s">
        <v>194</v>
      </c>
      <c r="BR91" s="80" t="s">
        <v>197</v>
      </c>
      <c r="BS91" s="80"/>
      <c r="BT91" s="35"/>
      <c r="BU91" s="35"/>
      <c r="BV91" s="94"/>
      <c r="BW91" s="94"/>
      <c r="BX91" s="9"/>
      <c r="BY91" s="9"/>
      <c r="BZ91" s="9"/>
      <c r="CA91" s="9"/>
      <c r="CB91" s="9"/>
      <c r="CC91" s="9"/>
      <c r="CD91" s="9"/>
      <c r="CE91" s="9"/>
      <c r="CF91" s="9"/>
      <c r="CG91" s="9"/>
      <c r="CH91" s="9"/>
      <c r="CI91" s="9"/>
      <c r="CJ91" s="9"/>
      <c r="CK91" s="9"/>
      <c r="CL91" s="9"/>
      <c r="CM91" s="9"/>
      <c r="CN91" s="9"/>
      <c r="CO91" s="9"/>
      <c r="CP91" s="9"/>
      <c r="CQ91" s="9"/>
    </row>
    <row r="92" spans="1:95" ht="49.5" customHeight="1">
      <c r="A92" s="381"/>
      <c r="B92" s="381"/>
      <c r="C92" s="381"/>
      <c r="D92" s="381"/>
      <c r="E92" s="97"/>
      <c r="F92" s="97"/>
      <c r="G92" s="424"/>
      <c r="H92" s="381"/>
      <c r="I92" s="54" t="s">
        <v>124</v>
      </c>
      <c r="J92" s="402"/>
      <c r="K92" s="381"/>
      <c r="L92" s="381"/>
      <c r="M92" s="356"/>
      <c r="N92" s="356"/>
      <c r="O92" s="356"/>
      <c r="P92" s="356"/>
      <c r="Q92" s="356"/>
      <c r="R92" s="356"/>
      <c r="S92" s="356"/>
      <c r="T92" s="356"/>
      <c r="U92" s="356"/>
      <c r="V92" s="356"/>
      <c r="W92" s="356"/>
      <c r="X92" s="356"/>
      <c r="Y92" s="356"/>
      <c r="Z92" s="356"/>
      <c r="AA92" s="356"/>
      <c r="AB92" s="356"/>
      <c r="AC92" s="356"/>
      <c r="AD92" s="356"/>
      <c r="AE92" s="356"/>
      <c r="AF92" s="381"/>
      <c r="AG92" s="95">
        <f t="shared" si="41"/>
        <v>5</v>
      </c>
      <c r="AH92" s="381"/>
      <c r="AI92" s="381"/>
      <c r="AJ92" s="381"/>
      <c r="AK92" s="94">
        <v>4</v>
      </c>
      <c r="AL92" s="93" t="s">
        <v>141</v>
      </c>
      <c r="AM92" s="90"/>
      <c r="AN92" s="90" t="str">
        <f t="shared" si="42"/>
        <v/>
      </c>
      <c r="AO92" s="90"/>
      <c r="AP92" s="90" t="str">
        <f t="shared" si="43"/>
        <v/>
      </c>
      <c r="AQ92" s="90"/>
      <c r="AR92" s="90" t="str">
        <f t="shared" si="44"/>
        <v/>
      </c>
      <c r="AS92" s="90"/>
      <c r="AT92" s="90" t="str">
        <f t="shared" si="45"/>
        <v/>
      </c>
      <c r="AU92" s="90"/>
      <c r="AV92" s="90" t="str">
        <f t="shared" si="46"/>
        <v/>
      </c>
      <c r="AW92" s="92"/>
      <c r="AX92" s="90" t="str">
        <f t="shared" si="47"/>
        <v/>
      </c>
      <c r="AY92" s="92"/>
      <c r="AZ92" s="90" t="str">
        <f t="shared" si="48"/>
        <v/>
      </c>
      <c r="BA92" s="91"/>
      <c r="BB92" s="90"/>
      <c r="BC92" s="90"/>
      <c r="BD92" s="90"/>
      <c r="BE92" s="89"/>
      <c r="BF92" s="381"/>
      <c r="BG92" s="381"/>
      <c r="BH92" s="381"/>
      <c r="BI92" s="381"/>
      <c r="BJ92" s="381"/>
      <c r="BK92" s="381"/>
      <c r="BL92" s="381"/>
      <c r="BM92" s="381"/>
      <c r="BN92" s="82" t="s">
        <v>196</v>
      </c>
      <c r="BO92" s="108" t="s">
        <v>195</v>
      </c>
      <c r="BP92" s="80"/>
      <c r="BQ92" s="80" t="s">
        <v>194</v>
      </c>
      <c r="BR92" s="80" t="s">
        <v>193</v>
      </c>
      <c r="BS92" s="80"/>
      <c r="BT92" s="35"/>
      <c r="BU92" s="35"/>
      <c r="BV92" s="94"/>
      <c r="BW92" s="94"/>
      <c r="BX92" s="9"/>
      <c r="BY92" s="9"/>
      <c r="BZ92" s="9"/>
      <c r="CA92" s="9"/>
      <c r="CB92" s="9"/>
      <c r="CC92" s="9"/>
      <c r="CD92" s="9"/>
      <c r="CE92" s="9"/>
      <c r="CF92" s="9"/>
      <c r="CG92" s="9"/>
      <c r="CH92" s="9"/>
      <c r="CI92" s="9"/>
      <c r="CJ92" s="9"/>
      <c r="CK92" s="9"/>
      <c r="CL92" s="9"/>
      <c r="CM92" s="9"/>
      <c r="CN92" s="9"/>
      <c r="CO92" s="9"/>
      <c r="CP92" s="9"/>
      <c r="CQ92" s="9"/>
    </row>
    <row r="93" spans="1:95" ht="270" customHeight="1">
      <c r="A93" s="96">
        <v>24</v>
      </c>
      <c r="B93" s="96" t="s">
        <v>192</v>
      </c>
      <c r="C93" s="96" t="s">
        <v>191</v>
      </c>
      <c r="D93" s="96" t="s">
        <v>190</v>
      </c>
      <c r="E93" s="107" t="s">
        <v>189</v>
      </c>
      <c r="F93" s="107" t="s">
        <v>188</v>
      </c>
      <c r="G93" s="96" t="s">
        <v>187</v>
      </c>
      <c r="H93" s="96" t="s">
        <v>150</v>
      </c>
      <c r="I93" s="96" t="s">
        <v>123</v>
      </c>
      <c r="J93" s="96">
        <v>2</v>
      </c>
      <c r="K93" s="105" t="str">
        <f>IF(J93&lt;=0,"",IF(J93=1,"Rara vez",IF(J93=2,"Improbable",IF(J93=3,"Posible",IF(J93=4,"Probable",IF(J93=5,"Casi Seguro"))))))</f>
        <v>Improbable</v>
      </c>
      <c r="L93" s="102">
        <f>IF(K93="","",IF(K93="Rara vez",0.2,IF(K93="Improbable",0.4,IF(K93="Posible",0.6,IF(K93="Probable",0.8,IF(K93="Casi seguro",1,))))))</f>
        <v>0.4</v>
      </c>
      <c r="M93" s="102" t="s">
        <v>113</v>
      </c>
      <c r="N93" s="102" t="s">
        <v>114</v>
      </c>
      <c r="O93" s="102" t="s">
        <v>113</v>
      </c>
      <c r="P93" s="102" t="s">
        <v>113</v>
      </c>
      <c r="Q93" s="102" t="s">
        <v>113</v>
      </c>
      <c r="R93" s="102" t="s">
        <v>113</v>
      </c>
      <c r="S93" s="102" t="s">
        <v>113</v>
      </c>
      <c r="T93" s="102" t="s">
        <v>113</v>
      </c>
      <c r="U93" s="102" t="s">
        <v>113</v>
      </c>
      <c r="V93" s="102" t="s">
        <v>114</v>
      </c>
      <c r="W93" s="102" t="s">
        <v>113</v>
      </c>
      <c r="X93" s="102" t="s">
        <v>114</v>
      </c>
      <c r="Y93" s="102" t="s">
        <v>113</v>
      </c>
      <c r="Z93" s="102" t="s">
        <v>114</v>
      </c>
      <c r="AA93" s="102" t="s">
        <v>114</v>
      </c>
      <c r="AB93" s="102" t="s">
        <v>113</v>
      </c>
      <c r="AC93" s="102" t="s">
        <v>114</v>
      </c>
      <c r="AD93" s="102" t="s">
        <v>113</v>
      </c>
      <c r="AE93" s="102" t="s">
        <v>113</v>
      </c>
      <c r="AF93" s="106">
        <f>IF(AB93="Si","19",COUNTIF(M93:AE93,"si"))</f>
        <v>6</v>
      </c>
      <c r="AG93" s="95">
        <f t="shared" si="41"/>
        <v>10</v>
      </c>
      <c r="AH93" s="105" t="str">
        <f>IF(AG93=5,"Moderado",IF(AG93=10,"Mayor",IF(AG93=20,"Catastrófico",0)))</f>
        <v>Mayor</v>
      </c>
      <c r="AI93" s="102">
        <v>0.6</v>
      </c>
      <c r="AJ93" s="105"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87">
        <v>1</v>
      </c>
      <c r="AL93" s="104" t="s">
        <v>186</v>
      </c>
      <c r="AM93" s="92" t="s">
        <v>111</v>
      </c>
      <c r="AN93" s="92">
        <f t="shared" si="42"/>
        <v>15</v>
      </c>
      <c r="AO93" s="92" t="s">
        <v>110</v>
      </c>
      <c r="AP93" s="92">
        <f t="shared" si="43"/>
        <v>15</v>
      </c>
      <c r="AQ93" s="92" t="s">
        <v>109</v>
      </c>
      <c r="AR93" s="92">
        <f t="shared" si="44"/>
        <v>15</v>
      </c>
      <c r="AS93" s="92" t="s">
        <v>148</v>
      </c>
      <c r="AT93" s="92">
        <f t="shared" si="45"/>
        <v>10</v>
      </c>
      <c r="AU93" s="92" t="s">
        <v>107</v>
      </c>
      <c r="AV93" s="92">
        <f t="shared" si="46"/>
        <v>15</v>
      </c>
      <c r="AW93" s="92" t="s">
        <v>106</v>
      </c>
      <c r="AX93" s="92">
        <f t="shared" si="47"/>
        <v>15</v>
      </c>
      <c r="AY93" s="92" t="s">
        <v>105</v>
      </c>
      <c r="AZ93" s="92">
        <f t="shared" si="48"/>
        <v>15</v>
      </c>
      <c r="BA93" s="103">
        <f>SUM(AN93,AP93,AR93,AT93,AV93,AX93,AZ93)</f>
        <v>100</v>
      </c>
      <c r="BB93" s="92" t="str">
        <f>IF(BA93&gt;=96,"Fuerte",IF(AND(BA93&gt;=86, BA93&lt;96),"Moderado",IF(BA93&lt;86,"Débil")))</f>
        <v>Fuerte</v>
      </c>
      <c r="BC93" s="92" t="s">
        <v>104</v>
      </c>
      <c r="BD93" s="92">
        <f>VALUE(IF(OR(AND(BB93="Fuerte",BC93="Fuerte")),"100",IF(OR(AND(BB93="Fuerte",BC93="Moderado"),AND(BB93="Moderado",BC93="Fuerte"),AND(BB93="Moderado",BC93="Moderado")),"50",IF(OR(AND(BB93="Fuerte",BC93="Débil"),AND(BB93="Moderado",BC93="Débil"),AND(BB93="Débil",BC93="Fuerte"),AND(BB93="Débil",BC93="Moderado"),AND(BB93="Débil",BC93="Débil")),"0",))))</f>
        <v>100</v>
      </c>
      <c r="BE93" s="100" t="str">
        <f>IF(BD93=100,"Fuerte",IF(BD93=50,"Moderado",IF(BD93=0,"Débil")))</f>
        <v>Fuerte</v>
      </c>
      <c r="BF93" s="100">
        <f>AVERAGE(BD93:BD93)</f>
        <v>100</v>
      </c>
      <c r="BG93" s="100" t="str">
        <f>IF(BF93=100,"Fuerte",IF(AND(BF93&lt;=99, BF93&gt;=50),"Moderado",IF(BF93&lt;50,"Débil")))</f>
        <v>Fuerte</v>
      </c>
      <c r="BH93" s="101">
        <f>IF(BG93="Fuerte",(J93-2),IF(BG93="Moderado",(J93-1), IF(BG93="Débil",((J93-0)))))</f>
        <v>0</v>
      </c>
      <c r="BI93" s="101" t="str">
        <f>IF(BH93&lt;=0,"Rara vez",IF(BH93=1,"Rara vez",IF(BH93=2,"Improbable",IF(BH93=3,"Posible",IF(BH93=4,"Probable",IF(BH93=5,"Casi Seguro"))))))</f>
        <v>Rara vez</v>
      </c>
      <c r="BJ93" s="102">
        <f>IF(BI93="","",IF(BI93="Rara vez",0.2,IF(BI93="Improbable",0.4,IF(BI93="Posible",0.6,IF(BI93="Probable",0.8,IF(BI93="Casi seguro",1,))))))</f>
        <v>0.2</v>
      </c>
      <c r="BK93" s="101" t="str">
        <f>IFERROR(IF(AG93=5,"Moderado",IF(AG93=10,"Mayor",IF(AG93=20,"Catastrófico",0))),"")</f>
        <v>Mayor</v>
      </c>
      <c r="BL93" s="102">
        <f>IF(AH93="","",IF(AH93="Moderado",0.6,IF(AH93="Mayor",0.8,IF(AH93="Catastrófico",1,))))</f>
        <v>0.8</v>
      </c>
      <c r="BM93" s="101"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100" t="s">
        <v>147</v>
      </c>
      <c r="BO93" s="99" t="s">
        <v>185</v>
      </c>
      <c r="BP93" s="80" t="s">
        <v>184</v>
      </c>
      <c r="BQ93" s="80" t="s">
        <v>184</v>
      </c>
      <c r="BR93" s="80" t="s">
        <v>100</v>
      </c>
      <c r="BS93" s="80" t="s">
        <v>183</v>
      </c>
      <c r="BT93" s="88">
        <v>44991</v>
      </c>
      <c r="BU93" s="88">
        <v>45291</v>
      </c>
      <c r="BV93" s="88"/>
      <c r="BW93" s="87"/>
      <c r="BX93" s="9"/>
      <c r="BY93" s="9"/>
      <c r="BZ93" s="9"/>
      <c r="CA93" s="9"/>
      <c r="CB93" s="9"/>
      <c r="CC93" s="9"/>
      <c r="CD93" s="9"/>
      <c r="CE93" s="9"/>
      <c r="CF93" s="9"/>
      <c r="CG93" s="9"/>
      <c r="CH93" s="9"/>
      <c r="CI93" s="9"/>
      <c r="CJ93" s="9"/>
      <c r="CK93" s="9"/>
      <c r="CL93" s="9"/>
      <c r="CM93" s="9"/>
      <c r="CN93" s="9"/>
      <c r="CO93" s="9"/>
      <c r="CP93" s="9"/>
      <c r="CQ93" s="9"/>
    </row>
    <row r="94" spans="1:95" ht="105" customHeight="1">
      <c r="A94" s="419">
        <v>25</v>
      </c>
      <c r="B94" s="420" t="s">
        <v>182</v>
      </c>
      <c r="C94" s="401" t="s">
        <v>181</v>
      </c>
      <c r="D94" s="401" t="s">
        <v>180</v>
      </c>
      <c r="E94" s="98" t="s">
        <v>179</v>
      </c>
      <c r="F94" s="98" t="s">
        <v>178</v>
      </c>
      <c r="G94" s="401" t="s">
        <v>177</v>
      </c>
      <c r="H94" s="401" t="s">
        <v>150</v>
      </c>
      <c r="I94" s="96" t="s">
        <v>124</v>
      </c>
      <c r="J94" s="419">
        <v>4</v>
      </c>
      <c r="K94" s="405" t="str">
        <f>IF(J94&lt;=0,"",IF(J94=1,"Rara vez",IF(J94=2,"Improbable",IF(J94=3,"Posible",IF(J94=4,"Probable",IF(J94=5,"Casi Seguro"))))))</f>
        <v>Probable</v>
      </c>
      <c r="L94" s="406">
        <f>IF(K94="","",IF(K94="Rara vez",0.2,IF(K94="Improbable",0.4,IF(K94="Posible",0.6,IF(K94="Probable",0.8,IF(K94="Casi seguro",1,))))))</f>
        <v>0.8</v>
      </c>
      <c r="M94" s="406" t="s">
        <v>114</v>
      </c>
      <c r="N94" s="406" t="s">
        <v>114</v>
      </c>
      <c r="O94" s="406" t="s">
        <v>113</v>
      </c>
      <c r="P94" s="406" t="s">
        <v>113</v>
      </c>
      <c r="Q94" s="406" t="s">
        <v>114</v>
      </c>
      <c r="R94" s="406" t="s">
        <v>114</v>
      </c>
      <c r="S94" s="406" t="s">
        <v>113</v>
      </c>
      <c r="T94" s="406" t="s">
        <v>113</v>
      </c>
      <c r="U94" s="406" t="s">
        <v>113</v>
      </c>
      <c r="V94" s="406" t="s">
        <v>114</v>
      </c>
      <c r="W94" s="406" t="s">
        <v>114</v>
      </c>
      <c r="X94" s="406" t="s">
        <v>114</v>
      </c>
      <c r="Y94" s="406" t="s">
        <v>114</v>
      </c>
      <c r="Z94" s="406" t="s">
        <v>114</v>
      </c>
      <c r="AA94" s="406" t="s">
        <v>113</v>
      </c>
      <c r="AB94" s="406" t="s">
        <v>113</v>
      </c>
      <c r="AC94" s="406" t="s">
        <v>114</v>
      </c>
      <c r="AD94" s="406" t="s">
        <v>113</v>
      </c>
      <c r="AE94" s="406" t="s">
        <v>113</v>
      </c>
      <c r="AF94" s="422">
        <f>IF(AB94="Si","19",COUNTIF(M94:AE95,"si"))</f>
        <v>10</v>
      </c>
      <c r="AG94" s="95">
        <f t="shared" si="41"/>
        <v>10</v>
      </c>
      <c r="AH94" s="405" t="str">
        <f>IF(AG94=5,"Moderado",IF(AG94=10,"Mayor",IF(AG94=20,"Catastrófico",0)))</f>
        <v>Mayor</v>
      </c>
      <c r="AI94" s="406">
        <f>IF(AH94="","",IF(AH94="Moderado",0.6,IF(AH94="Mayor",0.8,IF(AH94="Catastrófico",1,))))</f>
        <v>0.8</v>
      </c>
      <c r="AJ94" s="405" t="str">
        <f>IF(OR(AND(K94="Rara vez",AH94="Moderado"),AND(K94="Improbable",AH94="Moderado")),"Moderado",IF(OR(AND(K94="Rara vez",AH94="Mayor"),AND(K94="Improbable",AH94="Mayor"),AND(K94="Posible",AH94="Moderado"),AND(K94="Probable",AH94="Moderado")),"Alta",IF(OR(AND(K94="Rara vez",AH94="Catastrófico"),AND(K94="Improbable",AH94="Catastrófico"),AND(K94="Posible",AH94="Catastrófico"),AND(K94="Probable",AH94="Catastrófico"),AND(K94="Casi seguro",AH94="Catastrófico"),AND(K94="Posible",AH94="Moderado"),AND(K94="Probable",AH94="Moderado"),AND(K94="Casi seguro",AH94="Moderado"),AND(K94="Posible",AH94="Mayor"),AND(K94="Probable",AH94="Mayor"),AND(K94="Casi seguro",AH94="Mayor")),"Extremo",)))</f>
        <v>Extremo</v>
      </c>
      <c r="AK94" s="94">
        <v>1</v>
      </c>
      <c r="AL94" s="93" t="s">
        <v>176</v>
      </c>
      <c r="AM94" s="90" t="s">
        <v>111</v>
      </c>
      <c r="AN94" s="90">
        <f t="shared" si="42"/>
        <v>15</v>
      </c>
      <c r="AO94" s="90" t="s">
        <v>110</v>
      </c>
      <c r="AP94" s="90">
        <f t="shared" si="43"/>
        <v>15</v>
      </c>
      <c r="AQ94" s="90" t="s">
        <v>109</v>
      </c>
      <c r="AR94" s="90">
        <f t="shared" si="44"/>
        <v>15</v>
      </c>
      <c r="AS94" s="90" t="s">
        <v>108</v>
      </c>
      <c r="AT94" s="90">
        <f t="shared" si="45"/>
        <v>15</v>
      </c>
      <c r="AU94" s="90" t="s">
        <v>107</v>
      </c>
      <c r="AV94" s="90">
        <f t="shared" si="46"/>
        <v>15</v>
      </c>
      <c r="AW94" s="92" t="s">
        <v>106</v>
      </c>
      <c r="AX94" s="90">
        <f t="shared" si="47"/>
        <v>15</v>
      </c>
      <c r="AY94" s="92" t="s">
        <v>105</v>
      </c>
      <c r="AZ94" s="90">
        <f t="shared" si="48"/>
        <v>15</v>
      </c>
      <c r="BA94" s="91">
        <f>SUM(AN94,AP94,AR94,AT94,AV94,AX94,AZ94)</f>
        <v>105</v>
      </c>
      <c r="BB94" s="90" t="str">
        <f>IF(BA94&gt;=96,"Fuerte",IF(AND(BA94&gt;=86, BA94&lt;96),"Moderado",IF(BA94&lt;86,"Débil")))</f>
        <v>Fuerte</v>
      </c>
      <c r="BC94" s="90" t="s">
        <v>104</v>
      </c>
      <c r="BD94" s="90">
        <f>VALUE(IF(OR(AND(BB94="Fuerte",BC94="Fuerte")),"100",IF(OR(AND(BB94="Fuerte",BC94="Moderado"),AND(BB94="Moderado",BC94="Fuerte"),AND(BB94="Moderado",BC94="Moderado")),"50",IF(OR(AND(BB94="Fuerte",BC94="Débil"),AND(BB94="Moderado",BC94="Débil"),AND(BB94="Débil",BC94="Fuerte"),AND(BB94="Débil",BC94="Moderado"),AND(BB94="Débil",BC94="Débil")),"0",))))</f>
        <v>100</v>
      </c>
      <c r="BE94" s="89" t="str">
        <f>IF(BD94=100,"Fuerte",IF(BD94=50,"Moderado",IF(BD94=0,"Débil")))</f>
        <v>Fuerte</v>
      </c>
      <c r="BF94" s="407">
        <f>AVERAGE(BD94:BD97)</f>
        <v>100</v>
      </c>
      <c r="BG94" s="407" t="str">
        <f>IF(BF94=100,"Fuerte",IF(AND(BF94&lt;=99, BF94&gt;=50),"Moderado",IF(BF94&lt;50,"Débil")))</f>
        <v>Fuerte</v>
      </c>
      <c r="BH94" s="380">
        <f>IF(BG94="Fuerte",(J94-2),IF(BG94="Moderado",(J94-1), IF(BG94="Débil",((J94-0)))))</f>
        <v>2</v>
      </c>
      <c r="BI94" s="380" t="str">
        <f>IF(BH94&lt;=0,"",IF(BH94=1,"Rara vez",IF(BH94=2,"Improbable",IF(BH94=3,"Posible",IF(BH94=4,"Probable",IF(BH94=5,"Casi Seguro"))))))</f>
        <v>Improbable</v>
      </c>
      <c r="BJ94" s="403">
        <f>IF(BI94="","",IF(BI94="Rara vez",0.2,IF(BI94="Improbable",0.4,IF(BI94="Posible",0.6,IF(BI94="Probable",0.8,IF(BI94="Casi seguro",1,))))))</f>
        <v>0.4</v>
      </c>
      <c r="BK94" s="380" t="str">
        <f>IFERROR(IF(AG94=5,"Moderado",IF(AG94=10,"Mayor",IF(AG94=20,"Catastrófico",0))),"")</f>
        <v>Mayor</v>
      </c>
      <c r="BL94" s="403">
        <f>IF(AH94="","",IF(AH94="Moderado",0.6,IF(AH94="Mayor",0.8,IF(AH94="Catastrófico",1,))))</f>
        <v>0.8</v>
      </c>
      <c r="BM94" s="404" t="str">
        <f>IF(OR(AND(KBI94="Rara vez",BK94="Moderado"),AND(BI94="Improbable",BK94="Moderado")),"Moderado",IF(OR(AND(BI94="Rara vez",BK94="Mayor"),AND(BI94="Improbable",BK94="Mayor"),AND(BI94="Posible",BK94="Moderado"),AND(BI94="Probable",BK94="Moderado")),"Alta",IF(OR(AND(BI94="Rara vez",BK94="Catastrófico"),AND(BI94="Improbable",BK94="Catastrófico"),AND(BI94="Posible",BK94="Catastrófico"),AND(BI94="Probable",BK94="Catastrófico"),AND(BI94="Casi seguro",BK94="Catastrófico"),AND(BI94="Posible",BK94="Moderado"),AND(BI94="Probable",BK94="Moderado"),AND(BI94="Casi seguro",BK94="Moderado"),AND(BI94="Posible",BK94="Mayor"),AND(BI94="Probable",BK94="Mayor"),AND(BI94="Casi seguro",BK94="Mayor")),"Extremo",)))</f>
        <v>Alta</v>
      </c>
      <c r="BN94" s="89" t="s">
        <v>147</v>
      </c>
      <c r="BO94" s="87" t="s">
        <v>175</v>
      </c>
      <c r="BP94" s="87"/>
      <c r="BQ94" s="87"/>
      <c r="BR94" s="87"/>
      <c r="BS94" s="87"/>
      <c r="BT94" s="88"/>
      <c r="BU94" s="88"/>
      <c r="BV94" s="12"/>
      <c r="BW94" s="87"/>
      <c r="BX94" s="9"/>
      <c r="BY94" s="9"/>
      <c r="BZ94" s="9"/>
      <c r="CA94" s="9"/>
      <c r="CB94" s="9"/>
      <c r="CC94" s="9"/>
      <c r="CD94" s="9"/>
      <c r="CE94" s="9"/>
      <c r="CF94" s="9"/>
      <c r="CG94" s="9"/>
      <c r="CH94" s="9"/>
      <c r="CI94" s="9"/>
      <c r="CJ94" s="9"/>
      <c r="CK94" s="9"/>
      <c r="CL94" s="9"/>
      <c r="CM94" s="9"/>
      <c r="CN94" s="9"/>
      <c r="CO94" s="9"/>
      <c r="CP94" s="9"/>
      <c r="CQ94" s="9"/>
    </row>
    <row r="95" spans="1:95" ht="133.5" customHeight="1">
      <c r="A95" s="381"/>
      <c r="B95" s="421"/>
      <c r="C95" s="381"/>
      <c r="D95" s="381"/>
      <c r="E95" s="97" t="s">
        <v>174</v>
      </c>
      <c r="F95" s="97"/>
      <c r="G95" s="381"/>
      <c r="H95" s="381"/>
      <c r="I95" s="96" t="s">
        <v>173</v>
      </c>
      <c r="J95" s="402"/>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95">
        <f t="shared" si="41"/>
        <v>5</v>
      </c>
      <c r="AH95" s="381"/>
      <c r="AI95" s="381"/>
      <c r="AJ95" s="381"/>
      <c r="AK95" s="94">
        <v>2</v>
      </c>
      <c r="AL95" s="93" t="s">
        <v>172</v>
      </c>
      <c r="AM95" s="90" t="s">
        <v>111</v>
      </c>
      <c r="AN95" s="90">
        <f t="shared" si="42"/>
        <v>15</v>
      </c>
      <c r="AO95" s="90" t="s">
        <v>110</v>
      </c>
      <c r="AP95" s="90">
        <f t="shared" si="43"/>
        <v>15</v>
      </c>
      <c r="AQ95" s="90" t="s">
        <v>109</v>
      </c>
      <c r="AR95" s="90">
        <f t="shared" si="44"/>
        <v>15</v>
      </c>
      <c r="AS95" s="90" t="s">
        <v>108</v>
      </c>
      <c r="AT95" s="90">
        <f t="shared" si="45"/>
        <v>15</v>
      </c>
      <c r="AU95" s="90" t="s">
        <v>107</v>
      </c>
      <c r="AV95" s="90">
        <f t="shared" si="46"/>
        <v>15</v>
      </c>
      <c r="AW95" s="92" t="s">
        <v>106</v>
      </c>
      <c r="AX95" s="90">
        <f t="shared" si="47"/>
        <v>15</v>
      </c>
      <c r="AY95" s="92" t="s">
        <v>105</v>
      </c>
      <c r="AZ95" s="90">
        <f t="shared" si="48"/>
        <v>15</v>
      </c>
      <c r="BA95" s="91">
        <f>SUM(AN95,AP95,AR95,AT95,AV95,AX95,AZ95)</f>
        <v>105</v>
      </c>
      <c r="BB95" s="90" t="str">
        <f>IF(BA95&gt;=96,"Fuerte",IF(AND(BA95&gt;=86, BA95&lt;96),"Moderado",IF(BA95&lt;86,"Débil")))</f>
        <v>Fuerte</v>
      </c>
      <c r="BC95" s="90" t="s">
        <v>104</v>
      </c>
      <c r="BD95" s="90">
        <f>VALUE(IF(OR(AND(BB95="Fuerte",BC95="Fuerte")),"100",IF(OR(AND(BB95="Fuerte",BC95="Moderado"),AND(BB95="Moderado",BC95="Fuerte"),AND(BB95="Moderado",BC95="Moderado")),"50",IF(OR(AND(BB95="Fuerte",BC95="Débil"),AND(BB95="Moderado",BC95="Débil"),AND(BB95="Débil",BC95="Fuerte"),AND(BB95="Débil",BC95="Moderado"),AND(BB95="Débil",BC95="Débil")),"0",))))</f>
        <v>100</v>
      </c>
      <c r="BE95" s="89" t="str">
        <f>IF(BD95=100,"Fuerte",IF(BD95=50,"Moderado",IF(BD95=0,"Débil")))</f>
        <v>Fuerte</v>
      </c>
      <c r="BF95" s="381"/>
      <c r="BG95" s="381"/>
      <c r="BH95" s="381"/>
      <c r="BI95" s="381"/>
      <c r="BJ95" s="381"/>
      <c r="BK95" s="381"/>
      <c r="BL95" s="381"/>
      <c r="BM95" s="381"/>
      <c r="BN95" s="89" t="s">
        <v>147</v>
      </c>
      <c r="BO95" s="87" t="s">
        <v>171</v>
      </c>
      <c r="BP95" s="87"/>
      <c r="BQ95" s="87"/>
      <c r="BR95" s="87"/>
      <c r="BS95" s="87"/>
      <c r="BT95" s="88"/>
      <c r="BU95" s="88"/>
      <c r="BV95" s="87"/>
      <c r="BW95" s="87"/>
      <c r="BX95" s="9"/>
      <c r="BY95" s="9"/>
      <c r="BZ95" s="9"/>
      <c r="CA95" s="9"/>
      <c r="CB95" s="9"/>
      <c r="CC95" s="9"/>
      <c r="CD95" s="9"/>
      <c r="CE95" s="9"/>
      <c r="CF95" s="9"/>
      <c r="CG95" s="9"/>
      <c r="CH95" s="9"/>
      <c r="CI95" s="9"/>
      <c r="CJ95" s="9"/>
      <c r="CK95" s="9"/>
      <c r="CL95" s="9"/>
      <c r="CM95" s="9"/>
      <c r="CN95" s="9"/>
      <c r="CO95" s="9"/>
      <c r="CP95" s="9"/>
      <c r="CQ95" s="9"/>
    </row>
    <row r="96" spans="1:95" ht="15.75" customHeight="1">
      <c r="A96" s="381"/>
      <c r="B96" s="421"/>
      <c r="C96" s="381"/>
      <c r="D96" s="381"/>
      <c r="E96" s="97"/>
      <c r="F96" s="97"/>
      <c r="G96" s="381"/>
      <c r="H96" s="381"/>
      <c r="I96" s="96" t="s">
        <v>115</v>
      </c>
      <c r="J96" s="402"/>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95">
        <f t="shared" si="41"/>
        <v>5</v>
      </c>
      <c r="AH96" s="381"/>
      <c r="AI96" s="381"/>
      <c r="AJ96" s="381"/>
      <c r="AK96" s="94">
        <v>3</v>
      </c>
      <c r="AL96" s="93" t="s">
        <v>141</v>
      </c>
      <c r="AM96" s="90"/>
      <c r="AN96" s="90" t="str">
        <f t="shared" si="42"/>
        <v/>
      </c>
      <c r="AO96" s="90"/>
      <c r="AP96" s="90" t="str">
        <f t="shared" si="43"/>
        <v/>
      </c>
      <c r="AQ96" s="90"/>
      <c r="AR96" s="90" t="str">
        <f t="shared" si="44"/>
        <v/>
      </c>
      <c r="AS96" s="90"/>
      <c r="AT96" s="90" t="str">
        <f t="shared" si="45"/>
        <v/>
      </c>
      <c r="AU96" s="90"/>
      <c r="AV96" s="90" t="str">
        <f t="shared" si="46"/>
        <v/>
      </c>
      <c r="AW96" s="92"/>
      <c r="AX96" s="90" t="str">
        <f t="shared" si="47"/>
        <v/>
      </c>
      <c r="AY96" s="92"/>
      <c r="AZ96" s="90" t="str">
        <f t="shared" si="48"/>
        <v/>
      </c>
      <c r="BA96" s="91"/>
      <c r="BB96" s="90"/>
      <c r="BC96" s="90"/>
      <c r="BD96" s="90"/>
      <c r="BE96" s="89"/>
      <c r="BF96" s="381"/>
      <c r="BG96" s="381"/>
      <c r="BH96" s="381"/>
      <c r="BI96" s="381"/>
      <c r="BJ96" s="381"/>
      <c r="BK96" s="381"/>
      <c r="BL96" s="381"/>
      <c r="BM96" s="381"/>
      <c r="BN96" s="89"/>
      <c r="BO96" s="87"/>
      <c r="BP96" s="87"/>
      <c r="BQ96" s="87"/>
      <c r="BR96" s="87"/>
      <c r="BS96" s="87"/>
      <c r="BT96" s="88"/>
      <c r="BU96" s="88"/>
      <c r="BV96" s="87"/>
      <c r="BW96" s="87"/>
      <c r="BX96" s="9"/>
      <c r="BY96" s="9"/>
      <c r="BZ96" s="9"/>
      <c r="CA96" s="9"/>
      <c r="CB96" s="9"/>
      <c r="CC96" s="9"/>
      <c r="CD96" s="9"/>
      <c r="CE96" s="9"/>
      <c r="CF96" s="9"/>
      <c r="CG96" s="9"/>
      <c r="CH96" s="9"/>
      <c r="CI96" s="9"/>
      <c r="CJ96" s="9"/>
      <c r="CK96" s="9"/>
      <c r="CL96" s="9"/>
      <c r="CM96" s="9"/>
      <c r="CN96" s="9"/>
      <c r="CO96" s="9"/>
      <c r="CP96" s="9"/>
      <c r="CQ96" s="9"/>
    </row>
    <row r="97" spans="1:95" ht="15.75" customHeight="1">
      <c r="A97" s="381"/>
      <c r="B97" s="421"/>
      <c r="C97" s="381"/>
      <c r="D97" s="381"/>
      <c r="E97" s="97"/>
      <c r="F97" s="97"/>
      <c r="G97" s="381"/>
      <c r="H97" s="381"/>
      <c r="I97" s="96" t="s">
        <v>134</v>
      </c>
      <c r="J97" s="402"/>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95">
        <f t="shared" si="41"/>
        <v>5</v>
      </c>
      <c r="AH97" s="381"/>
      <c r="AI97" s="381"/>
      <c r="AJ97" s="381"/>
      <c r="AK97" s="94">
        <v>4</v>
      </c>
      <c r="AL97" s="93" t="s">
        <v>141</v>
      </c>
      <c r="AM97" s="90"/>
      <c r="AN97" s="90" t="str">
        <f t="shared" si="42"/>
        <v/>
      </c>
      <c r="AO97" s="90"/>
      <c r="AP97" s="90" t="str">
        <f t="shared" si="43"/>
        <v/>
      </c>
      <c r="AQ97" s="90"/>
      <c r="AR97" s="90" t="str">
        <f t="shared" si="44"/>
        <v/>
      </c>
      <c r="AS97" s="90"/>
      <c r="AT97" s="90" t="str">
        <f t="shared" si="45"/>
        <v/>
      </c>
      <c r="AU97" s="90"/>
      <c r="AV97" s="90" t="str">
        <f t="shared" si="46"/>
        <v/>
      </c>
      <c r="AW97" s="92"/>
      <c r="AX97" s="90" t="str">
        <f t="shared" si="47"/>
        <v/>
      </c>
      <c r="AY97" s="92"/>
      <c r="AZ97" s="90" t="str">
        <f t="shared" si="48"/>
        <v/>
      </c>
      <c r="BA97" s="91"/>
      <c r="BB97" s="90"/>
      <c r="BC97" s="90"/>
      <c r="BD97" s="90"/>
      <c r="BE97" s="89"/>
      <c r="BF97" s="381"/>
      <c r="BG97" s="381"/>
      <c r="BH97" s="381"/>
      <c r="BI97" s="381"/>
      <c r="BJ97" s="381"/>
      <c r="BK97" s="381"/>
      <c r="BL97" s="381"/>
      <c r="BM97" s="381"/>
      <c r="BN97" s="89"/>
      <c r="BO97" s="87"/>
      <c r="BP97" s="87"/>
      <c r="BQ97" s="87"/>
      <c r="BR97" s="87"/>
      <c r="BS97" s="87"/>
      <c r="BT97" s="88"/>
      <c r="BU97" s="88"/>
      <c r="BV97" s="87"/>
      <c r="BW97" s="87"/>
      <c r="BX97" s="9"/>
      <c r="BY97" s="9"/>
      <c r="BZ97" s="9"/>
      <c r="CA97" s="9"/>
      <c r="CB97" s="9"/>
      <c r="CC97" s="9"/>
      <c r="CD97" s="9"/>
      <c r="CE97" s="9"/>
      <c r="CF97" s="9"/>
      <c r="CG97" s="9"/>
      <c r="CH97" s="9"/>
      <c r="CI97" s="9"/>
      <c r="CJ97" s="9"/>
      <c r="CK97" s="9"/>
      <c r="CL97" s="9"/>
      <c r="CM97" s="9"/>
      <c r="CN97" s="9"/>
      <c r="CO97" s="9"/>
      <c r="CP97" s="9"/>
      <c r="CQ97" s="9"/>
    </row>
    <row r="98" spans="1:95" ht="112.5" customHeight="1">
      <c r="A98" s="363">
        <v>26</v>
      </c>
      <c r="B98" s="371" t="s">
        <v>156</v>
      </c>
      <c r="C98" s="371" t="s">
        <v>155</v>
      </c>
      <c r="D98" s="371" t="s">
        <v>154</v>
      </c>
      <c r="E98" s="371" t="s">
        <v>170</v>
      </c>
      <c r="F98" s="371" t="s">
        <v>169</v>
      </c>
      <c r="G98" s="371" t="s">
        <v>168</v>
      </c>
      <c r="H98" s="371" t="s">
        <v>150</v>
      </c>
      <c r="I98" s="55" t="s">
        <v>134</v>
      </c>
      <c r="J98" s="391">
        <v>4</v>
      </c>
      <c r="K98" s="393" t="str">
        <f>IF(J98&lt;=0,"",IF(J98=1,"Rara vez",IF(J98=2,"Improbable",IF(J98=3,"Posible",IF(J98=4,"Probable",IF(J98=5,"Casi Seguro"))))))</f>
        <v>Probable</v>
      </c>
      <c r="L98" s="395">
        <f>IF(K98="","",IF(K98="Rara vez",0.2,IF(K98="Improbable",0.4,IF(K98="Posible",0.6,IF(K98="Probable",0.8,IF(K98="Casi seguro",1,))))))</f>
        <v>0.8</v>
      </c>
      <c r="M98" s="374" t="s">
        <v>114</v>
      </c>
      <c r="N98" s="374" t="s">
        <v>114</v>
      </c>
      <c r="O98" s="374" t="s">
        <v>114</v>
      </c>
      <c r="P98" s="374" t="s">
        <v>114</v>
      </c>
      <c r="Q98" s="374" t="s">
        <v>114</v>
      </c>
      <c r="R98" s="374" t="s">
        <v>114</v>
      </c>
      <c r="S98" s="374" t="s">
        <v>114</v>
      </c>
      <c r="T98" s="374" t="s">
        <v>114</v>
      </c>
      <c r="U98" s="374" t="s">
        <v>113</v>
      </c>
      <c r="V98" s="374" t="s">
        <v>114</v>
      </c>
      <c r="W98" s="374" t="s">
        <v>114</v>
      </c>
      <c r="X98" s="374" t="s">
        <v>114</v>
      </c>
      <c r="Y98" s="374" t="s">
        <v>114</v>
      </c>
      <c r="Z98" s="374" t="s">
        <v>114</v>
      </c>
      <c r="AA98" s="374" t="s">
        <v>114</v>
      </c>
      <c r="AB98" s="374" t="s">
        <v>113</v>
      </c>
      <c r="AC98" s="374" t="s">
        <v>114</v>
      </c>
      <c r="AD98" s="374" t="s">
        <v>114</v>
      </c>
      <c r="AE98" s="374" t="s">
        <v>113</v>
      </c>
      <c r="AF98" s="399">
        <f>IF(AB98="Si","19",COUNTIF(M98:AE99,"si"))</f>
        <v>16</v>
      </c>
      <c r="AG98" s="86">
        <f t="shared" si="41"/>
        <v>20</v>
      </c>
      <c r="AH98" s="393" t="str">
        <f>IF(AG98=5,"Moderado",IF(AG98=10,"Mayor",IF(AG98=20,"Catastrófico",0)))</f>
        <v>Catastrófico</v>
      </c>
      <c r="AI98" s="395">
        <f>IF(AH98="","",IF(AH98="Moderado",0.6,IF(AH98="Mayor",0.8,IF(AH98="Catastrófico",1,))))</f>
        <v>1</v>
      </c>
      <c r="AJ98" s="378" t="str">
        <f>IF(OR(AND(K98="Rara vez",AH98="Moderado"),AND(K98="Improbable",AH98="Moderado")),"Moderado",IF(OR(AND(K98="Rara vez",AH98="Mayor"),AND(K98="Improbable",AH98="Mayor"),AND(K98="Posible",AH98="Moderado"),AND(K98="Probable",AH98="Moderado")),"Alta",IF(OR(AND(K98="Rara vez",AH98="Catastrófico"),AND(K98="Improbable",AH98="Catastrófico"),AND(K98="Posible",AH98="Catastrófico"),AND(K98="Probable",AH98="Catastrófico"),AND(K98="Casi seguro",AH98="Catastrófico"),AND(K98="Posible",AH98="Moderado"),AND(K98="Probable",AH98="Moderado"),AND(K98="Casi seguro",AH98="Moderado"),AND(K98="Posible",AH98="Mayor"),AND(K98="Probable",AH98="Mayor"),AND(K98="Casi seguro",AH98="Mayor")),"Extremo",)))</f>
        <v>Extremo</v>
      </c>
      <c r="AK98" s="84">
        <v>1</v>
      </c>
      <c r="AL98" s="72" t="s">
        <v>162</v>
      </c>
      <c r="AM98" s="45" t="s">
        <v>111</v>
      </c>
      <c r="AN98" s="42">
        <f t="shared" si="42"/>
        <v>15</v>
      </c>
      <c r="AO98" s="45" t="s">
        <v>110</v>
      </c>
      <c r="AP98" s="42">
        <f t="shared" si="43"/>
        <v>15</v>
      </c>
      <c r="AQ98" s="45" t="s">
        <v>109</v>
      </c>
      <c r="AR98" s="42">
        <f t="shared" si="44"/>
        <v>15</v>
      </c>
      <c r="AS98" s="45" t="s">
        <v>108</v>
      </c>
      <c r="AT98" s="42">
        <f t="shared" si="45"/>
        <v>15</v>
      </c>
      <c r="AU98" s="45" t="s">
        <v>107</v>
      </c>
      <c r="AV98" s="42">
        <f t="shared" si="46"/>
        <v>15</v>
      </c>
      <c r="AW98" s="44" t="s">
        <v>106</v>
      </c>
      <c r="AX98" s="42">
        <f t="shared" si="47"/>
        <v>15</v>
      </c>
      <c r="AY98" s="44" t="s">
        <v>105</v>
      </c>
      <c r="AZ98" s="42">
        <f t="shared" si="48"/>
        <v>15</v>
      </c>
      <c r="BA98" s="70">
        <f>SUM(AN98,AP98,AR98,AT98,AV98,AX98,AZ98)</f>
        <v>105</v>
      </c>
      <c r="BB98" s="42" t="str">
        <f>IF(BA98&gt;=96,"Fuerte",IF(AND(BA98&gt;=86,BA98&lt;96),"Moderado",IF(BA98&lt;86,"Débil")))</f>
        <v>Fuerte</v>
      </c>
      <c r="BC98" s="42" t="s">
        <v>104</v>
      </c>
      <c r="BD98" s="42">
        <f>VALUE(IF(OR(AND(BB98="Fuerte",BC98="Fuerte")),"100",IF(OR(AND(BB98="Fuerte",BC98="Moderado"),AND(BB98="Moderado",BC98="Fuerte"),AND(BB98="Moderado",BC98="Moderado")),"50",IF(OR(AND(BB98="Fuerte",BC98="Débil"),AND(BB98="Moderado",BC98="Débil"),AND(BB98="Débil",BC98="Fuerte"),AND(BB98="Débil",BC98="Moderado"),AND(BB98="Débil",BC98="Débil")),"0",))))</f>
        <v>100</v>
      </c>
      <c r="BE98" s="41" t="str">
        <f>IF(BD98=100,"Fuerte",IF(BD98=50,"Moderado",IF(BD98=0,"Débil")))</f>
        <v>Fuerte</v>
      </c>
      <c r="BF98" s="389">
        <f>AVERAGE(BD98:BD101)</f>
        <v>100</v>
      </c>
      <c r="BG98" s="389" t="str">
        <f>IF(BF98=100,"Fuerte",IF(AND(BF98&lt;=99,BF98&gt;=50),"Moderado",IF(BF98&lt;50,"Débil")))</f>
        <v>Fuerte</v>
      </c>
      <c r="BH98" s="346">
        <f>IF(BG98="Fuerte",(J98-2),IF(BG98="Moderado",(J98-1),IF(BG98="Débil",((J98-0)))))</f>
        <v>2</v>
      </c>
      <c r="BI98" s="346" t="str">
        <f>IF(BH98&lt;=0,"",IF(BH98=1,"Rara vez",IF(BH98=2,"Improbable",IF(BH98=3,"Posible",IF(BH98=4,"Probable",IF(BH98=5,"Casi Seguro"))))))</f>
        <v>Improbable</v>
      </c>
      <c r="BJ98" s="348">
        <f>IF(BI98="","",IF(BI98="Rara vez",0.2,IF(BI98="Improbable",0.4,IF(BI98="Posible",0.6,IF(BI98="Probable",0.8,IF(BI98="Casi seguro",1,))))))</f>
        <v>0.4</v>
      </c>
      <c r="BK98" s="380" t="str">
        <f>IFERROR(IF(AG98=5,"Moderado",IF(AG98=10,"Mayor",IF(AG98=20,"Catastrófico",0))),"")</f>
        <v>Catastrófico</v>
      </c>
      <c r="BL98" s="348">
        <f>IF(AH98="","",IF(AH98="Moderado",0.6,IF(AH98="Mayor",0.8,IF(AH98="Catastrófico",1,))))</f>
        <v>1</v>
      </c>
      <c r="BM98" s="350" t="str">
        <f>IF(OR(AND(KBI98="Rara vez",BK98="Moderado"),AND(BI98="Improbable",BK98="Moderado")),"Moderado",IF(OR(AND(BI98="Rara vez",BK98="Mayor"),AND(BI98="Improbable",BK98="Mayor"),AND(BI98="Posible",BK98="Moderado"),AND(BI98="Probable",BK98="Moderado")),"Alta",IF(OR(AND(BI98="Rara vez",BK98="Catastrófico"),AND(BI98="Improbable",BK98="Catastrófico"),AND(BI98="Posible",BK98="Catastrófico"),AND(BI98="Probable",BK98="Catastrófico"),AND(BI98="Casi seguro",BK98="Catastrófico"),AND(BI98="Posible",BK98="Moderado"),AND(BI98="Probable",BK98="Moderado"),AND(BI98="Casi seguro",BK98="Moderado"),AND(BI98="Posible",BK98="Mayor"),AND(BI98="Probable",BK98="Mayor"),AND(BI98="Casi seguro",BK98="Mayor")),"Extremo",)))</f>
        <v>Extremo</v>
      </c>
      <c r="BN98" s="82" t="s">
        <v>147</v>
      </c>
      <c r="BO98" s="80" t="s">
        <v>167</v>
      </c>
      <c r="BP98" s="80" t="s">
        <v>166</v>
      </c>
      <c r="BQ98" s="80" t="s">
        <v>165</v>
      </c>
      <c r="BR98" s="80" t="s">
        <v>164</v>
      </c>
      <c r="BS98" s="80" t="s">
        <v>163</v>
      </c>
      <c r="BT98" s="85"/>
      <c r="BU98" s="85"/>
      <c r="BV98" s="36"/>
      <c r="BW98" s="84"/>
      <c r="BX98" s="9"/>
      <c r="BY98" s="9"/>
      <c r="BZ98" s="9"/>
      <c r="CA98" s="9"/>
      <c r="CB98" s="9"/>
      <c r="CC98" s="9"/>
      <c r="CD98" s="9"/>
      <c r="CE98" s="9"/>
      <c r="CF98" s="9"/>
      <c r="CG98" s="9"/>
      <c r="CH98" s="9"/>
      <c r="CI98" s="9"/>
      <c r="CJ98" s="9"/>
      <c r="CK98" s="9"/>
      <c r="CL98" s="9"/>
      <c r="CM98" s="9"/>
      <c r="CN98" s="9"/>
      <c r="CO98" s="9"/>
      <c r="CP98" s="9"/>
      <c r="CQ98" s="9"/>
    </row>
    <row r="99" spans="1:95" ht="102" customHeight="1">
      <c r="A99" s="364"/>
      <c r="B99" s="372"/>
      <c r="C99" s="372"/>
      <c r="D99" s="372"/>
      <c r="E99" s="372"/>
      <c r="F99" s="372"/>
      <c r="G99" s="372"/>
      <c r="H99" s="372"/>
      <c r="I99" s="55" t="s">
        <v>124</v>
      </c>
      <c r="J99" s="392"/>
      <c r="K99" s="394"/>
      <c r="L99" s="396"/>
      <c r="M99" s="375"/>
      <c r="N99" s="375"/>
      <c r="O99" s="375"/>
      <c r="P99" s="375"/>
      <c r="Q99" s="375"/>
      <c r="R99" s="375"/>
      <c r="S99" s="375"/>
      <c r="T99" s="375"/>
      <c r="U99" s="375"/>
      <c r="V99" s="375"/>
      <c r="W99" s="375"/>
      <c r="X99" s="375"/>
      <c r="Y99" s="375"/>
      <c r="Z99" s="375"/>
      <c r="AA99" s="375"/>
      <c r="AB99" s="375"/>
      <c r="AC99" s="375"/>
      <c r="AD99" s="375"/>
      <c r="AE99" s="375"/>
      <c r="AF99" s="400"/>
      <c r="AG99" s="86">
        <f t="shared" si="41"/>
        <v>5</v>
      </c>
      <c r="AH99" s="394"/>
      <c r="AI99" s="396"/>
      <c r="AJ99" s="379"/>
      <c r="AK99" s="84">
        <v>2</v>
      </c>
      <c r="AL99" s="73" t="s">
        <v>141</v>
      </c>
      <c r="AM99" s="45"/>
      <c r="AN99" s="42" t="str">
        <f t="shared" si="42"/>
        <v/>
      </c>
      <c r="AO99" s="45"/>
      <c r="AP99" s="42" t="str">
        <f t="shared" si="43"/>
        <v/>
      </c>
      <c r="AQ99" s="45"/>
      <c r="AR99" s="42" t="str">
        <f t="shared" si="44"/>
        <v/>
      </c>
      <c r="AS99" s="45"/>
      <c r="AT99" s="42" t="str">
        <f t="shared" si="45"/>
        <v/>
      </c>
      <c r="AU99" s="45"/>
      <c r="AV99" s="42" t="str">
        <f t="shared" si="46"/>
        <v/>
      </c>
      <c r="AW99" s="44"/>
      <c r="AX99" s="42" t="str">
        <f t="shared" si="47"/>
        <v/>
      </c>
      <c r="AY99" s="44"/>
      <c r="AZ99" s="42" t="str">
        <f t="shared" si="48"/>
        <v/>
      </c>
      <c r="BA99" s="70"/>
      <c r="BB99" s="42"/>
      <c r="BC99" s="42"/>
      <c r="BD99" s="42"/>
      <c r="BE99" s="41"/>
      <c r="BF99" s="390"/>
      <c r="BG99" s="390"/>
      <c r="BH99" s="347"/>
      <c r="BI99" s="347"/>
      <c r="BJ99" s="349"/>
      <c r="BK99" s="381"/>
      <c r="BL99" s="349"/>
      <c r="BM99" s="351"/>
      <c r="BN99" s="37"/>
      <c r="BO99" s="36"/>
      <c r="BP99" s="36"/>
      <c r="BQ99" s="36"/>
      <c r="BR99" s="36"/>
      <c r="BS99" s="36"/>
      <c r="BT99" s="85"/>
      <c r="BU99" s="85"/>
      <c r="BV99" s="36"/>
      <c r="BW99" s="84"/>
      <c r="BX99" s="9"/>
      <c r="BY99" s="9"/>
      <c r="BZ99" s="9"/>
      <c r="CA99" s="9"/>
      <c r="CB99" s="9"/>
      <c r="CC99" s="9"/>
      <c r="CD99" s="9"/>
      <c r="CE99" s="9"/>
      <c r="CF99" s="9"/>
      <c r="CG99" s="9"/>
      <c r="CH99" s="9"/>
      <c r="CI99" s="9"/>
      <c r="CJ99" s="9"/>
      <c r="CK99" s="9"/>
      <c r="CL99" s="9"/>
      <c r="CM99" s="9"/>
      <c r="CN99" s="9"/>
      <c r="CO99" s="9"/>
      <c r="CP99" s="9"/>
      <c r="CQ99" s="9"/>
    </row>
    <row r="100" spans="1:95" ht="120.75" customHeight="1">
      <c r="A100" s="364"/>
      <c r="B100" s="372"/>
      <c r="C100" s="372"/>
      <c r="D100" s="372"/>
      <c r="E100" s="372"/>
      <c r="F100" s="372"/>
      <c r="G100" s="372"/>
      <c r="H100" s="372"/>
      <c r="I100" s="55" t="s">
        <v>115</v>
      </c>
      <c r="J100" s="392"/>
      <c r="K100" s="394"/>
      <c r="L100" s="396"/>
      <c r="M100" s="375"/>
      <c r="N100" s="375"/>
      <c r="O100" s="375"/>
      <c r="P100" s="375"/>
      <c r="Q100" s="375"/>
      <c r="R100" s="375"/>
      <c r="S100" s="375"/>
      <c r="T100" s="375"/>
      <c r="U100" s="375"/>
      <c r="V100" s="375"/>
      <c r="W100" s="375"/>
      <c r="X100" s="375"/>
      <c r="Y100" s="375"/>
      <c r="Z100" s="375"/>
      <c r="AA100" s="375"/>
      <c r="AB100" s="375"/>
      <c r="AC100" s="375"/>
      <c r="AD100" s="375"/>
      <c r="AE100" s="375"/>
      <c r="AF100" s="400"/>
      <c r="AG100" s="86">
        <f t="shared" si="41"/>
        <v>5</v>
      </c>
      <c r="AH100" s="394"/>
      <c r="AI100" s="396"/>
      <c r="AJ100" s="379"/>
      <c r="AK100" s="84">
        <v>3</v>
      </c>
      <c r="AL100" s="73" t="s">
        <v>141</v>
      </c>
      <c r="AM100" s="45"/>
      <c r="AN100" s="42" t="str">
        <f t="shared" si="42"/>
        <v/>
      </c>
      <c r="AO100" s="45"/>
      <c r="AP100" s="42" t="str">
        <f t="shared" si="43"/>
        <v/>
      </c>
      <c r="AQ100" s="45"/>
      <c r="AR100" s="42" t="str">
        <f t="shared" si="44"/>
        <v/>
      </c>
      <c r="AS100" s="45"/>
      <c r="AT100" s="42" t="str">
        <f t="shared" si="45"/>
        <v/>
      </c>
      <c r="AU100" s="45"/>
      <c r="AV100" s="42" t="str">
        <f t="shared" si="46"/>
        <v/>
      </c>
      <c r="AW100" s="44"/>
      <c r="AX100" s="42" t="str">
        <f t="shared" si="47"/>
        <v/>
      </c>
      <c r="AY100" s="44"/>
      <c r="AZ100" s="42" t="str">
        <f t="shared" si="48"/>
        <v/>
      </c>
      <c r="BA100" s="70"/>
      <c r="BB100" s="42"/>
      <c r="BC100" s="42"/>
      <c r="BD100" s="42"/>
      <c r="BE100" s="41"/>
      <c r="BF100" s="390"/>
      <c r="BG100" s="390"/>
      <c r="BH100" s="347"/>
      <c r="BI100" s="347"/>
      <c r="BJ100" s="349"/>
      <c r="BK100" s="381"/>
      <c r="BL100" s="349"/>
      <c r="BM100" s="351"/>
      <c r="BN100" s="37"/>
      <c r="BO100" s="36"/>
      <c r="BP100" s="36"/>
      <c r="BQ100" s="36"/>
      <c r="BR100" s="36"/>
      <c r="BS100" s="36"/>
      <c r="BT100" s="85"/>
      <c r="BU100" s="85"/>
      <c r="BV100" s="36"/>
      <c r="BW100" s="84"/>
      <c r="BX100" s="9"/>
      <c r="BY100" s="9"/>
      <c r="BZ100" s="9"/>
      <c r="CA100" s="9"/>
      <c r="CB100" s="9"/>
      <c r="CC100" s="9"/>
      <c r="CD100" s="9"/>
      <c r="CE100" s="9"/>
      <c r="CF100" s="9"/>
      <c r="CG100" s="9"/>
      <c r="CH100" s="9"/>
      <c r="CI100" s="9"/>
      <c r="CJ100" s="9"/>
      <c r="CK100" s="9"/>
      <c r="CL100" s="9"/>
      <c r="CM100" s="9"/>
      <c r="CN100" s="9"/>
      <c r="CO100" s="9"/>
      <c r="CP100" s="9"/>
      <c r="CQ100" s="9"/>
    </row>
    <row r="101" spans="1:95" ht="78">
      <c r="A101" s="364"/>
      <c r="B101" s="372"/>
      <c r="C101" s="372"/>
      <c r="D101" s="372"/>
      <c r="E101" s="372"/>
      <c r="F101" s="372"/>
      <c r="G101" s="372"/>
      <c r="H101" s="372"/>
      <c r="I101" s="55" t="s">
        <v>123</v>
      </c>
      <c r="J101" s="392"/>
      <c r="K101" s="394"/>
      <c r="L101" s="396"/>
      <c r="M101" s="375"/>
      <c r="N101" s="375"/>
      <c r="O101" s="375"/>
      <c r="P101" s="375"/>
      <c r="Q101" s="375"/>
      <c r="R101" s="375"/>
      <c r="S101" s="375"/>
      <c r="T101" s="375"/>
      <c r="U101" s="375"/>
      <c r="V101" s="375"/>
      <c r="W101" s="375"/>
      <c r="X101" s="375"/>
      <c r="Y101" s="375"/>
      <c r="Z101" s="375"/>
      <c r="AA101" s="375"/>
      <c r="AB101" s="375"/>
      <c r="AC101" s="375"/>
      <c r="AD101" s="375"/>
      <c r="AE101" s="375"/>
      <c r="AF101" s="400"/>
      <c r="AG101" s="86">
        <f t="shared" si="41"/>
        <v>5</v>
      </c>
      <c r="AH101" s="394"/>
      <c r="AI101" s="396"/>
      <c r="AJ101" s="379"/>
      <c r="AK101" s="84">
        <v>4</v>
      </c>
      <c r="AL101" s="73" t="s">
        <v>141</v>
      </c>
      <c r="AM101" s="45"/>
      <c r="AN101" s="42" t="str">
        <f t="shared" si="42"/>
        <v/>
      </c>
      <c r="AO101" s="45"/>
      <c r="AP101" s="42" t="str">
        <f t="shared" si="43"/>
        <v/>
      </c>
      <c r="AQ101" s="45"/>
      <c r="AR101" s="42" t="str">
        <f t="shared" si="44"/>
        <v/>
      </c>
      <c r="AS101" s="45"/>
      <c r="AT101" s="42" t="str">
        <f t="shared" si="45"/>
        <v/>
      </c>
      <c r="AU101" s="45"/>
      <c r="AV101" s="42" t="str">
        <f t="shared" si="46"/>
        <v/>
      </c>
      <c r="AW101" s="44"/>
      <c r="AX101" s="42" t="str">
        <f t="shared" si="47"/>
        <v/>
      </c>
      <c r="AY101" s="44"/>
      <c r="AZ101" s="42" t="str">
        <f t="shared" si="48"/>
        <v/>
      </c>
      <c r="BA101" s="70"/>
      <c r="BB101" s="42"/>
      <c r="BC101" s="42"/>
      <c r="BD101" s="42"/>
      <c r="BE101" s="41"/>
      <c r="BF101" s="390"/>
      <c r="BG101" s="390"/>
      <c r="BH101" s="347"/>
      <c r="BI101" s="347"/>
      <c r="BJ101" s="349"/>
      <c r="BK101" s="381"/>
      <c r="BL101" s="349"/>
      <c r="BM101" s="351"/>
      <c r="BN101" s="37"/>
      <c r="BO101" s="36"/>
      <c r="BP101" s="36"/>
      <c r="BQ101" s="36"/>
      <c r="BR101" s="36"/>
      <c r="BS101" s="36"/>
      <c r="BT101" s="85"/>
      <c r="BU101" s="85"/>
      <c r="BV101" s="36"/>
      <c r="BW101" s="84"/>
      <c r="BX101" s="9"/>
      <c r="BY101" s="9"/>
      <c r="BZ101" s="9"/>
      <c r="CA101" s="9"/>
      <c r="CB101" s="9"/>
      <c r="CC101" s="9"/>
      <c r="CD101" s="9"/>
      <c r="CE101" s="9"/>
      <c r="CF101" s="9"/>
      <c r="CG101" s="9"/>
      <c r="CH101" s="9"/>
      <c r="CI101" s="9"/>
      <c r="CJ101" s="9"/>
      <c r="CK101" s="9"/>
      <c r="CL101" s="9"/>
      <c r="CM101" s="9"/>
      <c r="CN101" s="9"/>
      <c r="CO101" s="9"/>
      <c r="CP101" s="9"/>
      <c r="CQ101" s="9"/>
    </row>
    <row r="102" spans="1:95" ht="135" customHeight="1">
      <c r="A102" s="363">
        <v>27</v>
      </c>
      <c r="B102" s="371" t="s">
        <v>156</v>
      </c>
      <c r="C102" s="371" t="s">
        <v>155</v>
      </c>
      <c r="D102" s="371" t="s">
        <v>154</v>
      </c>
      <c r="E102" s="371" t="s">
        <v>153</v>
      </c>
      <c r="F102" s="371" t="s">
        <v>152</v>
      </c>
      <c r="G102" s="371" t="s">
        <v>151</v>
      </c>
      <c r="H102" s="371" t="s">
        <v>150</v>
      </c>
      <c r="I102" s="55" t="s">
        <v>134</v>
      </c>
      <c r="J102" s="401">
        <v>3</v>
      </c>
      <c r="K102" s="383" t="str">
        <f>IF(J102&lt;=0,"",IF(J102=1,"Rara vez",IF(J102=2,"Improbable",IF(J102=3,"Posible",IF(J102=4,"Probable",IF(J102=5,"Casi Seguro"))))))</f>
        <v>Posible</v>
      </c>
      <c r="L102" s="365">
        <f>IF(K102="","",IF(K102="Rara vez",0.2,IF(K102="Improbable",0.4,IF(K102="Posible",0.6,IF(K102="Probable",0.8,IF(K102="Casi seguro",1,))))))</f>
        <v>0.6</v>
      </c>
      <c r="M102" s="355" t="s">
        <v>114</v>
      </c>
      <c r="N102" s="355" t="s">
        <v>114</v>
      </c>
      <c r="O102" s="355" t="s">
        <v>114</v>
      </c>
      <c r="P102" s="355" t="s">
        <v>114</v>
      </c>
      <c r="Q102" s="355" t="s">
        <v>114</v>
      </c>
      <c r="R102" s="355" t="s">
        <v>114</v>
      </c>
      <c r="S102" s="355" t="s">
        <v>114</v>
      </c>
      <c r="T102" s="355" t="s">
        <v>114</v>
      </c>
      <c r="U102" s="355" t="s">
        <v>113</v>
      </c>
      <c r="V102" s="355" t="s">
        <v>114</v>
      </c>
      <c r="W102" s="355" t="s">
        <v>114</v>
      </c>
      <c r="X102" s="355" t="s">
        <v>114</v>
      </c>
      <c r="Y102" s="355" t="s">
        <v>114</v>
      </c>
      <c r="Z102" s="355" t="s">
        <v>114</v>
      </c>
      <c r="AA102" s="355" t="s">
        <v>114</v>
      </c>
      <c r="AB102" s="355" t="s">
        <v>114</v>
      </c>
      <c r="AC102" s="355" t="s">
        <v>114</v>
      </c>
      <c r="AD102" s="355" t="s">
        <v>114</v>
      </c>
      <c r="AE102" s="355" t="s">
        <v>113</v>
      </c>
      <c r="AF102" s="376" t="str">
        <f>IF(AB102="Si","19",COUNTIF(M102:AE103,"si"))</f>
        <v>19</v>
      </c>
      <c r="AG102" s="74">
        <f t="shared" si="41"/>
        <v>20</v>
      </c>
      <c r="AH102" s="383" t="str">
        <f>IF(AG102=5,"Moderado",IF(AG102=10,"Mayor",IF(AG102=20,"Catastrófico",0)))</f>
        <v>Catastrófico</v>
      </c>
      <c r="AI102" s="385">
        <f>IF(AH102="","",IF(AH102="Moderado",0.6,IF(AH102="Mayor",0.8,IF(AH102="Catastrófico",1,))))</f>
        <v>1</v>
      </c>
      <c r="AJ102" s="378"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Extremo</v>
      </c>
      <c r="AK102" s="78">
        <v>1</v>
      </c>
      <c r="AL102" s="83" t="s">
        <v>162</v>
      </c>
      <c r="AM102" s="45" t="s">
        <v>111</v>
      </c>
      <c r="AN102" s="42">
        <f t="shared" si="42"/>
        <v>15</v>
      </c>
      <c r="AO102" s="45" t="s">
        <v>110</v>
      </c>
      <c r="AP102" s="42">
        <f t="shared" si="43"/>
        <v>15</v>
      </c>
      <c r="AQ102" s="45" t="s">
        <v>109</v>
      </c>
      <c r="AR102" s="42">
        <f t="shared" si="44"/>
        <v>15</v>
      </c>
      <c r="AS102" s="71" t="s">
        <v>148</v>
      </c>
      <c r="AT102" s="42">
        <f t="shared" si="45"/>
        <v>10</v>
      </c>
      <c r="AU102" s="45" t="s">
        <v>107</v>
      </c>
      <c r="AV102" s="42">
        <f t="shared" si="46"/>
        <v>15</v>
      </c>
      <c r="AW102" s="44" t="s">
        <v>106</v>
      </c>
      <c r="AX102" s="42">
        <f t="shared" si="47"/>
        <v>15</v>
      </c>
      <c r="AY102" s="44" t="s">
        <v>105</v>
      </c>
      <c r="AZ102" s="42">
        <f t="shared" si="48"/>
        <v>15</v>
      </c>
      <c r="BA102" s="70">
        <f>SUM(AN102,AP102,AR102,AT102,AV102,AX102,AZ102)</f>
        <v>100</v>
      </c>
      <c r="BB102" s="42" t="str">
        <f>IF(BA102&gt;=96,"Fuerte",IF(AND(BA102&gt;=86,BA102&lt;96),"Moderado",IF(BA102&lt;86,"Débil")))</f>
        <v>Fuerte</v>
      </c>
      <c r="BC102" s="42" t="s">
        <v>104</v>
      </c>
      <c r="BD102" s="42">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41" t="str">
        <f>IF(BD102=100,"Fuerte",IF(BD102=50,"Moderado",IF(BD102=0,"Débil")))</f>
        <v>Fuerte</v>
      </c>
      <c r="BF102" s="41">
        <f>AVERAGE(BD102:BD104)</f>
        <v>100</v>
      </c>
      <c r="BG102" s="41" t="str">
        <f>IF(BF102=100,"Fuerte",IF(AND(BF102&lt;=99,BF102&gt;=50),"Moderado",IF(BF102&lt;50,"Débil")))</f>
        <v>Fuerte</v>
      </c>
      <c r="BH102" s="40">
        <f>IF(BG102="Fuerte",(J102-2),IF(BG102="Moderado",(J102-1),IF(BG102="Débil",((J102-0)))))</f>
        <v>1</v>
      </c>
      <c r="BI102" s="346" t="str">
        <f>IF(BH102&lt;=0,"",IF(BH102=1,"Rara vez",IF(BH102=2,"Improbable",IF(BH102=3,"Posible",IF(BH102=4,"Probable",IF(BH102=5,"Casi Seguro"))))))</f>
        <v>Rara vez</v>
      </c>
      <c r="BJ102" s="348">
        <f>IF(BI102="","",IF(BI102="Rara vez",0.2,IF(BI102="Improbable",0.4,IF(BI102="Posible",0.6,IF(BI102="Probable",0.8,IF(BI102="Casi seguro",1,))))))</f>
        <v>0.2</v>
      </c>
      <c r="BK102" s="380" t="str">
        <f>IFERROR(IF(AG102=5,"Moderado",IF(AG102=10,"Mayor",IF(AG102=20,"Catastrófico",0))),"")</f>
        <v>Catastrófico</v>
      </c>
      <c r="BL102" s="348">
        <f>IF(AH102="","",IF(AH102="Moderado",0.6,IF(AH102="Mayor",0.8,IF(AH102="Catastrófico",1,))))</f>
        <v>1</v>
      </c>
      <c r="BM102" s="350"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Extremo</v>
      </c>
      <c r="BN102" s="82" t="s">
        <v>147</v>
      </c>
      <c r="BO102" s="81" t="s">
        <v>161</v>
      </c>
      <c r="BP102" s="80" t="s">
        <v>160</v>
      </c>
      <c r="BQ102" s="80" t="s">
        <v>159</v>
      </c>
      <c r="BR102" s="80" t="s">
        <v>158</v>
      </c>
      <c r="BS102" s="80" t="s">
        <v>157</v>
      </c>
      <c r="BT102" s="35"/>
      <c r="BU102" s="79"/>
      <c r="BV102" s="75"/>
      <c r="BW102" s="78"/>
      <c r="BX102" s="9"/>
      <c r="BY102" s="9"/>
      <c r="BZ102" s="9"/>
      <c r="CA102" s="9"/>
      <c r="CB102" s="9"/>
      <c r="CC102" s="9"/>
      <c r="CD102" s="9"/>
      <c r="CE102" s="9"/>
      <c r="CF102" s="9"/>
      <c r="CG102" s="9"/>
      <c r="CH102" s="9"/>
      <c r="CI102" s="9"/>
      <c r="CJ102" s="9"/>
      <c r="CK102" s="9"/>
      <c r="CL102" s="9"/>
      <c r="CM102" s="9"/>
      <c r="CN102" s="9"/>
      <c r="CO102" s="9"/>
      <c r="CP102" s="9"/>
      <c r="CQ102" s="9"/>
    </row>
    <row r="103" spans="1:95" ht="78">
      <c r="A103" s="364"/>
      <c r="B103" s="372"/>
      <c r="C103" s="372"/>
      <c r="D103" s="372"/>
      <c r="E103" s="372"/>
      <c r="F103" s="372"/>
      <c r="G103" s="372"/>
      <c r="H103" s="372"/>
      <c r="I103" s="55" t="s">
        <v>142</v>
      </c>
      <c r="J103" s="402"/>
      <c r="K103" s="384"/>
      <c r="L103" s="366"/>
      <c r="M103" s="356"/>
      <c r="N103" s="356"/>
      <c r="O103" s="356"/>
      <c r="P103" s="356"/>
      <c r="Q103" s="356"/>
      <c r="R103" s="356"/>
      <c r="S103" s="356"/>
      <c r="T103" s="356"/>
      <c r="U103" s="356"/>
      <c r="V103" s="356"/>
      <c r="W103" s="356"/>
      <c r="X103" s="356"/>
      <c r="Y103" s="356"/>
      <c r="Z103" s="356"/>
      <c r="AA103" s="356"/>
      <c r="AB103" s="356"/>
      <c r="AC103" s="356"/>
      <c r="AD103" s="356"/>
      <c r="AE103" s="356"/>
      <c r="AF103" s="377"/>
      <c r="AG103" s="74">
        <f t="shared" si="41"/>
        <v>5</v>
      </c>
      <c r="AH103" s="384"/>
      <c r="AI103" s="386"/>
      <c r="AJ103" s="379"/>
      <c r="AK103" s="78">
        <v>2</v>
      </c>
      <c r="AL103" s="73" t="s">
        <v>141</v>
      </c>
      <c r="AM103" s="76"/>
      <c r="AN103" s="77" t="str">
        <f t="shared" si="42"/>
        <v/>
      </c>
      <c r="AO103" s="76"/>
      <c r="AP103" s="77" t="str">
        <f t="shared" si="43"/>
        <v/>
      </c>
      <c r="AQ103" s="76"/>
      <c r="AR103" s="75" t="str">
        <f t="shared" si="44"/>
        <v/>
      </c>
      <c r="AS103" s="75"/>
      <c r="AT103" s="75" t="str">
        <f t="shared" si="45"/>
        <v/>
      </c>
      <c r="AU103" s="75"/>
      <c r="AV103" s="75" t="str">
        <f t="shared" si="46"/>
        <v/>
      </c>
      <c r="AW103" s="75"/>
      <c r="AX103" s="75" t="str">
        <f t="shared" si="47"/>
        <v/>
      </c>
      <c r="AY103" s="75"/>
      <c r="AZ103" s="75" t="str">
        <f t="shared" si="48"/>
        <v/>
      </c>
      <c r="BA103" s="75"/>
      <c r="BB103" s="75"/>
      <c r="BC103" s="75"/>
      <c r="BD103" s="75"/>
      <c r="BE103" s="75"/>
      <c r="BF103" s="41"/>
      <c r="BG103" s="41"/>
      <c r="BH103" s="40"/>
      <c r="BI103" s="347"/>
      <c r="BJ103" s="349"/>
      <c r="BK103" s="381"/>
      <c r="BL103" s="349"/>
      <c r="BM103" s="351"/>
      <c r="BN103" s="75"/>
      <c r="BO103" s="75"/>
      <c r="BP103" s="75"/>
      <c r="BQ103" s="75"/>
      <c r="BR103" s="75"/>
      <c r="BS103" s="75"/>
      <c r="BT103" s="75"/>
      <c r="BU103" s="75"/>
      <c r="BV103" s="75"/>
      <c r="BW103" s="75"/>
      <c r="BX103" s="9"/>
      <c r="BY103" s="9"/>
      <c r="BZ103" s="9"/>
      <c r="CA103" s="9"/>
      <c r="CB103" s="9"/>
      <c r="CC103" s="9"/>
      <c r="CD103" s="9"/>
      <c r="CE103" s="9"/>
      <c r="CF103" s="9"/>
      <c r="CG103" s="9"/>
      <c r="CH103" s="9"/>
      <c r="CI103" s="9"/>
      <c r="CJ103" s="9"/>
      <c r="CK103" s="9"/>
      <c r="CL103" s="9"/>
      <c r="CM103" s="9"/>
      <c r="CN103" s="9"/>
      <c r="CO103" s="9"/>
      <c r="CP103" s="9"/>
      <c r="CQ103" s="9"/>
    </row>
    <row r="104" spans="1:95" ht="78">
      <c r="A104" s="364"/>
      <c r="B104" s="372"/>
      <c r="C104" s="372"/>
      <c r="D104" s="372"/>
      <c r="E104" s="372"/>
      <c r="F104" s="372"/>
      <c r="G104" s="372"/>
      <c r="H104" s="372"/>
      <c r="I104" s="55" t="s">
        <v>124</v>
      </c>
      <c r="J104" s="402"/>
      <c r="K104" s="384"/>
      <c r="L104" s="366"/>
      <c r="M104" s="356"/>
      <c r="N104" s="356"/>
      <c r="O104" s="356"/>
      <c r="P104" s="356"/>
      <c r="Q104" s="356"/>
      <c r="R104" s="356"/>
      <c r="S104" s="356"/>
      <c r="T104" s="356"/>
      <c r="U104" s="356"/>
      <c r="V104" s="356"/>
      <c r="W104" s="356"/>
      <c r="X104" s="356"/>
      <c r="Y104" s="356"/>
      <c r="Z104" s="356"/>
      <c r="AA104" s="356"/>
      <c r="AB104" s="356"/>
      <c r="AC104" s="356"/>
      <c r="AD104" s="356"/>
      <c r="AE104" s="356"/>
      <c r="AF104" s="377"/>
      <c r="AG104" s="74">
        <f t="shared" si="41"/>
        <v>5</v>
      </c>
      <c r="AH104" s="384"/>
      <c r="AI104" s="386"/>
      <c r="AJ104" s="379"/>
      <c r="AK104" s="78">
        <v>3</v>
      </c>
      <c r="AL104" s="73" t="s">
        <v>141</v>
      </c>
      <c r="AM104" s="76"/>
      <c r="AN104" s="77" t="str">
        <f t="shared" si="42"/>
        <v/>
      </c>
      <c r="AO104" s="76"/>
      <c r="AP104" s="77" t="str">
        <f t="shared" si="43"/>
        <v/>
      </c>
      <c r="AQ104" s="76"/>
      <c r="AR104" s="75" t="str">
        <f t="shared" si="44"/>
        <v/>
      </c>
      <c r="AS104" s="75"/>
      <c r="AT104" s="75" t="str">
        <f t="shared" si="45"/>
        <v/>
      </c>
      <c r="AU104" s="75"/>
      <c r="AV104" s="75" t="str">
        <f t="shared" si="46"/>
        <v/>
      </c>
      <c r="AW104" s="75"/>
      <c r="AX104" s="75" t="str">
        <f t="shared" si="47"/>
        <v/>
      </c>
      <c r="AY104" s="75"/>
      <c r="AZ104" s="75" t="str">
        <f t="shared" si="48"/>
        <v/>
      </c>
      <c r="BA104" s="75"/>
      <c r="BB104" s="75"/>
      <c r="BC104" s="75"/>
      <c r="BD104" s="75"/>
      <c r="BE104" s="75"/>
      <c r="BF104" s="41"/>
      <c r="BG104" s="41"/>
      <c r="BH104" s="40"/>
      <c r="BI104" s="382"/>
      <c r="BJ104" s="373"/>
      <c r="BK104" s="381"/>
      <c r="BL104" s="373"/>
      <c r="BM104" s="351"/>
      <c r="BN104" s="75"/>
      <c r="BO104" s="75"/>
      <c r="BP104" s="75"/>
      <c r="BQ104" s="75"/>
      <c r="BR104" s="75"/>
      <c r="BS104" s="75"/>
      <c r="BT104" s="75"/>
      <c r="BU104" s="75"/>
      <c r="BV104" s="75"/>
      <c r="BW104" s="75"/>
      <c r="BX104" s="9"/>
      <c r="BY104" s="9"/>
      <c r="BZ104" s="9"/>
      <c r="CA104" s="9"/>
      <c r="CB104" s="9"/>
      <c r="CC104" s="9"/>
      <c r="CD104" s="9"/>
      <c r="CE104" s="9"/>
      <c r="CF104" s="9"/>
      <c r="CG104" s="9"/>
      <c r="CH104" s="9"/>
      <c r="CI104" s="9"/>
      <c r="CJ104" s="9"/>
      <c r="CK104" s="9"/>
      <c r="CL104" s="9"/>
      <c r="CM104" s="9"/>
      <c r="CN104" s="9"/>
      <c r="CO104" s="9"/>
      <c r="CP104" s="9"/>
      <c r="CQ104" s="9"/>
    </row>
    <row r="105" spans="1:95" ht="112.5" customHeight="1">
      <c r="A105" s="363">
        <v>28</v>
      </c>
      <c r="B105" s="371" t="s">
        <v>156</v>
      </c>
      <c r="C105" s="371" t="s">
        <v>155</v>
      </c>
      <c r="D105" s="371" t="s">
        <v>154</v>
      </c>
      <c r="E105" s="371" t="s">
        <v>153</v>
      </c>
      <c r="F105" s="371" t="s">
        <v>152</v>
      </c>
      <c r="G105" s="371" t="s">
        <v>151</v>
      </c>
      <c r="H105" s="371" t="s">
        <v>150</v>
      </c>
      <c r="I105" s="55" t="s">
        <v>134</v>
      </c>
      <c r="J105" s="397">
        <v>3</v>
      </c>
      <c r="K105" s="383" t="str">
        <f>IF(J105&lt;=0,"",IF(J105=1,"Rara vez",IF(J105=2,"Improbable",IF(J105=3,"Posible",IF(J105=4,"Probable",IF(J105=5,"Casi Seguro"))))))</f>
        <v>Posible</v>
      </c>
      <c r="L105" s="395">
        <f>IF(K105="","",IF(K105="Rara vez",0.2,IF(K105="Improbable",0.4,IF(K105="Posible",0.6,IF(K105="Probable",0.8,IF(K105="Casi seguro",1,))))))</f>
        <v>0.6</v>
      </c>
      <c r="M105" s="374" t="s">
        <v>114</v>
      </c>
      <c r="N105" s="374" t="s">
        <v>114</v>
      </c>
      <c r="O105" s="374" t="s">
        <v>114</v>
      </c>
      <c r="P105" s="374" t="s">
        <v>114</v>
      </c>
      <c r="Q105" s="374" t="s">
        <v>114</v>
      </c>
      <c r="R105" s="374" t="s">
        <v>114</v>
      </c>
      <c r="S105" s="374" t="s">
        <v>114</v>
      </c>
      <c r="T105" s="374" t="s">
        <v>114</v>
      </c>
      <c r="U105" s="374" t="s">
        <v>113</v>
      </c>
      <c r="V105" s="374" t="s">
        <v>114</v>
      </c>
      <c r="W105" s="374" t="s">
        <v>114</v>
      </c>
      <c r="X105" s="374" t="s">
        <v>114</v>
      </c>
      <c r="Y105" s="374" t="s">
        <v>114</v>
      </c>
      <c r="Z105" s="374" t="s">
        <v>114</v>
      </c>
      <c r="AA105" s="374" t="s">
        <v>114</v>
      </c>
      <c r="AB105" s="374" t="s">
        <v>114</v>
      </c>
      <c r="AC105" s="374" t="s">
        <v>114</v>
      </c>
      <c r="AD105" s="374" t="s">
        <v>114</v>
      </c>
      <c r="AE105" s="374" t="s">
        <v>113</v>
      </c>
      <c r="AF105" s="376" t="str">
        <f>IF(AB105="Si","19",COUNTIF(M105:AE106,"si"))</f>
        <v>19</v>
      </c>
      <c r="AG105" s="74">
        <f t="shared" si="41"/>
        <v>20</v>
      </c>
      <c r="AH105" s="383" t="str">
        <f>IF(AG105=5,"Moderado",IF(AG105=10,"Mayor",IF(AG105=20,"Catastrófico",0)))</f>
        <v>Catastrófico</v>
      </c>
      <c r="AI105" s="387">
        <f>IF(AH105="","",IF(AH105="Moderado",0.6,IF(AH105="Mayor",0.8,IF(AH105="Catastrófico",1,))))</f>
        <v>1</v>
      </c>
      <c r="AJ105" s="378"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Extremo</v>
      </c>
      <c r="AK105" s="13">
        <v>1</v>
      </c>
      <c r="AL105" s="73" t="s">
        <v>149</v>
      </c>
      <c r="AM105" s="45" t="s">
        <v>111</v>
      </c>
      <c r="AN105" s="42">
        <f t="shared" si="42"/>
        <v>15</v>
      </c>
      <c r="AO105" s="45" t="s">
        <v>110</v>
      </c>
      <c r="AP105" s="42">
        <f t="shared" si="43"/>
        <v>15</v>
      </c>
      <c r="AQ105" s="45" t="s">
        <v>109</v>
      </c>
      <c r="AR105" s="42">
        <f t="shared" si="44"/>
        <v>15</v>
      </c>
      <c r="AS105" s="71" t="s">
        <v>148</v>
      </c>
      <c r="AT105" s="42">
        <f t="shared" si="45"/>
        <v>10</v>
      </c>
      <c r="AU105" s="45" t="s">
        <v>107</v>
      </c>
      <c r="AV105" s="42">
        <f t="shared" si="46"/>
        <v>15</v>
      </c>
      <c r="AW105" s="44" t="s">
        <v>106</v>
      </c>
      <c r="AX105" s="42">
        <f t="shared" si="47"/>
        <v>15</v>
      </c>
      <c r="AY105" s="44" t="s">
        <v>105</v>
      </c>
      <c r="AZ105" s="42">
        <f t="shared" si="48"/>
        <v>15</v>
      </c>
      <c r="BA105" s="70">
        <f>SUM(AN105,AP105,AR105,AT105,AV105,AX105,AZ105)</f>
        <v>100</v>
      </c>
      <c r="BB105" s="42" t="str">
        <f>IF(BA105&gt;=96,"Fuerte",IF(AND(BA105&gt;=86,BA105&lt;96),"Moderado",IF(BA105&lt;86,"Débil")))</f>
        <v>Fuerte</v>
      </c>
      <c r="BC105" s="42" t="s">
        <v>104</v>
      </c>
      <c r="BD105" s="42">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41" t="str">
        <f>IF(BD105=100,"Fuerte",IF(BD105=50,"Moderado",IF(BD105=0,"Débil")))</f>
        <v>Fuerte</v>
      </c>
      <c r="BF105" s="41">
        <f>AVERAGE(BD105:BD107)</f>
        <v>100</v>
      </c>
      <c r="BG105" s="41" t="str">
        <f>IF(BF105=100,"Fuerte",IF(AND(BF105&lt;=99,BF105&gt;=50),"Moderado",IF(BF105&lt;50,"Débil")))</f>
        <v>Fuerte</v>
      </c>
      <c r="BH105" s="40">
        <f>IF(BG105="Fuerte",(J105-2),IF(BG105="Moderado",(J105-1),IF(BG105="Débil",((J105-0)))))</f>
        <v>1</v>
      </c>
      <c r="BI105" s="346" t="str">
        <f>IF(BH105&lt;=0,"",IF(BH105=1,"Rara vez",IF(BH105=2,"Improbable",IF(BH105=3,"Posible",IF(BH105=4,"Probable",IF(BH105=5,"Casi Seguro"))))))</f>
        <v>Rara vez</v>
      </c>
      <c r="BJ105" s="348">
        <f>IF(BI105="","",IF(BI105="Rara vez",0.2,IF(BI105="Improbable",0.4,IF(BI105="Posible",0.6,IF(BI105="Probable",0.8,IF(BI105="Casi seguro",1,))))))</f>
        <v>0.2</v>
      </c>
      <c r="BK105" s="380" t="str">
        <f>IFERROR(IF(AG105=5,"Moderado",IF(AG105=10,"Mayor",IF(AG105=20,"Catastrófico",0))),"")</f>
        <v>Catastrófico</v>
      </c>
      <c r="BL105" s="348">
        <f>IF(AH105="","",IF(AH105="Moderado",0.6,IF(AH105="Mayor",0.8,IF(AH105="Catastrófico",1,))))</f>
        <v>1</v>
      </c>
      <c r="BM105" s="350"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Extremo</v>
      </c>
      <c r="BN105" s="73" t="s">
        <v>147</v>
      </c>
      <c r="BO105" s="73" t="s">
        <v>146</v>
      </c>
      <c r="BP105" s="73"/>
      <c r="BQ105" s="73" t="s">
        <v>145</v>
      </c>
      <c r="BR105" s="73" t="s">
        <v>144</v>
      </c>
      <c r="BS105" s="73" t="s">
        <v>143</v>
      </c>
      <c r="BT105" s="73"/>
      <c r="BU105" s="73"/>
      <c r="BV105" s="73"/>
      <c r="BW105" s="73"/>
      <c r="BX105" s="9"/>
      <c r="BY105" s="9"/>
      <c r="BZ105" s="9"/>
      <c r="CA105" s="9"/>
      <c r="CB105" s="9"/>
      <c r="CC105" s="9"/>
      <c r="CD105" s="9"/>
      <c r="CE105" s="9"/>
      <c r="CF105" s="9"/>
      <c r="CG105" s="9"/>
      <c r="CH105" s="9"/>
      <c r="CI105" s="9"/>
      <c r="CJ105" s="9"/>
      <c r="CK105" s="9"/>
      <c r="CL105" s="9"/>
      <c r="CM105" s="9"/>
      <c r="CN105" s="9"/>
      <c r="CO105" s="9"/>
      <c r="CP105" s="9"/>
      <c r="CQ105" s="9"/>
    </row>
    <row r="106" spans="1:95" ht="50.25" customHeight="1">
      <c r="A106" s="364"/>
      <c r="B106" s="372"/>
      <c r="C106" s="372"/>
      <c r="D106" s="372"/>
      <c r="E106" s="372"/>
      <c r="F106" s="372"/>
      <c r="G106" s="372"/>
      <c r="H106" s="372"/>
      <c r="I106" s="55" t="s">
        <v>142</v>
      </c>
      <c r="J106" s="398"/>
      <c r="K106" s="384"/>
      <c r="L106" s="396"/>
      <c r="M106" s="375"/>
      <c r="N106" s="375"/>
      <c r="O106" s="375"/>
      <c r="P106" s="375"/>
      <c r="Q106" s="375"/>
      <c r="R106" s="375"/>
      <c r="S106" s="375"/>
      <c r="T106" s="375"/>
      <c r="U106" s="375"/>
      <c r="V106" s="375"/>
      <c r="W106" s="375"/>
      <c r="X106" s="375"/>
      <c r="Y106" s="375"/>
      <c r="Z106" s="375"/>
      <c r="AA106" s="375"/>
      <c r="AB106" s="375"/>
      <c r="AC106" s="375"/>
      <c r="AD106" s="375"/>
      <c r="AE106" s="375"/>
      <c r="AF106" s="377"/>
      <c r="AG106" s="74">
        <f t="shared" si="41"/>
        <v>5</v>
      </c>
      <c r="AH106" s="384"/>
      <c r="AI106" s="388"/>
      <c r="AJ106" s="379"/>
      <c r="AK106" s="13">
        <v>2</v>
      </c>
      <c r="AL106" s="73" t="s">
        <v>141</v>
      </c>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347"/>
      <c r="BJ106" s="349"/>
      <c r="BK106" s="381"/>
      <c r="BL106" s="349"/>
      <c r="BM106" s="351"/>
      <c r="BN106" s="73"/>
      <c r="BO106" s="73"/>
      <c r="BP106" s="73"/>
      <c r="BQ106" s="73"/>
      <c r="BR106" s="73"/>
      <c r="BS106" s="73"/>
      <c r="BT106" s="73"/>
      <c r="BU106" s="73"/>
      <c r="BV106" s="73"/>
      <c r="BW106" s="73"/>
      <c r="BX106" s="9"/>
      <c r="BY106" s="9"/>
      <c r="BZ106" s="9"/>
      <c r="CA106" s="9"/>
      <c r="CB106" s="9"/>
      <c r="CC106" s="9"/>
      <c r="CD106" s="9"/>
      <c r="CE106" s="9"/>
      <c r="CF106" s="9"/>
      <c r="CG106" s="9"/>
      <c r="CH106" s="9"/>
      <c r="CI106" s="9"/>
      <c r="CJ106" s="9"/>
      <c r="CK106" s="9"/>
      <c r="CL106" s="9"/>
      <c r="CM106" s="9"/>
      <c r="CN106" s="9"/>
      <c r="CO106" s="9"/>
      <c r="CP106" s="9"/>
      <c r="CQ106" s="9"/>
    </row>
    <row r="107" spans="1:95" ht="61.5" customHeight="1">
      <c r="A107" s="364"/>
      <c r="B107" s="372"/>
      <c r="C107" s="372"/>
      <c r="D107" s="372"/>
      <c r="E107" s="372"/>
      <c r="F107" s="372"/>
      <c r="G107" s="372"/>
      <c r="H107" s="372"/>
      <c r="I107" s="55" t="s">
        <v>123</v>
      </c>
      <c r="J107" s="398"/>
      <c r="K107" s="384"/>
      <c r="L107" s="396"/>
      <c r="M107" s="375"/>
      <c r="N107" s="375"/>
      <c r="O107" s="375"/>
      <c r="P107" s="375"/>
      <c r="Q107" s="375"/>
      <c r="R107" s="375"/>
      <c r="S107" s="375"/>
      <c r="T107" s="375"/>
      <c r="U107" s="375"/>
      <c r="V107" s="375"/>
      <c r="W107" s="375"/>
      <c r="X107" s="375"/>
      <c r="Y107" s="375"/>
      <c r="Z107" s="375"/>
      <c r="AA107" s="375"/>
      <c r="AB107" s="375"/>
      <c r="AC107" s="375"/>
      <c r="AD107" s="375"/>
      <c r="AE107" s="375"/>
      <c r="AF107" s="377"/>
      <c r="AG107" s="74">
        <f t="shared" si="41"/>
        <v>5</v>
      </c>
      <c r="AH107" s="384"/>
      <c r="AI107" s="388"/>
      <c r="AJ107" s="379"/>
      <c r="AK107" s="13">
        <v>3</v>
      </c>
      <c r="AL107" s="73" t="s">
        <v>141</v>
      </c>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347"/>
      <c r="BJ107" s="349"/>
      <c r="BK107" s="381"/>
      <c r="BL107" s="349"/>
      <c r="BM107" s="351"/>
      <c r="BN107" s="73"/>
      <c r="BO107" s="73"/>
      <c r="BP107" s="73"/>
      <c r="BQ107" s="73"/>
      <c r="BR107" s="73"/>
      <c r="BS107" s="73"/>
      <c r="BT107" s="73"/>
      <c r="BU107" s="73"/>
      <c r="BV107" s="73"/>
      <c r="BW107" s="73"/>
      <c r="BX107" s="9"/>
      <c r="BY107" s="9"/>
      <c r="BZ107" s="9"/>
      <c r="CA107" s="9"/>
      <c r="CB107" s="9"/>
      <c r="CC107" s="9"/>
      <c r="CD107" s="9"/>
      <c r="CE107" s="9"/>
      <c r="CF107" s="9"/>
      <c r="CG107" s="9"/>
      <c r="CH107" s="9"/>
      <c r="CI107" s="9"/>
      <c r="CJ107" s="9"/>
      <c r="CK107" s="9"/>
      <c r="CL107" s="9"/>
      <c r="CM107" s="9"/>
      <c r="CN107" s="9"/>
      <c r="CO107" s="9"/>
      <c r="CP107" s="9"/>
      <c r="CQ107" s="9"/>
    </row>
    <row r="108" spans="1:95" ht="78">
      <c r="A108" s="364"/>
      <c r="B108" s="372"/>
      <c r="C108" s="372"/>
      <c r="D108" s="372"/>
      <c r="E108" s="372"/>
      <c r="F108" s="372"/>
      <c r="G108" s="372"/>
      <c r="H108" s="372"/>
      <c r="I108" s="55" t="s">
        <v>124</v>
      </c>
      <c r="J108" s="398"/>
      <c r="K108" s="384"/>
      <c r="L108" s="396"/>
      <c r="M108" s="375"/>
      <c r="N108" s="375"/>
      <c r="O108" s="375"/>
      <c r="P108" s="375"/>
      <c r="Q108" s="375"/>
      <c r="R108" s="375"/>
      <c r="S108" s="375"/>
      <c r="T108" s="375"/>
      <c r="U108" s="375"/>
      <c r="V108" s="375"/>
      <c r="W108" s="375"/>
      <c r="X108" s="375"/>
      <c r="Y108" s="375"/>
      <c r="Z108" s="375"/>
      <c r="AA108" s="375"/>
      <c r="AB108" s="375"/>
      <c r="AC108" s="375"/>
      <c r="AD108" s="375"/>
      <c r="AE108" s="375"/>
      <c r="AF108" s="377"/>
      <c r="AG108" s="74">
        <f t="shared" si="41"/>
        <v>5</v>
      </c>
      <c r="AH108" s="384"/>
      <c r="AI108" s="388"/>
      <c r="AJ108" s="379"/>
      <c r="AK108" s="13">
        <v>4</v>
      </c>
      <c r="AL108" s="73" t="s">
        <v>141</v>
      </c>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347"/>
      <c r="BJ108" s="373"/>
      <c r="BK108" s="381"/>
      <c r="BL108" s="373"/>
      <c r="BM108" s="351"/>
      <c r="BN108" s="73"/>
      <c r="BO108" s="73"/>
      <c r="BP108" s="73"/>
      <c r="BQ108" s="73"/>
      <c r="BR108" s="73"/>
      <c r="BS108" s="73"/>
      <c r="BT108" s="73"/>
      <c r="BU108" s="73"/>
      <c r="BV108" s="73"/>
      <c r="BW108" s="73"/>
      <c r="BX108" s="9"/>
      <c r="BY108" s="9"/>
      <c r="BZ108" s="9"/>
      <c r="CA108" s="9"/>
      <c r="CB108" s="9"/>
      <c r="CC108" s="9"/>
      <c r="CD108" s="9"/>
      <c r="CE108" s="9"/>
      <c r="CF108" s="9"/>
      <c r="CG108" s="9"/>
      <c r="CH108" s="9"/>
      <c r="CI108" s="9"/>
      <c r="CJ108" s="9"/>
      <c r="CK108" s="9"/>
      <c r="CL108" s="9"/>
      <c r="CM108" s="9"/>
      <c r="CN108" s="9"/>
      <c r="CO108" s="9"/>
      <c r="CP108" s="9"/>
      <c r="CQ108" s="9"/>
    </row>
    <row r="109" spans="1:95" ht="216" customHeight="1">
      <c r="A109" s="363">
        <v>29</v>
      </c>
      <c r="B109" s="343" t="s">
        <v>140</v>
      </c>
      <c r="C109" s="343" t="s">
        <v>139</v>
      </c>
      <c r="D109" s="343" t="s">
        <v>138</v>
      </c>
      <c r="E109" s="371" t="s">
        <v>137</v>
      </c>
      <c r="F109" s="343" t="s">
        <v>136</v>
      </c>
      <c r="G109" s="371" t="s">
        <v>135</v>
      </c>
      <c r="H109" s="343" t="s">
        <v>116</v>
      </c>
      <c r="I109" s="54" t="s">
        <v>134</v>
      </c>
      <c r="J109" s="367">
        <v>2</v>
      </c>
      <c r="K109" s="361" t="str">
        <f>IF(J109&lt;=0,"",IF(J109=1,"Rara vez",IF(J109=2,"Improbable",IF(J109=3,"Posible",IF(J109=4,"Probable",IF(J109=5,"Casi Seguro"))))))</f>
        <v>Improbable</v>
      </c>
      <c r="L109" s="365">
        <f>IF(K109="","",IF(K109="Rara vez",0.2,IF(K109="Improbable",0.4,IF(K109="Posible",0.6,IF(K109="Probable",0.8,IF(K109="Casi seguro",1,))))))</f>
        <v>0.4</v>
      </c>
      <c r="M109" s="355" t="s">
        <v>113</v>
      </c>
      <c r="N109" s="355" t="s">
        <v>113</v>
      </c>
      <c r="O109" s="355" t="s">
        <v>113</v>
      </c>
      <c r="P109" s="355" t="s">
        <v>113</v>
      </c>
      <c r="Q109" s="355" t="s">
        <v>114</v>
      </c>
      <c r="R109" s="355" t="s">
        <v>113</v>
      </c>
      <c r="S109" s="355" t="s">
        <v>113</v>
      </c>
      <c r="T109" s="355" t="s">
        <v>113</v>
      </c>
      <c r="U109" s="355" t="s">
        <v>113</v>
      </c>
      <c r="V109" s="355" t="s">
        <v>114</v>
      </c>
      <c r="W109" s="355" t="s">
        <v>114</v>
      </c>
      <c r="X109" s="355" t="s">
        <v>114</v>
      </c>
      <c r="Y109" s="355" t="s">
        <v>114</v>
      </c>
      <c r="Z109" s="355" t="s">
        <v>114</v>
      </c>
      <c r="AA109" s="355" t="s">
        <v>114</v>
      </c>
      <c r="AB109" s="355" t="s">
        <v>113</v>
      </c>
      <c r="AC109" s="355" t="s">
        <v>114</v>
      </c>
      <c r="AD109" s="355" t="s">
        <v>113</v>
      </c>
      <c r="AE109" s="355" t="s">
        <v>113</v>
      </c>
      <c r="AF109" s="357">
        <f>IF(AB109="Si","19",COUNTIF(M109:AE110,"si"))</f>
        <v>8</v>
      </c>
      <c r="AG109" s="359">
        <f t="shared" si="41"/>
        <v>10</v>
      </c>
      <c r="AH109" s="361" t="str">
        <f>IF(AG109=5,"Moderado",IF(AG109=10,"Mayor",IF(AG109=20,"Catastrófico",0)))</f>
        <v>Mayor</v>
      </c>
      <c r="AI109" s="365">
        <f>IF(AH109="","",IF(AH109="Moderado",0.6,IF(AH109="Mayor",0.8,IF(AH109="Catastrófico",1,))))</f>
        <v>0.8</v>
      </c>
      <c r="AJ109" s="361" t="str">
        <f>IF(OR(AND(K109="Rara vez",AH109="Moderado"),AND(K109="Improbable",AH109="Moderado")),"Moderado",IF(OR(AND(K109="Rara vez",AH109="Mayor"),AND(K109="Improbable",AH109="Mayor"),AND(K109="Posible",AH109="Moderado"),AND(K109="Probable",AH109="Moderado")),"Alta",IF(OR(AND(K109="Rara vez",AH109="Catastrófico"),AND(K109="Improbable",AH109="Catastrófico"),AND(K109="Posible",AH109="Catastrófico"),AND(K109="Probable",AH109="Catastrófico"),AND(K109="Casi seguro",AH109="Catastrófico"),AND(K109="Posible",AH109="Moderado"),AND(K109="Probable",AH109="Moderado"),AND(K109="Casi seguro",AH109="Moderado"),AND(K109="Posible",AH109="Mayor"),AND(K109="Probable",AH109="Mayor"),AND(K109="Casi seguro",AH109="Mayor")),"Extremo",)))</f>
        <v>Alta</v>
      </c>
      <c r="AK109" s="47">
        <v>1</v>
      </c>
      <c r="AL109" s="72" t="s">
        <v>133</v>
      </c>
      <c r="AM109" s="45" t="s">
        <v>111</v>
      </c>
      <c r="AN109" s="42">
        <f>IF(AM109="","",IF(AM109="Asignado",15,IF(AM109="No asignado",0,)))</f>
        <v>15</v>
      </c>
      <c r="AO109" s="45" t="s">
        <v>110</v>
      </c>
      <c r="AP109" s="42">
        <f>IF(AO109="","",IF(AO109="Adecuado",15,IF(AO109="Inadecuado",0,)))</f>
        <v>15</v>
      </c>
      <c r="AQ109" s="45" t="s">
        <v>109</v>
      </c>
      <c r="AR109" s="42">
        <f>IF(AQ109="","",IF(AQ109="Oportuna",15,IF(AQ109="Inoportuna",0,)))</f>
        <v>15</v>
      </c>
      <c r="AS109" s="71" t="s">
        <v>108</v>
      </c>
      <c r="AT109" s="42">
        <f>IF(AS109="","",IF(AS109="Prevenir",15,IF(AS109="Detectar",10,IF(AS109="No es un control",0,))))</f>
        <v>15</v>
      </c>
      <c r="AU109" s="45" t="s">
        <v>107</v>
      </c>
      <c r="AV109" s="42">
        <f>IF(AU109="","",IF(AU109="Confiable",15,IF(AU109="No confiable",0,)))</f>
        <v>15</v>
      </c>
      <c r="AW109" s="44" t="s">
        <v>106</v>
      </c>
      <c r="AX109" s="42">
        <f>IF(AW109="","",IF(AW109="Se investigan y  resuelven oportunamente",15,IF(AW109="No se investigan y resuelven oportunamente",0,)))</f>
        <v>15</v>
      </c>
      <c r="AY109" s="44" t="s">
        <v>105</v>
      </c>
      <c r="AZ109" s="42">
        <f>IF(AY109="","",IF(AY109="Completa",15,IF(AY109="Incompleta",10,IF(AY109="No existe",0,))))</f>
        <v>15</v>
      </c>
      <c r="BA109" s="70">
        <f>SUM(AN109,AP109,AR109,AT109,AV109,AX109,AZ109)</f>
        <v>105</v>
      </c>
      <c r="BB109" s="42" t="str">
        <f>IF(BA109&gt;=96,"Fuerte",IF(AND(BA109&gt;=86, BA109&lt;96),"Moderado",IF(BA109&lt;86,"Débil")))</f>
        <v>Fuerte</v>
      </c>
      <c r="BC109" s="42" t="s">
        <v>132</v>
      </c>
      <c r="BD109" s="42">
        <f>VALUE(IF(OR(AND(BB109="Fuerte",BC109="Fuerte")),"100",IF(OR(AND(BB109="Fuerte",BC109="Moderado"),AND(BB109="Moderado",BC109="Fuerte"),AND(BB109="Moderado",BC109="Moderado")),"50",IF(OR(AND(BB109="Fuerte",BC109="Débil"),AND(BB109="Moderado",BC109="Débil"),AND(BB109="Débil",BC109="Fuerte"),AND(BB109="Débil",BC109="Moderado"),AND(BB109="Débil",BC109="Débil")),"0",))))</f>
        <v>50</v>
      </c>
      <c r="BE109" s="41" t="str">
        <f>IF(BD109=100,"Fuerte",IF(BD109=50,"Moderado",IF(BD109=0,"Débil")))</f>
        <v>Moderado</v>
      </c>
      <c r="BF109" s="41">
        <f>AVERAGE(BD109:BD112)</f>
        <v>50</v>
      </c>
      <c r="BG109" s="41" t="str">
        <f>IF(BF109=100,"Fuerte",IF(AND(BF109&lt;=99, BF109&gt;=50),"Moderado",IF(BF109&lt;50,"Débil")))</f>
        <v>Moderado</v>
      </c>
      <c r="BH109" s="40">
        <f>IF(BG109="Fuerte",(J109-2),IF(BG109="Moderado",(J109-1), IF(BG109="Débil",((J109-0)))))</f>
        <v>1</v>
      </c>
      <c r="BI109" s="346" t="str">
        <f>IF(BH109&lt;=0,"",IF(BH109=1,"Rara vez",IF(BH109=2,"Improbable",IF(BH109=3,"Posible",IF(BH109=4,"Probable",IF(BH109=5,"Casi Seguro"))))))</f>
        <v>Rara vez</v>
      </c>
      <c r="BJ109" s="348">
        <f>IF(BI109="","",IF(BI109="Rara vez",0.2,IF(BI109="Improbable",0.4,IF(BI109="Posible",0.6,IF(BI109="Probable",0.8,IF(BI109="Casi seguro",1,))))))</f>
        <v>0.2</v>
      </c>
      <c r="BK109" s="346" t="str">
        <f>IFERROR(IF(AG109=5,"Moderado",IF(AG109=10,"Mayor",IF(AG109=20,"Catastrófico",0))),"")</f>
        <v>Mayor</v>
      </c>
      <c r="BL109" s="348">
        <f>IF(AH109="","",IF(AH109="Moderado",0.6,IF(AH109="Mayor",0.8,IF(AH109="Catastrófico",1,))))</f>
        <v>0.8</v>
      </c>
      <c r="BM109" s="350" t="str">
        <f>IF(OR(AND(KBI109="Rara vez",BK109="Moderado"),AND(BI109="Improbable",BK109="Moderado")),"Moderado",IF(OR(AND(BI109="Rara vez",BK109="Mayor"),AND(BI109="Improbable",BK109="Mayor"),AND(BI109="Posible",BK109="Moderado"),AND(BI109="Probable",BK109="Moderado")),"Alta",IF(OR(AND(BI109="Rara vez",BK109="Catastrófico"),AND(BI109="Improbable",BK109="Catastrófico"),AND(BI109="Posible",BK109="Catastrófico"),AND(BI109="Probable",BK109="Catastrófico"),AND(BI109="Casi seguro",BK109="Catastrófico"),AND(BI109="Posible",BK109="Moderado"),AND(BI109="Probable",BK109="Moderado"),AND(BI109="Casi seguro",BK109="Moderado"),AND(BI109="Posible",BK109="Mayor"),AND(BI109="Probable",BK109="Mayor"),AND(BI109="Casi seguro",BK109="Mayor")),"Extremo",)))</f>
        <v>Alta</v>
      </c>
      <c r="BN109" s="352"/>
      <c r="BO109" s="69" t="s">
        <v>131</v>
      </c>
      <c r="BP109" s="69" t="s">
        <v>130</v>
      </c>
      <c r="BQ109" s="69" t="s">
        <v>129</v>
      </c>
      <c r="BR109" s="69" t="s">
        <v>128</v>
      </c>
      <c r="BS109" s="69" t="s">
        <v>127</v>
      </c>
      <c r="BT109" s="69" t="s">
        <v>126</v>
      </c>
      <c r="BU109" s="343" t="s">
        <v>125</v>
      </c>
      <c r="BV109" s="14"/>
      <c r="BW109" s="13"/>
      <c r="BX109" s="9"/>
      <c r="BY109" s="9"/>
      <c r="BZ109" s="9"/>
      <c r="CA109" s="9"/>
      <c r="CB109" s="9"/>
      <c r="CC109" s="9"/>
      <c r="CD109" s="9"/>
      <c r="CE109" s="9"/>
      <c r="CF109" s="9"/>
      <c r="CG109" s="9"/>
      <c r="CH109" s="9"/>
      <c r="CI109" s="9"/>
      <c r="CJ109" s="9"/>
      <c r="CK109" s="9"/>
      <c r="CL109" s="9"/>
      <c r="CM109" s="9"/>
      <c r="CN109" s="9"/>
      <c r="CO109" s="9"/>
      <c r="CP109" s="9"/>
      <c r="CQ109" s="9"/>
    </row>
    <row r="110" spans="1:95" ht="30">
      <c r="A110" s="364"/>
      <c r="B110" s="344"/>
      <c r="C110" s="344"/>
      <c r="D110" s="344"/>
      <c r="E110" s="372"/>
      <c r="F110" s="344"/>
      <c r="G110" s="372"/>
      <c r="H110" s="344"/>
      <c r="I110" s="54" t="s">
        <v>124</v>
      </c>
      <c r="J110" s="368"/>
      <c r="K110" s="362"/>
      <c r="L110" s="366"/>
      <c r="M110" s="356"/>
      <c r="N110" s="356"/>
      <c r="O110" s="356"/>
      <c r="P110" s="356"/>
      <c r="Q110" s="356"/>
      <c r="R110" s="356"/>
      <c r="S110" s="356"/>
      <c r="T110" s="356"/>
      <c r="U110" s="356"/>
      <c r="V110" s="356"/>
      <c r="W110" s="356"/>
      <c r="X110" s="356"/>
      <c r="Y110" s="356"/>
      <c r="Z110" s="356"/>
      <c r="AA110" s="356"/>
      <c r="AB110" s="356"/>
      <c r="AC110" s="356"/>
      <c r="AD110" s="356"/>
      <c r="AE110" s="356"/>
      <c r="AF110" s="358"/>
      <c r="AG110" s="360"/>
      <c r="AH110" s="362"/>
      <c r="AI110" s="366"/>
      <c r="AJ110" s="362"/>
      <c r="AK110" s="47">
        <v>2</v>
      </c>
      <c r="AL110" s="68"/>
      <c r="AM110" s="67"/>
      <c r="AN110" s="58"/>
      <c r="AO110" s="67"/>
      <c r="AP110" s="58"/>
      <c r="AQ110" s="67"/>
      <c r="AR110" s="58"/>
      <c r="AS110" s="67"/>
      <c r="AT110" s="58"/>
      <c r="AU110" s="67"/>
      <c r="AV110" s="58"/>
      <c r="AW110" s="66"/>
      <c r="AX110" s="58"/>
      <c r="AY110" s="66"/>
      <c r="AZ110" s="58"/>
      <c r="BA110" s="65"/>
      <c r="BB110" s="58"/>
      <c r="BC110" s="58"/>
      <c r="BD110" s="58"/>
      <c r="BE110" s="58"/>
      <c r="BF110" s="58"/>
      <c r="BG110" s="58"/>
      <c r="BH110" s="57"/>
      <c r="BI110" s="347"/>
      <c r="BJ110" s="349"/>
      <c r="BK110" s="347"/>
      <c r="BL110" s="349"/>
      <c r="BM110" s="351"/>
      <c r="BN110" s="353"/>
      <c r="BO110" s="64"/>
      <c r="BP110" s="64"/>
      <c r="BQ110" s="64"/>
      <c r="BR110" s="64"/>
      <c r="BS110" s="64"/>
      <c r="BT110" s="64"/>
      <c r="BU110" s="344"/>
      <c r="BV110" s="14"/>
      <c r="BW110" s="13"/>
      <c r="BX110" s="9"/>
      <c r="BY110" s="9"/>
      <c r="BZ110" s="9"/>
      <c r="CA110" s="9"/>
      <c r="CB110" s="9"/>
      <c r="CC110" s="9"/>
      <c r="CD110" s="9"/>
      <c r="CE110" s="9"/>
      <c r="CF110" s="9"/>
      <c r="CG110" s="9"/>
      <c r="CH110" s="9"/>
      <c r="CI110" s="9"/>
      <c r="CJ110" s="9"/>
      <c r="CK110" s="9"/>
      <c r="CL110" s="9"/>
      <c r="CM110" s="9"/>
      <c r="CN110" s="9"/>
      <c r="CO110" s="9"/>
      <c r="CP110" s="9"/>
      <c r="CQ110" s="9"/>
    </row>
    <row r="111" spans="1:95" ht="45">
      <c r="A111" s="364"/>
      <c r="B111" s="344"/>
      <c r="C111" s="344"/>
      <c r="D111" s="344"/>
      <c r="E111" s="372"/>
      <c r="F111" s="344"/>
      <c r="G111" s="372"/>
      <c r="H111" s="344"/>
      <c r="I111" s="54" t="s">
        <v>115</v>
      </c>
      <c r="J111" s="368"/>
      <c r="K111" s="362"/>
      <c r="L111" s="366"/>
      <c r="M111" s="356"/>
      <c r="N111" s="356"/>
      <c r="O111" s="356"/>
      <c r="P111" s="356"/>
      <c r="Q111" s="356"/>
      <c r="R111" s="356"/>
      <c r="S111" s="356"/>
      <c r="T111" s="356"/>
      <c r="U111" s="356"/>
      <c r="V111" s="356"/>
      <c r="W111" s="356"/>
      <c r="X111" s="356"/>
      <c r="Y111" s="356"/>
      <c r="Z111" s="356"/>
      <c r="AA111" s="356"/>
      <c r="AB111" s="356"/>
      <c r="AC111" s="356"/>
      <c r="AD111" s="356"/>
      <c r="AE111" s="356"/>
      <c r="AF111" s="358"/>
      <c r="AG111" s="360"/>
      <c r="AH111" s="362"/>
      <c r="AI111" s="366"/>
      <c r="AJ111" s="362"/>
      <c r="AK111" s="47">
        <v>3</v>
      </c>
      <c r="AL111" s="68"/>
      <c r="AM111" s="67"/>
      <c r="AN111" s="58"/>
      <c r="AO111" s="67"/>
      <c r="AP111" s="58"/>
      <c r="AQ111" s="67"/>
      <c r="AR111" s="58"/>
      <c r="AS111" s="67"/>
      <c r="AT111" s="58"/>
      <c r="AU111" s="67"/>
      <c r="AV111" s="58"/>
      <c r="AW111" s="66"/>
      <c r="AX111" s="58"/>
      <c r="AY111" s="66"/>
      <c r="AZ111" s="58"/>
      <c r="BA111" s="65"/>
      <c r="BB111" s="58"/>
      <c r="BC111" s="58"/>
      <c r="BD111" s="58"/>
      <c r="BE111" s="58"/>
      <c r="BF111" s="58"/>
      <c r="BG111" s="58"/>
      <c r="BH111" s="57"/>
      <c r="BI111" s="347"/>
      <c r="BJ111" s="349"/>
      <c r="BK111" s="347"/>
      <c r="BL111" s="349"/>
      <c r="BM111" s="351"/>
      <c r="BN111" s="353"/>
      <c r="BO111" s="64"/>
      <c r="BP111" s="64"/>
      <c r="BQ111" s="64"/>
      <c r="BR111" s="64"/>
      <c r="BS111" s="64"/>
      <c r="BT111" s="64"/>
      <c r="BU111" s="344"/>
      <c r="BV111" s="14"/>
      <c r="BW111" s="13"/>
      <c r="BX111" s="9"/>
      <c r="BY111" s="9"/>
      <c r="BZ111" s="9"/>
      <c r="CA111" s="9"/>
      <c r="CB111" s="9"/>
      <c r="CC111" s="9"/>
      <c r="CD111" s="9"/>
      <c r="CE111" s="9"/>
      <c r="CF111" s="9"/>
      <c r="CG111" s="9"/>
      <c r="CH111" s="9"/>
      <c r="CI111" s="9"/>
      <c r="CJ111" s="9"/>
      <c r="CK111" s="9"/>
      <c r="CL111" s="9"/>
      <c r="CM111" s="9"/>
      <c r="CN111" s="9"/>
      <c r="CO111" s="9"/>
      <c r="CP111" s="9"/>
      <c r="CQ111" s="9"/>
    </row>
    <row r="112" spans="1:95" ht="30">
      <c r="A112" s="364"/>
      <c r="B112" s="344"/>
      <c r="C112" s="344"/>
      <c r="D112" s="344"/>
      <c r="E112" s="372"/>
      <c r="F112" s="345"/>
      <c r="G112" s="372"/>
      <c r="H112" s="344"/>
      <c r="I112" s="54" t="s">
        <v>123</v>
      </c>
      <c r="J112" s="368"/>
      <c r="K112" s="362"/>
      <c r="L112" s="366"/>
      <c r="M112" s="356"/>
      <c r="N112" s="356"/>
      <c r="O112" s="356"/>
      <c r="P112" s="356"/>
      <c r="Q112" s="356"/>
      <c r="R112" s="356"/>
      <c r="S112" s="356"/>
      <c r="T112" s="356"/>
      <c r="U112" s="356"/>
      <c r="V112" s="356"/>
      <c r="W112" s="356"/>
      <c r="X112" s="356"/>
      <c r="Y112" s="356"/>
      <c r="Z112" s="356"/>
      <c r="AA112" s="356"/>
      <c r="AB112" s="356"/>
      <c r="AC112" s="356"/>
      <c r="AD112" s="356"/>
      <c r="AE112" s="356"/>
      <c r="AF112" s="358"/>
      <c r="AG112" s="360"/>
      <c r="AH112" s="362"/>
      <c r="AI112" s="366"/>
      <c r="AJ112" s="362"/>
      <c r="AK112" s="47">
        <v>4</v>
      </c>
      <c r="AL112" s="63"/>
      <c r="AM112" s="62"/>
      <c r="AN112" s="59"/>
      <c r="AO112" s="62"/>
      <c r="AP112" s="59"/>
      <c r="AQ112" s="62"/>
      <c r="AR112" s="59"/>
      <c r="AS112" s="62"/>
      <c r="AT112" s="59"/>
      <c r="AU112" s="62"/>
      <c r="AV112" s="59"/>
      <c r="AW112" s="61"/>
      <c r="AX112" s="59"/>
      <c r="AY112" s="61"/>
      <c r="AZ112" s="59"/>
      <c r="BA112" s="60"/>
      <c r="BB112" s="59"/>
      <c r="BC112" s="59"/>
      <c r="BD112" s="59"/>
      <c r="BE112" s="59"/>
      <c r="BF112" s="58"/>
      <c r="BG112" s="58"/>
      <c r="BH112" s="57"/>
      <c r="BI112" s="347"/>
      <c r="BJ112" s="349"/>
      <c r="BK112" s="347"/>
      <c r="BL112" s="349"/>
      <c r="BM112" s="351"/>
      <c r="BN112" s="354"/>
      <c r="BO112" s="56"/>
      <c r="BP112" s="56"/>
      <c r="BQ112" s="56"/>
      <c r="BR112" s="56"/>
      <c r="BS112" s="56"/>
      <c r="BT112" s="56"/>
      <c r="BU112" s="345"/>
      <c r="BV112" s="14"/>
      <c r="BW112" s="13"/>
      <c r="BX112" s="9"/>
      <c r="BY112" s="9"/>
      <c r="BZ112" s="9"/>
      <c r="CA112" s="9"/>
      <c r="CB112" s="9"/>
      <c r="CC112" s="9"/>
      <c r="CD112" s="9"/>
      <c r="CE112" s="9"/>
      <c r="CF112" s="9"/>
      <c r="CG112" s="9"/>
      <c r="CH112" s="9"/>
      <c r="CI112" s="9"/>
      <c r="CJ112" s="9"/>
      <c r="CK112" s="9"/>
      <c r="CL112" s="9"/>
      <c r="CM112" s="9"/>
      <c r="CN112" s="9"/>
      <c r="CO112" s="9"/>
      <c r="CP112" s="9"/>
      <c r="CQ112" s="9"/>
    </row>
    <row r="113" spans="1:95" ht="225">
      <c r="A113" s="12">
        <v>30</v>
      </c>
      <c r="B113" s="54" t="s">
        <v>122</v>
      </c>
      <c r="C113" s="54" t="s">
        <v>121</v>
      </c>
      <c r="D113" s="54" t="s">
        <v>120</v>
      </c>
      <c r="E113" s="54" t="s">
        <v>119</v>
      </c>
      <c r="F113" s="54" t="s">
        <v>118</v>
      </c>
      <c r="G113" s="55" t="s">
        <v>117</v>
      </c>
      <c r="H113" s="54" t="s">
        <v>116</v>
      </c>
      <c r="I113" s="54" t="s">
        <v>115</v>
      </c>
      <c r="J113" s="53">
        <v>4</v>
      </c>
      <c r="K113" s="48" t="str">
        <f>IF(J113&lt;=0,"",IF(J113=1,"Rara vez",IF(J113=2,"Improbable",IF(J113=3,"Posible",IF(J113=4,"Probable",IF(J113=5,"Casi Seguro"))))))</f>
        <v>Probable</v>
      </c>
      <c r="L113" s="49">
        <f>IF(K113="","",IF(K113="Rara vez",0.2,IF(K113="Improbable",0.4,IF(K113="Posible",0.6,IF(K113="Probable",0.8,IF(K113="Casi seguro",1,))))))</f>
        <v>0.8</v>
      </c>
      <c r="M113" s="52" t="s">
        <v>114</v>
      </c>
      <c r="N113" s="52" t="s">
        <v>114</v>
      </c>
      <c r="O113" s="52" t="s">
        <v>114</v>
      </c>
      <c r="P113" s="52" t="s">
        <v>114</v>
      </c>
      <c r="Q113" s="52" t="s">
        <v>114</v>
      </c>
      <c r="R113" s="52" t="s">
        <v>113</v>
      </c>
      <c r="S113" s="52" t="s">
        <v>114</v>
      </c>
      <c r="T113" s="52" t="s">
        <v>114</v>
      </c>
      <c r="U113" s="52" t="s">
        <v>113</v>
      </c>
      <c r="V113" s="52" t="s">
        <v>114</v>
      </c>
      <c r="W113" s="52" t="s">
        <v>114</v>
      </c>
      <c r="X113" s="52" t="s">
        <v>114</v>
      </c>
      <c r="Y113" s="52" t="s">
        <v>114</v>
      </c>
      <c r="Z113" s="52" t="s">
        <v>113</v>
      </c>
      <c r="AA113" s="52" t="s">
        <v>114</v>
      </c>
      <c r="AB113" s="52" t="s">
        <v>113</v>
      </c>
      <c r="AC113" s="52" t="s">
        <v>113</v>
      </c>
      <c r="AD113" s="52" t="s">
        <v>113</v>
      </c>
      <c r="AE113" s="52" t="s">
        <v>113</v>
      </c>
      <c r="AF113" s="51">
        <f>IF(AB113="Si","19",COUNTIF(M113:AE113,"si"))</f>
        <v>12</v>
      </c>
      <c r="AG113" s="50">
        <f>VALUE(IF(AF113&lt;=5,5,IF(AND(AF113&gt;5,AF113&lt;=11),10,IF(AF113&gt;11,20,0))))</f>
        <v>20</v>
      </c>
      <c r="AH113" s="48" t="str">
        <f>IF(AG113=5,"Moderado",IF(AG113=10,"Mayor",IF(AG113=20,"Catastrófico",0)))</f>
        <v>Catastrófico</v>
      </c>
      <c r="AI113" s="49">
        <f>IF(AH113="","",IF(AH113="Moderado",0.6,IF(AH113="Mayor",0.8,IF(AH113="Catastrófico",1,))))</f>
        <v>1</v>
      </c>
      <c r="AJ113" s="48" t="str">
        <f>IF(OR(AND(K113="Rara vez",AH113="Moderado"),AND(K113="Improbable",AH113="Moderado")),"Moderado",IF(OR(AND(K113="Rara vez",AH113="Mayor"),AND(K113="Improbable",AH113="Mayor"),AND(K113="Posible",AH113="Moderado"),AND(K113="Probable",AH113="Moderado")),"Alta",IF(OR(AND(K113="Rara vez",AH113="Catastrófico"),AND(K113="Improbable",AH113="Catastrófico"),AND(K113="Posible",AH113="Catastrófico"),AND(K113="Probable",AH113="Catastrófico"),AND(K113="Casi seguro",AH113="Catastrófico"),AND(K113="Posible",AH113="Moderado"),AND(K113="Probable",AH113="Moderado"),AND(K113="Casi seguro",AH113="Moderado"),AND(K113="Posible",AH113="Mayor"),AND(K113="Probable",AH113="Mayor"),AND(K113="Casi seguro",AH113="Mayor")),"Extremo",)))</f>
        <v>Extremo</v>
      </c>
      <c r="AK113" s="47">
        <v>1</v>
      </c>
      <c r="AL113" s="46" t="s">
        <v>112</v>
      </c>
      <c r="AM113" s="45" t="s">
        <v>111</v>
      </c>
      <c r="AN113" s="42">
        <f>IF(AM113="","",IF(AM113="Asignado",15,IF(AM113="No asignado",0,)))</f>
        <v>15</v>
      </c>
      <c r="AO113" s="45" t="s">
        <v>110</v>
      </c>
      <c r="AP113" s="42">
        <f>IF(AO113="","",IF(AO113="Adecuado",15,IF(AO113="Inadecuado",0,)))</f>
        <v>15</v>
      </c>
      <c r="AQ113" s="45" t="s">
        <v>109</v>
      </c>
      <c r="AR113" s="42">
        <f>IF(AQ113="","",IF(AQ113="Oportuna",15,IF(AQ113="Inoportuna",0,)))</f>
        <v>15</v>
      </c>
      <c r="AS113" s="45" t="s">
        <v>108</v>
      </c>
      <c r="AT113" s="42">
        <f>IF(AS113="","",IF(AS113="Prevenir",15,IF(AS113="Detectar",10,IF(AS113="No es un control",0,))))</f>
        <v>15</v>
      </c>
      <c r="AU113" s="45" t="s">
        <v>107</v>
      </c>
      <c r="AV113" s="42">
        <f>IF(AU113="","",IF(AU113="Confiable",15,IF(AU113="No confiable",0,)))</f>
        <v>15</v>
      </c>
      <c r="AW113" s="44" t="s">
        <v>106</v>
      </c>
      <c r="AX113" s="42">
        <f>IF(AW113="","",IF(AW113="Se investigan y  resuelven oportunamente",15,IF(AW113="No se investigan y resuelven oportunamente",0,)))</f>
        <v>15</v>
      </c>
      <c r="AY113" s="44" t="s">
        <v>105</v>
      </c>
      <c r="AZ113" s="42">
        <f>IF(AY113="","",IF(AY113="Completa",15,IF(AY113="Incompleta",10,IF(AY113="No existe",0,))))</f>
        <v>15</v>
      </c>
      <c r="BA113" s="43">
        <f>SUM(AN113,AP113,AR113,AT113,AV113,AX113,AZ113)</f>
        <v>105</v>
      </c>
      <c r="BB113" s="42" t="str">
        <f>IF(BA113&gt;=96,"Fuerte",IF(AND(BA113&gt;=86, BA113&lt;96),"Moderado",IF(BA113&lt;86,"Débil")))</f>
        <v>Fuerte</v>
      </c>
      <c r="BC113" s="42" t="s">
        <v>104</v>
      </c>
      <c r="BD113" s="42">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41" t="str">
        <f>IF(BD113=100,"Fuerte",IF(BD113=50,"Moderado",IF(BD113=0,"Débil")))</f>
        <v>Fuerte</v>
      </c>
      <c r="BF113" s="41">
        <f>AVERAGE(BD113:BD113)</f>
        <v>100</v>
      </c>
      <c r="BG113" s="41" t="str">
        <f>IF(BF113=100,"Fuerte",IF(AND(BF113&lt;=99, BF113&gt;=50),"Moderado",IF(BF113&lt;50,"Débil")))</f>
        <v>Fuerte</v>
      </c>
      <c r="BH113" s="40">
        <f>IF(BG113="Fuerte",(J113-2),IF(BG113="Moderado",(J113-1), IF(BG113="Débil",((J113-0)))))</f>
        <v>2</v>
      </c>
      <c r="BI113" s="40" t="str">
        <f>IF(BH113&lt;=0,"",IF(BH113=1,"Rara vez",IF(BH113=2,"Improbable",IF(BH113=3,"Posible",IF(BH113=4,"Probable",IF(BH113=5,"Casi Seguro"))))))</f>
        <v>Improbable</v>
      </c>
      <c r="BJ113" s="39">
        <f>IF(BI113="","",IF(BI113="Rara vez",0.2,IF(BI113="Improbable",0.4,IF(BI113="Posible",0.6,IF(BI113="Probable",0.8,IF(BI113="Casi seguro",1,))))))</f>
        <v>0.4</v>
      </c>
      <c r="BK113" s="40" t="str">
        <f>IFERROR(IF(AG113=5,"Moderado",IF(AG113=10,"Mayor",IF(AG113=20,"Catastrófico",0))),"")</f>
        <v>Catastrófico</v>
      </c>
      <c r="BL113" s="39">
        <f>IF(AH113="","",IF(AH113="Moderado",0.6,IF(AH113="Mayor",0.8,IF(AH113="Catastrófico",1,))))</f>
        <v>1</v>
      </c>
      <c r="BM113" s="38" t="str">
        <f>IF(OR(AND(KBI113="Rara vez",BK113="Moderado"),AND(BI113="Improbable",BK113="Moderado")),"Moderado",IF(OR(AND(BI113="Rara vez",BK113="Mayor"),AND(BI113="Improbable",BK113="Mayor"),AND(BI113="Posible",BK113="Moderado"),AND(BI113="Probable",BK113="Moderado")),"Alta",IF(OR(AND(BI113="Rara vez",BK113="Catastrófico"),AND(BI113="Improbable",BK113="Catastrófico"),AND(BI113="Posible",BK113="Catastrófico"),AND(BI113="Probable",BK113="Catastrófico"),AND(BI113="Casi seguro",BK113="Catastrófico"),AND(BI113="Posible",BK113="Moderado"),AND(BI113="Probable",BK113="Moderado"),AND(BI113="Casi seguro",BK113="Moderado"),AND(BI113="Posible",BK113="Mayor"),AND(BI113="Probable",BK113="Mayor"),AND(BI113="Casi seguro",BK113="Mayor")),"Extremo",)))</f>
        <v>Extremo</v>
      </c>
      <c r="BN113" s="37"/>
      <c r="BO113" s="36" t="s">
        <v>103</v>
      </c>
      <c r="BP113" s="36" t="s">
        <v>102</v>
      </c>
      <c r="BQ113" s="36" t="s">
        <v>101</v>
      </c>
      <c r="BR113" s="36" t="s">
        <v>100</v>
      </c>
      <c r="BS113" s="36" t="s">
        <v>99</v>
      </c>
      <c r="BT113" s="35">
        <v>45292</v>
      </c>
      <c r="BU113" s="35">
        <v>45657</v>
      </c>
      <c r="BV113" s="35"/>
      <c r="BW113" s="35"/>
      <c r="BX113" s="9"/>
      <c r="BY113" s="9"/>
      <c r="BZ113" s="9"/>
      <c r="CA113" s="9"/>
      <c r="CB113" s="9"/>
      <c r="CC113" s="9"/>
      <c r="CD113" s="9"/>
      <c r="CE113" s="9"/>
      <c r="CF113" s="9"/>
      <c r="CG113" s="9"/>
      <c r="CH113" s="9"/>
      <c r="CI113" s="9"/>
      <c r="CJ113" s="9"/>
      <c r="CK113" s="9"/>
      <c r="CL113" s="9"/>
      <c r="CM113" s="9"/>
      <c r="CN113" s="9"/>
      <c r="CO113" s="9"/>
      <c r="CP113" s="9"/>
      <c r="CQ113" s="9"/>
    </row>
    <row r="114" spans="1:95" ht="16.5" customHeight="1">
      <c r="A114" s="12"/>
      <c r="B114" s="34" t="s">
        <v>98</v>
      </c>
      <c r="C114" s="32"/>
      <c r="D114" s="32"/>
      <c r="E114" s="31"/>
      <c r="F114" s="31"/>
      <c r="G114" s="32"/>
      <c r="H114" s="31"/>
      <c r="I114" s="31"/>
      <c r="J114" s="13"/>
      <c r="K114" s="25"/>
      <c r="L114" s="30"/>
      <c r="M114" s="29"/>
      <c r="N114" s="29"/>
      <c r="O114" s="29"/>
      <c r="P114" s="29"/>
      <c r="Q114" s="29"/>
      <c r="R114" s="29"/>
      <c r="S114" s="29"/>
      <c r="T114" s="29"/>
      <c r="U114" s="29"/>
      <c r="V114" s="29"/>
      <c r="W114" s="29"/>
      <c r="X114" s="29"/>
      <c r="Y114" s="29"/>
      <c r="Z114" s="29"/>
      <c r="AA114" s="29"/>
      <c r="AB114" s="29"/>
      <c r="AC114" s="29"/>
      <c r="AD114" s="29"/>
      <c r="AE114" s="29"/>
      <c r="AF114" s="28"/>
      <c r="AG114" s="27"/>
      <c r="AH114" s="33"/>
      <c r="AI114" s="26"/>
      <c r="AJ114" s="25"/>
      <c r="AK114" s="13"/>
      <c r="AL114" s="24"/>
      <c r="AM114" s="16"/>
      <c r="AN114" s="20"/>
      <c r="AO114" s="16"/>
      <c r="AP114" s="20"/>
      <c r="AQ114" s="16"/>
      <c r="AR114" s="23"/>
      <c r="AS114" s="16"/>
      <c r="AT114" s="23"/>
      <c r="AU114" s="16"/>
      <c r="AV114" s="23"/>
      <c r="AW114" s="22"/>
      <c r="AX114" s="23"/>
      <c r="AY114" s="22"/>
      <c r="AZ114" s="20"/>
      <c r="BA114" s="21"/>
      <c r="BB114" s="20"/>
      <c r="BC114" s="20"/>
      <c r="BD114" s="20"/>
      <c r="BE114" s="20"/>
      <c r="BF114" s="20"/>
      <c r="BG114" s="20"/>
      <c r="BH114" s="19"/>
      <c r="BI114" s="19"/>
      <c r="BJ114" s="18"/>
      <c r="BK114" s="19"/>
      <c r="BL114" s="18"/>
      <c r="BM114" s="17"/>
      <c r="BN114" s="16"/>
      <c r="BO114" s="14"/>
      <c r="BP114" s="14"/>
      <c r="BQ114" s="14"/>
      <c r="BR114" s="14"/>
      <c r="BS114" s="14"/>
      <c r="BT114" s="15"/>
      <c r="BU114" s="15"/>
      <c r="BV114" s="14"/>
      <c r="BW114" s="13"/>
      <c r="BX114" s="9"/>
      <c r="BY114" s="9"/>
      <c r="BZ114" s="9"/>
      <c r="CA114" s="9"/>
      <c r="CB114" s="9"/>
      <c r="CC114" s="9"/>
      <c r="CD114" s="9"/>
      <c r="CE114" s="9"/>
      <c r="CF114" s="9"/>
      <c r="CG114" s="9"/>
      <c r="CH114" s="9"/>
      <c r="CI114" s="9"/>
      <c r="CJ114" s="9"/>
      <c r="CK114" s="9"/>
      <c r="CL114" s="9"/>
      <c r="CM114" s="9"/>
      <c r="CN114" s="9"/>
      <c r="CO114" s="9"/>
      <c r="CP114" s="9"/>
      <c r="CQ114" s="9"/>
    </row>
    <row r="115" spans="1:95" ht="16.5" customHeight="1">
      <c r="A115" s="12"/>
      <c r="B115" s="14"/>
      <c r="C115" s="32"/>
      <c r="D115" s="32"/>
      <c r="E115" s="31"/>
      <c r="F115" s="31"/>
      <c r="G115" s="32"/>
      <c r="H115" s="31"/>
      <c r="I115" s="31"/>
      <c r="J115" s="13"/>
      <c r="K115" s="25"/>
      <c r="L115" s="30"/>
      <c r="M115" s="29"/>
      <c r="N115" s="29"/>
      <c r="O115" s="29"/>
      <c r="P115" s="29"/>
      <c r="Q115" s="29"/>
      <c r="R115" s="29"/>
      <c r="S115" s="29"/>
      <c r="T115" s="29"/>
      <c r="U115" s="29"/>
      <c r="V115" s="29"/>
      <c r="W115" s="29"/>
      <c r="X115" s="29"/>
      <c r="Y115" s="29"/>
      <c r="Z115" s="29"/>
      <c r="AA115" s="29"/>
      <c r="AB115" s="29"/>
      <c r="AC115" s="29"/>
      <c r="AD115" s="29"/>
      <c r="AE115" s="29"/>
      <c r="AF115" s="28"/>
      <c r="AG115" s="27"/>
      <c r="AH115" s="25"/>
      <c r="AI115" s="26"/>
      <c r="AJ115" s="25"/>
      <c r="AK115" s="13"/>
      <c r="AL115" s="24"/>
      <c r="AM115" s="16"/>
      <c r="AN115" s="20"/>
      <c r="AO115" s="16"/>
      <c r="AP115" s="20"/>
      <c r="AQ115" s="16"/>
      <c r="AR115" s="23"/>
      <c r="AS115" s="16"/>
      <c r="AT115" s="23"/>
      <c r="AU115" s="16"/>
      <c r="AV115" s="23"/>
      <c r="AW115" s="22"/>
      <c r="AX115" s="23"/>
      <c r="AY115" s="22"/>
      <c r="AZ115" s="20"/>
      <c r="BA115" s="21"/>
      <c r="BB115" s="20"/>
      <c r="BC115" s="20"/>
      <c r="BD115" s="20"/>
      <c r="BE115" s="20"/>
      <c r="BF115" s="20"/>
      <c r="BG115" s="20"/>
      <c r="BH115" s="19"/>
      <c r="BI115" s="19"/>
      <c r="BJ115" s="18"/>
      <c r="BK115" s="19"/>
      <c r="BL115" s="18"/>
      <c r="BM115" s="17"/>
      <c r="BN115" s="16"/>
      <c r="BO115" s="14"/>
      <c r="BP115" s="14"/>
      <c r="BQ115" s="14"/>
      <c r="BR115" s="14"/>
      <c r="BS115" s="14"/>
      <c r="BT115" s="15"/>
      <c r="BU115" s="15"/>
      <c r="BV115" s="14"/>
      <c r="BW115" s="13"/>
      <c r="BX115" s="9"/>
      <c r="BY115" s="9"/>
      <c r="BZ115" s="9"/>
      <c r="CA115" s="9"/>
      <c r="CB115" s="9"/>
      <c r="CC115" s="9"/>
      <c r="CD115" s="9"/>
      <c r="CE115" s="9"/>
      <c r="CF115" s="9"/>
      <c r="CG115" s="9"/>
      <c r="CH115" s="9"/>
      <c r="CI115" s="9"/>
      <c r="CJ115" s="9"/>
      <c r="CK115" s="9"/>
      <c r="CL115" s="9"/>
      <c r="CM115" s="9"/>
      <c r="CN115" s="9"/>
      <c r="CO115" s="9"/>
      <c r="CP115" s="9"/>
      <c r="CQ115" s="9"/>
    </row>
    <row r="116" spans="1:95" ht="16.5" customHeight="1">
      <c r="A116" s="12"/>
      <c r="B116" s="14"/>
      <c r="C116" s="32"/>
      <c r="D116" s="32"/>
      <c r="E116" s="31"/>
      <c r="F116" s="31"/>
      <c r="G116" s="32"/>
      <c r="H116" s="31"/>
      <c r="I116" s="31"/>
      <c r="J116" s="13"/>
      <c r="K116" s="25"/>
      <c r="L116" s="30"/>
      <c r="M116" s="29"/>
      <c r="N116" s="29"/>
      <c r="O116" s="29"/>
      <c r="P116" s="29"/>
      <c r="Q116" s="29"/>
      <c r="R116" s="29"/>
      <c r="S116" s="29"/>
      <c r="T116" s="29"/>
      <c r="U116" s="29"/>
      <c r="V116" s="29"/>
      <c r="W116" s="29"/>
      <c r="X116" s="29"/>
      <c r="Y116" s="29"/>
      <c r="Z116" s="29"/>
      <c r="AA116" s="29"/>
      <c r="AB116" s="29"/>
      <c r="AC116" s="29"/>
      <c r="AD116" s="29"/>
      <c r="AE116" s="29"/>
      <c r="AF116" s="28"/>
      <c r="AG116" s="27"/>
      <c r="AH116" s="25"/>
      <c r="AI116" s="26"/>
      <c r="AJ116" s="25"/>
      <c r="AK116" s="13"/>
      <c r="AL116" s="24"/>
      <c r="AM116" s="16"/>
      <c r="AN116" s="20"/>
      <c r="AO116" s="16"/>
      <c r="AP116" s="20"/>
      <c r="AQ116" s="16"/>
      <c r="AR116" s="23"/>
      <c r="AS116" s="16"/>
      <c r="AT116" s="23"/>
      <c r="AU116" s="16"/>
      <c r="AV116" s="23"/>
      <c r="AW116" s="22"/>
      <c r="AX116" s="23"/>
      <c r="AY116" s="22"/>
      <c r="AZ116" s="20"/>
      <c r="BA116" s="21"/>
      <c r="BB116" s="20"/>
      <c r="BC116" s="20"/>
      <c r="BD116" s="20"/>
      <c r="BE116" s="20"/>
      <c r="BF116" s="20"/>
      <c r="BG116" s="20"/>
      <c r="BH116" s="19"/>
      <c r="BI116" s="19"/>
      <c r="BJ116" s="18"/>
      <c r="BK116" s="19"/>
      <c r="BL116" s="18"/>
      <c r="BM116" s="17"/>
      <c r="BN116" s="16"/>
      <c r="BO116" s="14"/>
      <c r="BP116" s="14"/>
      <c r="BQ116" s="14"/>
      <c r="BR116" s="14"/>
      <c r="BS116" s="14"/>
      <c r="BT116" s="15"/>
      <c r="BU116" s="15"/>
      <c r="BV116" s="14"/>
      <c r="BW116" s="13"/>
      <c r="BX116" s="9"/>
      <c r="BY116" s="9"/>
      <c r="BZ116" s="9"/>
      <c r="CA116" s="9"/>
      <c r="CB116" s="9"/>
      <c r="CC116" s="9"/>
      <c r="CD116" s="9"/>
      <c r="CE116" s="9"/>
      <c r="CF116" s="9"/>
      <c r="CG116" s="9"/>
      <c r="CH116" s="9"/>
      <c r="CI116" s="9"/>
      <c r="CJ116" s="9"/>
      <c r="CK116" s="9"/>
      <c r="CL116" s="9"/>
      <c r="CM116" s="9"/>
      <c r="CN116" s="9"/>
      <c r="CO116" s="9"/>
      <c r="CP116" s="9"/>
      <c r="CQ116" s="9"/>
    </row>
    <row r="117" spans="1:95" ht="16.5" customHeight="1">
      <c r="A117" s="12"/>
      <c r="B117" s="14"/>
      <c r="C117" s="32"/>
      <c r="D117" s="32"/>
      <c r="E117" s="31"/>
      <c r="F117" s="31"/>
      <c r="G117" s="32"/>
      <c r="H117" s="31"/>
      <c r="I117" s="31"/>
      <c r="J117" s="13"/>
      <c r="K117" s="25"/>
      <c r="L117" s="30"/>
      <c r="M117" s="29"/>
      <c r="N117" s="29"/>
      <c r="O117" s="29"/>
      <c r="P117" s="29"/>
      <c r="Q117" s="29"/>
      <c r="R117" s="29"/>
      <c r="S117" s="29"/>
      <c r="T117" s="29"/>
      <c r="U117" s="29"/>
      <c r="V117" s="29"/>
      <c r="W117" s="29"/>
      <c r="X117" s="29"/>
      <c r="Y117" s="29"/>
      <c r="Z117" s="29"/>
      <c r="AA117" s="29"/>
      <c r="AB117" s="29"/>
      <c r="AC117" s="29"/>
      <c r="AD117" s="29"/>
      <c r="AE117" s="29"/>
      <c r="AF117" s="28"/>
      <c r="AG117" s="27"/>
      <c r="AH117" s="25"/>
      <c r="AI117" s="26"/>
      <c r="AJ117" s="25"/>
      <c r="AK117" s="13"/>
      <c r="AL117" s="24"/>
      <c r="AM117" s="16"/>
      <c r="AN117" s="20"/>
      <c r="AO117" s="16"/>
      <c r="AP117" s="20"/>
      <c r="AQ117" s="16"/>
      <c r="AR117" s="23"/>
      <c r="AS117" s="16"/>
      <c r="AT117" s="23"/>
      <c r="AU117" s="16"/>
      <c r="AV117" s="23"/>
      <c r="AW117" s="22"/>
      <c r="AX117" s="23"/>
      <c r="AY117" s="22"/>
      <c r="AZ117" s="20"/>
      <c r="BA117" s="21"/>
      <c r="BB117" s="20"/>
      <c r="BC117" s="20"/>
      <c r="BD117" s="20"/>
      <c r="BE117" s="20"/>
      <c r="BF117" s="20"/>
      <c r="BG117" s="20"/>
      <c r="BH117" s="19"/>
      <c r="BI117" s="19"/>
      <c r="BJ117" s="18"/>
      <c r="BK117" s="19"/>
      <c r="BL117" s="18"/>
      <c r="BM117" s="17"/>
      <c r="BN117" s="16"/>
      <c r="BO117" s="14"/>
      <c r="BP117" s="14"/>
      <c r="BQ117" s="14"/>
      <c r="BR117" s="14"/>
      <c r="BS117" s="14"/>
      <c r="BT117" s="15"/>
      <c r="BU117" s="15"/>
      <c r="BV117" s="14"/>
      <c r="BW117" s="13"/>
      <c r="BX117" s="9"/>
      <c r="BY117" s="9"/>
      <c r="BZ117" s="9"/>
      <c r="CA117" s="9"/>
      <c r="CB117" s="9"/>
      <c r="CC117" s="9"/>
      <c r="CD117" s="9"/>
      <c r="CE117" s="9"/>
      <c r="CF117" s="9"/>
      <c r="CG117" s="9"/>
      <c r="CH117" s="9"/>
      <c r="CI117" s="9"/>
      <c r="CJ117" s="9"/>
      <c r="CK117" s="9"/>
      <c r="CL117" s="9"/>
      <c r="CM117" s="9"/>
      <c r="CN117" s="9"/>
      <c r="CO117" s="9"/>
      <c r="CP117" s="9"/>
      <c r="CQ117" s="9"/>
    </row>
    <row r="118" spans="1:95" ht="16.5" customHeight="1">
      <c r="A118" s="12"/>
      <c r="B118" s="14"/>
      <c r="C118" s="32"/>
      <c r="D118" s="32"/>
      <c r="E118" s="31"/>
      <c r="F118" s="31"/>
      <c r="G118" s="32"/>
      <c r="H118" s="31"/>
      <c r="I118" s="31"/>
      <c r="J118" s="13"/>
      <c r="K118" s="25"/>
      <c r="L118" s="30"/>
      <c r="M118" s="29"/>
      <c r="N118" s="29"/>
      <c r="O118" s="29"/>
      <c r="P118" s="29"/>
      <c r="Q118" s="29"/>
      <c r="R118" s="29"/>
      <c r="S118" s="29"/>
      <c r="T118" s="29"/>
      <c r="U118" s="29"/>
      <c r="V118" s="29"/>
      <c r="W118" s="29"/>
      <c r="X118" s="29"/>
      <c r="Y118" s="29"/>
      <c r="Z118" s="29"/>
      <c r="AA118" s="29"/>
      <c r="AB118" s="29"/>
      <c r="AC118" s="29"/>
      <c r="AD118" s="29"/>
      <c r="AE118" s="29"/>
      <c r="AF118" s="28"/>
      <c r="AG118" s="27"/>
      <c r="AH118" s="25"/>
      <c r="AI118" s="26"/>
      <c r="AJ118" s="25"/>
      <c r="AK118" s="13"/>
      <c r="AL118" s="24"/>
      <c r="AM118" s="16"/>
      <c r="AN118" s="20"/>
      <c r="AO118" s="16"/>
      <c r="AP118" s="20"/>
      <c r="AQ118" s="16"/>
      <c r="AR118" s="23"/>
      <c r="AS118" s="16"/>
      <c r="AT118" s="23"/>
      <c r="AU118" s="16"/>
      <c r="AV118" s="23"/>
      <c r="AW118" s="22"/>
      <c r="AX118" s="23"/>
      <c r="AY118" s="22"/>
      <c r="AZ118" s="20"/>
      <c r="BA118" s="21"/>
      <c r="BB118" s="20"/>
      <c r="BC118" s="20"/>
      <c r="BD118" s="20"/>
      <c r="BE118" s="20"/>
      <c r="BF118" s="20"/>
      <c r="BG118" s="20"/>
      <c r="BH118" s="19"/>
      <c r="BI118" s="19"/>
      <c r="BJ118" s="18"/>
      <c r="BK118" s="19"/>
      <c r="BL118" s="18"/>
      <c r="BM118" s="17"/>
      <c r="BN118" s="16"/>
      <c r="BO118" s="14"/>
      <c r="BP118" s="14"/>
      <c r="BQ118" s="14"/>
      <c r="BR118" s="14"/>
      <c r="BS118" s="14"/>
      <c r="BT118" s="15"/>
      <c r="BU118" s="15"/>
      <c r="BV118" s="14"/>
      <c r="BW118" s="13"/>
      <c r="BX118" s="9"/>
      <c r="BY118" s="9"/>
      <c r="BZ118" s="9"/>
      <c r="CA118" s="9"/>
      <c r="CB118" s="9"/>
      <c r="CC118" s="9"/>
      <c r="CD118" s="9"/>
      <c r="CE118" s="9"/>
      <c r="CF118" s="9"/>
      <c r="CG118" s="9"/>
      <c r="CH118" s="9"/>
      <c r="CI118" s="9"/>
      <c r="CJ118" s="9"/>
      <c r="CK118" s="9"/>
      <c r="CL118" s="9"/>
      <c r="CM118" s="9"/>
      <c r="CN118" s="9"/>
      <c r="CO118" s="9"/>
      <c r="CP118" s="9"/>
      <c r="CQ118" s="9"/>
    </row>
    <row r="119" spans="1:95" ht="16.5" customHeight="1">
      <c r="A119" s="12"/>
      <c r="B119" s="14"/>
      <c r="C119" s="32"/>
      <c r="D119" s="32"/>
      <c r="E119" s="31"/>
      <c r="F119" s="31"/>
      <c r="G119" s="32"/>
      <c r="H119" s="31"/>
      <c r="I119" s="31"/>
      <c r="J119" s="13"/>
      <c r="K119" s="25"/>
      <c r="L119" s="30"/>
      <c r="M119" s="29"/>
      <c r="N119" s="29"/>
      <c r="O119" s="29"/>
      <c r="P119" s="29"/>
      <c r="Q119" s="29"/>
      <c r="R119" s="29"/>
      <c r="S119" s="29"/>
      <c r="T119" s="29"/>
      <c r="U119" s="29"/>
      <c r="V119" s="29"/>
      <c r="W119" s="29"/>
      <c r="X119" s="29"/>
      <c r="Y119" s="29"/>
      <c r="Z119" s="29"/>
      <c r="AA119" s="29"/>
      <c r="AB119" s="29"/>
      <c r="AC119" s="29"/>
      <c r="AD119" s="29"/>
      <c r="AE119" s="29"/>
      <c r="AF119" s="28"/>
      <c r="AG119" s="27"/>
      <c r="AH119" s="25"/>
      <c r="AI119" s="26"/>
      <c r="AJ119" s="25"/>
      <c r="AK119" s="13"/>
      <c r="AL119" s="24"/>
      <c r="AM119" s="16"/>
      <c r="AN119" s="20"/>
      <c r="AO119" s="16"/>
      <c r="AP119" s="20"/>
      <c r="AQ119" s="16"/>
      <c r="AR119" s="23"/>
      <c r="AS119" s="16"/>
      <c r="AT119" s="23"/>
      <c r="AU119" s="16"/>
      <c r="AV119" s="23"/>
      <c r="AW119" s="22"/>
      <c r="AX119" s="23"/>
      <c r="AY119" s="22"/>
      <c r="AZ119" s="20"/>
      <c r="BA119" s="21"/>
      <c r="BB119" s="20"/>
      <c r="BC119" s="20"/>
      <c r="BD119" s="20"/>
      <c r="BE119" s="20"/>
      <c r="BF119" s="20"/>
      <c r="BG119" s="20"/>
      <c r="BH119" s="19"/>
      <c r="BI119" s="19"/>
      <c r="BJ119" s="18"/>
      <c r="BK119" s="19"/>
      <c r="BL119" s="18"/>
      <c r="BM119" s="17"/>
      <c r="BN119" s="16"/>
      <c r="BO119" s="14"/>
      <c r="BP119" s="14"/>
      <c r="BQ119" s="14"/>
      <c r="BR119" s="14"/>
      <c r="BS119" s="14"/>
      <c r="BT119" s="15"/>
      <c r="BU119" s="15"/>
      <c r="BV119" s="14"/>
      <c r="BW119" s="13"/>
      <c r="BX119" s="9"/>
      <c r="BY119" s="9"/>
      <c r="BZ119" s="9"/>
      <c r="CA119" s="9"/>
      <c r="CB119" s="9"/>
      <c r="CC119" s="9"/>
      <c r="CD119" s="9"/>
      <c r="CE119" s="9"/>
      <c r="CF119" s="9"/>
      <c r="CG119" s="9"/>
      <c r="CH119" s="9"/>
      <c r="CI119" s="9"/>
      <c r="CJ119" s="9"/>
      <c r="CK119" s="9"/>
      <c r="CL119" s="9"/>
      <c r="CM119" s="9"/>
      <c r="CN119" s="9"/>
      <c r="CO119" s="9"/>
      <c r="CP119" s="9"/>
      <c r="CQ119" s="9"/>
    </row>
    <row r="120" spans="1:95" ht="18.75" customHeight="1">
      <c r="A120" s="12"/>
      <c r="C120" s="12"/>
      <c r="D120" s="12"/>
      <c r="E120" s="12"/>
      <c r="F120" s="12"/>
      <c r="G120" s="9"/>
      <c r="H120" s="11"/>
      <c r="I120" s="11"/>
      <c r="J120" s="10"/>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row>
    <row r="121" spans="1:95" ht="16.5" customHeight="1">
      <c r="A121" s="12"/>
      <c r="B121" s="12"/>
      <c r="C121" s="12"/>
      <c r="D121" s="12"/>
      <c r="E121" s="12"/>
      <c r="F121" s="12"/>
      <c r="G121" s="9"/>
      <c r="H121" s="11"/>
      <c r="I121" s="11"/>
      <c r="J121" s="10"/>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row>
    <row r="122" spans="1:95" ht="16.5" customHeight="1">
      <c r="A122" s="12"/>
      <c r="B122" s="12"/>
      <c r="C122" s="12"/>
      <c r="D122" s="12"/>
      <c r="E122" s="12"/>
      <c r="F122" s="12"/>
      <c r="G122" s="9"/>
      <c r="H122" s="11"/>
      <c r="I122" s="11"/>
      <c r="J122" s="10"/>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row>
    <row r="123" spans="1:95" ht="16.5" customHeight="1">
      <c r="A123" s="12"/>
      <c r="B123" s="12"/>
      <c r="C123" s="12"/>
      <c r="D123" s="12"/>
      <c r="E123" s="12"/>
      <c r="F123" s="12"/>
      <c r="G123" s="9"/>
      <c r="H123" s="11"/>
      <c r="I123" s="11"/>
      <c r="J123" s="10"/>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row>
    <row r="124" spans="1:95" ht="16.5" customHeight="1">
      <c r="A124" s="12"/>
      <c r="B124" s="12"/>
      <c r="C124" s="12"/>
      <c r="D124" s="12"/>
      <c r="E124" s="12"/>
      <c r="F124" s="12"/>
      <c r="G124" s="9"/>
      <c r="H124" s="11"/>
      <c r="I124" s="11"/>
      <c r="J124" s="10"/>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row>
    <row r="125" spans="1:95" ht="16.5" customHeight="1">
      <c r="A125" s="12"/>
      <c r="B125" s="12"/>
      <c r="C125" s="12"/>
      <c r="D125" s="12"/>
      <c r="E125" s="12"/>
      <c r="F125" s="12"/>
      <c r="G125" s="9"/>
      <c r="H125" s="11"/>
      <c r="I125" s="11"/>
      <c r="J125" s="10"/>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row>
    <row r="126" spans="1:95" ht="16.5" customHeight="1">
      <c r="A126" s="12"/>
      <c r="B126" s="12"/>
      <c r="C126" s="12"/>
      <c r="D126" s="12"/>
      <c r="E126" s="12"/>
      <c r="F126" s="12"/>
      <c r="G126" s="9"/>
      <c r="H126" s="11"/>
      <c r="I126" s="11"/>
      <c r="J126" s="10"/>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row>
    <row r="127" spans="1:95" ht="16.5" customHeight="1">
      <c r="A127" s="12"/>
      <c r="B127" s="12"/>
      <c r="C127" s="12"/>
      <c r="D127" s="12"/>
      <c r="E127" s="12"/>
      <c r="F127" s="12"/>
      <c r="G127" s="9"/>
      <c r="H127" s="11"/>
      <c r="I127" s="11"/>
      <c r="J127" s="10"/>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row>
    <row r="128" spans="1:95" ht="16.5" customHeight="1">
      <c r="A128" s="12"/>
      <c r="B128" s="12"/>
      <c r="C128" s="12"/>
      <c r="D128" s="12"/>
      <c r="E128" s="12"/>
      <c r="F128" s="12"/>
      <c r="G128" s="9"/>
      <c r="H128" s="11"/>
      <c r="I128" s="11"/>
      <c r="J128" s="10"/>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row>
    <row r="129" spans="1:95" ht="16.5" customHeight="1">
      <c r="A129" s="12"/>
      <c r="B129" s="12"/>
      <c r="C129" s="12"/>
      <c r="D129" s="12"/>
      <c r="E129" s="12"/>
      <c r="F129" s="12"/>
      <c r="G129" s="9"/>
      <c r="H129" s="11"/>
      <c r="I129" s="11"/>
      <c r="J129" s="10"/>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row>
    <row r="130" spans="1:95" ht="16.5" customHeight="1">
      <c r="A130" s="12"/>
      <c r="B130" s="12"/>
      <c r="C130" s="12"/>
      <c r="D130" s="12"/>
      <c r="E130" s="12"/>
      <c r="F130" s="12"/>
      <c r="G130" s="9"/>
      <c r="H130" s="11"/>
      <c r="I130" s="11"/>
      <c r="J130" s="10"/>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row>
    <row r="131" spans="1:95" ht="16.5" customHeight="1">
      <c r="A131" s="12"/>
      <c r="B131" s="12"/>
      <c r="C131" s="12"/>
      <c r="D131" s="12"/>
      <c r="E131" s="12"/>
      <c r="F131" s="12"/>
      <c r="G131" s="9"/>
      <c r="H131" s="11"/>
      <c r="I131" s="11"/>
      <c r="J131" s="10"/>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row>
    <row r="132" spans="1:95" ht="16.5" customHeight="1">
      <c r="A132" s="12"/>
      <c r="B132" s="12"/>
      <c r="C132" s="12"/>
      <c r="D132" s="12"/>
      <c r="E132" s="12"/>
      <c r="F132" s="12"/>
      <c r="G132" s="9"/>
      <c r="H132" s="11"/>
      <c r="I132" s="11"/>
      <c r="J132" s="10"/>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row>
    <row r="133" spans="1:95" ht="16.5" customHeight="1">
      <c r="A133" s="12"/>
      <c r="B133" s="12"/>
      <c r="C133" s="12"/>
      <c r="D133" s="12"/>
      <c r="E133" s="12"/>
      <c r="F133" s="12"/>
      <c r="G133" s="9"/>
      <c r="H133" s="11"/>
      <c r="I133" s="11"/>
      <c r="J133" s="10"/>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row>
    <row r="134" spans="1:95" ht="16.5" customHeight="1">
      <c r="A134" s="12"/>
      <c r="B134" s="12"/>
      <c r="C134" s="12"/>
      <c r="D134" s="12"/>
      <c r="E134" s="12"/>
      <c r="F134" s="12"/>
      <c r="G134" s="9"/>
      <c r="H134" s="11"/>
      <c r="I134" s="11"/>
      <c r="J134" s="10"/>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row>
    <row r="135" spans="1:95" ht="16.5" customHeight="1">
      <c r="A135" s="12"/>
      <c r="B135" s="12"/>
      <c r="C135" s="12"/>
      <c r="D135" s="12"/>
      <c r="E135" s="12"/>
      <c r="F135" s="12"/>
      <c r="G135" s="9"/>
      <c r="H135" s="11"/>
      <c r="I135" s="11"/>
      <c r="J135" s="10"/>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row>
    <row r="136" spans="1:95" ht="16.5" customHeight="1">
      <c r="A136" s="12"/>
      <c r="B136" s="12"/>
      <c r="C136" s="12"/>
      <c r="D136" s="12"/>
      <c r="E136" s="12"/>
      <c r="F136" s="12"/>
      <c r="G136" s="9"/>
      <c r="H136" s="11"/>
      <c r="I136" s="11"/>
      <c r="J136" s="10"/>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row>
    <row r="137" spans="1:95" ht="16.5" customHeight="1">
      <c r="A137" s="12"/>
      <c r="B137" s="12"/>
      <c r="C137" s="12"/>
      <c r="D137" s="12"/>
      <c r="E137" s="12"/>
      <c r="F137" s="12"/>
      <c r="G137" s="9"/>
      <c r="H137" s="11"/>
      <c r="I137" s="11"/>
      <c r="J137" s="10"/>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row>
    <row r="138" spans="1:95" ht="16.5" customHeight="1">
      <c r="A138" s="12"/>
      <c r="B138" s="12"/>
      <c r="C138" s="12"/>
      <c r="D138" s="12"/>
      <c r="E138" s="12"/>
      <c r="F138" s="12"/>
      <c r="G138" s="9"/>
      <c r="H138" s="11"/>
      <c r="I138" s="11"/>
      <c r="J138" s="10"/>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row>
    <row r="139" spans="1:95" ht="16.5" customHeight="1">
      <c r="A139" s="12"/>
      <c r="B139" s="12"/>
      <c r="C139" s="12"/>
      <c r="D139" s="12"/>
      <c r="E139" s="12"/>
      <c r="F139" s="12"/>
      <c r="G139" s="9"/>
      <c r="H139" s="11"/>
      <c r="I139" s="11"/>
      <c r="J139" s="10"/>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row>
    <row r="140" spans="1:95" ht="16.5" customHeight="1">
      <c r="A140" s="12"/>
      <c r="B140" s="12"/>
      <c r="C140" s="12"/>
      <c r="D140" s="12"/>
      <c r="E140" s="12"/>
      <c r="F140" s="12"/>
      <c r="G140" s="9"/>
      <c r="H140" s="11"/>
      <c r="I140" s="11"/>
      <c r="J140" s="10"/>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row>
    <row r="141" spans="1:95" ht="16.5" customHeight="1">
      <c r="A141" s="12"/>
      <c r="B141" s="12"/>
      <c r="C141" s="12"/>
      <c r="D141" s="12"/>
      <c r="E141" s="12"/>
      <c r="F141" s="12"/>
      <c r="G141" s="9"/>
      <c r="H141" s="11"/>
      <c r="I141" s="11"/>
      <c r="J141" s="10"/>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row>
    <row r="142" spans="1:95" ht="16.5" customHeight="1">
      <c r="A142" s="12"/>
      <c r="B142" s="12"/>
      <c r="C142" s="12"/>
      <c r="D142" s="12"/>
      <c r="E142" s="12"/>
      <c r="F142" s="12"/>
      <c r="G142" s="9"/>
      <c r="H142" s="11"/>
      <c r="I142" s="11"/>
      <c r="J142" s="10"/>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row>
    <row r="143" spans="1:95" ht="16.5" customHeight="1">
      <c r="A143" s="12"/>
      <c r="B143" s="12"/>
      <c r="C143" s="12"/>
      <c r="D143" s="12"/>
      <c r="E143" s="12"/>
      <c r="F143" s="12"/>
      <c r="G143" s="9"/>
      <c r="H143" s="11"/>
      <c r="I143" s="11"/>
      <c r="J143" s="10"/>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row>
    <row r="144" spans="1:95" ht="16.5" customHeight="1">
      <c r="A144" s="12"/>
      <c r="B144" s="12"/>
      <c r="C144" s="12"/>
      <c r="D144" s="12"/>
      <c r="E144" s="12"/>
      <c r="F144" s="12"/>
      <c r="G144" s="9"/>
      <c r="H144" s="11"/>
      <c r="I144" s="11"/>
      <c r="J144" s="10"/>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row>
    <row r="145" spans="1:95" ht="16.5" customHeight="1">
      <c r="A145" s="12"/>
      <c r="B145" s="12"/>
      <c r="C145" s="12"/>
      <c r="D145" s="12"/>
      <c r="E145" s="12"/>
      <c r="F145" s="12"/>
      <c r="G145" s="9"/>
      <c r="H145" s="11"/>
      <c r="I145" s="11"/>
      <c r="J145" s="10"/>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row>
    <row r="146" spans="1:95" ht="16.5" customHeight="1">
      <c r="A146" s="12"/>
      <c r="B146" s="12"/>
      <c r="C146" s="12"/>
      <c r="D146" s="12"/>
      <c r="E146" s="12"/>
      <c r="F146" s="12"/>
      <c r="G146" s="9"/>
      <c r="H146" s="11"/>
      <c r="I146" s="11"/>
      <c r="J146" s="10"/>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row>
    <row r="147" spans="1:95" ht="16.5" customHeight="1">
      <c r="A147" s="12"/>
      <c r="B147" s="12"/>
      <c r="C147" s="12"/>
      <c r="D147" s="12"/>
      <c r="E147" s="12"/>
      <c r="F147" s="12"/>
      <c r="G147" s="9"/>
      <c r="H147" s="11"/>
      <c r="I147" s="11"/>
      <c r="J147" s="10"/>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row>
    <row r="148" spans="1:95" ht="16.5" customHeight="1">
      <c r="A148" s="12"/>
      <c r="B148" s="12"/>
      <c r="C148" s="12"/>
      <c r="D148" s="12"/>
      <c r="E148" s="12"/>
      <c r="F148" s="12"/>
      <c r="G148" s="9"/>
      <c r="H148" s="11"/>
      <c r="I148" s="11"/>
      <c r="J148" s="10"/>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row>
    <row r="149" spans="1:95" ht="16.5" customHeight="1">
      <c r="A149" s="12"/>
      <c r="B149" s="12"/>
      <c r="C149" s="12"/>
      <c r="D149" s="12"/>
      <c r="E149" s="12"/>
      <c r="F149" s="12"/>
      <c r="G149" s="9"/>
      <c r="H149" s="11"/>
      <c r="I149" s="11"/>
      <c r="J149" s="10"/>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row>
    <row r="150" spans="1:95" ht="16.5" customHeight="1">
      <c r="A150" s="12"/>
      <c r="B150" s="12"/>
      <c r="C150" s="12"/>
      <c r="D150" s="12"/>
      <c r="E150" s="12"/>
      <c r="F150" s="12"/>
      <c r="G150" s="9"/>
      <c r="H150" s="11"/>
      <c r="I150" s="11"/>
      <c r="J150" s="10"/>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row>
    <row r="151" spans="1:95" ht="16.5" customHeight="1">
      <c r="A151" s="12"/>
      <c r="B151" s="12"/>
      <c r="C151" s="12"/>
      <c r="D151" s="12"/>
      <c r="E151" s="12"/>
      <c r="F151" s="12"/>
      <c r="G151" s="9"/>
      <c r="H151" s="11"/>
      <c r="I151" s="11"/>
      <c r="J151" s="10"/>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row>
    <row r="152" spans="1:95" ht="16.5" customHeight="1">
      <c r="A152" s="12"/>
      <c r="B152" s="12"/>
      <c r="C152" s="12"/>
      <c r="D152" s="12"/>
      <c r="E152" s="12"/>
      <c r="F152" s="12"/>
      <c r="G152" s="9"/>
      <c r="H152" s="11"/>
      <c r="I152" s="11"/>
      <c r="J152" s="10"/>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row>
    <row r="153" spans="1:95" ht="16.5" customHeight="1">
      <c r="A153" s="12"/>
      <c r="B153" s="12"/>
      <c r="C153" s="12"/>
      <c r="D153" s="12"/>
      <c r="E153" s="12"/>
      <c r="F153" s="12"/>
      <c r="G153" s="9"/>
      <c r="H153" s="11"/>
      <c r="I153" s="11"/>
      <c r="J153" s="10"/>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row>
    <row r="154" spans="1:95" ht="16.5" customHeight="1">
      <c r="A154" s="12"/>
      <c r="B154" s="12"/>
      <c r="C154" s="12"/>
      <c r="D154" s="12"/>
      <c r="E154" s="12"/>
      <c r="F154" s="12"/>
      <c r="G154" s="9"/>
      <c r="H154" s="11"/>
      <c r="I154" s="11"/>
      <c r="J154" s="10"/>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row>
    <row r="155" spans="1:95" ht="16.5" customHeight="1">
      <c r="A155" s="12"/>
      <c r="B155" s="12"/>
      <c r="C155" s="12"/>
      <c r="D155" s="12"/>
      <c r="E155" s="12"/>
      <c r="F155" s="12"/>
      <c r="G155" s="9"/>
      <c r="H155" s="11"/>
      <c r="I155" s="11"/>
      <c r="J155" s="10"/>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row>
    <row r="156" spans="1:95" ht="16.5" customHeight="1">
      <c r="A156" s="12"/>
      <c r="B156" s="12"/>
      <c r="C156" s="12"/>
      <c r="D156" s="12"/>
      <c r="E156" s="12"/>
      <c r="F156" s="12"/>
      <c r="G156" s="9"/>
      <c r="H156" s="11"/>
      <c r="I156" s="11"/>
      <c r="J156" s="10"/>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row>
    <row r="157" spans="1:95" ht="16.5" customHeight="1">
      <c r="A157" s="12"/>
      <c r="B157" s="12"/>
      <c r="C157" s="12"/>
      <c r="D157" s="12"/>
      <c r="E157" s="12"/>
      <c r="F157" s="12"/>
      <c r="G157" s="9"/>
      <c r="H157" s="11"/>
      <c r="I157" s="11"/>
      <c r="J157" s="10"/>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row>
    <row r="158" spans="1:95" ht="16.5" customHeight="1">
      <c r="A158" s="12"/>
      <c r="B158" s="12"/>
      <c r="C158" s="12"/>
      <c r="D158" s="12"/>
      <c r="E158" s="12"/>
      <c r="F158" s="12"/>
      <c r="G158" s="9"/>
      <c r="H158" s="11"/>
      <c r="I158" s="11"/>
      <c r="J158" s="10"/>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row>
    <row r="159" spans="1:95" ht="16.5" customHeight="1">
      <c r="A159" s="12"/>
      <c r="B159" s="12"/>
      <c r="C159" s="12"/>
      <c r="D159" s="12"/>
      <c r="E159" s="12"/>
      <c r="F159" s="12"/>
      <c r="G159" s="9"/>
      <c r="H159" s="11"/>
      <c r="I159" s="11"/>
      <c r="J159" s="10"/>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row>
    <row r="160" spans="1:95" ht="16.5" customHeight="1">
      <c r="A160" s="12"/>
      <c r="B160" s="12"/>
      <c r="C160" s="12"/>
      <c r="D160" s="12"/>
      <c r="E160" s="12"/>
      <c r="F160" s="12"/>
      <c r="G160" s="9"/>
      <c r="H160" s="11"/>
      <c r="I160" s="11"/>
      <c r="J160" s="10"/>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row>
    <row r="161" spans="1:95" ht="16.5" customHeight="1">
      <c r="A161" s="12"/>
      <c r="B161" s="12"/>
      <c r="C161" s="12"/>
      <c r="D161" s="12"/>
      <c r="E161" s="12"/>
      <c r="F161" s="12"/>
      <c r="G161" s="9"/>
      <c r="H161" s="11"/>
      <c r="I161" s="11"/>
      <c r="J161" s="10"/>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row>
    <row r="162" spans="1:95" ht="16.5" customHeight="1">
      <c r="A162" s="12"/>
      <c r="B162" s="12"/>
      <c r="C162" s="12"/>
      <c r="D162" s="12"/>
      <c r="E162" s="12"/>
      <c r="F162" s="12"/>
      <c r="G162" s="9"/>
      <c r="H162" s="11"/>
      <c r="I162" s="11"/>
      <c r="J162" s="10"/>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row>
    <row r="163" spans="1:95" ht="16.5" customHeight="1">
      <c r="A163" s="12"/>
      <c r="B163" s="12"/>
      <c r="C163" s="12"/>
      <c r="D163" s="12"/>
      <c r="E163" s="12"/>
      <c r="F163" s="12"/>
      <c r="G163" s="9"/>
      <c r="H163" s="11"/>
      <c r="I163" s="11"/>
      <c r="J163" s="10"/>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row>
    <row r="164" spans="1:95" ht="16.5" customHeight="1">
      <c r="A164" s="12"/>
      <c r="B164" s="12"/>
      <c r="C164" s="12"/>
      <c r="D164" s="12"/>
      <c r="E164" s="12"/>
      <c r="F164" s="12"/>
      <c r="G164" s="9"/>
      <c r="H164" s="11"/>
      <c r="I164" s="11"/>
      <c r="J164" s="10"/>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row>
    <row r="165" spans="1:95" ht="16.5" customHeight="1">
      <c r="A165" s="12"/>
      <c r="B165" s="12"/>
      <c r="C165" s="12"/>
      <c r="D165" s="12"/>
      <c r="E165" s="12"/>
      <c r="F165" s="12"/>
      <c r="G165" s="9"/>
      <c r="H165" s="11"/>
      <c r="I165" s="11"/>
      <c r="J165" s="10"/>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row>
    <row r="166" spans="1:95" ht="16.5" customHeight="1">
      <c r="A166" s="12"/>
      <c r="B166" s="12"/>
      <c r="C166" s="12"/>
      <c r="D166" s="12"/>
      <c r="E166" s="12"/>
      <c r="F166" s="12"/>
      <c r="G166" s="9"/>
      <c r="H166" s="11"/>
      <c r="I166" s="11"/>
      <c r="J166" s="10"/>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row>
    <row r="167" spans="1:95" ht="16.5" customHeight="1">
      <c r="A167" s="12"/>
      <c r="B167" s="12"/>
      <c r="C167" s="12"/>
      <c r="D167" s="12"/>
      <c r="E167" s="12"/>
      <c r="F167" s="12"/>
      <c r="G167" s="9"/>
      <c r="H167" s="11"/>
      <c r="I167" s="11"/>
      <c r="J167" s="10"/>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row>
    <row r="168" spans="1:95" ht="16.5" customHeight="1">
      <c r="A168" s="12"/>
      <c r="B168" s="12"/>
      <c r="C168" s="12"/>
      <c r="D168" s="12"/>
      <c r="E168" s="12"/>
      <c r="F168" s="12"/>
      <c r="G168" s="9"/>
      <c r="H168" s="11"/>
      <c r="I168" s="11"/>
      <c r="J168" s="10"/>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row>
    <row r="169" spans="1:95" ht="16.5" customHeight="1">
      <c r="A169" s="12"/>
      <c r="B169" s="12"/>
      <c r="C169" s="12"/>
      <c r="D169" s="12"/>
      <c r="E169" s="12"/>
      <c r="F169" s="12"/>
      <c r="G169" s="9"/>
      <c r="H169" s="11"/>
      <c r="I169" s="11"/>
      <c r="J169" s="10"/>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row>
    <row r="170" spans="1:95" ht="16.5" customHeight="1">
      <c r="A170" s="12"/>
      <c r="B170" s="12"/>
      <c r="C170" s="12"/>
      <c r="D170" s="12"/>
      <c r="E170" s="12"/>
      <c r="F170" s="12"/>
      <c r="G170" s="9"/>
      <c r="H170" s="11"/>
      <c r="I170" s="11"/>
      <c r="J170" s="10"/>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row>
    <row r="171" spans="1:95" ht="16.5" customHeight="1">
      <c r="A171" s="12"/>
      <c r="B171" s="12"/>
      <c r="C171" s="12"/>
      <c r="D171" s="12"/>
      <c r="E171" s="12"/>
      <c r="F171" s="12"/>
      <c r="G171" s="9"/>
      <c r="H171" s="11"/>
      <c r="I171" s="11"/>
      <c r="J171" s="10"/>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row>
    <row r="172" spans="1:95" ht="16.5" customHeight="1">
      <c r="A172" s="12"/>
      <c r="B172" s="12"/>
      <c r="C172" s="12"/>
      <c r="D172" s="12"/>
      <c r="E172" s="12"/>
      <c r="F172" s="12"/>
      <c r="G172" s="9"/>
      <c r="H172" s="11"/>
      <c r="I172" s="11"/>
      <c r="J172" s="10"/>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row>
    <row r="173" spans="1:95" ht="16.5" customHeight="1">
      <c r="A173" s="12"/>
      <c r="B173" s="12"/>
      <c r="C173" s="12"/>
      <c r="D173" s="12"/>
      <c r="E173" s="12"/>
      <c r="F173" s="12"/>
      <c r="G173" s="9"/>
      <c r="H173" s="11"/>
      <c r="I173" s="11"/>
      <c r="J173" s="10"/>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row>
    <row r="174" spans="1:95" ht="16.5" customHeight="1">
      <c r="A174" s="12"/>
      <c r="B174" s="12"/>
      <c r="C174" s="12"/>
      <c r="D174" s="12"/>
      <c r="E174" s="12"/>
      <c r="F174" s="12"/>
      <c r="G174" s="9"/>
      <c r="H174" s="11"/>
      <c r="I174" s="11"/>
      <c r="J174" s="10"/>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row>
    <row r="175" spans="1:95" ht="16.5" customHeight="1">
      <c r="A175" s="12"/>
      <c r="B175" s="12"/>
      <c r="C175" s="12"/>
      <c r="D175" s="12"/>
      <c r="E175" s="12"/>
      <c r="F175" s="12"/>
      <c r="G175" s="9"/>
      <c r="H175" s="11"/>
      <c r="I175" s="11"/>
      <c r="J175" s="10"/>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row>
    <row r="176" spans="1:95" ht="16.5" customHeight="1">
      <c r="A176" s="12"/>
      <c r="B176" s="12"/>
      <c r="C176" s="12"/>
      <c r="D176" s="12"/>
      <c r="E176" s="12"/>
      <c r="F176" s="12"/>
      <c r="G176" s="9"/>
      <c r="H176" s="11"/>
      <c r="I176" s="11"/>
      <c r="J176" s="10"/>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row>
    <row r="177" spans="1:95" ht="16.5" customHeight="1">
      <c r="A177" s="12"/>
      <c r="B177" s="12"/>
      <c r="C177" s="12"/>
      <c r="D177" s="12"/>
      <c r="E177" s="12"/>
      <c r="F177" s="12"/>
      <c r="G177" s="9"/>
      <c r="H177" s="11"/>
      <c r="I177" s="11"/>
      <c r="J177" s="10"/>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row>
    <row r="178" spans="1:95" ht="16.5" customHeight="1">
      <c r="A178" s="12"/>
      <c r="B178" s="12"/>
      <c r="C178" s="12"/>
      <c r="D178" s="12"/>
      <c r="E178" s="12"/>
      <c r="F178" s="12"/>
      <c r="G178" s="9"/>
      <c r="H178" s="11"/>
      <c r="I178" s="11"/>
      <c r="J178" s="10"/>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row>
    <row r="179" spans="1:95" ht="16.5" customHeight="1">
      <c r="A179" s="12"/>
      <c r="B179" s="12"/>
      <c r="C179" s="12"/>
      <c r="D179" s="12"/>
      <c r="E179" s="12"/>
      <c r="F179" s="12"/>
      <c r="G179" s="9"/>
      <c r="H179" s="11"/>
      <c r="I179" s="11"/>
      <c r="J179" s="10"/>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row>
    <row r="180" spans="1:95" ht="16.5" customHeight="1">
      <c r="A180" s="12"/>
      <c r="B180" s="12"/>
      <c r="C180" s="12"/>
      <c r="D180" s="12"/>
      <c r="E180" s="12"/>
      <c r="F180" s="12"/>
      <c r="G180" s="9"/>
      <c r="H180" s="11"/>
      <c r="I180" s="11"/>
      <c r="J180" s="10"/>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row>
    <row r="181" spans="1:95" ht="16.5" customHeight="1">
      <c r="A181" s="12"/>
      <c r="B181" s="12"/>
      <c r="C181" s="12"/>
      <c r="D181" s="12"/>
      <c r="E181" s="12"/>
      <c r="F181" s="12"/>
      <c r="G181" s="9"/>
      <c r="H181" s="11"/>
      <c r="I181" s="11"/>
      <c r="J181" s="10"/>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row>
    <row r="182" spans="1:95" ht="16.5" customHeight="1">
      <c r="A182" s="12"/>
      <c r="B182" s="12"/>
      <c r="C182" s="12"/>
      <c r="D182" s="12"/>
      <c r="E182" s="12"/>
      <c r="F182" s="12"/>
      <c r="G182" s="9"/>
      <c r="H182" s="11"/>
      <c r="I182" s="11"/>
      <c r="J182" s="10"/>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row>
    <row r="183" spans="1:95" ht="16.5" customHeight="1">
      <c r="A183" s="12"/>
      <c r="B183" s="12"/>
      <c r="C183" s="12"/>
      <c r="D183" s="12"/>
      <c r="E183" s="12"/>
      <c r="F183" s="12"/>
      <c r="G183" s="9"/>
      <c r="H183" s="11"/>
      <c r="I183" s="11"/>
      <c r="J183" s="10"/>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row>
    <row r="184" spans="1:95" ht="16.5" customHeight="1">
      <c r="A184" s="12"/>
      <c r="B184" s="12"/>
      <c r="C184" s="12"/>
      <c r="D184" s="12"/>
      <c r="E184" s="12"/>
      <c r="F184" s="12"/>
      <c r="G184" s="9"/>
      <c r="H184" s="11"/>
      <c r="I184" s="11"/>
      <c r="J184" s="10"/>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row>
    <row r="185" spans="1:95" ht="16.5" customHeight="1">
      <c r="A185" s="12"/>
      <c r="B185" s="12"/>
      <c r="C185" s="12"/>
      <c r="D185" s="12"/>
      <c r="E185" s="12"/>
      <c r="F185" s="12"/>
      <c r="G185" s="9"/>
      <c r="H185" s="11"/>
      <c r="I185" s="11"/>
      <c r="J185" s="10"/>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row>
    <row r="186" spans="1:95" ht="16.5" customHeight="1">
      <c r="A186" s="12"/>
      <c r="B186" s="12"/>
      <c r="C186" s="12"/>
      <c r="D186" s="12"/>
      <c r="E186" s="12"/>
      <c r="F186" s="12"/>
      <c r="G186" s="9"/>
      <c r="H186" s="11"/>
      <c r="I186" s="11"/>
      <c r="J186" s="10"/>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row>
    <row r="187" spans="1:95" ht="16.5" customHeight="1">
      <c r="A187" s="12"/>
      <c r="B187" s="12"/>
      <c r="C187" s="12"/>
      <c r="D187" s="12"/>
      <c r="E187" s="12"/>
      <c r="F187" s="12"/>
      <c r="G187" s="9"/>
      <c r="H187" s="11"/>
      <c r="I187" s="11"/>
      <c r="J187" s="10"/>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row>
    <row r="188" spans="1:95" ht="16.5" customHeight="1">
      <c r="A188" s="12"/>
      <c r="B188" s="12"/>
      <c r="C188" s="12"/>
      <c r="D188" s="12"/>
      <c r="E188" s="12"/>
      <c r="F188" s="12"/>
      <c r="G188" s="9"/>
      <c r="H188" s="11"/>
      <c r="I188" s="11"/>
      <c r="J188" s="10"/>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row>
    <row r="189" spans="1:95" ht="16.5" customHeight="1">
      <c r="A189" s="12"/>
      <c r="B189" s="12"/>
      <c r="C189" s="12"/>
      <c r="D189" s="12"/>
      <c r="E189" s="12"/>
      <c r="F189" s="12"/>
      <c r="G189" s="9"/>
      <c r="H189" s="11"/>
      <c r="I189" s="11"/>
      <c r="J189" s="10"/>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row>
    <row r="190" spans="1:95" ht="16.5" customHeight="1">
      <c r="A190" s="12"/>
      <c r="B190" s="12"/>
      <c r="C190" s="12"/>
      <c r="D190" s="12"/>
      <c r="E190" s="12"/>
      <c r="F190" s="12"/>
      <c r="G190" s="9"/>
      <c r="H190" s="11"/>
      <c r="I190" s="11"/>
      <c r="J190" s="10"/>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row>
    <row r="191" spans="1:95" ht="16.5" customHeight="1">
      <c r="A191" s="12"/>
      <c r="B191" s="12"/>
      <c r="C191" s="12"/>
      <c r="D191" s="12"/>
      <c r="E191" s="12"/>
      <c r="F191" s="12"/>
      <c r="G191" s="9"/>
      <c r="H191" s="11"/>
      <c r="I191" s="11"/>
      <c r="J191" s="10"/>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row>
    <row r="192" spans="1:95" ht="16.5" customHeight="1">
      <c r="A192" s="12"/>
      <c r="B192" s="12"/>
      <c r="C192" s="12"/>
      <c r="D192" s="12"/>
      <c r="E192" s="12"/>
      <c r="F192" s="12"/>
      <c r="G192" s="9"/>
      <c r="H192" s="11"/>
      <c r="I192" s="11"/>
      <c r="J192" s="10"/>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row>
    <row r="193" spans="1:95" ht="16.5" customHeight="1">
      <c r="A193" s="12"/>
      <c r="B193" s="12"/>
      <c r="C193" s="12"/>
      <c r="D193" s="12"/>
      <c r="E193" s="12"/>
      <c r="F193" s="12"/>
      <c r="G193" s="9"/>
      <c r="H193" s="11"/>
      <c r="I193" s="11"/>
      <c r="J193" s="10"/>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row>
    <row r="194" spans="1:95" ht="16.5" customHeight="1">
      <c r="A194" s="12"/>
      <c r="B194" s="12"/>
      <c r="C194" s="12"/>
      <c r="D194" s="12"/>
      <c r="E194" s="12"/>
      <c r="F194" s="12"/>
      <c r="G194" s="9"/>
      <c r="H194" s="11"/>
      <c r="I194" s="11"/>
      <c r="J194" s="10"/>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row>
    <row r="195" spans="1:95" ht="16.5" customHeight="1">
      <c r="A195" s="12"/>
      <c r="B195" s="12"/>
      <c r="C195" s="12"/>
      <c r="D195" s="12"/>
      <c r="E195" s="12"/>
      <c r="F195" s="12"/>
      <c r="G195" s="9"/>
      <c r="H195" s="11"/>
      <c r="I195" s="11"/>
      <c r="J195" s="10"/>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row>
    <row r="196" spans="1:95" ht="16.5" customHeight="1">
      <c r="A196" s="12"/>
      <c r="B196" s="12"/>
      <c r="C196" s="12"/>
      <c r="D196" s="12"/>
      <c r="E196" s="12"/>
      <c r="F196" s="12"/>
      <c r="G196" s="9"/>
      <c r="H196" s="11"/>
      <c r="I196" s="11"/>
      <c r="J196" s="10"/>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row>
    <row r="197" spans="1:95" ht="16.5" customHeight="1">
      <c r="A197" s="12"/>
      <c r="B197" s="12"/>
      <c r="C197" s="12"/>
      <c r="D197" s="12"/>
      <c r="E197" s="12"/>
      <c r="F197" s="12"/>
      <c r="G197" s="9"/>
      <c r="H197" s="11"/>
      <c r="I197" s="11"/>
      <c r="J197" s="10"/>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row>
    <row r="198" spans="1:95" ht="16.5" customHeight="1">
      <c r="A198" s="12"/>
      <c r="B198" s="12"/>
      <c r="C198" s="12"/>
      <c r="D198" s="12"/>
      <c r="E198" s="12"/>
      <c r="F198" s="12"/>
      <c r="G198" s="9"/>
      <c r="H198" s="11"/>
      <c r="I198" s="11"/>
      <c r="J198" s="10"/>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row>
    <row r="199" spans="1:95" ht="16.5" customHeight="1">
      <c r="A199" s="12"/>
      <c r="B199" s="12"/>
      <c r="C199" s="12"/>
      <c r="D199" s="12"/>
      <c r="E199" s="12"/>
      <c r="F199" s="12"/>
      <c r="G199" s="9"/>
      <c r="H199" s="11"/>
      <c r="I199" s="11"/>
      <c r="J199" s="10"/>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row>
    <row r="200" spans="1:95" ht="16.5" customHeight="1">
      <c r="A200" s="12"/>
      <c r="B200" s="12"/>
      <c r="C200" s="12"/>
      <c r="D200" s="12"/>
      <c r="E200" s="12"/>
      <c r="F200" s="12"/>
      <c r="G200" s="9"/>
      <c r="H200" s="11"/>
      <c r="I200" s="11"/>
      <c r="J200" s="10"/>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row>
    <row r="201" spans="1:95" ht="16.5" customHeight="1">
      <c r="A201" s="12"/>
      <c r="B201" s="12"/>
      <c r="C201" s="12"/>
      <c r="D201" s="12"/>
      <c r="E201" s="12"/>
      <c r="F201" s="12"/>
      <c r="G201" s="9"/>
      <c r="H201" s="11"/>
      <c r="I201" s="11"/>
      <c r="J201" s="10"/>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row>
    <row r="202" spans="1:95" ht="16.5" customHeight="1">
      <c r="A202" s="12"/>
      <c r="B202" s="12"/>
      <c r="C202" s="12"/>
      <c r="D202" s="12"/>
      <c r="E202" s="12"/>
      <c r="F202" s="12"/>
      <c r="G202" s="9"/>
      <c r="H202" s="11"/>
      <c r="I202" s="11"/>
      <c r="J202" s="10"/>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row>
    <row r="203" spans="1:95" ht="16.5" customHeight="1">
      <c r="A203" s="12"/>
      <c r="B203" s="12"/>
      <c r="C203" s="12"/>
      <c r="D203" s="12"/>
      <c r="E203" s="12"/>
      <c r="F203" s="12"/>
      <c r="G203" s="9"/>
      <c r="H203" s="11"/>
      <c r="I203" s="11"/>
      <c r="J203" s="10"/>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row>
    <row r="204" spans="1:95" ht="16.5" customHeight="1">
      <c r="A204" s="12"/>
      <c r="B204" s="12"/>
      <c r="C204" s="12"/>
      <c r="D204" s="12"/>
      <c r="E204" s="12"/>
      <c r="F204" s="12"/>
      <c r="G204" s="9"/>
      <c r="H204" s="11"/>
      <c r="I204" s="11"/>
      <c r="J204" s="10"/>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row>
    <row r="205" spans="1:95" ht="16.5" customHeight="1">
      <c r="A205" s="12"/>
      <c r="B205" s="12"/>
      <c r="C205" s="12"/>
      <c r="D205" s="12"/>
      <c r="E205" s="12"/>
      <c r="F205" s="12"/>
      <c r="G205" s="9"/>
      <c r="H205" s="11"/>
      <c r="I205" s="11"/>
      <c r="J205" s="10"/>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row>
    <row r="206" spans="1:95" ht="16.5" customHeight="1">
      <c r="A206" s="12"/>
      <c r="B206" s="12"/>
      <c r="C206" s="12"/>
      <c r="D206" s="12"/>
      <c r="E206" s="12"/>
      <c r="F206" s="12"/>
      <c r="G206" s="9"/>
      <c r="H206" s="11"/>
      <c r="I206" s="11"/>
      <c r="J206" s="10"/>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row>
    <row r="207" spans="1:95" ht="16.5" customHeight="1">
      <c r="A207" s="12"/>
      <c r="B207" s="12"/>
      <c r="C207" s="12"/>
      <c r="D207" s="12"/>
      <c r="E207" s="12"/>
      <c r="F207" s="12"/>
      <c r="G207" s="9"/>
      <c r="H207" s="11"/>
      <c r="I207" s="11"/>
      <c r="J207" s="10"/>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row>
    <row r="208" spans="1:95" ht="16.5" customHeight="1">
      <c r="A208" s="12"/>
      <c r="B208" s="12"/>
      <c r="C208" s="12"/>
      <c r="D208" s="12"/>
      <c r="E208" s="12"/>
      <c r="F208" s="12"/>
      <c r="G208" s="9"/>
      <c r="H208" s="11"/>
      <c r="I208" s="11"/>
      <c r="J208" s="10"/>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row>
    <row r="209" spans="1:95" ht="16.5" customHeight="1">
      <c r="A209" s="12"/>
      <c r="B209" s="12"/>
      <c r="C209" s="12"/>
      <c r="D209" s="12"/>
      <c r="E209" s="12"/>
      <c r="F209" s="12"/>
      <c r="G209" s="9"/>
      <c r="H209" s="11"/>
      <c r="I209" s="11"/>
      <c r="J209" s="10"/>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row>
    <row r="210" spans="1:95" ht="16.5" customHeight="1">
      <c r="A210" s="12"/>
      <c r="B210" s="12"/>
      <c r="C210" s="12"/>
      <c r="D210" s="12"/>
      <c r="E210" s="12"/>
      <c r="F210" s="12"/>
      <c r="G210" s="9"/>
      <c r="H210" s="11"/>
      <c r="I210" s="11"/>
      <c r="J210" s="10"/>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row>
    <row r="211" spans="1:95" ht="16.5" customHeight="1">
      <c r="A211" s="12"/>
      <c r="B211" s="12"/>
      <c r="C211" s="12"/>
      <c r="D211" s="12"/>
      <c r="E211" s="12"/>
      <c r="F211" s="12"/>
      <c r="G211" s="9"/>
      <c r="H211" s="11"/>
      <c r="I211" s="11"/>
      <c r="J211" s="10"/>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row>
    <row r="212" spans="1:95" ht="16.5" customHeight="1">
      <c r="A212" s="12"/>
      <c r="B212" s="12"/>
      <c r="C212" s="12"/>
      <c r="D212" s="12"/>
      <c r="E212" s="12"/>
      <c r="F212" s="12"/>
      <c r="G212" s="9"/>
      <c r="H212" s="11"/>
      <c r="I212" s="11"/>
      <c r="J212" s="10"/>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row>
    <row r="213" spans="1:95" ht="16.5" customHeight="1">
      <c r="A213" s="12"/>
      <c r="B213" s="12"/>
      <c r="C213" s="12"/>
      <c r="D213" s="12"/>
      <c r="E213" s="12"/>
      <c r="F213" s="12"/>
      <c r="G213" s="9"/>
      <c r="H213" s="11"/>
      <c r="I213" s="11"/>
      <c r="J213" s="10"/>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row>
    <row r="214" spans="1:95" ht="16.5" customHeight="1">
      <c r="A214" s="12"/>
      <c r="B214" s="12"/>
      <c r="C214" s="12"/>
      <c r="D214" s="12"/>
      <c r="E214" s="12"/>
      <c r="F214" s="12"/>
      <c r="G214" s="9"/>
      <c r="H214" s="11"/>
      <c r="I214" s="11"/>
      <c r="J214" s="10"/>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row>
    <row r="215" spans="1:95" ht="16.5" customHeight="1">
      <c r="A215" s="12"/>
      <c r="B215" s="12"/>
      <c r="C215" s="12"/>
      <c r="D215" s="12"/>
      <c r="E215" s="12"/>
      <c r="F215" s="12"/>
      <c r="G215" s="9"/>
      <c r="H215" s="11"/>
      <c r="I215" s="11"/>
      <c r="J215" s="10"/>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row>
    <row r="216" spans="1:95" ht="16.5" customHeight="1">
      <c r="A216" s="12"/>
      <c r="B216" s="12"/>
      <c r="C216" s="12"/>
      <c r="D216" s="12"/>
      <c r="E216" s="12"/>
      <c r="F216" s="12"/>
      <c r="G216" s="9"/>
      <c r="H216" s="11"/>
      <c r="I216" s="11"/>
      <c r="J216" s="10"/>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row>
    <row r="217" spans="1:95" ht="16.5" customHeight="1">
      <c r="A217" s="12"/>
      <c r="B217" s="12"/>
      <c r="C217" s="12"/>
      <c r="D217" s="12"/>
      <c r="E217" s="12"/>
      <c r="F217" s="12"/>
      <c r="G217" s="9"/>
      <c r="H217" s="11"/>
      <c r="I217" s="11"/>
      <c r="J217" s="10"/>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row>
    <row r="218" spans="1:95" ht="16.5" customHeight="1">
      <c r="A218" s="12"/>
      <c r="B218" s="12"/>
      <c r="C218" s="12"/>
      <c r="D218" s="12"/>
      <c r="E218" s="12"/>
      <c r="F218" s="12"/>
      <c r="G218" s="9"/>
      <c r="H218" s="11"/>
      <c r="I218" s="11"/>
      <c r="J218" s="10"/>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row>
    <row r="219" spans="1:95" ht="16.5" customHeight="1">
      <c r="A219" s="12"/>
      <c r="B219" s="12"/>
      <c r="C219" s="12"/>
      <c r="D219" s="12"/>
      <c r="E219" s="12"/>
      <c r="F219" s="12"/>
      <c r="G219" s="9"/>
      <c r="H219" s="11"/>
      <c r="I219" s="11"/>
      <c r="J219" s="10"/>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row>
    <row r="220" spans="1:95" ht="16.5" customHeight="1">
      <c r="A220" s="12"/>
      <c r="B220" s="12"/>
      <c r="C220" s="12"/>
      <c r="D220" s="12"/>
      <c r="E220" s="12"/>
      <c r="F220" s="12"/>
      <c r="G220" s="9"/>
      <c r="H220" s="11"/>
      <c r="I220" s="11"/>
      <c r="J220" s="10"/>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row>
    <row r="221" spans="1:95" ht="16.5" customHeight="1">
      <c r="A221" s="12"/>
      <c r="B221" s="12"/>
      <c r="C221" s="12"/>
      <c r="D221" s="12"/>
      <c r="E221" s="12"/>
      <c r="F221" s="12"/>
      <c r="G221" s="9"/>
      <c r="H221" s="11"/>
      <c r="I221" s="11"/>
      <c r="J221" s="10"/>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row>
    <row r="222" spans="1:95" ht="16.5" customHeight="1">
      <c r="A222" s="12"/>
      <c r="B222" s="12"/>
      <c r="C222" s="12"/>
      <c r="D222" s="12"/>
      <c r="E222" s="12"/>
      <c r="F222" s="12"/>
      <c r="G222" s="9"/>
      <c r="H222" s="11"/>
      <c r="I222" s="11"/>
      <c r="J222" s="10"/>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row>
    <row r="223" spans="1:95" ht="16.5" customHeight="1">
      <c r="A223" s="12"/>
      <c r="B223" s="12"/>
      <c r="C223" s="12"/>
      <c r="D223" s="12"/>
      <c r="E223" s="12"/>
      <c r="F223" s="12"/>
      <c r="G223" s="9"/>
      <c r="H223" s="11"/>
      <c r="I223" s="11"/>
      <c r="J223" s="10"/>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row>
    <row r="224" spans="1:95" ht="16.5" customHeight="1">
      <c r="A224" s="12"/>
      <c r="B224" s="12"/>
      <c r="C224" s="12"/>
      <c r="D224" s="12"/>
      <c r="E224" s="12"/>
      <c r="F224" s="12"/>
      <c r="G224" s="9"/>
      <c r="H224" s="11"/>
      <c r="I224" s="11"/>
      <c r="J224" s="10"/>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row>
    <row r="225" spans="1:95" ht="16.5" customHeight="1">
      <c r="A225" s="12"/>
      <c r="B225" s="12"/>
      <c r="C225" s="12"/>
      <c r="D225" s="12"/>
      <c r="E225" s="12"/>
      <c r="F225" s="12"/>
      <c r="G225" s="9"/>
      <c r="H225" s="11"/>
      <c r="I225" s="11"/>
      <c r="J225" s="10"/>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row>
    <row r="226" spans="1:95" ht="16.5" customHeight="1">
      <c r="A226" s="12"/>
      <c r="B226" s="12"/>
      <c r="C226" s="12"/>
      <c r="D226" s="12"/>
      <c r="E226" s="12"/>
      <c r="F226" s="12"/>
      <c r="G226" s="9"/>
      <c r="H226" s="11"/>
      <c r="I226" s="11"/>
      <c r="J226" s="10"/>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row>
    <row r="227" spans="1:95" ht="16.5" customHeight="1">
      <c r="A227" s="12"/>
      <c r="B227" s="12"/>
      <c r="C227" s="12"/>
      <c r="D227" s="12"/>
      <c r="E227" s="12"/>
      <c r="F227" s="12"/>
      <c r="G227" s="9"/>
      <c r="H227" s="11"/>
      <c r="I227" s="11"/>
      <c r="J227" s="10"/>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row>
    <row r="228" spans="1:95" ht="16.5" customHeight="1">
      <c r="A228" s="12"/>
      <c r="B228" s="12"/>
      <c r="C228" s="12"/>
      <c r="D228" s="12"/>
      <c r="E228" s="12"/>
      <c r="F228" s="12"/>
      <c r="G228" s="9"/>
      <c r="H228" s="11"/>
      <c r="I228" s="11"/>
      <c r="J228" s="10"/>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row>
    <row r="229" spans="1:95" ht="16.5" customHeight="1">
      <c r="A229" s="12"/>
      <c r="B229" s="12"/>
      <c r="C229" s="12"/>
      <c r="D229" s="12"/>
      <c r="E229" s="12"/>
      <c r="F229" s="12"/>
      <c r="G229" s="9"/>
      <c r="H229" s="11"/>
      <c r="I229" s="11"/>
      <c r="J229" s="10"/>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row>
    <row r="230" spans="1:95" ht="16.5" customHeight="1">
      <c r="A230" s="12"/>
      <c r="B230" s="12"/>
      <c r="C230" s="12"/>
      <c r="D230" s="12"/>
      <c r="E230" s="12"/>
      <c r="F230" s="12"/>
      <c r="G230" s="9"/>
      <c r="H230" s="11"/>
      <c r="I230" s="11"/>
      <c r="J230" s="10"/>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row>
    <row r="231" spans="1:95" ht="16.5" customHeight="1">
      <c r="A231" s="12"/>
      <c r="B231" s="12"/>
      <c r="C231" s="12"/>
      <c r="D231" s="12"/>
      <c r="E231" s="12"/>
      <c r="F231" s="12"/>
      <c r="G231" s="9"/>
      <c r="H231" s="11"/>
      <c r="I231" s="11"/>
      <c r="J231" s="10"/>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row>
    <row r="232" spans="1:95" ht="16.5" customHeight="1">
      <c r="A232" s="12"/>
      <c r="B232" s="12"/>
      <c r="C232" s="12"/>
      <c r="D232" s="12"/>
      <c r="E232" s="12"/>
      <c r="F232" s="12"/>
      <c r="G232" s="9"/>
      <c r="H232" s="11"/>
      <c r="I232" s="11"/>
      <c r="J232" s="10"/>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row>
    <row r="233" spans="1:95" ht="16.5" customHeight="1">
      <c r="A233" s="12"/>
      <c r="B233" s="12"/>
      <c r="C233" s="12"/>
      <c r="D233" s="12"/>
      <c r="E233" s="12"/>
      <c r="F233" s="12"/>
      <c r="G233" s="9"/>
      <c r="H233" s="11"/>
      <c r="I233" s="11"/>
      <c r="J233" s="10"/>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row>
    <row r="234" spans="1:95" ht="16.5" customHeight="1">
      <c r="A234" s="12"/>
      <c r="B234" s="12"/>
      <c r="C234" s="12"/>
      <c r="D234" s="12"/>
      <c r="E234" s="12"/>
      <c r="F234" s="12"/>
      <c r="G234" s="9"/>
      <c r="H234" s="11"/>
      <c r="I234" s="11"/>
      <c r="J234" s="10"/>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row>
    <row r="235" spans="1:95" ht="16.5" customHeight="1">
      <c r="A235" s="12"/>
      <c r="B235" s="12"/>
      <c r="C235" s="12"/>
      <c r="D235" s="12"/>
      <c r="E235" s="12"/>
      <c r="F235" s="12"/>
      <c r="G235" s="9"/>
      <c r="H235" s="11"/>
      <c r="I235" s="11"/>
      <c r="J235" s="10"/>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row>
    <row r="236" spans="1:95" ht="16.5" customHeight="1">
      <c r="A236" s="12"/>
      <c r="B236" s="12"/>
      <c r="C236" s="12"/>
      <c r="D236" s="12"/>
      <c r="E236" s="12"/>
      <c r="F236" s="12"/>
      <c r="G236" s="9"/>
      <c r="H236" s="11"/>
      <c r="I236" s="11"/>
      <c r="J236" s="10"/>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row>
    <row r="237" spans="1:95" ht="16.5" customHeight="1">
      <c r="A237" s="12"/>
      <c r="B237" s="12"/>
      <c r="C237" s="12"/>
      <c r="D237" s="12"/>
      <c r="E237" s="12"/>
      <c r="F237" s="12"/>
      <c r="G237" s="9"/>
      <c r="H237" s="11"/>
      <c r="I237" s="11"/>
      <c r="J237" s="10"/>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row>
    <row r="238" spans="1:95" ht="16.5" customHeight="1">
      <c r="A238" s="12"/>
      <c r="B238" s="12"/>
      <c r="C238" s="12"/>
      <c r="D238" s="12"/>
      <c r="E238" s="12"/>
      <c r="F238" s="12"/>
      <c r="G238" s="9"/>
      <c r="H238" s="11"/>
      <c r="I238" s="11"/>
      <c r="J238" s="10"/>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row>
    <row r="239" spans="1:95" ht="16.5" customHeight="1">
      <c r="A239" s="12"/>
      <c r="B239" s="12"/>
      <c r="C239" s="12"/>
      <c r="D239" s="12"/>
      <c r="E239" s="12"/>
      <c r="F239" s="12"/>
      <c r="G239" s="9"/>
      <c r="H239" s="11"/>
      <c r="I239" s="11"/>
      <c r="J239" s="10"/>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row>
    <row r="240" spans="1:95" ht="16.5" customHeight="1">
      <c r="A240" s="12"/>
      <c r="B240" s="12"/>
      <c r="C240" s="12"/>
      <c r="D240" s="12"/>
      <c r="E240" s="12"/>
      <c r="F240" s="12"/>
      <c r="G240" s="9"/>
      <c r="H240" s="11"/>
      <c r="I240" s="11"/>
      <c r="J240" s="10"/>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row>
    <row r="241" spans="1:95" ht="16.5" customHeight="1">
      <c r="A241" s="12"/>
      <c r="B241" s="12"/>
      <c r="C241" s="12"/>
      <c r="D241" s="12"/>
      <c r="E241" s="12"/>
      <c r="F241" s="12"/>
      <c r="G241" s="9"/>
      <c r="H241" s="11"/>
      <c r="I241" s="11"/>
      <c r="J241" s="10"/>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row>
    <row r="242" spans="1:95" ht="16.5" customHeight="1">
      <c r="A242" s="12"/>
      <c r="B242" s="12"/>
      <c r="C242" s="12"/>
      <c r="D242" s="12"/>
      <c r="E242" s="12"/>
      <c r="F242" s="12"/>
      <c r="G242" s="9"/>
      <c r="H242" s="11"/>
      <c r="I242" s="11"/>
      <c r="J242" s="10"/>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row>
    <row r="243" spans="1:95" ht="16.5" customHeight="1">
      <c r="A243" s="12"/>
      <c r="B243" s="12"/>
      <c r="C243" s="12"/>
      <c r="D243" s="12"/>
      <c r="E243" s="12"/>
      <c r="F243" s="12"/>
      <c r="G243" s="9"/>
      <c r="H243" s="11"/>
      <c r="I243" s="11"/>
      <c r="J243" s="10"/>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row>
    <row r="244" spans="1:95" ht="16.5" customHeight="1">
      <c r="A244" s="12"/>
      <c r="B244" s="12"/>
      <c r="C244" s="12"/>
      <c r="D244" s="12"/>
      <c r="E244" s="12"/>
      <c r="F244" s="12"/>
      <c r="G244" s="9"/>
      <c r="H244" s="11"/>
      <c r="I244" s="11"/>
      <c r="J244" s="10"/>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row>
    <row r="245" spans="1:95" ht="16.5" customHeight="1">
      <c r="A245" s="12"/>
      <c r="B245" s="12"/>
      <c r="C245" s="12"/>
      <c r="D245" s="12"/>
      <c r="E245" s="12"/>
      <c r="F245" s="12"/>
      <c r="G245" s="9"/>
      <c r="H245" s="11"/>
      <c r="I245" s="11"/>
      <c r="J245" s="10"/>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row>
    <row r="246" spans="1:95" ht="16.5" customHeight="1">
      <c r="A246" s="12"/>
      <c r="B246" s="12"/>
      <c r="C246" s="12"/>
      <c r="D246" s="12"/>
      <c r="E246" s="12"/>
      <c r="F246" s="12"/>
      <c r="G246" s="9"/>
      <c r="H246" s="11"/>
      <c r="I246" s="11"/>
      <c r="J246" s="10"/>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row>
    <row r="247" spans="1:95" ht="16.5" customHeight="1">
      <c r="A247" s="12"/>
      <c r="B247" s="12"/>
      <c r="C247" s="12"/>
      <c r="D247" s="12"/>
      <c r="E247" s="12"/>
      <c r="F247" s="12"/>
      <c r="G247" s="9"/>
      <c r="H247" s="11"/>
      <c r="I247" s="11"/>
      <c r="J247" s="10"/>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row>
    <row r="248" spans="1:95" ht="16.5" customHeight="1">
      <c r="A248" s="12"/>
      <c r="B248" s="12"/>
      <c r="C248" s="12"/>
      <c r="D248" s="12"/>
      <c r="E248" s="12"/>
      <c r="F248" s="12"/>
      <c r="G248" s="9"/>
      <c r="H248" s="11"/>
      <c r="I248" s="11"/>
      <c r="J248" s="10"/>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row>
    <row r="249" spans="1:95" ht="16.5" customHeight="1">
      <c r="A249" s="12"/>
      <c r="B249" s="12"/>
      <c r="C249" s="12"/>
      <c r="D249" s="12"/>
      <c r="E249" s="12"/>
      <c r="F249" s="12"/>
      <c r="G249" s="9"/>
      <c r="H249" s="11"/>
      <c r="I249" s="11"/>
      <c r="J249" s="10"/>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row>
    <row r="250" spans="1:95" ht="16.5" customHeight="1">
      <c r="A250" s="12"/>
      <c r="B250" s="12"/>
      <c r="C250" s="12"/>
      <c r="D250" s="12"/>
      <c r="E250" s="12"/>
      <c r="F250" s="12"/>
      <c r="G250" s="9"/>
      <c r="H250" s="11"/>
      <c r="I250" s="11"/>
      <c r="J250" s="10"/>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row>
    <row r="251" spans="1:95" ht="16.5" customHeight="1">
      <c r="A251" s="12"/>
      <c r="B251" s="12"/>
      <c r="C251" s="12"/>
      <c r="D251" s="12"/>
      <c r="E251" s="12"/>
      <c r="F251" s="12"/>
      <c r="G251" s="9"/>
      <c r="H251" s="11"/>
      <c r="I251" s="11"/>
      <c r="J251" s="10"/>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row>
    <row r="252" spans="1:95" ht="16.5" customHeight="1">
      <c r="A252" s="12"/>
      <c r="B252" s="12"/>
      <c r="C252" s="12"/>
      <c r="D252" s="12"/>
      <c r="E252" s="12"/>
      <c r="F252" s="12"/>
      <c r="G252" s="9"/>
      <c r="H252" s="11"/>
      <c r="I252" s="11"/>
      <c r="J252" s="10"/>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row>
    <row r="253" spans="1:95" ht="16.5" customHeight="1">
      <c r="A253" s="12"/>
      <c r="B253" s="12"/>
      <c r="C253" s="12"/>
      <c r="D253" s="12"/>
      <c r="E253" s="12"/>
      <c r="F253" s="12"/>
      <c r="G253" s="9"/>
      <c r="H253" s="11"/>
      <c r="I253" s="11"/>
      <c r="J253" s="10"/>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row>
    <row r="254" spans="1:95" ht="16.5" customHeight="1">
      <c r="A254" s="12"/>
      <c r="B254" s="12"/>
      <c r="C254" s="12"/>
      <c r="D254" s="12"/>
      <c r="E254" s="12"/>
      <c r="F254" s="12"/>
      <c r="G254" s="9"/>
      <c r="H254" s="11"/>
      <c r="I254" s="11"/>
      <c r="J254" s="10"/>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row>
    <row r="255" spans="1:95" ht="16.5" customHeight="1">
      <c r="A255" s="12"/>
      <c r="B255" s="12"/>
      <c r="C255" s="12"/>
      <c r="D255" s="12"/>
      <c r="E255" s="12"/>
      <c r="F255" s="12"/>
      <c r="G255" s="9"/>
      <c r="H255" s="11"/>
      <c r="I255" s="11"/>
      <c r="J255" s="10"/>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row>
    <row r="256" spans="1:95" ht="16.5" customHeight="1">
      <c r="A256" s="12"/>
      <c r="B256" s="12"/>
      <c r="C256" s="12"/>
      <c r="D256" s="12"/>
      <c r="E256" s="12"/>
      <c r="F256" s="12"/>
      <c r="G256" s="9"/>
      <c r="H256" s="11"/>
      <c r="I256" s="11"/>
      <c r="J256" s="10"/>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row>
    <row r="257" spans="1:95" ht="16.5" customHeight="1">
      <c r="A257" s="12"/>
      <c r="B257" s="12"/>
      <c r="C257" s="12"/>
      <c r="D257" s="12"/>
      <c r="E257" s="12"/>
      <c r="F257" s="12"/>
      <c r="G257" s="9"/>
      <c r="H257" s="11"/>
      <c r="I257" s="11"/>
      <c r="J257" s="10"/>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row>
    <row r="258" spans="1:95" ht="16.5" customHeight="1">
      <c r="A258" s="12"/>
      <c r="B258" s="12"/>
      <c r="C258" s="12"/>
      <c r="D258" s="12"/>
      <c r="E258" s="12"/>
      <c r="F258" s="12"/>
      <c r="G258" s="9"/>
      <c r="H258" s="11"/>
      <c r="I258" s="11"/>
      <c r="J258" s="10"/>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row>
    <row r="259" spans="1:95" ht="16.5" customHeight="1">
      <c r="A259" s="12"/>
      <c r="B259" s="12"/>
      <c r="C259" s="12"/>
      <c r="D259" s="12"/>
      <c r="E259" s="12"/>
      <c r="F259" s="12"/>
      <c r="G259" s="9"/>
      <c r="H259" s="11"/>
      <c r="I259" s="11"/>
      <c r="J259" s="10"/>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row>
    <row r="260" spans="1:95" ht="16.5" customHeight="1">
      <c r="A260" s="12"/>
      <c r="B260" s="12"/>
      <c r="C260" s="12"/>
      <c r="D260" s="12"/>
      <c r="E260" s="12"/>
      <c r="F260" s="12"/>
      <c r="G260" s="9"/>
      <c r="H260" s="11"/>
      <c r="I260" s="11"/>
      <c r="J260" s="10"/>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row>
    <row r="261" spans="1:95" ht="16.5" customHeight="1">
      <c r="A261" s="12"/>
      <c r="B261" s="12"/>
      <c r="C261" s="12"/>
      <c r="D261" s="12"/>
      <c r="E261" s="12"/>
      <c r="F261" s="12"/>
      <c r="G261" s="9"/>
      <c r="H261" s="11"/>
      <c r="I261" s="11"/>
      <c r="J261" s="10"/>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row>
    <row r="262" spans="1:95" ht="16.5" customHeight="1">
      <c r="A262" s="12"/>
      <c r="B262" s="12"/>
      <c r="C262" s="12"/>
      <c r="D262" s="12"/>
      <c r="E262" s="12"/>
      <c r="F262" s="12"/>
      <c r="G262" s="9"/>
      <c r="H262" s="11"/>
      <c r="I262" s="11"/>
      <c r="J262" s="10"/>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row>
    <row r="263" spans="1:95" ht="16.5" customHeight="1">
      <c r="A263" s="12"/>
      <c r="B263" s="12"/>
      <c r="C263" s="12"/>
      <c r="D263" s="12"/>
      <c r="E263" s="12"/>
      <c r="F263" s="12"/>
      <c r="G263" s="9"/>
      <c r="H263" s="11"/>
      <c r="I263" s="11"/>
      <c r="J263" s="10"/>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row>
    <row r="264" spans="1:95" ht="16.5" customHeight="1">
      <c r="A264" s="12"/>
      <c r="B264" s="12"/>
      <c r="C264" s="12"/>
      <c r="D264" s="12"/>
      <c r="E264" s="12"/>
      <c r="F264" s="12"/>
      <c r="G264" s="9"/>
      <c r="H264" s="11"/>
      <c r="I264" s="11"/>
      <c r="J264" s="10"/>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row>
    <row r="265" spans="1:95" ht="16.5" customHeight="1">
      <c r="A265" s="12"/>
      <c r="B265" s="12"/>
      <c r="C265" s="12"/>
      <c r="D265" s="12"/>
      <c r="E265" s="12"/>
      <c r="F265" s="12"/>
      <c r="G265" s="9"/>
      <c r="H265" s="11"/>
      <c r="I265" s="11"/>
      <c r="J265" s="10"/>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row>
    <row r="266" spans="1:95" ht="16.5" customHeight="1">
      <c r="A266" s="12"/>
      <c r="B266" s="12"/>
      <c r="C266" s="12"/>
      <c r="D266" s="12"/>
      <c r="E266" s="12"/>
      <c r="F266" s="12"/>
      <c r="G266" s="9"/>
      <c r="H266" s="11"/>
      <c r="I266" s="11"/>
      <c r="J266" s="10"/>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row>
    <row r="267" spans="1:95" ht="16.5" customHeight="1">
      <c r="A267" s="12"/>
      <c r="B267" s="12"/>
      <c r="C267" s="12"/>
      <c r="D267" s="12"/>
      <c r="E267" s="12"/>
      <c r="F267" s="12"/>
      <c r="G267" s="9"/>
      <c r="H267" s="11"/>
      <c r="I267" s="11"/>
      <c r="J267" s="10"/>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row>
    <row r="268" spans="1:95" ht="16.5" customHeight="1">
      <c r="A268" s="12"/>
      <c r="B268" s="12"/>
      <c r="C268" s="12"/>
      <c r="D268" s="12"/>
      <c r="E268" s="12"/>
      <c r="F268" s="12"/>
      <c r="G268" s="9"/>
      <c r="H268" s="11"/>
      <c r="I268" s="11"/>
      <c r="J268" s="10"/>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row>
    <row r="269" spans="1:95" ht="16.5" customHeight="1">
      <c r="A269" s="12"/>
      <c r="B269" s="12"/>
      <c r="C269" s="12"/>
      <c r="D269" s="12"/>
      <c r="E269" s="12"/>
      <c r="F269" s="12"/>
      <c r="G269" s="9"/>
      <c r="H269" s="11"/>
      <c r="I269" s="11"/>
      <c r="J269" s="10"/>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row>
    <row r="270" spans="1:95" ht="16.5" customHeight="1">
      <c r="A270" s="12"/>
      <c r="B270" s="12"/>
      <c r="C270" s="12"/>
      <c r="D270" s="12"/>
      <c r="E270" s="12"/>
      <c r="F270" s="12"/>
      <c r="G270" s="9"/>
      <c r="H270" s="11"/>
      <c r="I270" s="11"/>
      <c r="J270" s="10"/>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row>
    <row r="271" spans="1:95" ht="16.5" customHeight="1">
      <c r="A271" s="12"/>
      <c r="B271" s="12"/>
      <c r="C271" s="12"/>
      <c r="D271" s="12"/>
      <c r="E271" s="12"/>
      <c r="F271" s="12"/>
      <c r="G271" s="9"/>
      <c r="H271" s="11"/>
      <c r="I271" s="11"/>
      <c r="J271" s="10"/>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row>
    <row r="272" spans="1:95" ht="16.5" customHeight="1">
      <c r="A272" s="12"/>
      <c r="B272" s="12"/>
      <c r="C272" s="12"/>
      <c r="D272" s="12"/>
      <c r="E272" s="12"/>
      <c r="F272" s="12"/>
      <c r="G272" s="9"/>
      <c r="H272" s="11"/>
      <c r="I272" s="11"/>
      <c r="J272" s="10"/>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row>
    <row r="273" spans="1:95" ht="16.5" customHeight="1">
      <c r="A273" s="12"/>
      <c r="B273" s="12"/>
      <c r="C273" s="12"/>
      <c r="D273" s="12"/>
      <c r="E273" s="12"/>
      <c r="F273" s="12"/>
      <c r="G273" s="9"/>
      <c r="H273" s="11"/>
      <c r="I273" s="11"/>
      <c r="J273" s="10"/>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row>
    <row r="274" spans="1:95" ht="16.5" customHeight="1">
      <c r="A274" s="12"/>
      <c r="B274" s="12"/>
      <c r="C274" s="12"/>
      <c r="D274" s="12"/>
      <c r="E274" s="12"/>
      <c r="F274" s="12"/>
      <c r="G274" s="9"/>
      <c r="H274" s="11"/>
      <c r="I274" s="11"/>
      <c r="J274" s="10"/>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row>
    <row r="275" spans="1:95" ht="16.5" customHeight="1">
      <c r="A275" s="12"/>
      <c r="B275" s="12"/>
      <c r="C275" s="12"/>
      <c r="D275" s="12"/>
      <c r="E275" s="12"/>
      <c r="F275" s="12"/>
      <c r="G275" s="9"/>
      <c r="H275" s="11"/>
      <c r="I275" s="11"/>
      <c r="J275" s="10"/>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row>
    <row r="276" spans="1:95" ht="16.5" customHeight="1">
      <c r="A276" s="12"/>
      <c r="B276" s="12"/>
      <c r="C276" s="12"/>
      <c r="D276" s="12"/>
      <c r="E276" s="12"/>
      <c r="F276" s="12"/>
      <c r="G276" s="9"/>
      <c r="H276" s="11"/>
      <c r="I276" s="11"/>
      <c r="J276" s="10"/>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row>
    <row r="277" spans="1:95" ht="16.5" customHeight="1">
      <c r="A277" s="12"/>
      <c r="B277" s="12"/>
      <c r="C277" s="12"/>
      <c r="D277" s="12"/>
      <c r="E277" s="12"/>
      <c r="F277" s="12"/>
      <c r="G277" s="9"/>
      <c r="H277" s="11"/>
      <c r="I277" s="11"/>
      <c r="J277" s="10"/>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row>
    <row r="278" spans="1:95" ht="16.5" customHeight="1">
      <c r="A278" s="12"/>
      <c r="B278" s="12"/>
      <c r="C278" s="12"/>
      <c r="D278" s="12"/>
      <c r="E278" s="12"/>
      <c r="F278" s="12"/>
      <c r="G278" s="9"/>
      <c r="H278" s="11"/>
      <c r="I278" s="11"/>
      <c r="J278" s="10"/>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row>
    <row r="279" spans="1:95" ht="16.5" customHeight="1">
      <c r="A279" s="12"/>
      <c r="B279" s="12"/>
      <c r="C279" s="12"/>
      <c r="D279" s="12"/>
      <c r="E279" s="12"/>
      <c r="F279" s="12"/>
      <c r="G279" s="9"/>
      <c r="H279" s="11"/>
      <c r="I279" s="11"/>
      <c r="J279" s="10"/>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row>
    <row r="280" spans="1:95" ht="16.5" customHeight="1">
      <c r="A280" s="12"/>
      <c r="B280" s="12"/>
      <c r="C280" s="12"/>
      <c r="D280" s="12"/>
      <c r="E280" s="12"/>
      <c r="F280" s="12"/>
      <c r="G280" s="9"/>
      <c r="H280" s="11"/>
      <c r="I280" s="11"/>
      <c r="J280" s="10"/>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row>
    <row r="281" spans="1:95" ht="16.5" customHeight="1">
      <c r="A281" s="12"/>
      <c r="B281" s="12"/>
      <c r="C281" s="12"/>
      <c r="D281" s="12"/>
      <c r="E281" s="12"/>
      <c r="F281" s="12"/>
      <c r="G281" s="9"/>
      <c r="H281" s="11"/>
      <c r="I281" s="11"/>
      <c r="J281" s="10"/>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row>
    <row r="282" spans="1:95" ht="16.5" customHeight="1">
      <c r="A282" s="12"/>
      <c r="B282" s="12"/>
      <c r="C282" s="12"/>
      <c r="D282" s="12"/>
      <c r="E282" s="12"/>
      <c r="F282" s="12"/>
      <c r="G282" s="9"/>
      <c r="H282" s="11"/>
      <c r="I282" s="11"/>
      <c r="J282" s="10"/>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row>
    <row r="283" spans="1:95" ht="16.5" customHeight="1">
      <c r="A283" s="12"/>
      <c r="B283" s="12"/>
      <c r="C283" s="12"/>
      <c r="D283" s="12"/>
      <c r="E283" s="12"/>
      <c r="F283" s="12"/>
      <c r="G283" s="9"/>
      <c r="H283" s="11"/>
      <c r="I283" s="11"/>
      <c r="J283" s="10"/>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row>
    <row r="284" spans="1:95" ht="16.5" customHeight="1">
      <c r="A284" s="12"/>
      <c r="B284" s="12"/>
      <c r="C284" s="12"/>
      <c r="D284" s="12"/>
      <c r="E284" s="12"/>
      <c r="F284" s="12"/>
      <c r="G284" s="9"/>
      <c r="H284" s="11"/>
      <c r="I284" s="11"/>
      <c r="J284" s="10"/>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row>
    <row r="285" spans="1:95" ht="16.5" customHeight="1">
      <c r="A285" s="12"/>
      <c r="B285" s="12"/>
      <c r="C285" s="12"/>
      <c r="D285" s="12"/>
      <c r="E285" s="12"/>
      <c r="F285" s="12"/>
      <c r="G285" s="9"/>
      <c r="H285" s="11"/>
      <c r="I285" s="11"/>
      <c r="J285" s="10"/>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row>
    <row r="286" spans="1:95" ht="16.5" customHeight="1">
      <c r="A286" s="12"/>
      <c r="B286" s="12"/>
      <c r="C286" s="12"/>
      <c r="D286" s="12"/>
      <c r="E286" s="12"/>
      <c r="F286" s="12"/>
      <c r="G286" s="9"/>
      <c r="H286" s="11"/>
      <c r="I286" s="11"/>
      <c r="J286" s="10"/>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row>
    <row r="287" spans="1:95" ht="16.5" customHeight="1">
      <c r="A287" s="12"/>
      <c r="B287" s="12"/>
      <c r="C287" s="12"/>
      <c r="D287" s="12"/>
      <c r="E287" s="12"/>
      <c r="F287" s="12"/>
      <c r="G287" s="9"/>
      <c r="H287" s="11"/>
      <c r="I287" s="11"/>
      <c r="J287" s="10"/>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row>
    <row r="288" spans="1:95" ht="16.5" customHeight="1">
      <c r="A288" s="12"/>
      <c r="B288" s="12"/>
      <c r="C288" s="12"/>
      <c r="D288" s="12"/>
      <c r="E288" s="12"/>
      <c r="F288" s="12"/>
      <c r="G288" s="9"/>
      <c r="H288" s="11"/>
      <c r="I288" s="11"/>
      <c r="J288" s="10"/>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row>
    <row r="289" spans="1:95" ht="16.5" customHeight="1">
      <c r="A289" s="12"/>
      <c r="B289" s="12"/>
      <c r="C289" s="12"/>
      <c r="D289" s="12"/>
      <c r="E289" s="12"/>
      <c r="F289" s="12"/>
      <c r="G289" s="9"/>
      <c r="H289" s="11"/>
      <c r="I289" s="11"/>
      <c r="J289" s="10"/>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row>
    <row r="290" spans="1:95" ht="16.5" customHeight="1">
      <c r="A290" s="12"/>
      <c r="B290" s="12"/>
      <c r="C290" s="12"/>
      <c r="D290" s="12"/>
      <c r="E290" s="12"/>
      <c r="F290" s="12"/>
      <c r="G290" s="9"/>
      <c r="H290" s="11"/>
      <c r="I290" s="11"/>
      <c r="J290" s="10"/>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row>
    <row r="291" spans="1:95" ht="16.5" customHeight="1">
      <c r="A291" s="12"/>
      <c r="B291" s="12"/>
      <c r="C291" s="12"/>
      <c r="D291" s="12"/>
      <c r="E291" s="12"/>
      <c r="F291" s="12"/>
      <c r="G291" s="9"/>
      <c r="H291" s="11"/>
      <c r="I291" s="11"/>
      <c r="J291" s="10"/>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row>
    <row r="292" spans="1:95" ht="16.5" customHeight="1">
      <c r="A292" s="12"/>
      <c r="B292" s="12"/>
      <c r="C292" s="12"/>
      <c r="D292" s="12"/>
      <c r="E292" s="12"/>
      <c r="F292" s="12"/>
      <c r="G292" s="9"/>
      <c r="H292" s="11"/>
      <c r="I292" s="11"/>
      <c r="J292" s="10"/>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row>
    <row r="293" spans="1:95" ht="16.5" customHeight="1">
      <c r="A293" s="12"/>
      <c r="B293" s="12"/>
      <c r="C293" s="12"/>
      <c r="D293" s="12"/>
      <c r="E293" s="12"/>
      <c r="F293" s="12"/>
      <c r="G293" s="9"/>
      <c r="H293" s="11"/>
      <c r="I293" s="11"/>
      <c r="J293" s="10"/>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row>
    <row r="294" spans="1:95" ht="16.5" customHeight="1">
      <c r="A294" s="12"/>
      <c r="B294" s="12"/>
      <c r="C294" s="12"/>
      <c r="D294" s="12"/>
      <c r="E294" s="12"/>
      <c r="F294" s="12"/>
      <c r="G294" s="9"/>
      <c r="H294" s="11"/>
      <c r="I294" s="11"/>
      <c r="J294" s="10"/>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row>
    <row r="295" spans="1:95" ht="16.5" customHeight="1">
      <c r="A295" s="12"/>
      <c r="B295" s="12"/>
      <c r="C295" s="12"/>
      <c r="D295" s="12"/>
      <c r="E295" s="12"/>
      <c r="F295" s="12"/>
      <c r="G295" s="9"/>
      <c r="H295" s="11"/>
      <c r="I295" s="11"/>
      <c r="J295" s="10"/>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row>
    <row r="296" spans="1:95" ht="16.5" customHeight="1">
      <c r="A296" s="12"/>
      <c r="B296" s="12"/>
      <c r="C296" s="12"/>
      <c r="D296" s="12"/>
      <c r="E296" s="12"/>
      <c r="F296" s="12"/>
      <c r="G296" s="9"/>
      <c r="H296" s="11"/>
      <c r="I296" s="11"/>
      <c r="J296" s="10"/>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row>
    <row r="297" spans="1:95" ht="16.5" customHeight="1">
      <c r="A297" s="12"/>
      <c r="B297" s="12"/>
      <c r="C297" s="12"/>
      <c r="D297" s="12"/>
      <c r="E297" s="12"/>
      <c r="F297" s="12"/>
      <c r="G297" s="9"/>
      <c r="H297" s="11"/>
      <c r="I297" s="11"/>
      <c r="J297" s="10"/>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row>
    <row r="298" spans="1:95" ht="16.5" customHeight="1">
      <c r="A298" s="12"/>
      <c r="B298" s="12"/>
      <c r="C298" s="12"/>
      <c r="D298" s="12"/>
      <c r="E298" s="12"/>
      <c r="F298" s="12"/>
      <c r="G298" s="9"/>
      <c r="H298" s="11"/>
      <c r="I298" s="11"/>
      <c r="J298" s="10"/>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row>
    <row r="299" spans="1:95" ht="16.5" customHeight="1">
      <c r="A299" s="12"/>
      <c r="B299" s="12"/>
      <c r="C299" s="12"/>
      <c r="D299" s="12"/>
      <c r="E299" s="12"/>
      <c r="F299" s="12"/>
      <c r="G299" s="9"/>
      <c r="H299" s="11"/>
      <c r="I299" s="11"/>
      <c r="J299" s="10"/>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row>
    <row r="300" spans="1:95" ht="16.5" customHeight="1">
      <c r="A300" s="12"/>
      <c r="B300" s="12"/>
      <c r="C300" s="12"/>
      <c r="D300" s="12"/>
      <c r="E300" s="12"/>
      <c r="F300" s="12"/>
      <c r="G300" s="9"/>
      <c r="H300" s="11"/>
      <c r="I300" s="11"/>
      <c r="J300" s="10"/>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row>
    <row r="301" spans="1:95" ht="16.5" customHeight="1">
      <c r="A301" s="12"/>
      <c r="B301" s="12"/>
      <c r="C301" s="12"/>
      <c r="D301" s="12"/>
      <c r="E301" s="12"/>
      <c r="F301" s="12"/>
      <c r="G301" s="9"/>
      <c r="H301" s="11"/>
      <c r="I301" s="11"/>
      <c r="J301" s="10"/>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row>
    <row r="302" spans="1:95" ht="16.5" customHeight="1">
      <c r="A302" s="12"/>
      <c r="B302" s="12"/>
      <c r="C302" s="12"/>
      <c r="D302" s="12"/>
      <c r="E302" s="12"/>
      <c r="F302" s="12"/>
      <c r="G302" s="9"/>
      <c r="H302" s="11"/>
      <c r="I302" s="11"/>
      <c r="J302" s="10"/>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row>
    <row r="303" spans="1:95" ht="16.5" customHeight="1">
      <c r="A303" s="12"/>
      <c r="B303" s="12"/>
      <c r="C303" s="12"/>
      <c r="D303" s="12"/>
      <c r="E303" s="12"/>
      <c r="F303" s="12"/>
      <c r="G303" s="9"/>
      <c r="H303" s="11"/>
      <c r="I303" s="11"/>
      <c r="J303" s="10"/>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row>
    <row r="304" spans="1:95" ht="16.5" customHeight="1">
      <c r="A304" s="12"/>
      <c r="B304" s="12"/>
      <c r="C304" s="12"/>
      <c r="D304" s="12"/>
      <c r="E304" s="12"/>
      <c r="F304" s="12"/>
      <c r="G304" s="9"/>
      <c r="H304" s="11"/>
      <c r="I304" s="11"/>
      <c r="J304" s="10"/>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row>
    <row r="305" spans="1:95" ht="16.5" customHeight="1">
      <c r="A305" s="12"/>
      <c r="B305" s="12"/>
      <c r="C305" s="12"/>
      <c r="D305" s="12"/>
      <c r="E305" s="12"/>
      <c r="F305" s="12"/>
      <c r="G305" s="9"/>
      <c r="H305" s="11"/>
      <c r="I305" s="11"/>
      <c r="J305" s="10"/>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row>
    <row r="306" spans="1:95" ht="16.5" customHeight="1">
      <c r="A306" s="12"/>
      <c r="B306" s="12"/>
      <c r="C306" s="12"/>
      <c r="D306" s="12"/>
      <c r="E306" s="12"/>
      <c r="F306" s="12"/>
      <c r="G306" s="9"/>
      <c r="H306" s="11"/>
      <c r="I306" s="11"/>
      <c r="J306" s="10"/>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row>
    <row r="307" spans="1:95" ht="16.5" customHeight="1">
      <c r="A307" s="12"/>
      <c r="B307" s="12"/>
      <c r="C307" s="12"/>
      <c r="D307" s="12"/>
      <c r="E307" s="12"/>
      <c r="F307" s="12"/>
      <c r="G307" s="9"/>
      <c r="H307" s="11"/>
      <c r="I307" s="11"/>
      <c r="J307" s="10"/>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row>
    <row r="308" spans="1:95" ht="16.5" customHeight="1">
      <c r="A308" s="12"/>
      <c r="B308" s="12"/>
      <c r="C308" s="12"/>
      <c r="D308" s="12"/>
      <c r="E308" s="12"/>
      <c r="F308" s="12"/>
      <c r="G308" s="9"/>
      <c r="H308" s="11"/>
      <c r="I308" s="11"/>
      <c r="J308" s="10"/>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row>
    <row r="309" spans="1:95" ht="15" customHeight="1">
      <c r="A309" s="12"/>
      <c r="B309" s="12"/>
      <c r="C309" s="12"/>
      <c r="D309" s="12"/>
      <c r="E309" s="12"/>
      <c r="F309" s="12"/>
      <c r="G309" s="9"/>
      <c r="H309" s="11"/>
      <c r="I309" s="11"/>
      <c r="J309" s="10"/>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row>
    <row r="310" spans="1:95" ht="15" customHeight="1">
      <c r="A310" s="12"/>
      <c r="B310" s="12"/>
      <c r="C310" s="12"/>
      <c r="D310" s="12"/>
      <c r="E310" s="12"/>
      <c r="F310" s="12"/>
      <c r="G310" s="9"/>
      <c r="H310" s="11"/>
      <c r="I310" s="11"/>
      <c r="J310" s="10"/>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row>
    <row r="311" spans="1:95" ht="15" customHeight="1">
      <c r="A311" s="12"/>
      <c r="B311" s="12"/>
      <c r="C311" s="12"/>
      <c r="D311" s="12"/>
      <c r="E311" s="12"/>
      <c r="F311" s="12"/>
      <c r="G311" s="9"/>
      <c r="H311" s="11"/>
      <c r="I311" s="11"/>
      <c r="J311" s="10"/>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row>
    <row r="312" spans="1:95" ht="15" customHeight="1">
      <c r="A312" s="12"/>
      <c r="B312" s="12"/>
      <c r="C312" s="12"/>
      <c r="D312" s="12"/>
      <c r="E312" s="12"/>
      <c r="F312" s="12"/>
      <c r="G312" s="9"/>
      <c r="H312" s="11"/>
      <c r="I312" s="11"/>
      <c r="J312" s="10"/>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row>
    <row r="313" spans="1:95" ht="15" customHeight="1">
      <c r="A313" s="12"/>
      <c r="B313" s="12"/>
      <c r="C313" s="12"/>
      <c r="D313" s="12"/>
      <c r="E313" s="12"/>
      <c r="F313" s="12"/>
      <c r="G313" s="9"/>
      <c r="H313" s="11"/>
      <c r="I313" s="11"/>
      <c r="J313" s="10"/>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row>
    <row r="314" spans="1:95" ht="15" customHeight="1">
      <c r="A314" s="12"/>
      <c r="B314" s="12"/>
      <c r="C314" s="12"/>
      <c r="D314" s="12"/>
      <c r="E314" s="12"/>
      <c r="F314" s="12"/>
      <c r="G314" s="9"/>
      <c r="H314" s="11"/>
      <c r="I314" s="11"/>
      <c r="J314" s="10"/>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row>
    <row r="315" spans="1:95" ht="15" customHeight="1">
      <c r="A315" s="12"/>
      <c r="B315" s="12"/>
      <c r="C315" s="12"/>
      <c r="D315" s="12"/>
      <c r="E315" s="12"/>
      <c r="F315" s="12"/>
      <c r="G315" s="9"/>
      <c r="H315" s="11"/>
      <c r="I315" s="11"/>
      <c r="J315" s="10"/>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row>
    <row r="316" spans="1:95" ht="15" customHeight="1">
      <c r="A316" s="12"/>
      <c r="B316" s="12"/>
      <c r="C316" s="12"/>
      <c r="D316" s="12"/>
      <c r="E316" s="12"/>
      <c r="F316" s="12"/>
      <c r="G316" s="9"/>
      <c r="H316" s="11"/>
      <c r="I316" s="11"/>
      <c r="J316" s="10"/>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row>
    <row r="317" spans="1:95" ht="15" customHeight="1">
      <c r="A317" s="12"/>
      <c r="B317" s="12"/>
      <c r="C317" s="12"/>
      <c r="D317" s="12"/>
      <c r="E317" s="12"/>
      <c r="F317" s="12"/>
      <c r="G317" s="9"/>
      <c r="H317" s="11"/>
      <c r="I317" s="11"/>
      <c r="J317" s="10"/>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row>
    <row r="318" spans="1:95" ht="15" customHeight="1">
      <c r="A318" s="12"/>
      <c r="B318" s="12"/>
      <c r="C318" s="12"/>
      <c r="D318" s="12"/>
      <c r="E318" s="12"/>
      <c r="F318" s="12"/>
      <c r="G318" s="9"/>
      <c r="H318" s="11"/>
      <c r="I318" s="11"/>
      <c r="J318" s="10"/>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row>
    <row r="319" spans="1:95" ht="15" customHeight="1">
      <c r="A319" s="12"/>
      <c r="B319" s="12"/>
      <c r="C319" s="12"/>
      <c r="D319" s="12"/>
      <c r="E319" s="12"/>
      <c r="F319" s="12"/>
      <c r="G319" s="9"/>
      <c r="H319" s="11"/>
      <c r="I319" s="11"/>
      <c r="J319" s="10"/>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row>
    <row r="320" spans="1:95" ht="15" customHeight="1">
      <c r="A320" s="12"/>
      <c r="B320" s="12"/>
      <c r="C320" s="12"/>
      <c r="D320" s="12"/>
      <c r="E320" s="12"/>
      <c r="F320" s="12"/>
      <c r="G320" s="9"/>
      <c r="H320" s="11"/>
      <c r="I320" s="11"/>
      <c r="J320" s="10"/>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row>
  </sheetData>
  <mergeCells count="1062">
    <mergeCell ref="BU7:BU8"/>
    <mergeCell ref="BV7:BV8"/>
    <mergeCell ref="BW7:BW8"/>
    <mergeCell ref="B1:D4"/>
    <mergeCell ref="E1:F2"/>
    <mergeCell ref="E3:F4"/>
    <mergeCell ref="G3:G4"/>
    <mergeCell ref="A6:J6"/>
    <mergeCell ref="K6:AJ6"/>
    <mergeCell ref="BP6:BW6"/>
    <mergeCell ref="A7:A8"/>
    <mergeCell ref="B7:B8"/>
    <mergeCell ref="C7:C8"/>
    <mergeCell ref="D7:D8"/>
    <mergeCell ref="E7:E8"/>
    <mergeCell ref="F7:F8"/>
    <mergeCell ref="G7:G8"/>
    <mergeCell ref="BS7:BS8"/>
    <mergeCell ref="BT7:BT8"/>
    <mergeCell ref="BO7:BO8"/>
    <mergeCell ref="BP7:BP8"/>
    <mergeCell ref="BQ7:BQ8"/>
    <mergeCell ref="BR7:BR8"/>
    <mergeCell ref="BL9:BL11"/>
    <mergeCell ref="BM9:BM11"/>
    <mergeCell ref="M7:AE7"/>
    <mergeCell ref="AF7:AF8"/>
    <mergeCell ref="AK6:BB6"/>
    <mergeCell ref="BH6:BN6"/>
    <mergeCell ref="H7:H8"/>
    <mergeCell ref="J7:J8"/>
    <mergeCell ref="K7:K8"/>
    <mergeCell ref="L7:L8"/>
    <mergeCell ref="BJ9:BJ11"/>
    <mergeCell ref="BK9:BK11"/>
    <mergeCell ref="AG7:AG8"/>
    <mergeCell ref="AH7:AH8"/>
    <mergeCell ref="AI7:AI8"/>
    <mergeCell ref="AJ7:AJ8"/>
    <mergeCell ref="AK7:AK8"/>
    <mergeCell ref="AL7:AL8"/>
    <mergeCell ref="AM7:AY7"/>
    <mergeCell ref="BA7:BG7"/>
    <mergeCell ref="BH7:BH8"/>
    <mergeCell ref="BI7:BI8"/>
    <mergeCell ref="BK7:BK8"/>
    <mergeCell ref="BL7:BL8"/>
    <mergeCell ref="BM7:BM8"/>
    <mergeCell ref="BN7:BN8"/>
    <mergeCell ref="BG9:BG11"/>
    <mergeCell ref="BH9:BH11"/>
    <mergeCell ref="X9:X11"/>
    <mergeCell ref="BI9:BI11"/>
    <mergeCell ref="T9:T11"/>
    <mergeCell ref="H9:H11"/>
    <mergeCell ref="BF9:BF11"/>
    <mergeCell ref="AA9:AA11"/>
    <mergeCell ref="AB9:AB11"/>
    <mergeCell ref="AC9:AC11"/>
    <mergeCell ref="AD9:AD11"/>
    <mergeCell ref="AE9:AE11"/>
    <mergeCell ref="AF9:AF11"/>
    <mergeCell ref="AH9:AH11"/>
    <mergeCell ref="U9:U11"/>
    <mergeCell ref="V9:V11"/>
    <mergeCell ref="W9:W11"/>
    <mergeCell ref="J9:J11"/>
    <mergeCell ref="K9:K11"/>
    <mergeCell ref="L9:L11"/>
    <mergeCell ref="M9:M11"/>
    <mergeCell ref="N9:N11"/>
    <mergeCell ref="AI9:AI11"/>
    <mergeCell ref="AJ9:AJ11"/>
    <mergeCell ref="Q12:Q14"/>
    <mergeCell ref="R12:R14"/>
    <mergeCell ref="S12:S14"/>
    <mergeCell ref="T12:T14"/>
    <mergeCell ref="AA12:AA14"/>
    <mergeCell ref="AB12:AB14"/>
    <mergeCell ref="AC12:AC14"/>
    <mergeCell ref="A9:A11"/>
    <mergeCell ref="B9:B11"/>
    <mergeCell ref="C9:C11"/>
    <mergeCell ref="D9:D11"/>
    <mergeCell ref="G9:G11"/>
    <mergeCell ref="Y9:Y11"/>
    <mergeCell ref="Z9:Z11"/>
    <mergeCell ref="O9:O11"/>
    <mergeCell ref="P9:P11"/>
    <mergeCell ref="Q9:Q11"/>
    <mergeCell ref="R9:R11"/>
    <mergeCell ref="S9:S11"/>
    <mergeCell ref="AI12:AI14"/>
    <mergeCell ref="AJ12:AJ14"/>
    <mergeCell ref="W12:W14"/>
    <mergeCell ref="X12:X14"/>
    <mergeCell ref="BM12:BM14"/>
    <mergeCell ref="A15:A17"/>
    <mergeCell ref="B15:B17"/>
    <mergeCell ref="C15:C17"/>
    <mergeCell ref="D15:D17"/>
    <mergeCell ref="G15:G17"/>
    <mergeCell ref="H15:H17"/>
    <mergeCell ref="J15:J17"/>
    <mergeCell ref="K15:K17"/>
    <mergeCell ref="L15:L17"/>
    <mergeCell ref="M15:M17"/>
    <mergeCell ref="N15:N17"/>
    <mergeCell ref="Y15:Y17"/>
    <mergeCell ref="Z15:Z17"/>
    <mergeCell ref="O15:O17"/>
    <mergeCell ref="P15:P17"/>
    <mergeCell ref="Q15:Q17"/>
    <mergeCell ref="R15:R17"/>
    <mergeCell ref="S15:S17"/>
    <mergeCell ref="T15:T17"/>
    <mergeCell ref="BH15:BH17"/>
    <mergeCell ref="AA15:AA17"/>
    <mergeCell ref="AB15:AB17"/>
    <mergeCell ref="AC15:AC17"/>
    <mergeCell ref="H12:H14"/>
    <mergeCell ref="J12:J14"/>
    <mergeCell ref="K12:K14"/>
    <mergeCell ref="L12:L14"/>
    <mergeCell ref="AD15:AD17"/>
    <mergeCell ref="Y12:Y14"/>
    <mergeCell ref="Z12:Z14"/>
    <mergeCell ref="A12:A14"/>
    <mergeCell ref="B12:B14"/>
    <mergeCell ref="C12:C14"/>
    <mergeCell ref="D12:D14"/>
    <mergeCell ref="G12:G14"/>
    <mergeCell ref="A18:A21"/>
    <mergeCell ref="B18:B21"/>
    <mergeCell ref="C18:C21"/>
    <mergeCell ref="D18:D21"/>
    <mergeCell ref="G18:G21"/>
    <mergeCell ref="AH15:AH17"/>
    <mergeCell ref="U15:U17"/>
    <mergeCell ref="V15:V17"/>
    <mergeCell ref="W15:W17"/>
    <mergeCell ref="X15:X17"/>
    <mergeCell ref="H18:H21"/>
    <mergeCell ref="AD18:AD21"/>
    <mergeCell ref="AE18:AE21"/>
    <mergeCell ref="AF18:AF21"/>
    <mergeCell ref="AD12:AD14"/>
    <mergeCell ref="AE12:AE14"/>
    <mergeCell ref="AF12:AF14"/>
    <mergeCell ref="AH12:AH14"/>
    <mergeCell ref="M12:M14"/>
    <mergeCell ref="N12:N14"/>
    <mergeCell ref="U12:U14"/>
    <mergeCell ref="V12:V14"/>
    <mergeCell ref="O12:O14"/>
    <mergeCell ref="P12:P14"/>
    <mergeCell ref="BI15:BI17"/>
    <mergeCell ref="BJ15:BJ17"/>
    <mergeCell ref="BK15:BK17"/>
    <mergeCell ref="BL15:BL17"/>
    <mergeCell ref="BF12:BF14"/>
    <mergeCell ref="BG12:BG14"/>
    <mergeCell ref="BH12:BH14"/>
    <mergeCell ref="BI12:BI14"/>
    <mergeCell ref="BJ12:BJ14"/>
    <mergeCell ref="BK12:BK14"/>
    <mergeCell ref="BL12:BL14"/>
    <mergeCell ref="BM15:BM17"/>
    <mergeCell ref="AI15:AI17"/>
    <mergeCell ref="AJ15:AJ17"/>
    <mergeCell ref="BF15:BF17"/>
    <mergeCell ref="BG15:BG17"/>
    <mergeCell ref="O18:O21"/>
    <mergeCell ref="P18:P21"/>
    <mergeCell ref="Q18:Q21"/>
    <mergeCell ref="R18:R21"/>
    <mergeCell ref="S18:S21"/>
    <mergeCell ref="T18:T21"/>
    <mergeCell ref="U18:U21"/>
    <mergeCell ref="V18:V21"/>
    <mergeCell ref="W18:W21"/>
    <mergeCell ref="X18:X21"/>
    <mergeCell ref="Y18:Y21"/>
    <mergeCell ref="Z18:Z21"/>
    <mergeCell ref="BH18:BH21"/>
    <mergeCell ref="AA18:AA21"/>
    <mergeCell ref="AB18:AB21"/>
    <mergeCell ref="AC18:AC21"/>
    <mergeCell ref="BL18:BL21"/>
    <mergeCell ref="BM18:BM21"/>
    <mergeCell ref="AE15:AE17"/>
    <mergeCell ref="AF15:AF17"/>
    <mergeCell ref="A22:A24"/>
    <mergeCell ref="B22:B24"/>
    <mergeCell ref="C22:C24"/>
    <mergeCell ref="D22:D24"/>
    <mergeCell ref="E22:E24"/>
    <mergeCell ref="AH18:AH21"/>
    <mergeCell ref="AI18:AI21"/>
    <mergeCell ref="AJ18:AJ21"/>
    <mergeCell ref="BI18:BI21"/>
    <mergeCell ref="BJ18:BJ21"/>
    <mergeCell ref="BK18:BK21"/>
    <mergeCell ref="J18:J21"/>
    <mergeCell ref="K18:K21"/>
    <mergeCell ref="L18:L21"/>
    <mergeCell ref="M18:M21"/>
    <mergeCell ref="N18:N21"/>
    <mergeCell ref="BF18:BF21"/>
    <mergeCell ref="BG18:BG21"/>
    <mergeCell ref="F22:F24"/>
    <mergeCell ref="G22:G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A22:AA24"/>
    <mergeCell ref="AB22:AB24"/>
    <mergeCell ref="AC22:AC24"/>
    <mergeCell ref="BK22:BK24"/>
    <mergeCell ref="AD22:AD24"/>
    <mergeCell ref="AE22:AE24"/>
    <mergeCell ref="AF22:AF24"/>
    <mergeCell ref="AH22:AH24"/>
    <mergeCell ref="AI22:AI24"/>
    <mergeCell ref="AJ22:AJ24"/>
    <mergeCell ref="BM22:BM24"/>
    <mergeCell ref="A25:A30"/>
    <mergeCell ref="B25:B30"/>
    <mergeCell ref="C25:C30"/>
    <mergeCell ref="D25:D30"/>
    <mergeCell ref="G25:G30"/>
    <mergeCell ref="H25:H30"/>
    <mergeCell ref="J25:J30"/>
    <mergeCell ref="K25:K30"/>
    <mergeCell ref="BF22:BF24"/>
    <mergeCell ref="R25:R30"/>
    <mergeCell ref="S25:S30"/>
    <mergeCell ref="T25:T30"/>
    <mergeCell ref="U25:U30"/>
    <mergeCell ref="V25:V30"/>
    <mergeCell ref="BL22:BL24"/>
    <mergeCell ref="BG22:BG24"/>
    <mergeCell ref="BH22:BH24"/>
    <mergeCell ref="BI22:BI24"/>
    <mergeCell ref="BJ22:BJ24"/>
    <mergeCell ref="X25:X30"/>
    <mergeCell ref="Y25:Y30"/>
    <mergeCell ref="Z25:Z30"/>
    <mergeCell ref="AA25:AA30"/>
    <mergeCell ref="AB25:AB30"/>
    <mergeCell ref="AC25:AC30"/>
    <mergeCell ref="BI25:BI30"/>
    <mergeCell ref="BJ25:BJ30"/>
    <mergeCell ref="BK25:BK30"/>
    <mergeCell ref="AD25:AD30"/>
    <mergeCell ref="AE25:AE30"/>
    <mergeCell ref="AF25:AF30"/>
    <mergeCell ref="AH25:AH30"/>
    <mergeCell ref="AI25:AI30"/>
    <mergeCell ref="AJ25:AJ30"/>
    <mergeCell ref="BM25:BM30"/>
    <mergeCell ref="A31:A34"/>
    <mergeCell ref="B31:B34"/>
    <mergeCell ref="C31:C34"/>
    <mergeCell ref="D31:D34"/>
    <mergeCell ref="G31:G34"/>
    <mergeCell ref="H31:H34"/>
    <mergeCell ref="J31:J34"/>
    <mergeCell ref="K31:K34"/>
    <mergeCell ref="BF25:BF30"/>
    <mergeCell ref="BL25:BL30"/>
    <mergeCell ref="W25:W30"/>
    <mergeCell ref="L25:L30"/>
    <mergeCell ref="M25:M30"/>
    <mergeCell ref="N25:N30"/>
    <mergeCell ref="O25:O30"/>
    <mergeCell ref="P25:P30"/>
    <mergeCell ref="Q25:Q30"/>
    <mergeCell ref="BG25:BG30"/>
    <mergeCell ref="BH25:BH30"/>
    <mergeCell ref="L31:L34"/>
    <mergeCell ref="M31:M34"/>
    <mergeCell ref="N31:N34"/>
    <mergeCell ref="O31:O34"/>
    <mergeCell ref="P31:P34"/>
    <mergeCell ref="Q31:Q34"/>
    <mergeCell ref="R31:R34"/>
    <mergeCell ref="S31:S34"/>
    <mergeCell ref="T31:T34"/>
    <mergeCell ref="U31:U34"/>
    <mergeCell ref="V31:V34"/>
    <mergeCell ref="W31:W34"/>
    <mergeCell ref="X31:X34"/>
    <mergeCell ref="Y31:Y34"/>
    <mergeCell ref="Z31:Z34"/>
    <mergeCell ref="AA31:AA34"/>
    <mergeCell ref="AB31:AB34"/>
    <mergeCell ref="AC31:AC34"/>
    <mergeCell ref="AD31:AD34"/>
    <mergeCell ref="AE31:AE34"/>
    <mergeCell ref="AF31:AF34"/>
    <mergeCell ref="AH31:AH34"/>
    <mergeCell ref="AI31:AI34"/>
    <mergeCell ref="AJ31:AJ34"/>
    <mergeCell ref="BF31:BF34"/>
    <mergeCell ref="BG31:BG34"/>
    <mergeCell ref="BH31:BH34"/>
    <mergeCell ref="BI31:BI34"/>
    <mergeCell ref="BJ31:BJ34"/>
    <mergeCell ref="BK31:BK34"/>
    <mergeCell ref="BL31:BL34"/>
    <mergeCell ref="BM31:BM34"/>
    <mergeCell ref="A35:A39"/>
    <mergeCell ref="B35:B39"/>
    <mergeCell ref="C35:C39"/>
    <mergeCell ref="D35:D39"/>
    <mergeCell ref="G35:G39"/>
    <mergeCell ref="H35:H39"/>
    <mergeCell ref="J35:J39"/>
    <mergeCell ref="K35:K39"/>
    <mergeCell ref="L35:L39"/>
    <mergeCell ref="M35:M39"/>
    <mergeCell ref="N35:N39"/>
    <mergeCell ref="O35:O39"/>
    <mergeCell ref="P35:P39"/>
    <mergeCell ref="Q35:Q39"/>
    <mergeCell ref="R35:R39"/>
    <mergeCell ref="S35:S39"/>
    <mergeCell ref="T35:T39"/>
    <mergeCell ref="U35:U39"/>
    <mergeCell ref="V35:V39"/>
    <mergeCell ref="W35:W39"/>
    <mergeCell ref="X35:X39"/>
    <mergeCell ref="Y35:Y39"/>
    <mergeCell ref="Z35:Z39"/>
    <mergeCell ref="AA35:AA39"/>
    <mergeCell ref="AB35:AB39"/>
    <mergeCell ref="AC35:AC39"/>
    <mergeCell ref="BK35:BK39"/>
    <mergeCell ref="AD35:AD39"/>
    <mergeCell ref="AE35:AE39"/>
    <mergeCell ref="AF35:AF39"/>
    <mergeCell ref="AH35:AH39"/>
    <mergeCell ref="AI35:AI39"/>
    <mergeCell ref="AJ35:AJ39"/>
    <mergeCell ref="BM35:BM39"/>
    <mergeCell ref="A40:A45"/>
    <mergeCell ref="B40:B45"/>
    <mergeCell ref="C40:C45"/>
    <mergeCell ref="D40:D45"/>
    <mergeCell ref="F40:F41"/>
    <mergeCell ref="G40:G45"/>
    <mergeCell ref="H40:H45"/>
    <mergeCell ref="J40:J45"/>
    <mergeCell ref="BF35:BF39"/>
    <mergeCell ref="Q40:Q45"/>
    <mergeCell ref="R40:R45"/>
    <mergeCell ref="S40:S45"/>
    <mergeCell ref="T40:T45"/>
    <mergeCell ref="U40:U45"/>
    <mergeCell ref="BL35:BL39"/>
    <mergeCell ref="BG35:BG39"/>
    <mergeCell ref="BH35:BH39"/>
    <mergeCell ref="BI35:BI39"/>
    <mergeCell ref="BJ35:BJ39"/>
    <mergeCell ref="W40:W45"/>
    <mergeCell ref="X40:X45"/>
    <mergeCell ref="Y40:Y45"/>
    <mergeCell ref="Z40:Z45"/>
    <mergeCell ref="AA40:AA45"/>
    <mergeCell ref="AB40:AB45"/>
    <mergeCell ref="BH40:BH45"/>
    <mergeCell ref="BI40:BI45"/>
    <mergeCell ref="BJ40:BJ45"/>
    <mergeCell ref="AC40:AC45"/>
    <mergeCell ref="AD40:AD45"/>
    <mergeCell ref="AE40:AE45"/>
    <mergeCell ref="AF40:AF45"/>
    <mergeCell ref="AH40:AH45"/>
    <mergeCell ref="AI40:AI45"/>
    <mergeCell ref="BL40:BL45"/>
    <mergeCell ref="BM40:BM45"/>
    <mergeCell ref="A46:A50"/>
    <mergeCell ref="B46:B50"/>
    <mergeCell ref="C46:C50"/>
    <mergeCell ref="D46:D50"/>
    <mergeCell ref="G46:G50"/>
    <mergeCell ref="H46:H50"/>
    <mergeCell ref="J46:J50"/>
    <mergeCell ref="AJ40:AJ45"/>
    <mergeCell ref="BK40:BK45"/>
    <mergeCell ref="V40:V45"/>
    <mergeCell ref="K40:K45"/>
    <mergeCell ref="L40:L45"/>
    <mergeCell ref="M40:M45"/>
    <mergeCell ref="N40:N45"/>
    <mergeCell ref="O40:O45"/>
    <mergeCell ref="P40:P45"/>
    <mergeCell ref="BF40:BF45"/>
    <mergeCell ref="BG40:BG45"/>
    <mergeCell ref="K46:K50"/>
    <mergeCell ref="L46:L50"/>
    <mergeCell ref="M46:M50"/>
    <mergeCell ref="N46:N50"/>
    <mergeCell ref="O46:O50"/>
    <mergeCell ref="P46:P50"/>
    <mergeCell ref="Q46:Q50"/>
    <mergeCell ref="R46:R50"/>
    <mergeCell ref="S46:S50"/>
    <mergeCell ref="T46:T50"/>
    <mergeCell ref="U46:U50"/>
    <mergeCell ref="V46:V50"/>
    <mergeCell ref="W46:W50"/>
    <mergeCell ref="X46:X50"/>
    <mergeCell ref="Y46:Y50"/>
    <mergeCell ref="Z46:Z50"/>
    <mergeCell ref="AA46:AA50"/>
    <mergeCell ref="AB46:AB50"/>
    <mergeCell ref="AC46:AC50"/>
    <mergeCell ref="AD46:AD50"/>
    <mergeCell ref="AE46:AE50"/>
    <mergeCell ref="AF46:AF50"/>
    <mergeCell ref="AH46:AH50"/>
    <mergeCell ref="AI46:AI50"/>
    <mergeCell ref="AJ46:AJ50"/>
    <mergeCell ref="BF46:BF50"/>
    <mergeCell ref="BG46:BG50"/>
    <mergeCell ref="BH46:BH50"/>
    <mergeCell ref="BI46:BI50"/>
    <mergeCell ref="BJ46:BJ50"/>
    <mergeCell ref="BK46:BK50"/>
    <mergeCell ref="BL46:BL50"/>
    <mergeCell ref="BM46:BM50"/>
    <mergeCell ref="A51:A53"/>
    <mergeCell ref="B51:B53"/>
    <mergeCell ref="C51:C53"/>
    <mergeCell ref="D51:D53"/>
    <mergeCell ref="G51:G53"/>
    <mergeCell ref="J51:J53"/>
    <mergeCell ref="K51:K53"/>
    <mergeCell ref="L51:L53"/>
    <mergeCell ref="M51:M53"/>
    <mergeCell ref="N51:N53"/>
    <mergeCell ref="O51:O53"/>
    <mergeCell ref="P51:P53"/>
    <mergeCell ref="Q51:Q53"/>
    <mergeCell ref="R51:R53"/>
    <mergeCell ref="S51:S53"/>
    <mergeCell ref="T51:T53"/>
    <mergeCell ref="U51:U53"/>
    <mergeCell ref="V51:V53"/>
    <mergeCell ref="W51:W53"/>
    <mergeCell ref="X51:X53"/>
    <mergeCell ref="Y51:Y53"/>
    <mergeCell ref="Z51:Z53"/>
    <mergeCell ref="AA51:AA53"/>
    <mergeCell ref="AB51:AB53"/>
    <mergeCell ref="AC51:AC53"/>
    <mergeCell ref="BK51:BK53"/>
    <mergeCell ref="AD51:AD53"/>
    <mergeCell ref="AE51:AE53"/>
    <mergeCell ref="AF51:AF53"/>
    <mergeCell ref="AH51:AH53"/>
    <mergeCell ref="AI51:AI53"/>
    <mergeCell ref="AJ51:AJ53"/>
    <mergeCell ref="BM51:BM53"/>
    <mergeCell ref="A54:A57"/>
    <mergeCell ref="B54:B57"/>
    <mergeCell ref="C54:C57"/>
    <mergeCell ref="D54:D57"/>
    <mergeCell ref="G54:G57"/>
    <mergeCell ref="H54:H57"/>
    <mergeCell ref="J54:J57"/>
    <mergeCell ref="K54:K57"/>
    <mergeCell ref="BF51:BF53"/>
    <mergeCell ref="R54:R57"/>
    <mergeCell ref="S54:S57"/>
    <mergeCell ref="T54:T57"/>
    <mergeCell ref="U54:U57"/>
    <mergeCell ref="V54:V57"/>
    <mergeCell ref="BL51:BL53"/>
    <mergeCell ref="BG51:BG53"/>
    <mergeCell ref="BH51:BH53"/>
    <mergeCell ref="BI51:BI53"/>
    <mergeCell ref="BJ51:BJ53"/>
    <mergeCell ref="X54:X57"/>
    <mergeCell ref="Y54:Y57"/>
    <mergeCell ref="Z54:Z57"/>
    <mergeCell ref="AA54:AA57"/>
    <mergeCell ref="AB54:AB57"/>
    <mergeCell ref="AC54:AC57"/>
    <mergeCell ref="BI54:BI57"/>
    <mergeCell ref="BJ54:BJ57"/>
    <mergeCell ref="BK54:BK57"/>
    <mergeCell ref="AD54:AD57"/>
    <mergeCell ref="AE54:AE57"/>
    <mergeCell ref="AF54:AF57"/>
    <mergeCell ref="AH54:AH57"/>
    <mergeCell ref="AI54:AI57"/>
    <mergeCell ref="AJ54:AJ57"/>
    <mergeCell ref="BM54:BM57"/>
    <mergeCell ref="A58:A60"/>
    <mergeCell ref="B58:B60"/>
    <mergeCell ref="C58:C60"/>
    <mergeCell ref="D58:D60"/>
    <mergeCell ref="G58:G60"/>
    <mergeCell ref="H58:H60"/>
    <mergeCell ref="J58:J60"/>
    <mergeCell ref="K58:K60"/>
    <mergeCell ref="BF54:BF57"/>
    <mergeCell ref="BL54:BL57"/>
    <mergeCell ref="W54:W57"/>
    <mergeCell ref="L54:L57"/>
    <mergeCell ref="M54:M57"/>
    <mergeCell ref="N54:N57"/>
    <mergeCell ref="O54:O57"/>
    <mergeCell ref="P54:P57"/>
    <mergeCell ref="Q54:Q57"/>
    <mergeCell ref="BG54:BG57"/>
    <mergeCell ref="BH54:BH57"/>
    <mergeCell ref="L58:L60"/>
    <mergeCell ref="M58:M60"/>
    <mergeCell ref="N58:N60"/>
    <mergeCell ref="O58:O60"/>
    <mergeCell ref="P58:P60"/>
    <mergeCell ref="Q58:Q60"/>
    <mergeCell ref="R58:R60"/>
    <mergeCell ref="S58:S60"/>
    <mergeCell ref="T58:T60"/>
    <mergeCell ref="U58:U60"/>
    <mergeCell ref="V58:V60"/>
    <mergeCell ref="W58:W60"/>
    <mergeCell ref="X58:X60"/>
    <mergeCell ref="Y58:Y60"/>
    <mergeCell ref="Z58:Z60"/>
    <mergeCell ref="AA58:AA60"/>
    <mergeCell ref="AB58:AB60"/>
    <mergeCell ref="AC58:AC60"/>
    <mergeCell ref="AD58:AD60"/>
    <mergeCell ref="AE58:AE60"/>
    <mergeCell ref="AF58:AF60"/>
    <mergeCell ref="AH58:AH60"/>
    <mergeCell ref="AI58:AI60"/>
    <mergeCell ref="AJ58:AJ60"/>
    <mergeCell ref="BF58:BF60"/>
    <mergeCell ref="BG58:BG60"/>
    <mergeCell ref="BH58:BH60"/>
    <mergeCell ref="BI58:BI60"/>
    <mergeCell ref="BJ58:BJ60"/>
    <mergeCell ref="BK58:BK60"/>
    <mergeCell ref="BL58:BL60"/>
    <mergeCell ref="BM58:BM60"/>
    <mergeCell ref="A61:A64"/>
    <mergeCell ref="B61:B64"/>
    <mergeCell ref="C61:C64"/>
    <mergeCell ref="D61:D64"/>
    <mergeCell ref="G61:G64"/>
    <mergeCell ref="H61:H64"/>
    <mergeCell ref="J61:J64"/>
    <mergeCell ref="K61:K64"/>
    <mergeCell ref="L61:L64"/>
    <mergeCell ref="M61:M64"/>
    <mergeCell ref="N61:N64"/>
    <mergeCell ref="O61:O64"/>
    <mergeCell ref="P61:P64"/>
    <mergeCell ref="Q61:Q64"/>
    <mergeCell ref="R61:R64"/>
    <mergeCell ref="S61:S64"/>
    <mergeCell ref="T61:T64"/>
    <mergeCell ref="U61:U64"/>
    <mergeCell ref="V61:V64"/>
    <mergeCell ref="W61:W64"/>
    <mergeCell ref="X61:X64"/>
    <mergeCell ref="Y61:Y64"/>
    <mergeCell ref="Z61:Z64"/>
    <mergeCell ref="AA61:AA64"/>
    <mergeCell ref="AB61:AB64"/>
    <mergeCell ref="AC61:AC64"/>
    <mergeCell ref="BK61:BK64"/>
    <mergeCell ref="AD61:AD64"/>
    <mergeCell ref="AE61:AE64"/>
    <mergeCell ref="AF61:AF64"/>
    <mergeCell ref="AH61:AH64"/>
    <mergeCell ref="AI61:AI64"/>
    <mergeCell ref="AJ61:AJ64"/>
    <mergeCell ref="BM61:BM64"/>
    <mergeCell ref="A65:A66"/>
    <mergeCell ref="B65:B66"/>
    <mergeCell ref="C65:C66"/>
    <mergeCell ref="D65:D66"/>
    <mergeCell ref="G65:G66"/>
    <mergeCell ref="H65:H66"/>
    <mergeCell ref="I65:I66"/>
    <mergeCell ref="J65:J66"/>
    <mergeCell ref="BF61:BF64"/>
    <mergeCell ref="Q65:Q66"/>
    <mergeCell ref="R65:R66"/>
    <mergeCell ref="S65:S66"/>
    <mergeCell ref="T65:T66"/>
    <mergeCell ref="U65:U66"/>
    <mergeCell ref="BL61:BL64"/>
    <mergeCell ref="BG61:BG64"/>
    <mergeCell ref="BH61:BH64"/>
    <mergeCell ref="BI61:BI64"/>
    <mergeCell ref="BJ61:BJ64"/>
    <mergeCell ref="W65:W66"/>
    <mergeCell ref="X65:X66"/>
    <mergeCell ref="Y65:Y66"/>
    <mergeCell ref="Z65:Z66"/>
    <mergeCell ref="AA65:AA66"/>
    <mergeCell ref="AB65:AB66"/>
    <mergeCell ref="BG65:BG66"/>
    <mergeCell ref="BH65:BH66"/>
    <mergeCell ref="BI65:BI66"/>
    <mergeCell ref="BJ65:BJ66"/>
    <mergeCell ref="AC65:AC66"/>
    <mergeCell ref="AD65:AD66"/>
    <mergeCell ref="AE65:AE66"/>
    <mergeCell ref="AF65:AF66"/>
    <mergeCell ref="AH65:AH66"/>
    <mergeCell ref="AI65:AI66"/>
    <mergeCell ref="BK67:BK71"/>
    <mergeCell ref="BL65:BL66"/>
    <mergeCell ref="BM65:BM66"/>
    <mergeCell ref="A67:A71"/>
    <mergeCell ref="B67:B71"/>
    <mergeCell ref="C67:C71"/>
    <mergeCell ref="D67:D71"/>
    <mergeCell ref="G67:G71"/>
    <mergeCell ref="H67:H71"/>
    <mergeCell ref="J67:J71"/>
    <mergeCell ref="BK65:BK66"/>
    <mergeCell ref="V65:V66"/>
    <mergeCell ref="K65:K66"/>
    <mergeCell ref="L65:L66"/>
    <mergeCell ref="M65:M66"/>
    <mergeCell ref="N65:N66"/>
    <mergeCell ref="O65:O66"/>
    <mergeCell ref="P65:P66"/>
    <mergeCell ref="AJ65:AJ66"/>
    <mergeCell ref="BF65:BF66"/>
    <mergeCell ref="K67:K71"/>
    <mergeCell ref="L67:L71"/>
    <mergeCell ref="M67:M71"/>
    <mergeCell ref="N67:N71"/>
    <mergeCell ref="O67:O71"/>
    <mergeCell ref="P67:P71"/>
    <mergeCell ref="AB67:AB71"/>
    <mergeCell ref="Q67:Q71"/>
    <mergeCell ref="R67:R71"/>
    <mergeCell ref="S67:S71"/>
    <mergeCell ref="T67:T71"/>
    <mergeCell ref="U67:U71"/>
    <mergeCell ref="V67:V71"/>
    <mergeCell ref="AD67:AD71"/>
    <mergeCell ref="AE67:AE71"/>
    <mergeCell ref="AF67:AF71"/>
    <mergeCell ref="AH67:AH71"/>
    <mergeCell ref="AI67:AI71"/>
    <mergeCell ref="W67:W71"/>
    <mergeCell ref="X67:X71"/>
    <mergeCell ref="Y67:Y71"/>
    <mergeCell ref="Z67:Z71"/>
    <mergeCell ref="AA67:AA71"/>
    <mergeCell ref="H74:H76"/>
    <mergeCell ref="BL67:BL71"/>
    <mergeCell ref="BM67:BM71"/>
    <mergeCell ref="AJ67:AJ71"/>
    <mergeCell ref="BF67:BF71"/>
    <mergeCell ref="BG67:BG71"/>
    <mergeCell ref="BH67:BH71"/>
    <mergeCell ref="BI67:BI71"/>
    <mergeCell ref="BJ67:BJ71"/>
    <mergeCell ref="AC67:AC71"/>
    <mergeCell ref="A74:A76"/>
    <mergeCell ref="B74:B76"/>
    <mergeCell ref="C74:C76"/>
    <mergeCell ref="D74:D76"/>
    <mergeCell ref="F74:F76"/>
    <mergeCell ref="G74:G76"/>
    <mergeCell ref="J74:J76"/>
    <mergeCell ref="K74:K76"/>
    <mergeCell ref="L74:L76"/>
    <mergeCell ref="M74:M76"/>
    <mergeCell ref="N74:N76"/>
    <mergeCell ref="O74:O76"/>
    <mergeCell ref="P74:P76"/>
    <mergeCell ref="Q74:Q76"/>
    <mergeCell ref="R74:R76"/>
    <mergeCell ref="S74:S76"/>
    <mergeCell ref="T74:T76"/>
    <mergeCell ref="U74:U76"/>
    <mergeCell ref="V74:V76"/>
    <mergeCell ref="W74:W76"/>
    <mergeCell ref="X74:X76"/>
    <mergeCell ref="Y74:Y76"/>
    <mergeCell ref="Z74:Z76"/>
    <mergeCell ref="AA74:AA76"/>
    <mergeCell ref="AB74:AB76"/>
    <mergeCell ref="AC74:AC76"/>
    <mergeCell ref="AD74:AD76"/>
    <mergeCell ref="AE74:AE76"/>
    <mergeCell ref="AF74:AF76"/>
    <mergeCell ref="AH74:AH76"/>
    <mergeCell ref="AI74:AI76"/>
    <mergeCell ref="AJ74:AJ76"/>
    <mergeCell ref="BF74:BF76"/>
    <mergeCell ref="BG74:BG76"/>
    <mergeCell ref="BH74:BH76"/>
    <mergeCell ref="BI74:BI76"/>
    <mergeCell ref="BJ74:BJ76"/>
    <mergeCell ref="BK74:BK76"/>
    <mergeCell ref="BL74:BL76"/>
    <mergeCell ref="BM74:BM76"/>
    <mergeCell ref="A77:A81"/>
    <mergeCell ref="B77:B81"/>
    <mergeCell ref="C77:C81"/>
    <mergeCell ref="D77:D81"/>
    <mergeCell ref="F77:F81"/>
    <mergeCell ref="G77:G81"/>
    <mergeCell ref="H77:H81"/>
    <mergeCell ref="J77:J81"/>
    <mergeCell ref="K77:K81"/>
    <mergeCell ref="L77:L81"/>
    <mergeCell ref="M77:M81"/>
    <mergeCell ref="N77:N81"/>
    <mergeCell ref="O77:O81"/>
    <mergeCell ref="P77:P81"/>
    <mergeCell ref="Q77:Q81"/>
    <mergeCell ref="R77:R81"/>
    <mergeCell ref="S77:S81"/>
    <mergeCell ref="T77:T81"/>
    <mergeCell ref="U77:U81"/>
    <mergeCell ref="V77:V81"/>
    <mergeCell ref="W77:W81"/>
    <mergeCell ref="X77:X81"/>
    <mergeCell ref="Y77:Y81"/>
    <mergeCell ref="Z77:Z81"/>
    <mergeCell ref="AA77:AA81"/>
    <mergeCell ref="AB77:AB81"/>
    <mergeCell ref="AC77:AC81"/>
    <mergeCell ref="AD77:AD81"/>
    <mergeCell ref="AE77:AE81"/>
    <mergeCell ref="AF77:AF81"/>
    <mergeCell ref="BK77:BK81"/>
    <mergeCell ref="BL77:BL81"/>
    <mergeCell ref="BM77:BM81"/>
    <mergeCell ref="AH77:AH81"/>
    <mergeCell ref="AI77:AI81"/>
    <mergeCell ref="AJ77:AJ81"/>
    <mergeCell ref="BF77:BF81"/>
    <mergeCell ref="BG77:BG81"/>
    <mergeCell ref="BH77:BH81"/>
    <mergeCell ref="H82:H86"/>
    <mergeCell ref="A82:A86"/>
    <mergeCell ref="B82:B86"/>
    <mergeCell ref="C82:C86"/>
    <mergeCell ref="D82:D86"/>
    <mergeCell ref="G82:G86"/>
    <mergeCell ref="O82:O86"/>
    <mergeCell ref="P82:P86"/>
    <mergeCell ref="Q82:Q86"/>
    <mergeCell ref="R82:R86"/>
    <mergeCell ref="S82:S86"/>
    <mergeCell ref="T82:T86"/>
    <mergeCell ref="U82:U86"/>
    <mergeCell ref="V82:V86"/>
    <mergeCell ref="W82:W86"/>
    <mergeCell ref="X82:X86"/>
    <mergeCell ref="Y82:Y86"/>
    <mergeCell ref="Z82:Z86"/>
    <mergeCell ref="BH82:BH86"/>
    <mergeCell ref="AA82:AA86"/>
    <mergeCell ref="AB82:AB86"/>
    <mergeCell ref="AC82:AC86"/>
    <mergeCell ref="AD82:AD86"/>
    <mergeCell ref="AE82:AE86"/>
    <mergeCell ref="AF82:AF86"/>
    <mergeCell ref="BL82:BL86"/>
    <mergeCell ref="BM82:BM86"/>
    <mergeCell ref="A88:A92"/>
    <mergeCell ref="B88:B92"/>
    <mergeCell ref="C88:C92"/>
    <mergeCell ref="D88:D92"/>
    <mergeCell ref="G88:G92"/>
    <mergeCell ref="AH82:AH86"/>
    <mergeCell ref="AI82:AI86"/>
    <mergeCell ref="AJ82:AJ86"/>
    <mergeCell ref="BI82:BI86"/>
    <mergeCell ref="BJ82:BJ86"/>
    <mergeCell ref="BK82:BK86"/>
    <mergeCell ref="J82:J86"/>
    <mergeCell ref="K82:K86"/>
    <mergeCell ref="L82:L86"/>
    <mergeCell ref="M82:M86"/>
    <mergeCell ref="N82:N86"/>
    <mergeCell ref="BF82:BF86"/>
    <mergeCell ref="BG82:BG86"/>
    <mergeCell ref="H88:H92"/>
    <mergeCell ref="J88:J92"/>
    <mergeCell ref="K88:K92"/>
    <mergeCell ref="L88:L92"/>
    <mergeCell ref="M88:M92"/>
    <mergeCell ref="N88:N92"/>
    <mergeCell ref="O88:O92"/>
    <mergeCell ref="P88:P92"/>
    <mergeCell ref="Q88:Q92"/>
    <mergeCell ref="R88:R92"/>
    <mergeCell ref="S88:S92"/>
    <mergeCell ref="U94:U97"/>
    <mergeCell ref="V94:V97"/>
    <mergeCell ref="W94:W97"/>
    <mergeCell ref="X94:X97"/>
    <mergeCell ref="Y94:Y97"/>
    <mergeCell ref="Z94:Z97"/>
    <mergeCell ref="BH94:BH97"/>
    <mergeCell ref="AA94:AA97"/>
    <mergeCell ref="T88:T92"/>
    <mergeCell ref="U88:U92"/>
    <mergeCell ref="V88:V92"/>
    <mergeCell ref="W88:W92"/>
    <mergeCell ref="X88:X92"/>
    <mergeCell ref="Y88:Y92"/>
    <mergeCell ref="Z88:Z92"/>
    <mergeCell ref="AA88:AA92"/>
    <mergeCell ref="AB88:AB92"/>
    <mergeCell ref="AC88:AC92"/>
    <mergeCell ref="AD88:AD92"/>
    <mergeCell ref="AE88:AE92"/>
    <mergeCell ref="AF88:AF92"/>
    <mergeCell ref="AH88:AH92"/>
    <mergeCell ref="AI88:AI92"/>
    <mergeCell ref="AJ88:AJ92"/>
    <mergeCell ref="BF88:BF92"/>
    <mergeCell ref="AB94:AB97"/>
    <mergeCell ref="AC94:AC97"/>
    <mergeCell ref="AD94:AD97"/>
    <mergeCell ref="AE94:AE97"/>
    <mergeCell ref="AF94:AF97"/>
    <mergeCell ref="A94:A97"/>
    <mergeCell ref="B94:B97"/>
    <mergeCell ref="C94:C97"/>
    <mergeCell ref="D94:D97"/>
    <mergeCell ref="G94:G97"/>
    <mergeCell ref="H94:H97"/>
    <mergeCell ref="J94:J97"/>
    <mergeCell ref="K94:K97"/>
    <mergeCell ref="L94:L97"/>
    <mergeCell ref="M94:M97"/>
    <mergeCell ref="N94:N97"/>
    <mergeCell ref="O94:O97"/>
    <mergeCell ref="P94:P97"/>
    <mergeCell ref="Q94:Q97"/>
    <mergeCell ref="R94:R97"/>
    <mergeCell ref="S94:S97"/>
    <mergeCell ref="T94:T97"/>
    <mergeCell ref="AD105:AD108"/>
    <mergeCell ref="AE105:AE108"/>
    <mergeCell ref="AF105:AF108"/>
    <mergeCell ref="AD102:AD104"/>
    <mergeCell ref="AE102:AE104"/>
    <mergeCell ref="BI94:BI97"/>
    <mergeCell ref="BJ94:BJ97"/>
    <mergeCell ref="BK94:BK97"/>
    <mergeCell ref="BL94:BL97"/>
    <mergeCell ref="BM94:BM97"/>
    <mergeCell ref="AH94:AH97"/>
    <mergeCell ref="AI94:AI97"/>
    <mergeCell ref="AJ94:AJ97"/>
    <mergeCell ref="BF94:BF97"/>
    <mergeCell ref="BG94:BG97"/>
    <mergeCell ref="AL40:AL41"/>
    <mergeCell ref="BU77:BU79"/>
    <mergeCell ref="BO77:BO79"/>
    <mergeCell ref="BP77:BP79"/>
    <mergeCell ref="BQ77:BQ79"/>
    <mergeCell ref="BR77:BR79"/>
    <mergeCell ref="BS77:BS79"/>
    <mergeCell ref="BT77:BT79"/>
    <mergeCell ref="BI77:BI81"/>
    <mergeCell ref="BJ77:BJ81"/>
    <mergeCell ref="BG88:BG92"/>
    <mergeCell ref="BH88:BH92"/>
    <mergeCell ref="BI88:BI92"/>
    <mergeCell ref="BJ88:BJ92"/>
    <mergeCell ref="BK88:BK92"/>
    <mergeCell ref="BL88:BL92"/>
    <mergeCell ref="BM88:BM92"/>
    <mergeCell ref="AA98:AA101"/>
    <mergeCell ref="AB98:AB101"/>
    <mergeCell ref="AC98:AC101"/>
    <mergeCell ref="AD98:AD101"/>
    <mergeCell ref="AE98:AE101"/>
    <mergeCell ref="AJ109:AJ112"/>
    <mergeCell ref="AA102:AA104"/>
    <mergeCell ref="AB102:AB104"/>
    <mergeCell ref="AC102:AC104"/>
    <mergeCell ref="F102:F104"/>
    <mergeCell ref="G102:G104"/>
    <mergeCell ref="J102:J104"/>
    <mergeCell ref="K102:K104"/>
    <mergeCell ref="Y102:Y104"/>
    <mergeCell ref="Z102:Z104"/>
    <mergeCell ref="Q102:Q104"/>
    <mergeCell ref="R102:R104"/>
    <mergeCell ref="S102:S104"/>
    <mergeCell ref="T102:T104"/>
    <mergeCell ref="U102:U104"/>
    <mergeCell ref="AI109:AI112"/>
    <mergeCell ref="F105:F108"/>
    <mergeCell ref="G105:G108"/>
    <mergeCell ref="Z105:Z108"/>
    <mergeCell ref="AA105:AA108"/>
    <mergeCell ref="L105:L108"/>
    <mergeCell ref="M105:M108"/>
    <mergeCell ref="N105:N108"/>
    <mergeCell ref="O105:O108"/>
    <mergeCell ref="P105:P108"/>
    <mergeCell ref="Q105:Q108"/>
    <mergeCell ref="Q109:Q112"/>
    <mergeCell ref="X102:X104"/>
    <mergeCell ref="BM102:BM104"/>
    <mergeCell ref="BM105:BM108"/>
    <mergeCell ref="BI105:BI108"/>
    <mergeCell ref="BJ105:BJ108"/>
    <mergeCell ref="BF98:BF101"/>
    <mergeCell ref="BG98:BG101"/>
    <mergeCell ref="BH98:BH101"/>
    <mergeCell ref="BI98:BI101"/>
    <mergeCell ref="BJ98:BJ101"/>
    <mergeCell ref="H98:H101"/>
    <mergeCell ref="J98:J101"/>
    <mergeCell ref="K98:K101"/>
    <mergeCell ref="L98:L101"/>
    <mergeCell ref="M98:M101"/>
    <mergeCell ref="N98:N101"/>
    <mergeCell ref="AH98:AH101"/>
    <mergeCell ref="AI98:AI101"/>
    <mergeCell ref="AJ98:AJ101"/>
    <mergeCell ref="H105:H108"/>
    <mergeCell ref="J105:J108"/>
    <mergeCell ref="V105:V108"/>
    <mergeCell ref="W105:W108"/>
    <mergeCell ref="X105:X108"/>
    <mergeCell ref="Y105:Y108"/>
    <mergeCell ref="L102:L104"/>
    <mergeCell ref="M102:M104"/>
    <mergeCell ref="N102:N104"/>
    <mergeCell ref="O102:O104"/>
    <mergeCell ref="P102:P104"/>
    <mergeCell ref="U98:U101"/>
    <mergeCell ref="AF98:AF101"/>
    <mergeCell ref="BM98:BM101"/>
    <mergeCell ref="A98:A101"/>
    <mergeCell ref="BK98:BK101"/>
    <mergeCell ref="BI102:BI104"/>
    <mergeCell ref="BJ102:BJ104"/>
    <mergeCell ref="BK102:BK104"/>
    <mergeCell ref="A102:A104"/>
    <mergeCell ref="B105:B108"/>
    <mergeCell ref="C105:C108"/>
    <mergeCell ref="D105:D108"/>
    <mergeCell ref="A105:A108"/>
    <mergeCell ref="C102:C104"/>
    <mergeCell ref="D102:D104"/>
    <mergeCell ref="B102:B104"/>
    <mergeCell ref="AB105:AB108"/>
    <mergeCell ref="AC105:AC108"/>
    <mergeCell ref="K105:K108"/>
    <mergeCell ref="E105:E108"/>
    <mergeCell ref="B98:B101"/>
    <mergeCell ref="AH105:AH108"/>
    <mergeCell ref="R105:R108"/>
    <mergeCell ref="S105:S108"/>
    <mergeCell ref="T105:T108"/>
    <mergeCell ref="U105:U108"/>
    <mergeCell ref="BK105:BK108"/>
    <mergeCell ref="BL105:BL108"/>
    <mergeCell ref="O98:O101"/>
    <mergeCell ref="P98:P101"/>
    <mergeCell ref="AH102:AH104"/>
    <mergeCell ref="AI102:AI104"/>
    <mergeCell ref="AJ102:AJ104"/>
    <mergeCell ref="AI105:AI108"/>
    <mergeCell ref="E58:E60"/>
    <mergeCell ref="B109:B112"/>
    <mergeCell ref="C109:C112"/>
    <mergeCell ref="D109:D112"/>
    <mergeCell ref="E109:E112"/>
    <mergeCell ref="F109:F112"/>
    <mergeCell ref="G109:G112"/>
    <mergeCell ref="H109:H112"/>
    <mergeCell ref="BI109:BI112"/>
    <mergeCell ref="BJ109:BJ112"/>
    <mergeCell ref="BL102:BL104"/>
    <mergeCell ref="C98:C101"/>
    <mergeCell ref="D98:D101"/>
    <mergeCell ref="E98:E101"/>
    <mergeCell ref="F98:F101"/>
    <mergeCell ref="G98:G101"/>
    <mergeCell ref="V98:V101"/>
    <mergeCell ref="W98:W101"/>
    <mergeCell ref="X98:X101"/>
    <mergeCell ref="Y98:Y101"/>
    <mergeCell ref="Z98:Z101"/>
    <mergeCell ref="Q98:Q101"/>
    <mergeCell ref="R98:R101"/>
    <mergeCell ref="S98:S101"/>
    <mergeCell ref="T98:T101"/>
    <mergeCell ref="E102:E104"/>
    <mergeCell ref="H102:H104"/>
    <mergeCell ref="AF102:AF104"/>
    <mergeCell ref="BL98:BL101"/>
    <mergeCell ref="AJ105:AJ108"/>
    <mergeCell ref="V102:V104"/>
    <mergeCell ref="W102:W104"/>
    <mergeCell ref="BU109:BU112"/>
    <mergeCell ref="BK109:BK112"/>
    <mergeCell ref="BL109:BL112"/>
    <mergeCell ref="BM109:BM112"/>
    <mergeCell ref="BN109:BN112"/>
    <mergeCell ref="AD109:AD112"/>
    <mergeCell ref="AE109:AE112"/>
    <mergeCell ref="AF109:AF112"/>
    <mergeCell ref="AG109:AG112"/>
    <mergeCell ref="AH109:AH112"/>
    <mergeCell ref="A109:A112"/>
    <mergeCell ref="K109:K112"/>
    <mergeCell ref="L109:L112"/>
    <mergeCell ref="M109:M112"/>
    <mergeCell ref="N109:N112"/>
    <mergeCell ref="J109:J112"/>
    <mergeCell ref="O109:O112"/>
    <mergeCell ref="P109:P112"/>
    <mergeCell ref="X109:X112"/>
    <mergeCell ref="Y109:Y112"/>
    <mergeCell ref="Z109:Z112"/>
    <mergeCell ref="AA109:AA112"/>
    <mergeCell ref="AB109:AB112"/>
    <mergeCell ref="S109:S112"/>
    <mergeCell ref="T109:T112"/>
    <mergeCell ref="U109:U112"/>
    <mergeCell ref="V109:V112"/>
    <mergeCell ref="W109:W112"/>
    <mergeCell ref="AC109:AC112"/>
    <mergeCell ref="R109:R112"/>
  </mergeCells>
  <conditionalFormatting sqref="K9 K12">
    <cfRule type="cellIs" dxfId="802" priority="1258" operator="equal">
      <formula>"Muy Alta"</formula>
    </cfRule>
    <cfRule type="cellIs" dxfId="801" priority="1259" operator="equal">
      <formula>"Alta"</formula>
    </cfRule>
    <cfRule type="cellIs" dxfId="800" priority="1260" operator="equal">
      <formula>"Media"</formula>
    </cfRule>
    <cfRule type="cellIs" dxfId="799" priority="1261" operator="equal">
      <formula>"Baja"</formula>
    </cfRule>
    <cfRule type="cellIs" dxfId="798" priority="1262" operator="equal">
      <formula>"Muy Baja"</formula>
    </cfRule>
  </conditionalFormatting>
  <conditionalFormatting sqref="K9:K76">
    <cfRule type="cellIs" dxfId="797" priority="296" operator="equal">
      <formula>"Rara vez"</formula>
    </cfRule>
    <cfRule type="cellIs" dxfId="796" priority="298" operator="equal">
      <formula>"Rara vez"</formula>
    </cfRule>
  </conditionalFormatting>
  <conditionalFormatting sqref="K9:K97">
    <cfRule type="cellIs" dxfId="795" priority="293" operator="equal">
      <formula>"Casi Seguro"</formula>
    </cfRule>
    <cfRule type="cellIs" dxfId="794" priority="294" operator="equal">
      <formula>"Probable"</formula>
    </cfRule>
    <cfRule type="cellIs" dxfId="793" priority="295" operator="equal">
      <formula>"Posible"</formula>
    </cfRule>
    <cfRule type="cellIs" dxfId="792" priority="297" operator="equal">
      <formula>"Improbable"</formula>
    </cfRule>
  </conditionalFormatting>
  <conditionalFormatting sqref="K15">
    <cfRule type="cellIs" dxfId="791" priority="880" operator="equal">
      <formula>"Muy Alta"</formula>
    </cfRule>
    <cfRule type="cellIs" dxfId="790" priority="881" operator="equal">
      <formula>"Alta"</formula>
    </cfRule>
    <cfRule type="cellIs" dxfId="789" priority="882" operator="equal">
      <formula>"Media"</formula>
    </cfRule>
    <cfRule type="cellIs" dxfId="788" priority="883" operator="equal">
      <formula>"Baja"</formula>
    </cfRule>
    <cfRule type="cellIs" dxfId="787" priority="884" operator="equal">
      <formula>"Muy Baja"</formula>
    </cfRule>
  </conditionalFormatting>
  <conditionalFormatting sqref="K18">
    <cfRule type="cellIs" dxfId="786" priority="1790" operator="equal">
      <formula>"Muy Alta"</formula>
    </cfRule>
    <cfRule type="cellIs" dxfId="785" priority="1791" operator="equal">
      <formula>"Alta"</formula>
    </cfRule>
    <cfRule type="cellIs" dxfId="784" priority="1792" operator="equal">
      <formula>"Media"</formula>
    </cfRule>
    <cfRule type="cellIs" dxfId="783" priority="1793" operator="equal">
      <formula>"Baja"</formula>
    </cfRule>
    <cfRule type="cellIs" dxfId="782" priority="1794" operator="equal">
      <formula>"Muy Baja"</formula>
    </cfRule>
  </conditionalFormatting>
  <conditionalFormatting sqref="K22">
    <cfRule type="cellIs" dxfId="781" priority="1097" operator="equal">
      <formula>"Muy Alta"</formula>
    </cfRule>
    <cfRule type="cellIs" dxfId="780" priority="1098" operator="equal">
      <formula>"Alta"</formula>
    </cfRule>
    <cfRule type="cellIs" dxfId="779" priority="1099" operator="equal">
      <formula>"Media"</formula>
    </cfRule>
    <cfRule type="cellIs" dxfId="778" priority="1100" operator="equal">
      <formula>"Baja"</formula>
    </cfRule>
    <cfRule type="cellIs" dxfId="777" priority="1101" operator="equal">
      <formula>"Muy Baja"</formula>
    </cfRule>
  </conditionalFormatting>
  <conditionalFormatting sqref="K25">
    <cfRule type="cellIs" dxfId="776" priority="1836" operator="equal">
      <formula>"Muy Alta"</formula>
    </cfRule>
    <cfRule type="cellIs" dxfId="775" priority="1837" operator="equal">
      <formula>"Alta"</formula>
    </cfRule>
    <cfRule type="cellIs" dxfId="774" priority="1838" operator="equal">
      <formula>"Media"</formula>
    </cfRule>
    <cfRule type="cellIs" dxfId="773" priority="1839" operator="equal">
      <formula>"Baja"</formula>
    </cfRule>
    <cfRule type="cellIs" dxfId="772" priority="1840" operator="equal">
      <formula>"Muy Baja"</formula>
    </cfRule>
  </conditionalFormatting>
  <conditionalFormatting sqref="K31">
    <cfRule type="cellIs" dxfId="771" priority="1153" operator="equal">
      <formula>"Muy Alta"</formula>
    </cfRule>
    <cfRule type="cellIs" dxfId="770" priority="1154" operator="equal">
      <formula>"Alta"</formula>
    </cfRule>
    <cfRule type="cellIs" dxfId="769" priority="1155" operator="equal">
      <formula>"Media"</formula>
    </cfRule>
    <cfRule type="cellIs" dxfId="768" priority="1156" operator="equal">
      <formula>"Baja"</formula>
    </cfRule>
    <cfRule type="cellIs" dxfId="767" priority="1157" operator="equal">
      <formula>"Muy Baja"</formula>
    </cfRule>
  </conditionalFormatting>
  <conditionalFormatting sqref="K35">
    <cfRule type="cellIs" dxfId="766" priority="1895" operator="equal">
      <formula>"Muy Alta"</formula>
    </cfRule>
    <cfRule type="cellIs" dxfId="765" priority="1896" operator="equal">
      <formula>"Alta"</formula>
    </cfRule>
    <cfRule type="cellIs" dxfId="764" priority="1897" operator="equal">
      <formula>"Media"</formula>
    </cfRule>
    <cfRule type="cellIs" dxfId="763" priority="1898" operator="equal">
      <formula>"Baja"</formula>
    </cfRule>
    <cfRule type="cellIs" dxfId="762" priority="1899" operator="equal">
      <formula>"Muy Baja"</formula>
    </cfRule>
  </conditionalFormatting>
  <conditionalFormatting sqref="K40">
    <cfRule type="cellIs" dxfId="761" priority="1214" operator="equal">
      <formula>"Muy Alta"</formula>
    </cfRule>
    <cfRule type="cellIs" dxfId="760" priority="1215" operator="equal">
      <formula>"Alta"</formula>
    </cfRule>
    <cfRule type="cellIs" dxfId="759" priority="1216" operator="equal">
      <formula>"Media"</formula>
    </cfRule>
    <cfRule type="cellIs" dxfId="758" priority="1217" operator="equal">
      <formula>"Baja"</formula>
    </cfRule>
    <cfRule type="cellIs" dxfId="757" priority="1218" operator="equal">
      <formula>"Muy Baja"</formula>
    </cfRule>
  </conditionalFormatting>
  <conditionalFormatting sqref="K46">
    <cfRule type="cellIs" dxfId="756" priority="1302" operator="equal">
      <formula>"Muy Alta"</formula>
    </cfRule>
    <cfRule type="cellIs" dxfId="755" priority="1303" operator="equal">
      <formula>"Alta"</formula>
    </cfRule>
    <cfRule type="cellIs" dxfId="754" priority="1304" operator="equal">
      <formula>"Media"</formula>
    </cfRule>
    <cfRule type="cellIs" dxfId="753" priority="1305" operator="equal">
      <formula>"Baja"</formula>
    </cfRule>
    <cfRule type="cellIs" dxfId="752" priority="1306" operator="equal">
      <formula>"Muy Baja"</formula>
    </cfRule>
  </conditionalFormatting>
  <conditionalFormatting sqref="K54">
    <cfRule type="cellIs" dxfId="751" priority="288" operator="equal">
      <formula>"Muy Alta"</formula>
    </cfRule>
    <cfRule type="cellIs" dxfId="750" priority="289" operator="equal">
      <formula>"Alta"</formula>
    </cfRule>
    <cfRule type="cellIs" dxfId="749" priority="290" operator="equal">
      <formula>"Media"</formula>
    </cfRule>
    <cfRule type="cellIs" dxfId="748" priority="291" operator="equal">
      <formula>"Baja"</formula>
    </cfRule>
    <cfRule type="cellIs" dxfId="747" priority="292" operator="equal">
      <formula>"Muy Baja"</formula>
    </cfRule>
  </conditionalFormatting>
  <conditionalFormatting sqref="K58 K61">
    <cfRule type="cellIs" dxfId="746" priority="360" operator="equal">
      <formula>"Muy Alta"</formula>
    </cfRule>
    <cfRule type="cellIs" dxfId="745" priority="361" operator="equal">
      <formula>"Alta"</formula>
    </cfRule>
    <cfRule type="cellIs" dxfId="744" priority="362" operator="equal">
      <formula>"Media"</formula>
    </cfRule>
    <cfRule type="cellIs" dxfId="743" priority="363" operator="equal">
      <formula>"Baja"</formula>
    </cfRule>
    <cfRule type="cellIs" dxfId="742" priority="364" operator="equal">
      <formula>"Muy Baja"</formula>
    </cfRule>
  </conditionalFormatting>
  <conditionalFormatting sqref="K65 K67 K72:K74">
    <cfRule type="cellIs" dxfId="741" priority="403" operator="equal">
      <formula>"Muy Alta"</formula>
    </cfRule>
    <cfRule type="cellIs" dxfId="740" priority="404" operator="equal">
      <formula>"Alta"</formula>
    </cfRule>
    <cfRule type="cellIs" dxfId="739" priority="405" operator="equal">
      <formula>"Media"</formula>
    </cfRule>
    <cfRule type="cellIs" dxfId="738" priority="406" operator="equal">
      <formula>"Baja"</formula>
    </cfRule>
    <cfRule type="cellIs" dxfId="737" priority="407" operator="equal">
      <formula>"Muy Baja"</formula>
    </cfRule>
  </conditionalFormatting>
  <conditionalFormatting sqref="K74">
    <cfRule type="cellIs" dxfId="736" priority="1516" operator="equal">
      <formula>"Rara vez"</formula>
    </cfRule>
    <cfRule type="cellIs" dxfId="735" priority="1518" operator="equal">
      <formula>"Rara vez"</formula>
    </cfRule>
  </conditionalFormatting>
  <conditionalFormatting sqref="K74:K76">
    <cfRule type="cellIs" dxfId="734" priority="1462" operator="equal">
      <formula>"Rara vez"</formula>
    </cfRule>
    <cfRule type="cellIs" dxfId="733" priority="1464" operator="equal">
      <formula>"Rara vez"</formula>
    </cfRule>
  </conditionalFormatting>
  <conditionalFormatting sqref="K74:K81">
    <cfRule type="cellIs" dxfId="732" priority="1557" operator="equal">
      <formula>"Rara vez"</formula>
    </cfRule>
    <cfRule type="cellIs" dxfId="731" priority="1559" operator="equal">
      <formula>"Rara vez"</formula>
    </cfRule>
  </conditionalFormatting>
  <conditionalFormatting sqref="K77">
    <cfRule type="cellIs" dxfId="730" priority="1608" operator="equal">
      <formula>"Muy Alta"</formula>
    </cfRule>
    <cfRule type="cellIs" dxfId="729" priority="1609" operator="equal">
      <formula>"Alta"</formula>
    </cfRule>
    <cfRule type="cellIs" dxfId="728" priority="1610" operator="equal">
      <formula>"Media"</formula>
    </cfRule>
    <cfRule type="cellIs" dxfId="727" priority="1611" operator="equal">
      <formula>"Baja"</formula>
    </cfRule>
    <cfRule type="cellIs" dxfId="726" priority="1612" operator="equal">
      <formula>"Muy Baja"</formula>
    </cfRule>
    <cfRule type="cellIs" dxfId="725" priority="1719" operator="equal">
      <formula>"Rara vez"</formula>
    </cfRule>
    <cfRule type="cellIs" dxfId="724" priority="1721" operator="equal">
      <formula>"Rara vez"</formula>
    </cfRule>
  </conditionalFormatting>
  <conditionalFormatting sqref="K77:K81">
    <cfRule type="cellIs" dxfId="723" priority="1665" operator="equal">
      <formula>"Rara vez"</formula>
    </cfRule>
    <cfRule type="cellIs" dxfId="722" priority="1667" operator="equal">
      <formula>"Rara vez"</formula>
    </cfRule>
    <cfRule type="cellIs" dxfId="721" priority="1760" operator="equal">
      <formula>"Rara vez"</formula>
    </cfRule>
    <cfRule type="cellIs" dxfId="720" priority="1762" operator="equal">
      <formula>"Rara vez"</formula>
    </cfRule>
  </conditionalFormatting>
  <conditionalFormatting sqref="K82">
    <cfRule type="cellIs" dxfId="719" priority="941" operator="equal">
      <formula>"Muy Alta"</formula>
    </cfRule>
    <cfRule type="cellIs" dxfId="718" priority="942" operator="equal">
      <formula>"Alta"</formula>
    </cfRule>
    <cfRule type="cellIs" dxfId="717" priority="943" operator="equal">
      <formula>"Media"</formula>
    </cfRule>
    <cfRule type="cellIs" dxfId="716" priority="944" operator="equal">
      <formula>"Baja"</formula>
    </cfRule>
    <cfRule type="cellIs" dxfId="715" priority="945" operator="equal">
      <formula>"Muy Baja"</formula>
    </cfRule>
    <cfRule type="cellIs" dxfId="714" priority="1037" operator="equal">
      <formula>"Rara vez"</formula>
    </cfRule>
    <cfRule type="cellIs" dxfId="713" priority="1039" operator="equal">
      <formula>"Rara vez"</formula>
    </cfRule>
  </conditionalFormatting>
  <conditionalFormatting sqref="K82:K97">
    <cfRule type="cellIs" dxfId="712" priority="553" operator="equal">
      <formula>"Rara vez"</formula>
    </cfRule>
    <cfRule type="cellIs" dxfId="711" priority="555" operator="equal">
      <formula>"Rara vez"</formula>
    </cfRule>
  </conditionalFormatting>
  <conditionalFormatting sqref="K87:K88">
    <cfRule type="cellIs" dxfId="710" priority="778" operator="equal">
      <formula>"Muy Alta"</formula>
    </cfRule>
    <cfRule type="cellIs" dxfId="709" priority="779" operator="equal">
      <formula>"Alta"</formula>
    </cfRule>
    <cfRule type="cellIs" dxfId="708" priority="780" operator="equal">
      <formula>"Media"</formula>
    </cfRule>
    <cfRule type="cellIs" dxfId="707" priority="781" operator="equal">
      <formula>"Baja"</formula>
    </cfRule>
    <cfRule type="cellIs" dxfId="706" priority="782" operator="equal">
      <formula>"Muy Baja"</formula>
    </cfRule>
  </conditionalFormatting>
  <conditionalFormatting sqref="K93">
    <cfRule type="cellIs" dxfId="705" priority="520" operator="equal">
      <formula>"Rara vez"</formula>
    </cfRule>
    <cfRule type="cellIs" dxfId="704" priority="522" operator="equal">
      <formula>"Rara vez"</formula>
    </cfRule>
    <cfRule type="cellIs" dxfId="703" priority="531" operator="equal">
      <formula>"Rara vez"</formula>
    </cfRule>
    <cfRule type="cellIs" dxfId="702" priority="533" operator="equal">
      <formula>"Rara vez"</formula>
    </cfRule>
    <cfRule type="cellIs" dxfId="701" priority="542" operator="equal">
      <formula>"Rara vez"</formula>
    </cfRule>
    <cfRule type="cellIs" dxfId="700" priority="544" operator="equal">
      <formula>"Rara vez"</formula>
    </cfRule>
  </conditionalFormatting>
  <conditionalFormatting sqref="K93:K94">
    <cfRule type="cellIs" dxfId="699" priority="512" operator="equal">
      <formula>"Muy Alta"</formula>
    </cfRule>
    <cfRule type="cellIs" dxfId="698" priority="513" operator="equal">
      <formula>"Alta"</formula>
    </cfRule>
    <cfRule type="cellIs" dxfId="697" priority="514" operator="equal">
      <formula>"Media"</formula>
    </cfRule>
    <cfRule type="cellIs" dxfId="696" priority="515" operator="equal">
      <formula>"Baja"</formula>
    </cfRule>
    <cfRule type="cellIs" dxfId="695" priority="516" operator="equal">
      <formula>"Muy Baja"</formula>
    </cfRule>
  </conditionalFormatting>
  <conditionalFormatting sqref="K98:K102">
    <cfRule type="cellIs" dxfId="694" priority="126" operator="equal">
      <formula>"Casi Seguro"</formula>
    </cfRule>
    <cfRule type="cellIs" dxfId="693" priority="127" operator="equal">
      <formula>"Probable"</formula>
    </cfRule>
    <cfRule type="cellIs" dxfId="692" priority="128" operator="equal">
      <formula>"Posible"</formula>
    </cfRule>
    <cfRule type="cellIs" dxfId="691" priority="129" operator="equal">
      <formula>"Rara vez"</formula>
    </cfRule>
    <cfRule type="cellIs" dxfId="690" priority="130" operator="equal">
      <formula>"Improbable"</formula>
    </cfRule>
    <cfRule type="cellIs" dxfId="689" priority="131" operator="equal">
      <formula>"Rara vez"</formula>
    </cfRule>
  </conditionalFormatting>
  <conditionalFormatting sqref="K105">
    <cfRule type="cellIs" dxfId="688" priority="110" operator="equal">
      <formula>"Casi Seguro"</formula>
    </cfRule>
    <cfRule type="cellIs" dxfId="687" priority="111" operator="equal">
      <formula>"Probable"</formula>
    </cfRule>
    <cfRule type="cellIs" dxfId="686" priority="112" operator="equal">
      <formula>"Posible"</formula>
    </cfRule>
    <cfRule type="cellIs" dxfId="685" priority="113" operator="equal">
      <formula>"Rara vez"</formula>
    </cfRule>
    <cfRule type="cellIs" dxfId="684" priority="114" operator="equal">
      <formula>"Improbable"</formula>
    </cfRule>
    <cfRule type="cellIs" dxfId="683" priority="115" operator="equal">
      <formula>"Rara vez"</formula>
    </cfRule>
  </conditionalFormatting>
  <conditionalFormatting sqref="K109">
    <cfRule type="cellIs" dxfId="682" priority="60" operator="equal">
      <formula>"Casi Seguro"</formula>
    </cfRule>
    <cfRule type="cellIs" dxfId="681" priority="61" operator="equal">
      <formula>"Probable"</formula>
    </cfRule>
    <cfRule type="cellIs" dxfId="680" priority="62" operator="equal">
      <formula>"Posible"</formula>
    </cfRule>
    <cfRule type="cellIs" dxfId="679" priority="63" operator="equal">
      <formula>"Rara vez"</formula>
    </cfRule>
    <cfRule type="cellIs" dxfId="678" priority="64" operator="equal">
      <formula>"Improbable"</formula>
    </cfRule>
    <cfRule type="cellIs" dxfId="677" priority="65" operator="equal">
      <formula>"Rara vez"</formula>
    </cfRule>
    <cfRule type="cellIs" dxfId="676" priority="79" operator="equal">
      <formula>"Muy Alta"</formula>
    </cfRule>
    <cfRule type="cellIs" dxfId="675" priority="80" operator="equal">
      <formula>"Alta"</formula>
    </cfRule>
    <cfRule type="cellIs" dxfId="674" priority="81" operator="equal">
      <formula>"Media"</formula>
    </cfRule>
    <cfRule type="cellIs" dxfId="673" priority="82" operator="equal">
      <formula>"Baja"</formula>
    </cfRule>
    <cfRule type="cellIs" dxfId="672" priority="83" operator="equal">
      <formula>"Muy Baja"</formula>
    </cfRule>
  </conditionalFormatting>
  <conditionalFormatting sqref="K113">
    <cfRule type="cellIs" dxfId="671" priority="9" operator="equal">
      <formula>"Casi Seguro"</formula>
    </cfRule>
    <cfRule type="cellIs" dxfId="670" priority="10" operator="equal">
      <formula>"Probable"</formula>
    </cfRule>
    <cfRule type="cellIs" dxfId="669" priority="11" operator="equal">
      <formula>"Posible"</formula>
    </cfRule>
    <cfRule type="cellIs" dxfId="668" priority="12" operator="equal">
      <formula>"Rara vez"</formula>
    </cfRule>
    <cfRule type="cellIs" dxfId="667" priority="13" operator="equal">
      <formula>"Improbable"</formula>
    </cfRule>
    <cfRule type="cellIs" dxfId="666" priority="14" operator="equal">
      <formula>"Rara vez"</formula>
    </cfRule>
    <cfRule type="cellIs" dxfId="665" priority="28" operator="equal">
      <formula>"Muy Alta"</formula>
    </cfRule>
    <cfRule type="cellIs" dxfId="664" priority="29" operator="equal">
      <formula>"Alta"</formula>
    </cfRule>
    <cfRule type="cellIs" dxfId="663" priority="30" operator="equal">
      <formula>"Media"</formula>
    </cfRule>
    <cfRule type="cellIs" dxfId="662" priority="31" operator="equal">
      <formula>"Baja"</formula>
    </cfRule>
    <cfRule type="cellIs" dxfId="661" priority="32" operator="equal">
      <formula>"Muy Baja"</formula>
    </cfRule>
  </conditionalFormatting>
  <conditionalFormatting sqref="AG9:AG97">
    <cfRule type="containsText" dxfId="660" priority="287" operator="containsText" text="❌">
      <formula>NOT(ISERROR(SEARCH(("❌"),(AG9))))</formula>
    </cfRule>
  </conditionalFormatting>
  <conditionalFormatting sqref="AG98:AG108">
    <cfRule type="containsText" dxfId="659" priority="137" operator="containsText" text="❌">
      <formula>NOT(ISERROR(SEARCH("❌",AG98)))</formula>
    </cfRule>
  </conditionalFormatting>
  <conditionalFormatting sqref="AG109">
    <cfRule type="containsText" dxfId="658" priority="84" operator="containsText" text="❌">
      <formula>NOT(ISERROR(SEARCH("❌",AG109)))</formula>
    </cfRule>
  </conditionalFormatting>
  <conditionalFormatting sqref="AG113">
    <cfRule type="containsText" dxfId="657" priority="33" operator="containsText" text="❌">
      <formula>NOT(ISERROR(SEARCH("❌",AG113)))</formula>
    </cfRule>
  </conditionalFormatting>
  <conditionalFormatting sqref="AG114:AG119">
    <cfRule type="containsText" dxfId="656" priority="157" operator="containsText" text="❌">
      <formula>NOT(ISERROR(SEARCH("❌",AG114)))</formula>
    </cfRule>
  </conditionalFormatting>
  <conditionalFormatting sqref="AH9">
    <cfRule type="cellIs" dxfId="655" priority="1263" operator="equal">
      <formula>"Catastrófico"</formula>
    </cfRule>
    <cfRule type="cellIs" dxfId="654" priority="1264" operator="equal">
      <formula>"Mayor"</formula>
    </cfRule>
    <cfRule type="cellIs" dxfId="653" priority="1265" operator="equal">
      <formula>"Moderado"</formula>
    </cfRule>
    <cfRule type="cellIs" dxfId="652" priority="1266" operator="equal">
      <formula>"Menor"</formula>
    </cfRule>
    <cfRule type="cellIs" dxfId="651" priority="1267" operator="equal">
      <formula>"Leve"</formula>
    </cfRule>
  </conditionalFormatting>
  <conditionalFormatting sqref="AH12">
    <cfRule type="cellIs" dxfId="650" priority="1253" operator="equal">
      <formula>"Catastrófico"</formula>
    </cfRule>
    <cfRule type="cellIs" dxfId="649" priority="1254" operator="equal">
      <formula>"Mayor"</formula>
    </cfRule>
    <cfRule type="cellIs" dxfId="648" priority="1255" operator="equal">
      <formula>"Moderado"</formula>
    </cfRule>
    <cfRule type="cellIs" dxfId="647" priority="1256" operator="equal">
      <formula>"Menor"</formula>
    </cfRule>
    <cfRule type="cellIs" dxfId="646" priority="1257" operator="equal">
      <formula>"Leve"</formula>
    </cfRule>
  </conditionalFormatting>
  <conditionalFormatting sqref="AH15">
    <cfRule type="cellIs" dxfId="645" priority="885" operator="equal">
      <formula>"Catastrófico"</formula>
    </cfRule>
    <cfRule type="cellIs" dxfId="644" priority="886" operator="equal">
      <formula>"Mayor"</formula>
    </cfRule>
    <cfRule type="cellIs" dxfId="643" priority="887" operator="equal">
      <formula>"Moderado"</formula>
    </cfRule>
    <cfRule type="cellIs" dxfId="642" priority="888" operator="equal">
      <formula>"Menor"</formula>
    </cfRule>
    <cfRule type="cellIs" dxfId="641" priority="889" operator="equal">
      <formula>"Leve"</formula>
    </cfRule>
  </conditionalFormatting>
  <conditionalFormatting sqref="AH18">
    <cfRule type="cellIs" dxfId="640" priority="1795" operator="equal">
      <formula>"Catastrófico"</formula>
    </cfRule>
    <cfRule type="cellIs" dxfId="639" priority="1796" operator="equal">
      <formula>"Mayor"</formula>
    </cfRule>
    <cfRule type="cellIs" dxfId="638" priority="1797" operator="equal">
      <formula>"Moderado"</formula>
    </cfRule>
    <cfRule type="cellIs" dxfId="637" priority="1798" operator="equal">
      <formula>"Menor"</formula>
    </cfRule>
    <cfRule type="cellIs" dxfId="636" priority="1799" operator="equal">
      <formula>"Leve"</formula>
    </cfRule>
  </conditionalFormatting>
  <conditionalFormatting sqref="AH22">
    <cfRule type="cellIs" dxfId="635" priority="1092" operator="equal">
      <formula>"Catastrófico"</formula>
    </cfRule>
    <cfRule type="cellIs" dxfId="634" priority="1093" operator="equal">
      <formula>"Mayor"</formula>
    </cfRule>
    <cfRule type="cellIs" dxfId="633" priority="1094" operator="equal">
      <formula>"Moderado"</formula>
    </cfRule>
    <cfRule type="cellIs" dxfId="632" priority="1095" operator="equal">
      <formula>"Menor"</formula>
    </cfRule>
    <cfRule type="cellIs" dxfId="631" priority="1096" operator="equal">
      <formula>"Leve"</formula>
    </cfRule>
  </conditionalFormatting>
  <conditionalFormatting sqref="AH25">
    <cfRule type="cellIs" dxfId="630" priority="1831" operator="equal">
      <formula>"Catastrófico"</formula>
    </cfRule>
    <cfRule type="cellIs" dxfId="629" priority="1832" operator="equal">
      <formula>"Mayor"</formula>
    </cfRule>
    <cfRule type="cellIs" dxfId="628" priority="1833" operator="equal">
      <formula>"Moderado"</formula>
    </cfRule>
    <cfRule type="cellIs" dxfId="627" priority="1834" operator="equal">
      <formula>"Menor"</formula>
    </cfRule>
    <cfRule type="cellIs" dxfId="626" priority="1835" operator="equal">
      <formula>"Leve"</formula>
    </cfRule>
  </conditionalFormatting>
  <conditionalFormatting sqref="AH31">
    <cfRule type="cellIs" dxfId="625" priority="1148" operator="equal">
      <formula>"Catastrófico"</formula>
    </cfRule>
    <cfRule type="cellIs" dxfId="624" priority="1149" operator="equal">
      <formula>"Mayor"</formula>
    </cfRule>
    <cfRule type="cellIs" dxfId="623" priority="1150" operator="equal">
      <formula>"Moderado"</formula>
    </cfRule>
    <cfRule type="cellIs" dxfId="622" priority="1151" operator="equal">
      <formula>"Menor"</formula>
    </cfRule>
    <cfRule type="cellIs" dxfId="621" priority="1152" operator="equal">
      <formula>"Leve"</formula>
    </cfRule>
  </conditionalFormatting>
  <conditionalFormatting sqref="AH35 AJ35">
    <cfRule type="cellIs" dxfId="620" priority="1890" operator="equal">
      <formula>"Catastrófico"</formula>
    </cfRule>
    <cfRule type="cellIs" dxfId="619" priority="1891" operator="equal">
      <formula>"Mayor"</formula>
    </cfRule>
    <cfRule type="cellIs" dxfId="618" priority="1893" operator="equal">
      <formula>"Menor"</formula>
    </cfRule>
    <cfRule type="cellIs" dxfId="617" priority="1894" operator="equal">
      <formula>"Leve"</formula>
    </cfRule>
  </conditionalFormatting>
  <conditionalFormatting sqref="AH40">
    <cfRule type="cellIs" dxfId="616" priority="1209" operator="equal">
      <formula>"Catastrófico"</formula>
    </cfRule>
    <cfRule type="cellIs" dxfId="615" priority="1210" operator="equal">
      <formula>"Mayor"</formula>
    </cfRule>
    <cfRule type="cellIs" dxfId="614" priority="1211" operator="equal">
      <formula>"Moderado"</formula>
    </cfRule>
    <cfRule type="cellIs" dxfId="613" priority="1212" operator="equal">
      <formula>"Menor"</formula>
    </cfRule>
    <cfRule type="cellIs" dxfId="612" priority="1213" operator="equal">
      <formula>"Leve"</formula>
    </cfRule>
  </conditionalFormatting>
  <conditionalFormatting sqref="AH46">
    <cfRule type="cellIs" dxfId="611" priority="1297" operator="equal">
      <formula>"Catastrófico"</formula>
    </cfRule>
    <cfRule type="cellIs" dxfId="610" priority="1298" operator="equal">
      <formula>"Mayor"</formula>
    </cfRule>
    <cfRule type="cellIs" dxfId="609" priority="1299" operator="equal">
      <formula>"Moderado"</formula>
    </cfRule>
    <cfRule type="cellIs" dxfId="608" priority="1300" operator="equal">
      <formula>"Menor"</formula>
    </cfRule>
    <cfRule type="cellIs" dxfId="607" priority="1301" operator="equal">
      <formula>"Leve"</formula>
    </cfRule>
  </conditionalFormatting>
  <conditionalFormatting sqref="AH51">
    <cfRule type="cellIs" dxfId="606" priority="1335" operator="equal">
      <formula>"Catastrófico"</formula>
    </cfRule>
    <cfRule type="cellIs" dxfId="605" priority="1336" operator="equal">
      <formula>"Mayor"</formula>
    </cfRule>
    <cfRule type="cellIs" dxfId="604" priority="1337" operator="equal">
      <formula>"Moderado"</formula>
    </cfRule>
    <cfRule type="cellIs" dxfId="603" priority="1338" operator="equal">
      <formula>"Menor"</formula>
    </cfRule>
    <cfRule type="cellIs" dxfId="602" priority="1339" operator="equal">
      <formula>"Leve"</formula>
    </cfRule>
  </conditionalFormatting>
  <conditionalFormatting sqref="AH54">
    <cfRule type="cellIs" dxfId="601" priority="202" operator="equal">
      <formula>"Catastrófico"</formula>
    </cfRule>
    <cfRule type="cellIs" dxfId="600" priority="203" operator="equal">
      <formula>"Mayor"</formula>
    </cfRule>
    <cfRule type="cellIs" dxfId="599" priority="204" operator="equal">
      <formula>"Moderado"</formula>
    </cfRule>
    <cfRule type="cellIs" dxfId="598" priority="205" operator="equal">
      <formula>"Menor"</formula>
    </cfRule>
    <cfRule type="cellIs" dxfId="597" priority="206" operator="equal">
      <formula>"Leve"</formula>
    </cfRule>
  </conditionalFormatting>
  <conditionalFormatting sqref="AH58">
    <cfRule type="cellIs" dxfId="596" priority="279" operator="equal">
      <formula>"Catastrófico"</formula>
    </cfRule>
    <cfRule type="cellIs" dxfId="595" priority="280" operator="equal">
      <formula>"Mayor"</formula>
    </cfRule>
    <cfRule type="cellIs" dxfId="594" priority="281" operator="equal">
      <formula>"Moderado"</formula>
    </cfRule>
    <cfRule type="cellIs" dxfId="593" priority="282" operator="equal">
      <formula>"Menor"</formula>
    </cfRule>
    <cfRule type="cellIs" dxfId="592" priority="283" operator="equal">
      <formula>"Leve"</formula>
    </cfRule>
  </conditionalFormatting>
  <conditionalFormatting sqref="AH61">
    <cfRule type="cellIs" dxfId="591" priority="355" operator="equal">
      <formula>"Catastrófico"</formula>
    </cfRule>
    <cfRule type="cellIs" dxfId="590" priority="356" operator="equal">
      <formula>"Mayor"</formula>
    </cfRule>
    <cfRule type="cellIs" dxfId="589" priority="357" operator="equal">
      <formula>"Moderado"</formula>
    </cfRule>
    <cfRule type="cellIs" dxfId="588" priority="358" operator="equal">
      <formula>"Menor"</formula>
    </cfRule>
    <cfRule type="cellIs" dxfId="587" priority="359" operator="equal">
      <formula>"Leve"</formula>
    </cfRule>
  </conditionalFormatting>
  <conditionalFormatting sqref="AH65 AH67 AH72:AH74 AH93:AH94">
    <cfRule type="cellIs" dxfId="586" priority="398" operator="equal">
      <formula>"Catastrófico"</formula>
    </cfRule>
    <cfRule type="cellIs" dxfId="585" priority="399" operator="equal">
      <formula>"Mayor"</formula>
    </cfRule>
    <cfRule type="cellIs" dxfId="584" priority="400" operator="equal">
      <formula>"Moderado"</formula>
    </cfRule>
    <cfRule type="cellIs" dxfId="583" priority="401" operator="equal">
      <formula>"Menor"</formula>
    </cfRule>
    <cfRule type="cellIs" dxfId="582" priority="402" operator="equal">
      <formula>"Leve"</formula>
    </cfRule>
  </conditionalFormatting>
  <conditionalFormatting sqref="AH77">
    <cfRule type="cellIs" dxfId="581" priority="1603" operator="equal">
      <formula>"Catastrófico"</formula>
    </cfRule>
    <cfRule type="cellIs" dxfId="580" priority="1604" operator="equal">
      <formula>"Mayor"</formula>
    </cfRule>
    <cfRule type="cellIs" dxfId="579" priority="1605" operator="equal">
      <formula>"Moderado"</formula>
    </cfRule>
    <cfRule type="cellIs" dxfId="578" priority="1606" operator="equal">
      <formula>"Menor"</formula>
    </cfRule>
    <cfRule type="cellIs" dxfId="577" priority="1607" operator="equal">
      <formula>"Leve"</formula>
    </cfRule>
  </conditionalFormatting>
  <conditionalFormatting sqref="AH82">
    <cfRule type="cellIs" dxfId="576" priority="936" operator="equal">
      <formula>"Catastrófico"</formula>
    </cfRule>
    <cfRule type="cellIs" dxfId="575" priority="937" operator="equal">
      <formula>"Mayor"</formula>
    </cfRule>
    <cfRule type="cellIs" dxfId="574" priority="938" operator="equal">
      <formula>"Moderado"</formula>
    </cfRule>
    <cfRule type="cellIs" dxfId="573" priority="939" operator="equal">
      <formula>"Menor"</formula>
    </cfRule>
    <cfRule type="cellIs" dxfId="572" priority="940" operator="equal">
      <formula>"Leve"</formula>
    </cfRule>
  </conditionalFormatting>
  <conditionalFormatting sqref="AH87:AH88">
    <cfRule type="cellIs" dxfId="571" priority="783" operator="equal">
      <formula>"Catastrófico"</formula>
    </cfRule>
    <cfRule type="cellIs" dxfId="570" priority="784" operator="equal">
      <formula>"Mayor"</formula>
    </cfRule>
    <cfRule type="cellIs" dxfId="569" priority="785" operator="equal">
      <formula>"Moderado"</formula>
    </cfRule>
    <cfRule type="cellIs" dxfId="568" priority="786" operator="equal">
      <formula>"Menor"</formula>
    </cfRule>
    <cfRule type="cellIs" dxfId="567" priority="787" operator="equal">
      <formula>"Leve"</formula>
    </cfRule>
  </conditionalFormatting>
  <conditionalFormatting sqref="AH98">
    <cfRule type="cellIs" dxfId="566" priority="132" operator="equal">
      <formula>"Catastrófico"</formula>
    </cfRule>
    <cfRule type="cellIs" dxfId="565" priority="133" operator="equal">
      <formula>"Mayor"</formula>
    </cfRule>
    <cfRule type="cellIs" dxfId="564" priority="134" operator="equal">
      <formula>"Moderado"</formula>
    </cfRule>
    <cfRule type="cellIs" dxfId="563" priority="135" operator="equal">
      <formula>"Menor"</formula>
    </cfRule>
    <cfRule type="cellIs" dxfId="562" priority="136" operator="equal">
      <formula>"Leve"</formula>
    </cfRule>
  </conditionalFormatting>
  <conditionalFormatting sqref="AH102 AH105">
    <cfRule type="cellIs" dxfId="561" priority="152" operator="equal">
      <formula>"Catastrófico"</formula>
    </cfRule>
    <cfRule type="cellIs" dxfId="560" priority="153" operator="equal">
      <formula>"Mayor"</formula>
    </cfRule>
    <cfRule type="cellIs" dxfId="559" priority="154" operator="equal">
      <formula>"Moderado"</formula>
    </cfRule>
    <cfRule type="cellIs" dxfId="558" priority="155" operator="equal">
      <formula>"Menor"</formula>
    </cfRule>
    <cfRule type="cellIs" dxfId="557" priority="156" operator="equal">
      <formula>"Leve"</formula>
    </cfRule>
  </conditionalFormatting>
  <conditionalFormatting sqref="AH109">
    <cfRule type="cellIs" dxfId="556" priority="74" operator="equal">
      <formula>"Catastrófico"</formula>
    </cfRule>
    <cfRule type="cellIs" dxfId="555" priority="75" operator="equal">
      <formula>"Mayor"</formula>
    </cfRule>
    <cfRule type="cellIs" dxfId="554" priority="76" operator="equal">
      <formula>"Moderado"</formula>
    </cfRule>
    <cfRule type="cellIs" dxfId="553" priority="77" operator="equal">
      <formula>"Menor"</formula>
    </cfRule>
    <cfRule type="cellIs" dxfId="552" priority="78" operator="equal">
      <formula>"Leve"</formula>
    </cfRule>
  </conditionalFormatting>
  <conditionalFormatting sqref="AH113">
    <cfRule type="cellIs" dxfId="551" priority="23" operator="equal">
      <formula>"Catastrófico"</formula>
    </cfRule>
    <cfRule type="cellIs" dxfId="550" priority="24" operator="equal">
      <formula>"Mayor"</formula>
    </cfRule>
    <cfRule type="cellIs" dxfId="549" priority="25" operator="equal">
      <formula>"Moderado"</formula>
    </cfRule>
    <cfRule type="cellIs" dxfId="548" priority="26" operator="equal">
      <formula>"Menor"</formula>
    </cfRule>
    <cfRule type="cellIs" dxfId="547" priority="27" operator="equal">
      <formula>"Leve"</formula>
    </cfRule>
  </conditionalFormatting>
  <conditionalFormatting sqref="AI35:AI39">
    <cfRule type="containsText" dxfId="546" priority="1889" operator="containsText" text="❌">
      <formula>NOT(ISERROR(SEARCH(("❌"),(AI35))))</formula>
    </cfRule>
  </conditionalFormatting>
  <conditionalFormatting sqref="AJ9 AJ12">
    <cfRule type="cellIs" dxfId="545" priority="1249" operator="equal">
      <formula>"Extremo"</formula>
    </cfRule>
    <cfRule type="cellIs" dxfId="544" priority="1250" operator="equal">
      <formula>"Alto"</formula>
    </cfRule>
    <cfRule type="cellIs" dxfId="543" priority="1251" operator="equal">
      <formula>"Moderado"</formula>
    </cfRule>
    <cfRule type="cellIs" dxfId="542" priority="1252" operator="equal">
      <formula>"Bajo"</formula>
    </cfRule>
  </conditionalFormatting>
  <conditionalFormatting sqref="AJ9:AJ35">
    <cfRule type="cellIs" dxfId="541" priority="377" operator="equal">
      <formula>"Moderada"</formula>
    </cfRule>
    <cfRule type="cellIs" dxfId="540" priority="378" operator="equal">
      <formula>"Alta"</formula>
    </cfRule>
    <cfRule type="cellIs" dxfId="539" priority="379" operator="equal">
      <formula>"Extrema"</formula>
    </cfRule>
  </conditionalFormatting>
  <conditionalFormatting sqref="AJ15">
    <cfRule type="cellIs" dxfId="538" priority="861" operator="equal">
      <formula>"Extremo"</formula>
    </cfRule>
    <cfRule type="cellIs" dxfId="537" priority="862" operator="equal">
      <formula>"Alto"</formula>
    </cfRule>
    <cfRule type="cellIs" dxfId="536" priority="863" operator="equal">
      <formula>"Moderado"</formula>
    </cfRule>
    <cfRule type="cellIs" dxfId="535" priority="864" operator="equal">
      <formula>"Bajo"</formula>
    </cfRule>
  </conditionalFormatting>
  <conditionalFormatting sqref="AJ18">
    <cfRule type="cellIs" dxfId="534" priority="1771" operator="equal">
      <formula>"Extremo"</formula>
    </cfRule>
    <cfRule type="cellIs" dxfId="533" priority="1772" operator="equal">
      <formula>"Alto"</formula>
    </cfRule>
    <cfRule type="cellIs" dxfId="532" priority="1773" operator="equal">
      <formula>"Moderado"</formula>
    </cfRule>
    <cfRule type="cellIs" dxfId="531" priority="1774" operator="equal">
      <formula>"Bajo"</formula>
    </cfRule>
  </conditionalFormatting>
  <conditionalFormatting sqref="AJ22">
    <cfRule type="cellIs" dxfId="530" priority="1073" operator="equal">
      <formula>"Extremo"</formula>
    </cfRule>
    <cfRule type="cellIs" dxfId="529" priority="1074" operator="equal">
      <formula>"Alto"</formula>
    </cfRule>
    <cfRule type="cellIs" dxfId="528" priority="1075" operator="equal">
      <formula>"Moderado"</formula>
    </cfRule>
    <cfRule type="cellIs" dxfId="527" priority="1076" operator="equal">
      <formula>"Bajo"</formula>
    </cfRule>
  </conditionalFormatting>
  <conditionalFormatting sqref="AJ25">
    <cfRule type="cellIs" dxfId="526" priority="1812" operator="equal">
      <formula>"Extremo"</formula>
    </cfRule>
    <cfRule type="cellIs" dxfId="525" priority="1813" operator="equal">
      <formula>"Alto"</formula>
    </cfRule>
    <cfRule type="cellIs" dxfId="524" priority="1814" operator="equal">
      <formula>"Moderado"</formula>
    </cfRule>
    <cfRule type="cellIs" dxfId="523" priority="1815" operator="equal">
      <formula>"Bajo"</formula>
    </cfRule>
  </conditionalFormatting>
  <conditionalFormatting sqref="AJ31">
    <cfRule type="cellIs" dxfId="522" priority="1129" operator="equal">
      <formula>"Extremo"</formula>
    </cfRule>
    <cfRule type="cellIs" dxfId="521" priority="1130" operator="equal">
      <formula>"Alto"</formula>
    </cfRule>
    <cfRule type="cellIs" dxfId="520" priority="1131" operator="equal">
      <formula>"Moderado"</formula>
    </cfRule>
    <cfRule type="cellIs" dxfId="519" priority="1132" operator="equal">
      <formula>"Bajo"</formula>
    </cfRule>
  </conditionalFormatting>
  <conditionalFormatting sqref="AJ35 AH35">
    <cfRule type="cellIs" dxfId="518" priority="1892" operator="equal">
      <formula>"Moderado"</formula>
    </cfRule>
  </conditionalFormatting>
  <conditionalFormatting sqref="AJ35">
    <cfRule type="cellIs" dxfId="517" priority="1871" operator="equal">
      <formula>"Extremo"</formula>
    </cfRule>
    <cfRule type="cellIs" dxfId="516" priority="1872" operator="equal">
      <formula>"Alto"</formula>
    </cfRule>
    <cfRule type="cellIs" dxfId="515" priority="1873" operator="equal">
      <formula>"Moderado"</formula>
    </cfRule>
    <cfRule type="cellIs" dxfId="514" priority="1874" operator="equal">
      <formula>"Bajo"</formula>
    </cfRule>
  </conditionalFormatting>
  <conditionalFormatting sqref="AJ40">
    <cfRule type="cellIs" dxfId="513" priority="1190" operator="equal">
      <formula>"Extremo"</formula>
    </cfRule>
    <cfRule type="cellIs" dxfId="512" priority="1191" operator="equal">
      <formula>"Alto"</formula>
    </cfRule>
    <cfRule type="cellIs" dxfId="511" priority="1192" operator="equal">
      <formula>"Moderado"</formula>
    </cfRule>
    <cfRule type="cellIs" dxfId="510" priority="1193" operator="equal">
      <formula>"Bajo"</formula>
    </cfRule>
  </conditionalFormatting>
  <conditionalFormatting sqref="AJ40:AJ51">
    <cfRule type="cellIs" dxfId="509" priority="1236" operator="equal">
      <formula>"Moderada"</formula>
    </cfRule>
    <cfRule type="cellIs" dxfId="508" priority="1237" operator="equal">
      <formula>"Alta"</formula>
    </cfRule>
    <cfRule type="cellIs" dxfId="507" priority="1238" operator="equal">
      <formula>"Extrema"</formula>
    </cfRule>
  </conditionalFormatting>
  <conditionalFormatting sqref="AJ46">
    <cfRule type="cellIs" dxfId="506" priority="1278" operator="equal">
      <formula>"Extremo"</formula>
    </cfRule>
    <cfRule type="cellIs" dxfId="505" priority="1279" operator="equal">
      <formula>"Alto"</formula>
    </cfRule>
    <cfRule type="cellIs" dxfId="504" priority="1280" operator="equal">
      <formula>"Moderado"</formula>
    </cfRule>
    <cfRule type="cellIs" dxfId="503" priority="1281" operator="equal">
      <formula>"Bajo"</formula>
    </cfRule>
  </conditionalFormatting>
  <conditionalFormatting sqref="AJ51">
    <cfRule type="cellIs" dxfId="502" priority="1340" operator="equal">
      <formula>"Extremo"</formula>
    </cfRule>
    <cfRule type="cellIs" dxfId="501" priority="1341" operator="equal">
      <formula>"Alto"</formula>
    </cfRule>
    <cfRule type="cellIs" dxfId="500" priority="1342" operator="equal">
      <formula>"Moderado"</formula>
    </cfRule>
    <cfRule type="cellIs" dxfId="499" priority="1343" operator="equal">
      <formula>"Bajo"</formula>
    </cfRule>
  </conditionalFormatting>
  <conditionalFormatting sqref="AJ54">
    <cfRule type="cellIs" dxfId="498" priority="195" operator="equal">
      <formula>"Extremo"</formula>
    </cfRule>
    <cfRule type="cellIs" dxfId="497" priority="196" operator="equal">
      <formula>"Alto"</formula>
    </cfRule>
    <cfRule type="cellIs" dxfId="496" priority="197" operator="equal">
      <formula>"Moderado"</formula>
    </cfRule>
    <cfRule type="cellIs" dxfId="495" priority="198" operator="equal">
      <formula>"Bajo"</formula>
    </cfRule>
  </conditionalFormatting>
  <conditionalFormatting sqref="AJ54:AJ98 AJ102 AJ105">
    <cfRule type="cellIs" dxfId="494" priority="107" operator="equal">
      <formula>"Moderada"</formula>
    </cfRule>
    <cfRule type="cellIs" dxfId="493" priority="108" operator="equal">
      <formula>"Alta"</formula>
    </cfRule>
    <cfRule type="cellIs" dxfId="492" priority="109" operator="equal">
      <formula>"Extrema"</formula>
    </cfRule>
  </conditionalFormatting>
  <conditionalFormatting sqref="AJ58">
    <cfRule type="cellIs" dxfId="491" priority="275" operator="equal">
      <formula>"Extremo"</formula>
    </cfRule>
    <cfRule type="cellIs" dxfId="490" priority="276" operator="equal">
      <formula>"Alto"</formula>
    </cfRule>
    <cfRule type="cellIs" dxfId="489" priority="277" operator="equal">
      <formula>"Moderado"</formula>
    </cfRule>
    <cfRule type="cellIs" dxfId="488" priority="278" operator="equal">
      <formula>"Bajo"</formula>
    </cfRule>
  </conditionalFormatting>
  <conditionalFormatting sqref="AJ61">
    <cfRule type="cellIs" dxfId="487" priority="336" operator="equal">
      <formula>"Extremo"</formula>
    </cfRule>
    <cfRule type="cellIs" dxfId="486" priority="337" operator="equal">
      <formula>"Alto"</formula>
    </cfRule>
    <cfRule type="cellIs" dxfId="485" priority="338" operator="equal">
      <formula>"Moderado"</formula>
    </cfRule>
    <cfRule type="cellIs" dxfId="484" priority="339" operator="equal">
      <formula>"Bajo"</formula>
    </cfRule>
  </conditionalFormatting>
  <conditionalFormatting sqref="AJ65 AJ67 AJ72:AJ74">
    <cfRule type="cellIs" dxfId="483" priority="380" operator="equal">
      <formula>"Extremo"</formula>
    </cfRule>
    <cfRule type="cellIs" dxfId="482" priority="381" operator="equal">
      <formula>"Alto"</formula>
    </cfRule>
    <cfRule type="cellIs" dxfId="481" priority="382" operator="equal">
      <formula>"Moderado"</formula>
    </cfRule>
    <cfRule type="cellIs" dxfId="480" priority="383" operator="equal">
      <formula>"Bajo"</formula>
    </cfRule>
  </conditionalFormatting>
  <conditionalFormatting sqref="AJ77">
    <cfRule type="cellIs" dxfId="479" priority="1588" operator="equal">
      <formula>"Extremo"</formula>
    </cfRule>
    <cfRule type="cellIs" dxfId="478" priority="1589" operator="equal">
      <formula>"Alto"</formula>
    </cfRule>
    <cfRule type="cellIs" dxfId="477" priority="1590" operator="equal">
      <formula>"Moderado"</formula>
    </cfRule>
    <cfRule type="cellIs" dxfId="476" priority="1591" operator="equal">
      <formula>"Bajo"</formula>
    </cfRule>
  </conditionalFormatting>
  <conditionalFormatting sqref="AJ82">
    <cfRule type="cellIs" dxfId="475" priority="917" operator="equal">
      <formula>"Extremo"</formula>
    </cfRule>
    <cfRule type="cellIs" dxfId="474" priority="918" operator="equal">
      <formula>"Alto"</formula>
    </cfRule>
    <cfRule type="cellIs" dxfId="473" priority="919" operator="equal">
      <formula>"Moderado"</formula>
    </cfRule>
    <cfRule type="cellIs" dxfId="472" priority="920" operator="equal">
      <formula>"Bajo"</formula>
    </cfRule>
  </conditionalFormatting>
  <conditionalFormatting sqref="AJ87:AJ88">
    <cfRule type="cellIs" dxfId="471" priority="759" operator="equal">
      <formula>"Extremo"</formula>
    </cfRule>
    <cfRule type="cellIs" dxfId="470" priority="760" operator="equal">
      <formula>"Alto"</formula>
    </cfRule>
    <cfRule type="cellIs" dxfId="469" priority="761" operator="equal">
      <formula>"Moderado"</formula>
    </cfRule>
    <cfRule type="cellIs" dxfId="468" priority="762" operator="equal">
      <formula>"Bajo"</formula>
    </cfRule>
  </conditionalFormatting>
  <conditionalFormatting sqref="AJ93:AJ94">
    <cfRule type="cellIs" dxfId="467" priority="498" operator="equal">
      <formula>"Extremo"</formula>
    </cfRule>
    <cfRule type="cellIs" dxfId="466" priority="499" operator="equal">
      <formula>"Alto"</formula>
    </cfRule>
    <cfRule type="cellIs" dxfId="465" priority="500" operator="equal">
      <formula>"Moderado"</formula>
    </cfRule>
    <cfRule type="cellIs" dxfId="464" priority="501" operator="equal">
      <formula>"Bajo"</formula>
    </cfRule>
  </conditionalFormatting>
  <conditionalFormatting sqref="AJ98 AJ102 AJ105">
    <cfRule type="cellIs" dxfId="463" priority="103" operator="equal">
      <formula>"Extremo"</formula>
    </cfRule>
    <cfRule type="cellIs" dxfId="462" priority="104" operator="equal">
      <formula>"Alto"</formula>
    </cfRule>
    <cfRule type="cellIs" dxfId="461" priority="105" operator="equal">
      <formula>"Moderado"</formula>
    </cfRule>
    <cfRule type="cellIs" dxfId="460" priority="106" operator="equal">
      <formula>"Bajo"</formula>
    </cfRule>
  </conditionalFormatting>
  <conditionalFormatting sqref="AJ109">
    <cfRule type="cellIs" dxfId="459" priority="52" operator="equal">
      <formula>"Moderada"</formula>
    </cfRule>
    <cfRule type="cellIs" dxfId="458" priority="53" operator="equal">
      <formula>"Alta"</formula>
    </cfRule>
    <cfRule type="cellIs" dxfId="457" priority="54" operator="equal">
      <formula>"Extrema"</formula>
    </cfRule>
    <cfRule type="cellIs" dxfId="456" priority="94" operator="equal">
      <formula>"Extremo"</formula>
    </cfRule>
    <cfRule type="cellIs" dxfId="455" priority="95" operator="equal">
      <formula>"Alto"</formula>
    </cfRule>
    <cfRule type="cellIs" dxfId="454" priority="96" operator="equal">
      <formula>"Moderado"</formula>
    </cfRule>
    <cfRule type="cellIs" dxfId="453" priority="97" operator="equal">
      <formula>"Bajo"</formula>
    </cfRule>
  </conditionalFormatting>
  <conditionalFormatting sqref="AJ113">
    <cfRule type="cellIs" dxfId="452" priority="1" operator="equal">
      <formula>"Moderada"</formula>
    </cfRule>
    <cfRule type="cellIs" dxfId="451" priority="2" operator="equal">
      <formula>"Alta"</formula>
    </cfRule>
    <cfRule type="cellIs" dxfId="450" priority="3" operator="equal">
      <formula>"Extrema"</formula>
    </cfRule>
    <cfRule type="cellIs" dxfId="449" priority="48" operator="equal">
      <formula>"Extremo"</formula>
    </cfRule>
    <cfRule type="cellIs" dxfId="448" priority="49" operator="equal">
      <formula>"Alto"</formula>
    </cfRule>
    <cfRule type="cellIs" dxfId="447" priority="50" operator="equal">
      <formula>"Moderado"</formula>
    </cfRule>
    <cfRule type="cellIs" dxfId="446" priority="51" operator="equal">
      <formula>"Bajo"</formula>
    </cfRule>
  </conditionalFormatting>
  <conditionalFormatting sqref="BH9 BH12">
    <cfRule type="cellIs" dxfId="445" priority="158" operator="equal">
      <formula>"Muy Alta"</formula>
    </cfRule>
    <cfRule type="cellIs" dxfId="444" priority="159" operator="equal">
      <formula>"Alta"</formula>
    </cfRule>
    <cfRule type="cellIs" dxfId="443" priority="160" operator="equal">
      <formula>"Media"</formula>
    </cfRule>
    <cfRule type="cellIs" dxfId="442" priority="161" operator="equal">
      <formula>"Baja"</formula>
    </cfRule>
    <cfRule type="cellIs" dxfId="441" priority="162" operator="equal">
      <formula>"Muy Baja"</formula>
    </cfRule>
  </conditionalFormatting>
  <conditionalFormatting sqref="BH15">
    <cfRule type="cellIs" dxfId="440" priority="865" operator="equal">
      <formula>"Muy Alta"</formula>
    </cfRule>
    <cfRule type="cellIs" dxfId="439" priority="866" operator="equal">
      <formula>"Alta"</formula>
    </cfRule>
    <cfRule type="cellIs" dxfId="438" priority="867" operator="equal">
      <formula>"Media"</formula>
    </cfRule>
    <cfRule type="cellIs" dxfId="437" priority="868" operator="equal">
      <formula>"Baja"</formula>
    </cfRule>
    <cfRule type="cellIs" dxfId="436" priority="869" operator="equal">
      <formula>"Muy Baja"</formula>
    </cfRule>
  </conditionalFormatting>
  <conditionalFormatting sqref="BH18">
    <cfRule type="cellIs" dxfId="435" priority="1775" operator="equal">
      <formula>"Muy Alta"</formula>
    </cfRule>
    <cfRule type="cellIs" dxfId="434" priority="1776" operator="equal">
      <formula>"Alta"</formula>
    </cfRule>
    <cfRule type="cellIs" dxfId="433" priority="1777" operator="equal">
      <formula>"Media"</formula>
    </cfRule>
    <cfRule type="cellIs" dxfId="432" priority="1778" operator="equal">
      <formula>"Baja"</formula>
    </cfRule>
    <cfRule type="cellIs" dxfId="431" priority="1779" operator="equal">
      <formula>"Muy Baja"</formula>
    </cfRule>
  </conditionalFormatting>
  <conditionalFormatting sqref="BH22">
    <cfRule type="cellIs" dxfId="430" priority="1077" operator="equal">
      <formula>"Muy Alta"</formula>
    </cfRule>
    <cfRule type="cellIs" dxfId="429" priority="1078" operator="equal">
      <formula>"Alta"</formula>
    </cfRule>
    <cfRule type="cellIs" dxfId="428" priority="1079" operator="equal">
      <formula>"Media"</formula>
    </cfRule>
    <cfRule type="cellIs" dxfId="427" priority="1080" operator="equal">
      <formula>"Baja"</formula>
    </cfRule>
    <cfRule type="cellIs" dxfId="426" priority="1081" operator="equal">
      <formula>"Muy Baja"</formula>
    </cfRule>
  </conditionalFormatting>
  <conditionalFormatting sqref="BH25">
    <cfRule type="cellIs" dxfId="425" priority="1816" operator="equal">
      <formula>"Muy Alta"</formula>
    </cfRule>
    <cfRule type="cellIs" dxfId="424" priority="1817" operator="equal">
      <formula>"Alta"</formula>
    </cfRule>
    <cfRule type="cellIs" dxfId="423" priority="1818" operator="equal">
      <formula>"Media"</formula>
    </cfRule>
    <cfRule type="cellIs" dxfId="422" priority="1819" operator="equal">
      <formula>"Baja"</formula>
    </cfRule>
    <cfRule type="cellIs" dxfId="421" priority="1820" operator="equal">
      <formula>"Muy Baja"</formula>
    </cfRule>
  </conditionalFormatting>
  <conditionalFormatting sqref="BH31">
    <cfRule type="cellIs" dxfId="420" priority="1133" operator="equal">
      <formula>"Muy Alta"</formula>
    </cfRule>
    <cfRule type="cellIs" dxfId="419" priority="1134" operator="equal">
      <formula>"Alta"</formula>
    </cfRule>
    <cfRule type="cellIs" dxfId="418" priority="1135" operator="equal">
      <formula>"Media"</formula>
    </cfRule>
    <cfRule type="cellIs" dxfId="417" priority="1136" operator="equal">
      <formula>"Baja"</formula>
    </cfRule>
    <cfRule type="cellIs" dxfId="416" priority="1137" operator="equal">
      <formula>"Muy Baja"</formula>
    </cfRule>
  </conditionalFormatting>
  <conditionalFormatting sqref="BH35 BJ35">
    <cfRule type="cellIs" dxfId="415" priority="1875" operator="equal">
      <formula>"Muy Alta"</formula>
    </cfRule>
    <cfRule type="cellIs" dxfId="414" priority="1876" operator="equal">
      <formula>"Alta"</formula>
    </cfRule>
    <cfRule type="cellIs" dxfId="413" priority="1877" operator="equal">
      <formula>"Media"</formula>
    </cfRule>
    <cfRule type="cellIs" dxfId="412" priority="1878" operator="equal">
      <formula>"Baja"</formula>
    </cfRule>
    <cfRule type="cellIs" dxfId="411" priority="1879" operator="equal">
      <formula>"Muy Baja"</formula>
    </cfRule>
  </conditionalFormatting>
  <conditionalFormatting sqref="BH40">
    <cfRule type="cellIs" dxfId="410" priority="1194" operator="equal">
      <formula>"Muy Alta"</formula>
    </cfRule>
    <cfRule type="cellIs" dxfId="409" priority="1195" operator="equal">
      <formula>"Alta"</formula>
    </cfRule>
    <cfRule type="cellIs" dxfId="408" priority="1196" operator="equal">
      <formula>"Media"</formula>
    </cfRule>
    <cfRule type="cellIs" dxfId="407" priority="1197" operator="equal">
      <formula>"Baja"</formula>
    </cfRule>
    <cfRule type="cellIs" dxfId="406" priority="1198" operator="equal">
      <formula>"Muy Baja"</formula>
    </cfRule>
  </conditionalFormatting>
  <conditionalFormatting sqref="BH46">
    <cfRule type="cellIs" dxfId="405" priority="1282" operator="equal">
      <formula>"Muy Alta"</formula>
    </cfRule>
    <cfRule type="cellIs" dxfId="404" priority="1283" operator="equal">
      <formula>"Alta"</formula>
    </cfRule>
    <cfRule type="cellIs" dxfId="403" priority="1284" operator="equal">
      <formula>"Media"</formula>
    </cfRule>
    <cfRule type="cellIs" dxfId="402" priority="1285" operator="equal">
      <formula>"Baja"</formula>
    </cfRule>
    <cfRule type="cellIs" dxfId="401" priority="1286" operator="equal">
      <formula>"Muy Baja"</formula>
    </cfRule>
  </conditionalFormatting>
  <conditionalFormatting sqref="BH51 BH54">
    <cfRule type="cellIs" dxfId="400" priority="1348" operator="equal">
      <formula>"Muy Alta"</formula>
    </cfRule>
    <cfRule type="cellIs" dxfId="399" priority="1349" operator="equal">
      <formula>"Alta"</formula>
    </cfRule>
    <cfRule type="cellIs" dxfId="398" priority="1350" operator="equal">
      <formula>"Media"</formula>
    </cfRule>
    <cfRule type="cellIs" dxfId="397" priority="1351" operator="equal">
      <formula>"Baja"</formula>
    </cfRule>
    <cfRule type="cellIs" dxfId="396" priority="1352" operator="equal">
      <formula>"Muy Baja"</formula>
    </cfRule>
  </conditionalFormatting>
  <conditionalFormatting sqref="BH58">
    <cfRule type="cellIs" dxfId="395" priority="253" operator="equal">
      <formula>"Muy Alta"</formula>
    </cfRule>
    <cfRule type="cellIs" dxfId="394" priority="254" operator="equal">
      <formula>"Alta"</formula>
    </cfRule>
    <cfRule type="cellIs" dxfId="393" priority="255" operator="equal">
      <formula>"Media"</formula>
    </cfRule>
    <cfRule type="cellIs" dxfId="392" priority="256" operator="equal">
      <formula>"Baja"</formula>
    </cfRule>
    <cfRule type="cellIs" dxfId="391" priority="257" operator="equal">
      <formula>"Muy Baja"</formula>
    </cfRule>
  </conditionalFormatting>
  <conditionalFormatting sqref="BH61">
    <cfRule type="cellIs" dxfId="390" priority="340" operator="equal">
      <formula>"Muy Alta"</formula>
    </cfRule>
    <cfRule type="cellIs" dxfId="389" priority="341" operator="equal">
      <formula>"Alta"</formula>
    </cfRule>
    <cfRule type="cellIs" dxfId="388" priority="342" operator="equal">
      <formula>"Media"</formula>
    </cfRule>
    <cfRule type="cellIs" dxfId="387" priority="343" operator="equal">
      <formula>"Baja"</formula>
    </cfRule>
    <cfRule type="cellIs" dxfId="386" priority="344" operator="equal">
      <formula>"Muy Baja"</formula>
    </cfRule>
  </conditionalFormatting>
  <conditionalFormatting sqref="BH65 BH67 BH72:BH74">
    <cfRule type="cellIs" dxfId="385" priority="384" operator="equal">
      <formula>"Muy Alta"</formula>
    </cfRule>
    <cfRule type="cellIs" dxfId="384" priority="385" operator="equal">
      <formula>"Alta"</formula>
    </cfRule>
    <cfRule type="cellIs" dxfId="383" priority="386" operator="equal">
      <formula>"Media"</formula>
    </cfRule>
    <cfRule type="cellIs" dxfId="382" priority="387" operator="equal">
      <formula>"Baja"</formula>
    </cfRule>
    <cfRule type="cellIs" dxfId="381" priority="388" operator="equal">
      <formula>"Muy Baja"</formula>
    </cfRule>
  </conditionalFormatting>
  <conditionalFormatting sqref="BH77">
    <cfRule type="cellIs" dxfId="380" priority="1592" operator="equal">
      <formula>"Muy Alta"</formula>
    </cfRule>
    <cfRule type="cellIs" dxfId="379" priority="1593" operator="equal">
      <formula>"Alta"</formula>
    </cfRule>
    <cfRule type="cellIs" dxfId="378" priority="1594" operator="equal">
      <formula>"Media"</formula>
    </cfRule>
    <cfRule type="cellIs" dxfId="377" priority="1595" operator="equal">
      <formula>"Baja"</formula>
    </cfRule>
    <cfRule type="cellIs" dxfId="376" priority="1596" operator="equal">
      <formula>"Muy Baja"</formula>
    </cfRule>
  </conditionalFormatting>
  <conditionalFormatting sqref="BH82">
    <cfRule type="cellIs" dxfId="375" priority="921" operator="equal">
      <formula>"Muy Alta"</formula>
    </cfRule>
    <cfRule type="cellIs" dxfId="374" priority="922" operator="equal">
      <formula>"Alta"</formula>
    </cfRule>
    <cfRule type="cellIs" dxfId="373" priority="923" operator="equal">
      <formula>"Media"</formula>
    </cfRule>
    <cfRule type="cellIs" dxfId="372" priority="924" operator="equal">
      <formula>"Baja"</formula>
    </cfRule>
    <cfRule type="cellIs" dxfId="371" priority="925" operator="equal">
      <formula>"Muy Baja"</formula>
    </cfRule>
  </conditionalFormatting>
  <conditionalFormatting sqref="BH87:BH88">
    <cfRule type="cellIs" dxfId="370" priority="763" operator="equal">
      <formula>"Muy Alta"</formula>
    </cfRule>
    <cfRule type="cellIs" dxfId="369" priority="764" operator="equal">
      <formula>"Alta"</formula>
    </cfRule>
    <cfRule type="cellIs" dxfId="368" priority="765" operator="equal">
      <formula>"Media"</formula>
    </cfRule>
    <cfRule type="cellIs" dxfId="367" priority="766" operator="equal">
      <formula>"Baja"</formula>
    </cfRule>
    <cfRule type="cellIs" dxfId="366" priority="767" operator="equal">
      <formula>"Muy Baja"</formula>
    </cfRule>
  </conditionalFormatting>
  <conditionalFormatting sqref="BH93:BH94">
    <cfRule type="cellIs" dxfId="365" priority="579" operator="equal">
      <formula>"Muy Alta"</formula>
    </cfRule>
    <cfRule type="cellIs" dxfId="364" priority="580" operator="equal">
      <formula>"Alta"</formula>
    </cfRule>
    <cfRule type="cellIs" dxfId="363" priority="581" operator="equal">
      <formula>"Media"</formula>
    </cfRule>
    <cfRule type="cellIs" dxfId="362" priority="582" operator="equal">
      <formula>"Baja"</formula>
    </cfRule>
    <cfRule type="cellIs" dxfId="361" priority="583" operator="equal">
      <formula>"Muy Baja"</formula>
    </cfRule>
  </conditionalFormatting>
  <conditionalFormatting sqref="BH113">
    <cfRule type="cellIs" dxfId="360" priority="43" operator="equal">
      <formula>"Muy Alta"</formula>
    </cfRule>
    <cfRule type="cellIs" dxfId="359" priority="44" operator="equal">
      <formula>"Alta"</formula>
    </cfRule>
    <cfRule type="cellIs" dxfId="358" priority="45" operator="equal">
      <formula>"Media"</formula>
    </cfRule>
    <cfRule type="cellIs" dxfId="357" priority="46" operator="equal">
      <formula>"Baja"</formula>
    </cfRule>
    <cfRule type="cellIs" dxfId="356" priority="47" operator="equal">
      <formula>"Muy Baja"</formula>
    </cfRule>
  </conditionalFormatting>
  <conditionalFormatting sqref="BI9 BI12">
    <cfRule type="cellIs" dxfId="355" priority="172" operator="equal">
      <formula>"Catastrófico"</formula>
    </cfRule>
    <cfRule type="cellIs" dxfId="354" priority="173" operator="equal">
      <formula>"Mayor"</formula>
    </cfRule>
    <cfRule type="cellIs" dxfId="353" priority="174" operator="equal">
      <formula>"Moderado"</formula>
    </cfRule>
    <cfRule type="cellIs" dxfId="352" priority="175" operator="equal">
      <formula>"Menor"</formula>
    </cfRule>
    <cfRule type="cellIs" dxfId="351" priority="176" operator="equal">
      <formula>"Leve"</formula>
    </cfRule>
  </conditionalFormatting>
  <conditionalFormatting sqref="BI9:BI54">
    <cfRule type="cellIs" dxfId="350" priority="180" operator="equal">
      <formula>"Casi Seguro"</formula>
    </cfRule>
    <cfRule type="cellIs" dxfId="349" priority="181" operator="equal">
      <formula>"Posible"</formula>
    </cfRule>
    <cfRule type="cellIs" dxfId="348" priority="182" operator="equal">
      <formula>"Probable"</formula>
    </cfRule>
    <cfRule type="cellIs" dxfId="347" priority="183" operator="equal">
      <formula>"Improbable"</formula>
    </cfRule>
    <cfRule type="cellIs" dxfId="346" priority="184" operator="equal">
      <formula>"Rara vez"</formula>
    </cfRule>
  </conditionalFormatting>
  <conditionalFormatting sqref="BI15 BI18 BI22">
    <cfRule type="cellIs" dxfId="345" priority="1102" operator="equal">
      <formula>"Catastrófico"</formula>
    </cfRule>
    <cfRule type="cellIs" dxfId="344" priority="1103" operator="equal">
      <formula>"Mayor"</formula>
    </cfRule>
    <cfRule type="cellIs" dxfId="343" priority="1104" operator="equal">
      <formula>"Moderado"</formula>
    </cfRule>
    <cfRule type="cellIs" dxfId="342" priority="1105" operator="equal">
      <formula>"Menor"</formula>
    </cfRule>
    <cfRule type="cellIs" dxfId="341" priority="1106" operator="equal">
      <formula>"Leve"</formula>
    </cfRule>
  </conditionalFormatting>
  <conditionalFormatting sqref="BI25">
    <cfRule type="cellIs" dxfId="340" priority="1841" operator="equal">
      <formula>"Catastrófico"</formula>
    </cfRule>
    <cfRule type="cellIs" dxfId="339" priority="1842" operator="equal">
      <formula>"Mayor"</formula>
    </cfRule>
    <cfRule type="cellIs" dxfId="338" priority="1843" operator="equal">
      <formula>"Moderado"</formula>
    </cfRule>
    <cfRule type="cellIs" dxfId="337" priority="1844" operator="equal">
      <formula>"Menor"</formula>
    </cfRule>
    <cfRule type="cellIs" dxfId="336" priority="1845" operator="equal">
      <formula>"Leve"</formula>
    </cfRule>
  </conditionalFormatting>
  <conditionalFormatting sqref="BI31">
    <cfRule type="cellIs" dxfId="335" priority="1158" operator="equal">
      <formula>"Catastrófico"</formula>
    </cfRule>
    <cfRule type="cellIs" dxfId="334" priority="1159" operator="equal">
      <formula>"Mayor"</formula>
    </cfRule>
    <cfRule type="cellIs" dxfId="333" priority="1160" operator="equal">
      <formula>"Moderado"</formula>
    </cfRule>
    <cfRule type="cellIs" dxfId="332" priority="1161" operator="equal">
      <formula>"Menor"</formula>
    </cfRule>
    <cfRule type="cellIs" dxfId="331" priority="1162" operator="equal">
      <formula>"Leve"</formula>
    </cfRule>
  </conditionalFormatting>
  <conditionalFormatting sqref="BI35">
    <cfRule type="cellIs" dxfId="330" priority="1900" operator="equal">
      <formula>"Catastrófico"</formula>
    </cfRule>
    <cfRule type="cellIs" dxfId="329" priority="1901" operator="equal">
      <formula>"Mayor"</formula>
    </cfRule>
    <cfRule type="cellIs" dxfId="328" priority="1902" operator="equal">
      <formula>"Moderado"</formula>
    </cfRule>
    <cfRule type="cellIs" dxfId="327" priority="1903" operator="equal">
      <formula>"Menor"</formula>
    </cfRule>
    <cfRule type="cellIs" dxfId="326" priority="1904" operator="equal">
      <formula>"Leve"</formula>
    </cfRule>
  </conditionalFormatting>
  <conditionalFormatting sqref="BI40">
    <cfRule type="cellIs" dxfId="325" priority="1219" operator="equal">
      <formula>"Catastrófico"</formula>
    </cfRule>
    <cfRule type="cellIs" dxfId="324" priority="1220" operator="equal">
      <formula>"Mayor"</formula>
    </cfRule>
    <cfRule type="cellIs" dxfId="323" priority="1221" operator="equal">
      <formula>"Moderado"</formula>
    </cfRule>
    <cfRule type="cellIs" dxfId="322" priority="1222" operator="equal">
      <formula>"Menor"</formula>
    </cfRule>
    <cfRule type="cellIs" dxfId="321" priority="1223" operator="equal">
      <formula>"Leve"</formula>
    </cfRule>
  </conditionalFormatting>
  <conditionalFormatting sqref="BI46">
    <cfRule type="cellIs" dxfId="320" priority="1268" operator="equal">
      <formula>"Catastrófico"</formula>
    </cfRule>
    <cfRule type="cellIs" dxfId="319" priority="1269" operator="equal">
      <formula>"Mayor"</formula>
    </cfRule>
    <cfRule type="cellIs" dxfId="318" priority="1270" operator="equal">
      <formula>"Moderado"</formula>
    </cfRule>
    <cfRule type="cellIs" dxfId="317" priority="1271" operator="equal">
      <formula>"Menor"</formula>
    </cfRule>
    <cfRule type="cellIs" dxfId="316" priority="1272" operator="equal">
      <formula>"Leve"</formula>
    </cfRule>
  </conditionalFormatting>
  <conditionalFormatting sqref="BI51 BI54">
    <cfRule type="cellIs" dxfId="315" priority="299" operator="equal">
      <formula>"Catastrófico"</formula>
    </cfRule>
    <cfRule type="cellIs" dxfId="314" priority="300" operator="equal">
      <formula>"Mayor"</formula>
    </cfRule>
    <cfRule type="cellIs" dxfId="313" priority="301" operator="equal">
      <formula>"Moderado"</formula>
    </cfRule>
    <cfRule type="cellIs" dxfId="312" priority="302" operator="equal">
      <formula>"Menor"</formula>
    </cfRule>
    <cfRule type="cellIs" dxfId="311" priority="303" operator="equal">
      <formula>"Leve"</formula>
    </cfRule>
  </conditionalFormatting>
  <conditionalFormatting sqref="BI58">
    <cfRule type="cellIs" dxfId="310" priority="243" operator="equal">
      <formula>"Catastrófico"</formula>
    </cfRule>
    <cfRule type="cellIs" dxfId="309" priority="244" operator="equal">
      <formula>"Mayor"</formula>
    </cfRule>
    <cfRule type="cellIs" dxfId="308" priority="245" operator="equal">
      <formula>"Moderado"</formula>
    </cfRule>
    <cfRule type="cellIs" dxfId="307" priority="246" operator="equal">
      <formula>"Menor"</formula>
    </cfRule>
    <cfRule type="cellIs" dxfId="306" priority="247" operator="equal">
      <formula>"Leve"</formula>
    </cfRule>
  </conditionalFormatting>
  <conditionalFormatting sqref="BI58:BI97">
    <cfRule type="cellIs" dxfId="305" priority="248" operator="equal">
      <formula>"Casi Seguro"</formula>
    </cfRule>
    <cfRule type="cellIs" dxfId="304" priority="249" operator="equal">
      <formula>"Probable"</formula>
    </cfRule>
    <cfRule type="cellIs" dxfId="303" priority="250" operator="equal">
      <formula>"Posible"</formula>
    </cfRule>
    <cfRule type="cellIs" dxfId="302" priority="251" operator="equal">
      <formula>"Improbable"</formula>
    </cfRule>
    <cfRule type="cellIs" dxfId="301" priority="252" operator="equal">
      <formula>"Rara vez"</formula>
    </cfRule>
  </conditionalFormatting>
  <conditionalFormatting sqref="BI61 BI65 BI67 BI72:BI74">
    <cfRule type="cellIs" dxfId="300" priority="323" operator="equal">
      <formula>"Catastrófico"</formula>
    </cfRule>
    <cfRule type="cellIs" dxfId="299" priority="324" operator="equal">
      <formula>"Mayor"</formula>
    </cfRule>
    <cfRule type="cellIs" dxfId="298" priority="325" operator="equal">
      <formula>"Moderado"</formula>
    </cfRule>
    <cfRule type="cellIs" dxfId="297" priority="326" operator="equal">
      <formula>"Menor"</formula>
    </cfRule>
    <cfRule type="cellIs" dxfId="296" priority="327" operator="equal">
      <formula>"Leve"</formula>
    </cfRule>
  </conditionalFormatting>
  <conditionalFormatting sqref="BI77">
    <cfRule type="cellIs" dxfId="295" priority="1568" operator="equal">
      <formula>"Catastrófico"</formula>
    </cfRule>
    <cfRule type="cellIs" dxfId="294" priority="1569" operator="equal">
      <formula>"Mayor"</formula>
    </cfRule>
    <cfRule type="cellIs" dxfId="293" priority="1570" operator="equal">
      <formula>"Moderado"</formula>
    </cfRule>
    <cfRule type="cellIs" dxfId="292" priority="1571" operator="equal">
      <formula>"Menor"</formula>
    </cfRule>
    <cfRule type="cellIs" dxfId="291" priority="1572" operator="equal">
      <formula>"Leve"</formula>
    </cfRule>
  </conditionalFormatting>
  <conditionalFormatting sqref="BI82">
    <cfRule type="cellIs" dxfId="290" priority="902" operator="equal">
      <formula>"Catastrófico"</formula>
    </cfRule>
    <cfRule type="cellIs" dxfId="289" priority="903" operator="equal">
      <formula>"Mayor"</formula>
    </cfRule>
    <cfRule type="cellIs" dxfId="288" priority="904" operator="equal">
      <formula>"Moderado"</formula>
    </cfRule>
    <cfRule type="cellIs" dxfId="287" priority="905" operator="equal">
      <formula>"Menor"</formula>
    </cfRule>
    <cfRule type="cellIs" dxfId="286" priority="906" operator="equal">
      <formula>"Leve"</formula>
    </cfRule>
  </conditionalFormatting>
  <conditionalFormatting sqref="BI87:BI88">
    <cfRule type="cellIs" dxfId="285" priority="788" operator="equal">
      <formula>"Catastrófico"</formula>
    </cfRule>
    <cfRule type="cellIs" dxfId="284" priority="789" operator="equal">
      <formula>"Mayor"</formula>
    </cfRule>
    <cfRule type="cellIs" dxfId="283" priority="790" operator="equal">
      <formula>"Moderado"</formula>
    </cfRule>
    <cfRule type="cellIs" dxfId="282" priority="791" operator="equal">
      <formula>"Menor"</formula>
    </cfRule>
    <cfRule type="cellIs" dxfId="281" priority="792" operator="equal">
      <formula>"Leve"</formula>
    </cfRule>
  </conditionalFormatting>
  <conditionalFormatting sqref="BI93:BI94">
    <cfRule type="cellIs" dxfId="280" priority="559" operator="equal">
      <formula>"Catastrófico"</formula>
    </cfRule>
    <cfRule type="cellIs" dxfId="279" priority="560" operator="equal">
      <formula>"Mayor"</formula>
    </cfRule>
    <cfRule type="cellIs" dxfId="278" priority="561" operator="equal">
      <formula>"Moderado"</formula>
    </cfRule>
    <cfRule type="cellIs" dxfId="277" priority="562" operator="equal">
      <formula>"Menor"</formula>
    </cfRule>
    <cfRule type="cellIs" dxfId="276" priority="563" operator="equal">
      <formula>"Leve"</formula>
    </cfRule>
  </conditionalFormatting>
  <conditionalFormatting sqref="BI98:BI102">
    <cfRule type="cellIs" dxfId="275" priority="121" operator="equal">
      <formula>"Casi Seguro"</formula>
    </cfRule>
    <cfRule type="cellIs" dxfId="274" priority="122" operator="equal">
      <formula>"Probable"</formula>
    </cfRule>
    <cfRule type="cellIs" dxfId="273" priority="123" operator="equal">
      <formula>"Posible"</formula>
    </cfRule>
    <cfRule type="cellIs" dxfId="272" priority="124" operator="equal">
      <formula>"Improbable"</formula>
    </cfRule>
    <cfRule type="cellIs" dxfId="271" priority="125" operator="equal">
      <formula>"Rara vez"</formula>
    </cfRule>
  </conditionalFormatting>
  <conditionalFormatting sqref="BI105:BI108">
    <cfRule type="cellIs" dxfId="270" priority="98" operator="equal">
      <formula>"Casi Seguro"</formula>
    </cfRule>
    <cfRule type="cellIs" dxfId="269" priority="99" operator="equal">
      <formula>"Probable"</formula>
    </cfRule>
    <cfRule type="cellIs" dxfId="268" priority="100" operator="equal">
      <formula>"Posible"</formula>
    </cfRule>
    <cfRule type="cellIs" dxfId="267" priority="101" operator="equal">
      <formula>"Improbable"</formula>
    </cfRule>
    <cfRule type="cellIs" dxfId="266" priority="102" operator="equal">
      <formula>"Rara vez"</formula>
    </cfRule>
  </conditionalFormatting>
  <conditionalFormatting sqref="BI109">
    <cfRule type="cellIs" dxfId="265" priority="69" operator="equal">
      <formula>"Catastrófico"</formula>
    </cfRule>
    <cfRule type="cellIs" dxfId="264" priority="70" operator="equal">
      <formula>"Mayor"</formula>
    </cfRule>
    <cfRule type="cellIs" dxfId="263" priority="71" operator="equal">
      <formula>"Moderado"</formula>
    </cfRule>
    <cfRule type="cellIs" dxfId="262" priority="72" operator="equal">
      <formula>"Menor"</formula>
    </cfRule>
    <cfRule type="cellIs" dxfId="261" priority="73" operator="equal">
      <formula>"Leve"</formula>
    </cfRule>
  </conditionalFormatting>
  <conditionalFormatting sqref="BI109:BI113">
    <cfRule type="cellIs" dxfId="260" priority="4" operator="equal">
      <formula>"Casi Seguro"</formula>
    </cfRule>
    <cfRule type="cellIs" dxfId="259" priority="5" operator="equal">
      <formula>"Probable"</formula>
    </cfRule>
    <cfRule type="cellIs" dxfId="258" priority="6" operator="equal">
      <formula>"Posible"</formula>
    </cfRule>
    <cfRule type="cellIs" dxfId="257" priority="7" operator="equal">
      <formula>"Improbable"</formula>
    </cfRule>
    <cfRule type="cellIs" dxfId="256" priority="8" operator="equal">
      <formula>"Rara vez"</formula>
    </cfRule>
  </conditionalFormatting>
  <conditionalFormatting sqref="BI113">
    <cfRule type="cellIs" dxfId="255" priority="18" operator="equal">
      <formula>"Catastrófico"</formula>
    </cfRule>
    <cfRule type="cellIs" dxfId="254" priority="19" operator="equal">
      <formula>"Mayor"</formula>
    </cfRule>
    <cfRule type="cellIs" dxfId="253" priority="20" operator="equal">
      <formula>"Moderado"</formula>
    </cfRule>
    <cfRule type="cellIs" dxfId="252" priority="21" operator="equal">
      <formula>"Menor"</formula>
    </cfRule>
    <cfRule type="cellIs" dxfId="251" priority="22" operator="equal">
      <formula>"Leve"</formula>
    </cfRule>
  </conditionalFormatting>
  <conditionalFormatting sqref="BI114:BI119">
    <cfRule type="cellIs" dxfId="250" priority="138" operator="equal">
      <formula>"Casi Seguro"</formula>
    </cfRule>
    <cfRule type="cellIs" dxfId="249" priority="139" operator="equal">
      <formula>"Probable"</formula>
    </cfRule>
    <cfRule type="cellIs" dxfId="248" priority="140" operator="equal">
      <formula>"Posible"</formula>
    </cfRule>
    <cfRule type="cellIs" dxfId="247" priority="141" operator="equal">
      <formula>"Improbable"</formula>
    </cfRule>
    <cfRule type="cellIs" dxfId="246" priority="142" operator="equal">
      <formula>"Rara vez"</formula>
    </cfRule>
  </conditionalFormatting>
  <conditionalFormatting sqref="BK9 BK12">
    <cfRule type="cellIs" dxfId="245" priority="163" operator="equal">
      <formula>"Catastrófico"</formula>
    </cfRule>
    <cfRule type="cellIs" dxfId="244" priority="164" operator="equal">
      <formula>"Mayor"</formula>
    </cfRule>
    <cfRule type="cellIs" dxfId="243" priority="165" operator="equal">
      <formula>"Moderado"</formula>
    </cfRule>
    <cfRule type="cellIs" dxfId="242" priority="166" operator="equal">
      <formula>"Menor"</formula>
    </cfRule>
    <cfRule type="cellIs" dxfId="241" priority="167" operator="equal">
      <formula>"Leve"</formula>
    </cfRule>
  </conditionalFormatting>
  <conditionalFormatting sqref="BK15">
    <cfRule type="cellIs" dxfId="240" priority="870" operator="equal">
      <formula>"Catastrófico"</formula>
    </cfRule>
    <cfRule type="cellIs" dxfId="239" priority="871" operator="equal">
      <formula>"Mayor"</formula>
    </cfRule>
    <cfRule type="cellIs" dxfId="238" priority="872" operator="equal">
      <formula>"Moderado"</formula>
    </cfRule>
    <cfRule type="cellIs" dxfId="237" priority="873" operator="equal">
      <formula>"Menor"</formula>
    </cfRule>
    <cfRule type="cellIs" dxfId="236" priority="874" operator="equal">
      <formula>"Leve"</formula>
    </cfRule>
  </conditionalFormatting>
  <conditionalFormatting sqref="BK18">
    <cfRule type="cellIs" dxfId="235" priority="1780" operator="equal">
      <formula>"Catastrófico"</formula>
    </cfRule>
    <cfRule type="cellIs" dxfId="234" priority="1781" operator="equal">
      <formula>"Mayor"</formula>
    </cfRule>
    <cfRule type="cellIs" dxfId="233" priority="1782" operator="equal">
      <formula>"Moderado"</formula>
    </cfRule>
    <cfRule type="cellIs" dxfId="232" priority="1783" operator="equal">
      <formula>"Menor"</formula>
    </cfRule>
    <cfRule type="cellIs" dxfId="231" priority="1784" operator="equal">
      <formula>"Leve"</formula>
    </cfRule>
  </conditionalFormatting>
  <conditionalFormatting sqref="BK22">
    <cfRule type="cellIs" dxfId="230" priority="1082" operator="equal">
      <formula>"Catastrófico"</formula>
    </cfRule>
    <cfRule type="cellIs" dxfId="229" priority="1083" operator="equal">
      <formula>"Mayor"</formula>
    </cfRule>
    <cfRule type="cellIs" dxfId="228" priority="1084" operator="equal">
      <formula>"Moderado"</formula>
    </cfRule>
    <cfRule type="cellIs" dxfId="227" priority="1085" operator="equal">
      <formula>"Menor"</formula>
    </cfRule>
    <cfRule type="cellIs" dxfId="226" priority="1086" operator="equal">
      <formula>"Leve"</formula>
    </cfRule>
  </conditionalFormatting>
  <conditionalFormatting sqref="BK25">
    <cfRule type="cellIs" dxfId="225" priority="1821" operator="equal">
      <formula>"Catastrófico"</formula>
    </cfRule>
    <cfRule type="cellIs" dxfId="224" priority="1822" operator="equal">
      <formula>"Mayor"</formula>
    </cfRule>
    <cfRule type="cellIs" dxfId="223" priority="1823" operator="equal">
      <formula>"Moderado"</formula>
    </cfRule>
    <cfRule type="cellIs" dxfId="222" priority="1824" operator="equal">
      <formula>"Menor"</formula>
    </cfRule>
    <cfRule type="cellIs" dxfId="221" priority="1825" operator="equal">
      <formula>"Leve"</formula>
    </cfRule>
  </conditionalFormatting>
  <conditionalFormatting sqref="BK31">
    <cfRule type="cellIs" dxfId="220" priority="1138" operator="equal">
      <formula>"Catastrófico"</formula>
    </cfRule>
    <cfRule type="cellIs" dxfId="219" priority="1139" operator="equal">
      <formula>"Mayor"</formula>
    </cfRule>
    <cfRule type="cellIs" dxfId="218" priority="1140" operator="equal">
      <formula>"Moderado"</formula>
    </cfRule>
    <cfRule type="cellIs" dxfId="217" priority="1141" operator="equal">
      <formula>"Menor"</formula>
    </cfRule>
    <cfRule type="cellIs" dxfId="216" priority="1142" operator="equal">
      <formula>"Leve"</formula>
    </cfRule>
  </conditionalFormatting>
  <conditionalFormatting sqref="BK35 BM35">
    <cfRule type="cellIs" dxfId="215" priority="1880" operator="equal">
      <formula>"Catastrófico"</formula>
    </cfRule>
    <cfRule type="cellIs" dxfId="214" priority="1881" operator="equal">
      <formula>"Mayor"</formula>
    </cfRule>
    <cfRule type="cellIs" dxfId="213" priority="1882" operator="equal">
      <formula>"Moderado"</formula>
    </cfRule>
    <cfRule type="cellIs" dxfId="212" priority="1883" operator="equal">
      <formula>"Menor"</formula>
    </cfRule>
    <cfRule type="cellIs" dxfId="211" priority="1884" operator="equal">
      <formula>"Leve"</formula>
    </cfRule>
  </conditionalFormatting>
  <conditionalFormatting sqref="BK35:BK39">
    <cfRule type="cellIs" dxfId="210" priority="1914" operator="equal">
      <formula>"Casi Seguro"</formula>
    </cfRule>
    <cfRule type="cellIs" dxfId="209" priority="1915" operator="equal">
      <formula>"Probable"</formula>
    </cfRule>
    <cfRule type="cellIs" dxfId="208" priority="1916" operator="equal">
      <formula>"Posible"</formula>
    </cfRule>
    <cfRule type="cellIs" dxfId="207" priority="1917" operator="equal">
      <formula>"Improbable"</formula>
    </cfRule>
    <cfRule type="cellIs" dxfId="206" priority="1918" operator="equal">
      <formula>"Rara vez"</formula>
    </cfRule>
  </conditionalFormatting>
  <conditionalFormatting sqref="BK40">
    <cfRule type="cellIs" dxfId="205" priority="1199" operator="equal">
      <formula>"Catastrófico"</formula>
    </cfRule>
    <cfRule type="cellIs" dxfId="204" priority="1200" operator="equal">
      <formula>"Mayor"</formula>
    </cfRule>
    <cfRule type="cellIs" dxfId="203" priority="1201" operator="equal">
      <formula>"Moderado"</formula>
    </cfRule>
    <cfRule type="cellIs" dxfId="202" priority="1202" operator="equal">
      <formula>"Menor"</formula>
    </cfRule>
    <cfRule type="cellIs" dxfId="201" priority="1203" operator="equal">
      <formula>"Leve"</formula>
    </cfRule>
  </conditionalFormatting>
  <conditionalFormatting sqref="BK46">
    <cfRule type="cellIs" dxfId="200" priority="1287" operator="equal">
      <formula>"Catastrófico"</formula>
    </cfRule>
    <cfRule type="cellIs" dxfId="199" priority="1288" operator="equal">
      <formula>"Mayor"</formula>
    </cfRule>
    <cfRule type="cellIs" dxfId="198" priority="1289" operator="equal">
      <formula>"Moderado"</formula>
    </cfRule>
    <cfRule type="cellIs" dxfId="197" priority="1290" operator="equal">
      <formula>"Menor"</formula>
    </cfRule>
    <cfRule type="cellIs" dxfId="196" priority="1291" operator="equal">
      <formula>"Leve"</formula>
    </cfRule>
  </conditionalFormatting>
  <conditionalFormatting sqref="BK51 BK54">
    <cfRule type="cellIs" dxfId="195" priority="1353" operator="equal">
      <formula>"Catastrófico"</formula>
    </cfRule>
    <cfRule type="cellIs" dxfId="194" priority="1354" operator="equal">
      <formula>"Mayor"</formula>
    </cfRule>
    <cfRule type="cellIs" dxfId="193" priority="1355" operator="equal">
      <formula>"Moderado"</formula>
    </cfRule>
    <cfRule type="cellIs" dxfId="192" priority="1356" operator="equal">
      <formula>"Menor"</formula>
    </cfRule>
    <cfRule type="cellIs" dxfId="191" priority="1357" operator="equal">
      <formula>"Leve"</formula>
    </cfRule>
  </conditionalFormatting>
  <conditionalFormatting sqref="BK58">
    <cfRule type="cellIs" dxfId="190" priority="258" operator="equal">
      <formula>"Catastrófico"</formula>
    </cfRule>
    <cfRule type="cellIs" dxfId="189" priority="259" operator="equal">
      <formula>"Mayor"</formula>
    </cfRule>
    <cfRule type="cellIs" dxfId="188" priority="260" operator="equal">
      <formula>"Moderado"</formula>
    </cfRule>
    <cfRule type="cellIs" dxfId="187" priority="261" operator="equal">
      <formula>"Menor"</formula>
    </cfRule>
    <cfRule type="cellIs" dxfId="186" priority="262" operator="equal">
      <formula>"Leve"</formula>
    </cfRule>
  </conditionalFormatting>
  <conditionalFormatting sqref="BK61">
    <cfRule type="cellIs" dxfId="185" priority="345" operator="equal">
      <formula>"Catastrófico"</formula>
    </cfRule>
    <cfRule type="cellIs" dxfId="184" priority="346" operator="equal">
      <formula>"Mayor"</formula>
    </cfRule>
    <cfRule type="cellIs" dxfId="183" priority="347" operator="equal">
      <formula>"Moderado"</formula>
    </cfRule>
    <cfRule type="cellIs" dxfId="182" priority="348" operator="equal">
      <formula>"Menor"</formula>
    </cfRule>
    <cfRule type="cellIs" dxfId="181" priority="349" operator="equal">
      <formula>"Leve"</formula>
    </cfRule>
  </conditionalFormatting>
  <conditionalFormatting sqref="BK65 BK67 BK72:BK74">
    <cfRule type="cellIs" dxfId="180" priority="389" operator="equal">
      <formula>"Catastrófico"</formula>
    </cfRule>
    <cfRule type="cellIs" dxfId="179" priority="390" operator="equal">
      <formula>"Mayor"</formula>
    </cfRule>
    <cfRule type="cellIs" dxfId="178" priority="391" operator="equal">
      <formula>"Moderado"</formula>
    </cfRule>
    <cfRule type="cellIs" dxfId="177" priority="392" operator="equal">
      <formula>"Menor"</formula>
    </cfRule>
    <cfRule type="cellIs" dxfId="176" priority="393" operator="equal">
      <formula>"Leve"</formula>
    </cfRule>
  </conditionalFormatting>
  <conditionalFormatting sqref="BK77">
    <cfRule type="cellIs" dxfId="175" priority="1597" operator="equal">
      <formula>"Catastrófico"</formula>
    </cfRule>
    <cfRule type="cellIs" dxfId="174" priority="1598" operator="equal">
      <formula>"Mayor"</formula>
    </cfRule>
    <cfRule type="cellIs" dxfId="173" priority="1599" operator="equal">
      <formula>"Moderado"</formula>
    </cfRule>
    <cfRule type="cellIs" dxfId="172" priority="1600" operator="equal">
      <formula>"Menor"</formula>
    </cfRule>
    <cfRule type="cellIs" dxfId="171" priority="1601" operator="equal">
      <formula>"Leve"</formula>
    </cfRule>
  </conditionalFormatting>
  <conditionalFormatting sqref="BK82">
    <cfRule type="cellIs" dxfId="170" priority="926" operator="equal">
      <formula>"Catastrófico"</formula>
    </cfRule>
    <cfRule type="cellIs" dxfId="169" priority="927" operator="equal">
      <formula>"Mayor"</formula>
    </cfRule>
    <cfRule type="cellIs" dxfId="168" priority="928" operator="equal">
      <formula>"Moderado"</formula>
    </cfRule>
    <cfRule type="cellIs" dxfId="167" priority="929" operator="equal">
      <formula>"Menor"</formula>
    </cfRule>
    <cfRule type="cellIs" dxfId="166" priority="930" operator="equal">
      <formula>"Leve"</formula>
    </cfRule>
  </conditionalFormatting>
  <conditionalFormatting sqref="BK87:BK88">
    <cfRule type="cellIs" dxfId="165" priority="768" operator="equal">
      <formula>"Catastrófico"</formula>
    </cfRule>
    <cfRule type="cellIs" dxfId="164" priority="769" operator="equal">
      <formula>"Mayor"</formula>
    </cfRule>
    <cfRule type="cellIs" dxfId="163" priority="770" operator="equal">
      <formula>"Moderado"</formula>
    </cfRule>
    <cfRule type="cellIs" dxfId="162" priority="771" operator="equal">
      <formula>"Menor"</formula>
    </cfRule>
    <cfRule type="cellIs" dxfId="161" priority="772" operator="equal">
      <formula>"Leve"</formula>
    </cfRule>
  </conditionalFormatting>
  <conditionalFormatting sqref="BK93:BK94">
    <cfRule type="cellIs" dxfId="160" priority="584" operator="equal">
      <formula>"Catastrófico"</formula>
    </cfRule>
    <cfRule type="cellIs" dxfId="159" priority="585" operator="equal">
      <formula>"Mayor"</formula>
    </cfRule>
    <cfRule type="cellIs" dxfId="158" priority="586" operator="equal">
      <formula>"Moderado"</formula>
    </cfRule>
    <cfRule type="cellIs" dxfId="157" priority="587" operator="equal">
      <formula>"Menor"</formula>
    </cfRule>
    <cfRule type="cellIs" dxfId="156" priority="588" operator="equal">
      <formula>"Leve"</formula>
    </cfRule>
  </conditionalFormatting>
  <conditionalFormatting sqref="BK98 BK102 BK105">
    <cfRule type="cellIs" dxfId="155" priority="116" operator="equal">
      <formula>"Catastrófico"</formula>
    </cfRule>
    <cfRule type="cellIs" dxfId="154" priority="117" operator="equal">
      <formula>"Mayor"</formula>
    </cfRule>
    <cfRule type="cellIs" dxfId="153" priority="118" operator="equal">
      <formula>"Moderado"</formula>
    </cfRule>
    <cfRule type="cellIs" dxfId="152" priority="119" operator="equal">
      <formula>"Menor"</formula>
    </cfRule>
    <cfRule type="cellIs" dxfId="151" priority="120" operator="equal">
      <formula>"Leve"</formula>
    </cfRule>
  </conditionalFormatting>
  <conditionalFormatting sqref="BK109">
    <cfRule type="cellIs" dxfId="150" priority="89" operator="equal">
      <formula>"Catastrófico"</formula>
    </cfRule>
    <cfRule type="cellIs" dxfId="149" priority="90" operator="equal">
      <formula>"Mayor"</formula>
    </cfRule>
    <cfRule type="cellIs" dxfId="148" priority="91" operator="equal">
      <formula>"Moderado"</formula>
    </cfRule>
    <cfRule type="cellIs" dxfId="147" priority="92" operator="equal">
      <formula>"Menor"</formula>
    </cfRule>
    <cfRule type="cellIs" dxfId="146" priority="93" operator="equal">
      <formula>"Leve"</formula>
    </cfRule>
  </conditionalFormatting>
  <conditionalFormatting sqref="BK113">
    <cfRule type="cellIs" dxfId="145" priority="38" operator="equal">
      <formula>"Catastrófico"</formula>
    </cfRule>
    <cfRule type="cellIs" dxfId="144" priority="39" operator="equal">
      <formula>"Mayor"</formula>
    </cfRule>
    <cfRule type="cellIs" dxfId="143" priority="40" operator="equal">
      <formula>"Moderado"</formula>
    </cfRule>
    <cfRule type="cellIs" dxfId="142" priority="41" operator="equal">
      <formula>"Menor"</formula>
    </cfRule>
    <cfRule type="cellIs" dxfId="141" priority="42" operator="equal">
      <formula>"Leve"</formula>
    </cfRule>
  </conditionalFormatting>
  <conditionalFormatting sqref="BM9 BM12">
    <cfRule type="cellIs" dxfId="140" priority="168" operator="equal">
      <formula>"Extremo"</formula>
    </cfRule>
    <cfRule type="cellIs" dxfId="139" priority="169" operator="equal">
      <formula>"Alto"</formula>
    </cfRule>
    <cfRule type="cellIs" dxfId="138" priority="170" operator="equal">
      <formula>"Moderado"</formula>
    </cfRule>
    <cfRule type="cellIs" dxfId="137" priority="171" operator="equal">
      <formula>"Bajo"</formula>
    </cfRule>
  </conditionalFormatting>
  <conditionalFormatting sqref="BM9:BM14">
    <cfRule type="cellIs" dxfId="136" priority="177" operator="equal">
      <formula>"Extremo"</formula>
    </cfRule>
    <cfRule type="cellIs" dxfId="135" priority="178" operator="equal">
      <formula>"Extremo"</formula>
    </cfRule>
  </conditionalFormatting>
  <conditionalFormatting sqref="BM9:BM54">
    <cfRule type="cellIs" dxfId="134" priority="179" operator="equal">
      <formula>"Alta"</formula>
    </cfRule>
  </conditionalFormatting>
  <conditionalFormatting sqref="BM15">
    <cfRule type="cellIs" dxfId="133" priority="875" operator="equal">
      <formula>"Extremo"</formula>
    </cfRule>
    <cfRule type="cellIs" dxfId="132" priority="876" operator="equal">
      <formula>"Alto"</formula>
    </cfRule>
    <cfRule type="cellIs" dxfId="131" priority="877" operator="equal">
      <formula>"Moderado"</formula>
    </cfRule>
    <cfRule type="cellIs" dxfId="130" priority="878" operator="equal">
      <formula>"Bajo"</formula>
    </cfRule>
  </conditionalFormatting>
  <conditionalFormatting sqref="BM15:BM17">
    <cfRule type="cellIs" dxfId="129" priority="890" operator="equal">
      <formula>"Extremo"</formula>
    </cfRule>
    <cfRule type="cellIs" dxfId="128" priority="891" operator="equal">
      <formula>"Extremo"</formula>
    </cfRule>
  </conditionalFormatting>
  <conditionalFormatting sqref="BM18">
    <cfRule type="cellIs" dxfId="127" priority="1785" operator="equal">
      <formula>"Extremo"</formula>
    </cfRule>
    <cfRule type="cellIs" dxfId="126" priority="1786" operator="equal">
      <formula>"Alto"</formula>
    </cfRule>
    <cfRule type="cellIs" dxfId="125" priority="1787" operator="equal">
      <formula>"Moderado"</formula>
    </cfRule>
    <cfRule type="cellIs" dxfId="124" priority="1788" operator="equal">
      <formula>"Bajo"</formula>
    </cfRule>
  </conditionalFormatting>
  <conditionalFormatting sqref="BM18:BM21">
    <cfRule type="cellIs" dxfId="123" priority="1800" operator="equal">
      <formula>"Extremo"</formula>
    </cfRule>
    <cfRule type="cellIs" dxfId="122" priority="1801" operator="equal">
      <formula>"Extremo"</formula>
    </cfRule>
  </conditionalFormatting>
  <conditionalFormatting sqref="BM22">
    <cfRule type="cellIs" dxfId="121" priority="1087" operator="equal">
      <formula>"Extremo"</formula>
    </cfRule>
    <cfRule type="cellIs" dxfId="120" priority="1088" operator="equal">
      <formula>"Alto"</formula>
    </cfRule>
    <cfRule type="cellIs" dxfId="119" priority="1089" operator="equal">
      <formula>"Moderado"</formula>
    </cfRule>
    <cfRule type="cellIs" dxfId="118" priority="1090" operator="equal">
      <formula>"Bajo"</formula>
    </cfRule>
  </conditionalFormatting>
  <conditionalFormatting sqref="BM22:BM24">
    <cfRule type="cellIs" dxfId="117" priority="1107" operator="equal">
      <formula>"Extremo"</formula>
    </cfRule>
    <cfRule type="cellIs" dxfId="116" priority="1108" operator="equal">
      <formula>"Extremo"</formula>
    </cfRule>
  </conditionalFormatting>
  <conditionalFormatting sqref="BM25">
    <cfRule type="cellIs" dxfId="115" priority="1826" operator="equal">
      <formula>"Extremo"</formula>
    </cfRule>
    <cfRule type="cellIs" dxfId="114" priority="1827" operator="equal">
      <formula>"Alto"</formula>
    </cfRule>
    <cfRule type="cellIs" dxfId="113" priority="1828" operator="equal">
      <formula>"Moderado"</formula>
    </cfRule>
    <cfRule type="cellIs" dxfId="112" priority="1829" operator="equal">
      <formula>"Bajo"</formula>
    </cfRule>
  </conditionalFormatting>
  <conditionalFormatting sqref="BM25:BM30">
    <cfRule type="cellIs" dxfId="111" priority="1846" operator="equal">
      <formula>"Extremo"</formula>
    </cfRule>
    <cfRule type="cellIs" dxfId="110" priority="1847" operator="equal">
      <formula>"Extremo"</formula>
    </cfRule>
  </conditionalFormatting>
  <conditionalFormatting sqref="BM31">
    <cfRule type="cellIs" dxfId="109" priority="1143" operator="equal">
      <formula>"Extremo"</formula>
    </cfRule>
    <cfRule type="cellIs" dxfId="108" priority="1144" operator="equal">
      <formula>"Alto"</formula>
    </cfRule>
    <cfRule type="cellIs" dxfId="107" priority="1145" operator="equal">
      <formula>"Moderado"</formula>
    </cfRule>
    <cfRule type="cellIs" dxfId="106" priority="1146" operator="equal">
      <formula>"Bajo"</formula>
    </cfRule>
  </conditionalFormatting>
  <conditionalFormatting sqref="BM31:BM34">
    <cfRule type="cellIs" dxfId="105" priority="1163" operator="equal">
      <formula>"Extremo"</formula>
    </cfRule>
    <cfRule type="cellIs" dxfId="104" priority="1164" operator="equal">
      <formula>"Extremo"</formula>
    </cfRule>
  </conditionalFormatting>
  <conditionalFormatting sqref="BM35">
    <cfRule type="cellIs" dxfId="103" priority="1885" operator="equal">
      <formula>"Extremo"</formula>
    </cfRule>
    <cfRule type="cellIs" dxfId="102" priority="1886" operator="equal">
      <formula>"Alto"</formula>
    </cfRule>
    <cfRule type="cellIs" dxfId="101" priority="1887" operator="equal">
      <formula>"Moderado"</formula>
    </cfRule>
    <cfRule type="cellIs" dxfId="100" priority="1888" operator="equal">
      <formula>"Bajo"</formula>
    </cfRule>
  </conditionalFormatting>
  <conditionalFormatting sqref="BM35:BM39">
    <cfRule type="cellIs" dxfId="99" priority="1905" operator="equal">
      <formula>"Extremo"</formula>
    </cfRule>
    <cfRule type="cellIs" dxfId="98" priority="1906" operator="equal">
      <formula>"Extremo"</formula>
    </cfRule>
  </conditionalFormatting>
  <conditionalFormatting sqref="BM40">
    <cfRule type="cellIs" dxfId="97" priority="1204" operator="equal">
      <formula>"Extremo"</formula>
    </cfRule>
    <cfRule type="cellIs" dxfId="96" priority="1205" operator="equal">
      <formula>"Alto"</formula>
    </cfRule>
    <cfRule type="cellIs" dxfId="95" priority="1206" operator="equal">
      <formula>"Moderado"</formula>
    </cfRule>
    <cfRule type="cellIs" dxfId="94" priority="1207" operator="equal">
      <formula>"Bajo"</formula>
    </cfRule>
  </conditionalFormatting>
  <conditionalFormatting sqref="BM40:BM45">
    <cfRule type="cellIs" dxfId="93" priority="1224" operator="equal">
      <formula>"Extremo"</formula>
    </cfRule>
    <cfRule type="cellIs" dxfId="92" priority="1225" operator="equal">
      <formula>"Extremo"</formula>
    </cfRule>
  </conditionalFormatting>
  <conditionalFormatting sqref="BM46">
    <cfRule type="cellIs" dxfId="91" priority="1292" operator="equal">
      <formula>"Extremo"</formula>
    </cfRule>
    <cfRule type="cellIs" dxfId="90" priority="1293" operator="equal">
      <formula>"Alto"</formula>
    </cfRule>
    <cfRule type="cellIs" dxfId="89" priority="1294" operator="equal">
      <formula>"Moderado"</formula>
    </cfRule>
    <cfRule type="cellIs" dxfId="88" priority="1295" operator="equal">
      <formula>"Bajo"</formula>
    </cfRule>
  </conditionalFormatting>
  <conditionalFormatting sqref="BM46:BM50">
    <cfRule type="cellIs" dxfId="87" priority="1312" operator="equal">
      <formula>"Extremo"</formula>
    </cfRule>
    <cfRule type="cellIs" dxfId="86" priority="1313" operator="equal">
      <formula>"Extremo"</formula>
    </cfRule>
  </conditionalFormatting>
  <conditionalFormatting sqref="BM51 BM54">
    <cfRule type="cellIs" dxfId="85" priority="1358" operator="equal">
      <formula>"Extremo"</formula>
    </cfRule>
    <cfRule type="cellIs" dxfId="84" priority="1359" operator="equal">
      <formula>"Alto"</formula>
    </cfRule>
    <cfRule type="cellIs" dxfId="83" priority="1360" operator="equal">
      <formula>"Moderado"</formula>
    </cfRule>
    <cfRule type="cellIs" dxfId="82" priority="1361" operator="equal">
      <formula>"Bajo"</formula>
    </cfRule>
  </conditionalFormatting>
  <conditionalFormatting sqref="BM51:BM54">
    <cfRule type="cellIs" dxfId="81" priority="1362" operator="equal">
      <formula>"Extremo"</formula>
    </cfRule>
    <cfRule type="cellIs" dxfId="80" priority="1363" operator="equal">
      <formula>"Extremo"</formula>
    </cfRule>
  </conditionalFormatting>
  <conditionalFormatting sqref="BM58">
    <cfRule type="cellIs" dxfId="79" priority="263" operator="equal">
      <formula>"Extremo"</formula>
    </cfRule>
    <cfRule type="cellIs" dxfId="78" priority="264" operator="equal">
      <formula>"Alto"</formula>
    </cfRule>
    <cfRule type="cellIs" dxfId="77" priority="265" operator="equal">
      <formula>"Moderado"</formula>
    </cfRule>
    <cfRule type="cellIs" dxfId="76" priority="266" operator="equal">
      <formula>"Bajo"</formula>
    </cfRule>
  </conditionalFormatting>
  <conditionalFormatting sqref="BM58:BM60">
    <cfRule type="cellIs" dxfId="75" priority="272" operator="equal">
      <formula>"Extremo"</formula>
    </cfRule>
    <cfRule type="cellIs" dxfId="74" priority="273" operator="equal">
      <formula>"Extremo"</formula>
    </cfRule>
  </conditionalFormatting>
  <conditionalFormatting sqref="BM58:BM97">
    <cfRule type="cellIs" dxfId="73" priority="214" operator="equal">
      <formula>"Alta"</formula>
    </cfRule>
  </conditionalFormatting>
  <conditionalFormatting sqref="BM61">
    <cfRule type="cellIs" dxfId="72" priority="350" operator="equal">
      <formula>"Extremo"</formula>
    </cfRule>
    <cfRule type="cellIs" dxfId="71" priority="351" operator="equal">
      <formula>"Alto"</formula>
    </cfRule>
    <cfRule type="cellIs" dxfId="70" priority="352" operator="equal">
      <formula>"Moderado"</formula>
    </cfRule>
    <cfRule type="cellIs" dxfId="69" priority="353" operator="equal">
      <formula>"Bajo"</formula>
    </cfRule>
  </conditionalFormatting>
  <conditionalFormatting sqref="BM61:BM64">
    <cfRule type="cellIs" dxfId="68" priority="370" operator="equal">
      <formula>"Extremo"</formula>
    </cfRule>
    <cfRule type="cellIs" dxfId="67" priority="371" operator="equal">
      <formula>"Extremo"</formula>
    </cfRule>
  </conditionalFormatting>
  <conditionalFormatting sqref="BM65">
    <cfRule type="cellIs" dxfId="66" priority="395" operator="equal">
      <formula>"Alto"</formula>
    </cfRule>
    <cfRule type="cellIs" dxfId="65" priority="396" operator="equal">
      <formula>"Moderado"</formula>
    </cfRule>
    <cfRule type="cellIs" dxfId="64" priority="397" operator="equal">
      <formula>"Bajo"</formula>
    </cfRule>
  </conditionalFormatting>
  <conditionalFormatting sqref="BM65:BM71">
    <cfRule type="cellIs" dxfId="63" priority="240" operator="equal">
      <formula>"Extremo"</formula>
    </cfRule>
    <cfRule type="cellIs" dxfId="62" priority="241" operator="equal">
      <formula>"Extremo"</formula>
    </cfRule>
  </conditionalFormatting>
  <conditionalFormatting sqref="BM67">
    <cfRule type="cellIs" dxfId="61" priority="208" operator="equal">
      <formula>"Extremo"</formula>
    </cfRule>
    <cfRule type="cellIs" dxfId="60" priority="209" operator="equal">
      <formula>"Alto"</formula>
    </cfRule>
    <cfRule type="cellIs" dxfId="59" priority="210" operator="equal">
      <formula>"Moderado"</formula>
    </cfRule>
    <cfRule type="cellIs" dxfId="58" priority="211" operator="equal">
      <formula>"Bajo"</formula>
    </cfRule>
    <cfRule type="cellIs" dxfId="57" priority="215" operator="equal">
      <formula>"Extremo"</formula>
    </cfRule>
    <cfRule type="cellIs" dxfId="56" priority="222" operator="equal">
      <formula>"Extremo"</formula>
    </cfRule>
    <cfRule type="cellIs" dxfId="55" priority="229" operator="equal">
      <formula>"Extremo"</formula>
    </cfRule>
    <cfRule type="cellIs" dxfId="54" priority="236" operator="equal">
      <formula>"Extremo"</formula>
    </cfRule>
  </conditionalFormatting>
  <conditionalFormatting sqref="BM67:BM71">
    <cfRule type="cellIs" dxfId="53" priority="207" operator="equal">
      <formula>$BL$67=60%</formula>
    </cfRule>
    <cfRule type="cellIs" dxfId="52" priority="212" operator="equal">
      <formula>"Extremo"</formula>
    </cfRule>
    <cfRule type="cellIs" dxfId="51" priority="213" operator="equal">
      <formula>"Extremo"</formula>
    </cfRule>
    <cfRule type="cellIs" dxfId="50" priority="219" operator="equal">
      <formula>"Extremo"</formula>
    </cfRule>
    <cfRule type="cellIs" dxfId="49" priority="220" operator="equal">
      <formula>"Extremo"</formula>
    </cfRule>
    <cfRule type="cellIs" dxfId="48" priority="226" operator="equal">
      <formula>"Extremo"</formula>
    </cfRule>
    <cfRule type="cellIs" dxfId="47" priority="227" operator="equal">
      <formula>"Extremo"</formula>
    </cfRule>
    <cfRule type="cellIs" dxfId="46" priority="233" operator="equal">
      <formula>"Extremo"</formula>
    </cfRule>
    <cfRule type="cellIs" dxfId="45" priority="234" operator="equal">
      <formula>"Extremo"</formula>
    </cfRule>
  </conditionalFormatting>
  <conditionalFormatting sqref="BM72:BM73">
    <cfRule type="cellIs" dxfId="44" priority="319" operator="equal">
      <formula>"Extremo"</formula>
    </cfRule>
  </conditionalFormatting>
  <conditionalFormatting sqref="BM72:BM74 BM65">
    <cfRule type="cellIs" dxfId="43" priority="394" operator="equal">
      <formula>"Extremo"</formula>
    </cfRule>
  </conditionalFormatting>
  <conditionalFormatting sqref="BM72:BM74">
    <cfRule type="cellIs" dxfId="42" priority="320" operator="equal">
      <formula>"Alto"</formula>
    </cfRule>
    <cfRule type="cellIs" dxfId="41" priority="321" operator="equal">
      <formula>"Moderado"</formula>
    </cfRule>
    <cfRule type="cellIs" dxfId="40" priority="322" operator="equal">
      <formula>"Bajo"</formula>
    </cfRule>
  </conditionalFormatting>
  <conditionalFormatting sqref="BM72:BM86 BM93 BM120:BM157">
    <cfRule type="cellIs" dxfId="39" priority="329" operator="equal">
      <formula>"Extremo"</formula>
    </cfRule>
  </conditionalFormatting>
  <conditionalFormatting sqref="BM72:BM86">
    <cfRule type="cellIs" dxfId="38" priority="328" operator="equal">
      <formula>"Extremo"</formula>
    </cfRule>
  </conditionalFormatting>
  <conditionalFormatting sqref="BM77 BM82">
    <cfRule type="cellIs" dxfId="37" priority="931" operator="equal">
      <formula>"Extremo"</formula>
    </cfRule>
    <cfRule type="cellIs" dxfId="36" priority="932" operator="equal">
      <formula>"Alto"</formula>
    </cfRule>
    <cfRule type="cellIs" dxfId="35" priority="933" operator="equal">
      <formula>"Moderado"</formula>
    </cfRule>
    <cfRule type="cellIs" dxfId="34" priority="934" operator="equal">
      <formula>"Bajo"</formula>
    </cfRule>
  </conditionalFormatting>
  <conditionalFormatting sqref="BM87:BM88">
    <cfRule type="cellIs" dxfId="33" priority="773" operator="equal">
      <formula>"Extremo"</formula>
    </cfRule>
    <cfRule type="cellIs" dxfId="32" priority="774" operator="equal">
      <formula>"Alto"</formula>
    </cfRule>
    <cfRule type="cellIs" dxfId="31" priority="775" operator="equal">
      <formula>"Moderado"</formula>
    </cfRule>
    <cfRule type="cellIs" dxfId="30" priority="776" operator="equal">
      <formula>"Bajo"</formula>
    </cfRule>
  </conditionalFormatting>
  <conditionalFormatting sqref="BM87:BM92">
    <cfRule type="cellIs" dxfId="29" priority="793" operator="equal">
      <formula>"Extremo"</formula>
    </cfRule>
    <cfRule type="cellIs" dxfId="28" priority="794" operator="equal">
      <formula>"Extremo"</formula>
    </cfRule>
  </conditionalFormatting>
  <conditionalFormatting sqref="BM93">
    <cfRule type="cellIs" dxfId="27" priority="589" operator="equal">
      <formula>"Extremo"</formula>
    </cfRule>
    <cfRule type="cellIs" dxfId="26" priority="598" operator="equal">
      <formula>"Extremo"</formula>
    </cfRule>
    <cfRule type="cellIs" dxfId="25" priority="615" operator="equal">
      <formula>"Extremo"</formula>
    </cfRule>
    <cfRule type="cellIs" dxfId="24" priority="624" operator="equal">
      <formula>"Extremo"</formula>
    </cfRule>
    <cfRule type="cellIs" dxfId="23" priority="641" operator="equal">
      <formula>"Extremo"</formula>
    </cfRule>
    <cfRule type="cellIs" dxfId="22" priority="650" operator="equal">
      <formula>"Extremo"</formula>
    </cfRule>
    <cfRule type="cellIs" dxfId="21" priority="667" operator="equal">
      <formula>"Extremo"</formula>
    </cfRule>
    <cfRule type="cellIs" dxfId="20" priority="676" operator="equal">
      <formula>"Extremo"</formula>
    </cfRule>
  </conditionalFormatting>
  <conditionalFormatting sqref="BM93:BM94">
    <cfRule type="cellIs" dxfId="19" priority="590" operator="equal">
      <formula>"Alto"</formula>
    </cfRule>
    <cfRule type="cellIs" dxfId="18" priority="591" operator="equal">
      <formula>"Moderado"</formula>
    </cfRule>
    <cfRule type="cellIs" dxfId="17" priority="592" operator="equal">
      <formula>"Bajo"</formula>
    </cfRule>
    <cfRule type="cellIs" dxfId="16" priority="693" operator="equal">
      <formula>"Extremo"</formula>
    </cfRule>
  </conditionalFormatting>
  <conditionalFormatting sqref="BM93:BM97">
    <cfRule type="cellIs" dxfId="15" priority="702" operator="equal">
      <formula>"Extremo"</formula>
    </cfRule>
  </conditionalFormatting>
  <conditionalFormatting sqref="BM94:BM97">
    <cfRule type="cellIs" dxfId="14" priority="743" operator="equal">
      <formula>"Extremo"</formula>
    </cfRule>
  </conditionalFormatting>
  <conditionalFormatting sqref="BM98:BM108 BM114:BM119">
    <cfRule type="cellIs" dxfId="13" priority="149" operator="equal">
      <formula>"Extremo"</formula>
    </cfRule>
    <cfRule type="cellIs" dxfId="12" priority="150" operator="equal">
      <formula>"Extremo"</formula>
    </cfRule>
    <cfRule type="cellIs" dxfId="11" priority="151" operator="equal">
      <formula>"Alta"</formula>
    </cfRule>
  </conditionalFormatting>
  <conditionalFormatting sqref="BM109">
    <cfRule type="cellIs" dxfId="10" priority="85" operator="equal">
      <formula>"Extremo"</formula>
    </cfRule>
    <cfRule type="cellIs" dxfId="9" priority="86" operator="equal">
      <formula>"Alto"</formula>
    </cfRule>
    <cfRule type="cellIs" dxfId="8" priority="87" operator="equal">
      <formula>"Moderado"</formula>
    </cfRule>
    <cfRule type="cellIs" dxfId="7" priority="88" operator="equal">
      <formula>"Bajo"</formula>
    </cfRule>
  </conditionalFormatting>
  <conditionalFormatting sqref="BM109:BM113">
    <cfRule type="cellIs" dxfId="6" priority="15" operator="equal">
      <formula>"Extremo"</formula>
    </cfRule>
    <cfRule type="cellIs" dxfId="5" priority="16" operator="equal">
      <formula>"Extremo"</formula>
    </cfRule>
    <cfRule type="cellIs" dxfId="4" priority="17" operator="equal">
      <formula>"Alta"</formula>
    </cfRule>
  </conditionalFormatting>
  <conditionalFormatting sqref="BM113">
    <cfRule type="cellIs" dxfId="3" priority="34" operator="equal">
      <formula>"Extremo"</formula>
    </cfRule>
    <cfRule type="cellIs" dxfId="2" priority="35" operator="equal">
      <formula>"Alto"</formula>
    </cfRule>
    <cfRule type="cellIs" dxfId="1" priority="36" operator="equal">
      <formula>"Moderado"</formula>
    </cfRule>
    <cfRule type="cellIs" dxfId="0" priority="37" operator="equal">
      <formula>"Bajo"</formula>
    </cfRule>
  </conditionalFormatting>
  <dataValidations count="3">
    <dataValidation type="list" allowBlank="1" showErrorMessage="1" sqref="M9:AE9 M61:AE61 M15:AE15 M18:AE18 M22:AE22 M25:AE25 M31:AE31 M40:AE40 M51:AE51 M65:AE65 M12:AE12 M72:AE74 M77:AE77 M82:AE82 M87:AE87 M58:AE58 M93:AE94 M35:AE35" xr:uid="{00000000-0002-0000-0300-000000000000}">
      <formula1>"si,no"</formula1>
    </dataValidation>
    <dataValidation allowBlank="1" showInputMessage="1" sqref="BP58 BP60" xr:uid="{00000000-0002-0000-0300-000001000000}"/>
    <dataValidation type="list" allowBlank="1" showInputMessage="1" showErrorMessage="1" sqref="M88:AE92 M67:AE71 M98:AE109 M113:AE119" xr:uid="{00000000-0002-0000-0300-000002000000}">
      <formula1>"si,no"</formula1>
    </dataValidation>
  </dataValidations>
  <pageMargins left="0.7" right="0.7" top="0.75" bottom="0.75" header="0" footer="0"/>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80"/>
  <sheetViews>
    <sheetView showGridLines="0" zoomScale="50" zoomScaleNormal="50" workbookViewId="0">
      <selection activeCell="A36" sqref="A36"/>
    </sheetView>
  </sheetViews>
  <sheetFormatPr baseColWidth="10" defaultColWidth="12.6640625" defaultRowHeight="15" customHeight="1"/>
  <cols>
    <col min="1" max="1" width="10.1640625" style="230" customWidth="1"/>
    <col min="2" max="2" width="39.6640625" style="230" customWidth="1"/>
    <col min="3" max="3" width="22.83203125" style="230" customWidth="1"/>
    <col min="4" max="4" width="18.1640625" style="230" customWidth="1"/>
    <col min="5" max="5" width="8" style="230" customWidth="1"/>
    <col min="6" max="6" width="4.1640625" style="230" customWidth="1"/>
    <col min="7" max="7" width="32.1640625" style="230" customWidth="1"/>
    <col min="8" max="8" width="9.33203125" style="230" customWidth="1"/>
    <col min="9" max="9" width="26.6640625" style="230" customWidth="1"/>
    <col min="10" max="10" width="30.6640625" style="230" customWidth="1"/>
    <col min="11" max="11" width="9.33203125" style="256" customWidth="1"/>
    <col min="12" max="12" width="12" style="256" bestFit="1" customWidth="1"/>
    <col min="13" max="13" width="18.1640625" style="230" customWidth="1"/>
    <col min="14" max="14" width="26.83203125" style="230" customWidth="1"/>
    <col min="15" max="15" width="25.33203125" style="231" customWidth="1"/>
    <col min="16" max="16" width="21.1640625" style="231" customWidth="1"/>
    <col min="17" max="18" width="16.6640625" style="230" customWidth="1"/>
    <col min="19" max="35" width="9.33203125" style="230" customWidth="1"/>
    <col min="36" max="16384" width="12.6640625" style="230"/>
  </cols>
  <sheetData>
    <row r="1" spans="1:35" ht="21" thickBot="1">
      <c r="A1" s="229"/>
    </row>
    <row r="2" spans="1:35" ht="21" thickBot="1">
      <c r="A2" s="529"/>
      <c r="B2" s="500"/>
      <c r="C2" s="529" t="s">
        <v>641</v>
      </c>
      <c r="D2" s="499"/>
      <c r="E2" s="499"/>
      <c r="F2" s="499"/>
      <c r="G2" s="499"/>
      <c r="H2" s="499"/>
      <c r="I2" s="499"/>
      <c r="J2" s="499"/>
      <c r="K2" s="499"/>
      <c r="L2" s="499"/>
      <c r="M2" s="521" t="s">
        <v>692</v>
      </c>
      <c r="N2" s="522"/>
      <c r="O2" s="523"/>
    </row>
    <row r="3" spans="1:35" ht="15" customHeight="1" thickBot="1">
      <c r="A3" s="530"/>
      <c r="B3" s="531"/>
      <c r="C3" s="501"/>
      <c r="D3" s="502"/>
      <c r="E3" s="502"/>
      <c r="F3" s="502"/>
      <c r="G3" s="502"/>
      <c r="H3" s="502"/>
      <c r="I3" s="502"/>
      <c r="J3" s="502"/>
      <c r="K3" s="502"/>
      <c r="L3" s="502"/>
      <c r="M3" s="524" t="s">
        <v>693</v>
      </c>
      <c r="N3" s="517"/>
      <c r="O3" s="525"/>
    </row>
    <row r="4" spans="1:35" ht="18" customHeight="1">
      <c r="A4" s="530"/>
      <c r="B4" s="531"/>
      <c r="C4" s="537" t="s">
        <v>680</v>
      </c>
      <c r="D4" s="496"/>
      <c r="E4" s="496"/>
      <c r="F4" s="496"/>
      <c r="G4" s="496"/>
      <c r="H4" s="496"/>
      <c r="I4" s="496"/>
      <c r="J4" s="496"/>
      <c r="K4" s="496"/>
      <c r="L4" s="496"/>
      <c r="M4" s="532" t="s">
        <v>691</v>
      </c>
      <c r="N4" s="499"/>
      <c r="O4" s="533"/>
    </row>
    <row r="5" spans="1:35" ht="15" customHeight="1" thickBot="1">
      <c r="A5" s="501"/>
      <c r="B5" s="503"/>
      <c r="C5" s="501"/>
      <c r="D5" s="502"/>
      <c r="E5" s="502"/>
      <c r="F5" s="502"/>
      <c r="G5" s="502"/>
      <c r="H5" s="502"/>
      <c r="I5" s="502"/>
      <c r="J5" s="502"/>
      <c r="K5" s="502"/>
      <c r="L5" s="502"/>
      <c r="M5" s="534"/>
      <c r="N5" s="535"/>
      <c r="O5" s="536"/>
    </row>
    <row r="6" spans="1:35" ht="20">
      <c r="A6" s="257"/>
      <c r="B6" s="231"/>
      <c r="C6" s="231"/>
      <c r="D6" s="231"/>
      <c r="E6" s="231"/>
      <c r="F6" s="231"/>
      <c r="G6" s="231"/>
      <c r="H6" s="231"/>
      <c r="I6" s="231"/>
      <c r="J6" s="231"/>
      <c r="K6" s="258"/>
      <c r="L6" s="258"/>
      <c r="M6" s="259"/>
      <c r="N6" s="526"/>
      <c r="O6" s="496"/>
      <c r="S6" s="260"/>
      <c r="T6" s="260"/>
      <c r="U6" s="260"/>
      <c r="V6" s="260"/>
      <c r="W6" s="260"/>
      <c r="X6" s="260"/>
      <c r="Y6" s="260"/>
      <c r="Z6" s="260"/>
      <c r="AA6" s="260"/>
      <c r="AB6" s="260"/>
      <c r="AC6" s="260"/>
      <c r="AD6" s="260"/>
      <c r="AE6" s="260"/>
      <c r="AF6" s="260"/>
      <c r="AG6" s="260"/>
      <c r="AH6" s="260"/>
      <c r="AI6" s="260"/>
    </row>
    <row r="7" spans="1:35" ht="10.5" customHeight="1">
      <c r="A7" s="261"/>
      <c r="B7" s="262"/>
      <c r="C7" s="262"/>
      <c r="D7" s="262"/>
      <c r="E7" s="262"/>
      <c r="F7" s="260"/>
      <c r="G7" s="260"/>
      <c r="H7" s="260"/>
      <c r="I7" s="260"/>
      <c r="J7" s="260"/>
      <c r="K7" s="257"/>
      <c r="L7" s="257"/>
      <c r="M7" s="260"/>
      <c r="N7" s="526"/>
      <c r="O7" s="496"/>
    </row>
    <row r="8" spans="1:35" ht="19.5" customHeight="1">
      <c r="A8" s="509" t="s">
        <v>679</v>
      </c>
      <c r="B8" s="510"/>
      <c r="C8" s="510"/>
      <c r="D8" s="510"/>
      <c r="E8" s="510"/>
      <c r="F8" s="510"/>
      <c r="G8" s="510"/>
      <c r="H8" s="510"/>
      <c r="I8" s="510"/>
      <c r="J8" s="510"/>
      <c r="K8" s="510"/>
      <c r="L8" s="510"/>
      <c r="M8" s="510"/>
      <c r="N8" s="510"/>
      <c r="O8" s="510"/>
    </row>
    <row r="9" spans="1:35" ht="21" thickBot="1">
      <c r="A9" s="495" t="s">
        <v>668</v>
      </c>
      <c r="B9" s="496"/>
      <c r="C9" s="496"/>
      <c r="D9" s="496"/>
      <c r="E9" s="496"/>
      <c r="F9" s="496"/>
      <c r="G9" s="496"/>
      <c r="H9" s="496"/>
      <c r="I9" s="496"/>
      <c r="J9" s="496"/>
      <c r="K9" s="496"/>
      <c r="L9" s="496"/>
      <c r="M9" s="496"/>
      <c r="N9" s="496"/>
    </row>
    <row r="10" spans="1:35" ht="21" thickBot="1">
      <c r="A10" s="497" t="s">
        <v>678</v>
      </c>
      <c r="B10" s="496"/>
      <c r="C10" s="496"/>
      <c r="D10" s="496"/>
      <c r="E10" s="527" t="s">
        <v>677</v>
      </c>
      <c r="F10" s="517"/>
      <c r="G10" s="517"/>
      <c r="H10" s="517"/>
      <c r="I10" s="528"/>
      <c r="J10" s="232"/>
      <c r="K10" s="263"/>
      <c r="L10" s="263"/>
      <c r="M10" s="232"/>
      <c r="N10" s="232"/>
    </row>
    <row r="11" spans="1:35" ht="13.5" customHeight="1" thickBot="1">
      <c r="A11" s="232"/>
      <c r="B11" s="232"/>
      <c r="C11" s="232"/>
      <c r="D11" s="232"/>
      <c r="E11" s="232"/>
      <c r="F11" s="232"/>
      <c r="G11" s="232"/>
      <c r="H11" s="232"/>
      <c r="I11" s="232"/>
      <c r="J11" s="232"/>
      <c r="K11" s="263"/>
      <c r="L11" s="263"/>
      <c r="M11" s="518" t="s">
        <v>676</v>
      </c>
      <c r="N11" s="499"/>
      <c r="O11" s="500"/>
    </row>
    <row r="12" spans="1:35" ht="13.5" customHeight="1" thickBot="1">
      <c r="A12" s="497" t="s">
        <v>675</v>
      </c>
      <c r="B12" s="496"/>
      <c r="C12" s="496"/>
      <c r="D12" s="496"/>
      <c r="E12" s="498" t="s">
        <v>674</v>
      </c>
      <c r="F12" s="499"/>
      <c r="G12" s="499"/>
      <c r="H12" s="499"/>
      <c r="I12" s="500"/>
      <c r="J12" s="232"/>
      <c r="K12" s="263"/>
      <c r="L12" s="263"/>
      <c r="M12" s="501"/>
      <c r="N12" s="502"/>
      <c r="O12" s="503"/>
    </row>
    <row r="13" spans="1:35" ht="21" thickBot="1">
      <c r="A13" s="496"/>
      <c r="B13" s="496"/>
      <c r="C13" s="496"/>
      <c r="D13" s="496"/>
      <c r="E13" s="501"/>
      <c r="F13" s="502"/>
      <c r="G13" s="502"/>
      <c r="H13" s="502"/>
      <c r="I13" s="503"/>
      <c r="J13" s="232"/>
      <c r="K13" s="263"/>
      <c r="L13" s="263"/>
      <c r="M13" s="232"/>
      <c r="N13" s="232"/>
    </row>
    <row r="14" spans="1:35" ht="13.5" customHeight="1" thickBot="1">
      <c r="A14" s="232"/>
      <c r="B14" s="232"/>
      <c r="C14" s="232"/>
      <c r="D14" s="232"/>
      <c r="E14" s="232"/>
      <c r="F14" s="232"/>
      <c r="G14" s="232"/>
      <c r="H14" s="232"/>
      <c r="I14" s="232"/>
      <c r="J14" s="232"/>
      <c r="K14" s="519" t="s">
        <v>673</v>
      </c>
      <c r="L14" s="520"/>
      <c r="M14" s="518">
        <v>2024</v>
      </c>
      <c r="N14" s="499"/>
      <c r="O14" s="500"/>
    </row>
    <row r="15" spans="1:35" ht="15.75" customHeight="1" thickBot="1">
      <c r="A15" s="497" t="s">
        <v>672</v>
      </c>
      <c r="B15" s="496"/>
      <c r="C15" s="496"/>
      <c r="D15" s="496"/>
      <c r="E15" s="498" t="s">
        <v>671</v>
      </c>
      <c r="F15" s="499"/>
      <c r="G15" s="499"/>
      <c r="H15" s="499"/>
      <c r="I15" s="500"/>
      <c r="J15" s="232"/>
      <c r="K15" s="519"/>
      <c r="L15" s="520"/>
      <c r="M15" s="501"/>
      <c r="N15" s="502"/>
      <c r="O15" s="503"/>
    </row>
    <row r="16" spans="1:35" ht="20">
      <c r="A16" s="496"/>
      <c r="B16" s="496"/>
      <c r="C16" s="496"/>
      <c r="D16" s="496"/>
      <c r="E16" s="530"/>
      <c r="F16" s="496"/>
      <c r="G16" s="496"/>
      <c r="H16" s="496"/>
      <c r="I16" s="531"/>
      <c r="J16" s="232"/>
      <c r="K16" s="263"/>
      <c r="L16" s="263"/>
      <c r="M16" s="232"/>
      <c r="N16" s="232"/>
    </row>
    <row r="17" spans="1:16" ht="21" thickBot="1">
      <c r="A17" s="496"/>
      <c r="B17" s="496"/>
      <c r="C17" s="496"/>
      <c r="D17" s="496"/>
      <c r="E17" s="501"/>
      <c r="F17" s="502"/>
      <c r="G17" s="502"/>
      <c r="H17" s="502"/>
      <c r="I17" s="503"/>
      <c r="J17" s="232"/>
      <c r="K17" s="263"/>
      <c r="L17" s="263"/>
      <c r="M17" s="495"/>
      <c r="N17" s="496"/>
    </row>
    <row r="18" spans="1:16" ht="21" thickBot="1">
      <c r="A18" s="232"/>
      <c r="B18" s="232"/>
      <c r="C18" s="232"/>
      <c r="D18" s="232"/>
      <c r="E18" s="232"/>
      <c r="F18" s="232"/>
      <c r="G18" s="232"/>
      <c r="H18" s="232"/>
      <c r="I18" s="232"/>
      <c r="J18" s="232"/>
      <c r="K18" s="263"/>
      <c r="L18" s="263"/>
      <c r="M18" s="496"/>
      <c r="N18" s="496"/>
    </row>
    <row r="19" spans="1:16" ht="20">
      <c r="A19" s="497" t="s">
        <v>670</v>
      </c>
      <c r="B19" s="496"/>
      <c r="C19" s="496"/>
      <c r="D19" s="496"/>
      <c r="E19" s="498" t="s">
        <v>669</v>
      </c>
      <c r="F19" s="499"/>
      <c r="G19" s="499"/>
      <c r="H19" s="499"/>
      <c r="I19" s="500"/>
      <c r="J19" s="232"/>
      <c r="K19" s="263"/>
      <c r="L19" s="263"/>
      <c r="M19" s="496"/>
      <c r="N19" s="496"/>
    </row>
    <row r="20" spans="1:16" ht="21" thickBot="1">
      <c r="A20" s="496"/>
      <c r="B20" s="496"/>
      <c r="C20" s="496"/>
      <c r="D20" s="496"/>
      <c r="E20" s="501"/>
      <c r="F20" s="502"/>
      <c r="G20" s="502"/>
      <c r="H20" s="502"/>
      <c r="I20" s="503"/>
      <c r="J20" s="232"/>
      <c r="K20" s="263"/>
      <c r="L20" s="263"/>
      <c r="M20" s="232"/>
      <c r="N20" s="232"/>
    </row>
    <row r="21" spans="1:16" ht="15.75" customHeight="1">
      <c r="A21" s="512" t="s">
        <v>668</v>
      </c>
      <c r="B21" s="496"/>
      <c r="C21" s="496"/>
      <c r="D21" s="496"/>
      <c r="E21" s="496"/>
      <c r="F21" s="496"/>
      <c r="G21" s="496"/>
      <c r="H21" s="496"/>
      <c r="I21" s="496"/>
      <c r="J21" s="496"/>
      <c r="K21" s="496"/>
      <c r="L21" s="496"/>
      <c r="M21" s="496"/>
      <c r="N21" s="496"/>
    </row>
    <row r="22" spans="1:16" ht="26.25" customHeight="1" thickBot="1">
      <c r="A22" s="509" t="s">
        <v>690</v>
      </c>
      <c r="B22" s="510"/>
      <c r="C22" s="510"/>
      <c r="D22" s="510"/>
      <c r="E22" s="510"/>
      <c r="F22" s="510"/>
      <c r="G22" s="510"/>
      <c r="H22" s="510"/>
      <c r="I22" s="510"/>
      <c r="J22" s="510"/>
      <c r="K22" s="510"/>
      <c r="L22" s="510"/>
      <c r="M22" s="510"/>
      <c r="N22" s="510"/>
      <c r="O22" s="510"/>
      <c r="P22" s="511"/>
    </row>
    <row r="23" spans="1:16" ht="21" customHeight="1" thickBot="1">
      <c r="A23" s="516" t="s">
        <v>667</v>
      </c>
      <c r="B23" s="517"/>
      <c r="C23" s="517"/>
      <c r="D23" s="517"/>
      <c r="E23" s="517"/>
      <c r="F23" s="517"/>
      <c r="G23" s="517"/>
      <c r="H23" s="517"/>
      <c r="I23" s="517"/>
      <c r="J23" s="517"/>
      <c r="K23" s="517"/>
      <c r="L23" s="517"/>
      <c r="M23" s="517"/>
      <c r="N23" s="517"/>
      <c r="O23" s="517"/>
      <c r="P23" s="264"/>
    </row>
    <row r="24" spans="1:16" ht="132" customHeight="1" thickBot="1">
      <c r="A24" s="233" t="s">
        <v>666</v>
      </c>
      <c r="B24" s="233" t="s">
        <v>665</v>
      </c>
      <c r="C24" s="234" t="s">
        <v>664</v>
      </c>
      <c r="D24" s="513" t="s">
        <v>663</v>
      </c>
      <c r="E24" s="514"/>
      <c r="F24" s="515"/>
      <c r="G24" s="234" t="s">
        <v>662</v>
      </c>
      <c r="H24" s="513" t="s">
        <v>661</v>
      </c>
      <c r="I24" s="515"/>
      <c r="J24" s="234" t="s">
        <v>660</v>
      </c>
      <c r="K24" s="513" t="s">
        <v>659</v>
      </c>
      <c r="L24" s="515"/>
      <c r="M24" s="234" t="s">
        <v>3</v>
      </c>
      <c r="N24" s="235" t="s">
        <v>714</v>
      </c>
      <c r="O24" s="236" t="s">
        <v>658</v>
      </c>
      <c r="P24" s="236" t="s">
        <v>657</v>
      </c>
    </row>
    <row r="25" spans="1:16" ht="105" customHeight="1" thickBot="1">
      <c r="A25" s="237">
        <v>15225</v>
      </c>
      <c r="B25" s="238" t="s">
        <v>698</v>
      </c>
      <c r="C25" s="239" t="s">
        <v>699</v>
      </c>
      <c r="D25" s="506" t="s">
        <v>700</v>
      </c>
      <c r="E25" s="507"/>
      <c r="F25" s="508"/>
      <c r="G25" s="240" t="s">
        <v>701</v>
      </c>
      <c r="H25" s="504" t="s">
        <v>685</v>
      </c>
      <c r="I25" s="505"/>
      <c r="J25" s="241" t="s">
        <v>702</v>
      </c>
      <c r="K25" s="506" t="s">
        <v>52</v>
      </c>
      <c r="L25" s="508"/>
      <c r="M25" s="242">
        <v>45323</v>
      </c>
      <c r="N25" s="242">
        <v>45626</v>
      </c>
      <c r="O25" s="239"/>
      <c r="P25" s="243"/>
    </row>
    <row r="26" spans="1:16" ht="87.75" customHeight="1" thickBot="1">
      <c r="A26" s="237">
        <v>16814</v>
      </c>
      <c r="B26" s="238" t="s">
        <v>703</v>
      </c>
      <c r="C26" s="239" t="s">
        <v>699</v>
      </c>
      <c r="D26" s="506" t="s">
        <v>651</v>
      </c>
      <c r="E26" s="507"/>
      <c r="F26" s="508"/>
      <c r="G26" s="240" t="s">
        <v>701</v>
      </c>
      <c r="H26" s="504" t="s">
        <v>685</v>
      </c>
      <c r="I26" s="505"/>
      <c r="J26" s="241" t="s">
        <v>702</v>
      </c>
      <c r="K26" s="506" t="s">
        <v>52</v>
      </c>
      <c r="L26" s="508"/>
      <c r="M26" s="242">
        <v>45323</v>
      </c>
      <c r="N26" s="242">
        <v>45626</v>
      </c>
      <c r="O26" s="239"/>
      <c r="P26" s="243"/>
    </row>
    <row r="27" spans="1:16" ht="97.5" customHeight="1" thickBot="1">
      <c r="A27" s="237">
        <v>59024</v>
      </c>
      <c r="B27" s="238" t="s">
        <v>704</v>
      </c>
      <c r="C27" s="239" t="s">
        <v>699</v>
      </c>
      <c r="D27" s="506" t="s">
        <v>700</v>
      </c>
      <c r="E27" s="507"/>
      <c r="F27" s="508"/>
      <c r="G27" s="240" t="s">
        <v>701</v>
      </c>
      <c r="H27" s="504" t="s">
        <v>685</v>
      </c>
      <c r="I27" s="505"/>
      <c r="J27" s="241" t="s">
        <v>702</v>
      </c>
      <c r="K27" s="506" t="s">
        <v>52</v>
      </c>
      <c r="L27" s="508"/>
      <c r="M27" s="242">
        <v>45323</v>
      </c>
      <c r="N27" s="242">
        <v>45626</v>
      </c>
      <c r="O27" s="239"/>
      <c r="P27" s="243"/>
    </row>
    <row r="28" spans="1:16" ht="60.75" customHeight="1" thickBot="1">
      <c r="A28" s="244">
        <v>15321</v>
      </c>
      <c r="B28" s="245" t="s">
        <v>705</v>
      </c>
      <c r="C28" s="239" t="s">
        <v>699</v>
      </c>
      <c r="D28" s="506" t="s">
        <v>706</v>
      </c>
      <c r="E28" s="507"/>
      <c r="F28" s="508"/>
      <c r="G28" s="246" t="s">
        <v>707</v>
      </c>
      <c r="H28" s="504" t="s">
        <v>708</v>
      </c>
      <c r="I28" s="505"/>
      <c r="J28" s="241" t="s">
        <v>709</v>
      </c>
      <c r="K28" s="506" t="s">
        <v>52</v>
      </c>
      <c r="L28" s="508"/>
      <c r="M28" s="242">
        <v>45323</v>
      </c>
      <c r="N28" s="242">
        <v>45412</v>
      </c>
      <c r="O28" s="239"/>
      <c r="P28" s="243"/>
    </row>
    <row r="29" spans="1:16" ht="84" customHeight="1" thickBot="1">
      <c r="A29" s="244">
        <v>15321</v>
      </c>
      <c r="B29" s="245" t="s">
        <v>705</v>
      </c>
      <c r="C29" s="239" t="s">
        <v>699</v>
      </c>
      <c r="D29" s="506" t="s">
        <v>710</v>
      </c>
      <c r="E29" s="507"/>
      <c r="F29" s="508"/>
      <c r="G29" s="246" t="s">
        <v>711</v>
      </c>
      <c r="H29" s="504" t="s">
        <v>712</v>
      </c>
      <c r="I29" s="505"/>
      <c r="J29" s="241" t="s">
        <v>709</v>
      </c>
      <c r="K29" s="506" t="s">
        <v>52</v>
      </c>
      <c r="L29" s="508"/>
      <c r="M29" s="242">
        <v>45323</v>
      </c>
      <c r="N29" s="242">
        <v>45412</v>
      </c>
      <c r="O29" s="239"/>
      <c r="P29" s="243"/>
    </row>
    <row r="30" spans="1:16" ht="100.5" customHeight="1" thickBot="1">
      <c r="A30" s="244">
        <v>15238</v>
      </c>
      <c r="B30" s="245" t="s">
        <v>713</v>
      </c>
      <c r="C30" s="239" t="s">
        <v>699</v>
      </c>
      <c r="D30" s="506" t="s">
        <v>710</v>
      </c>
      <c r="E30" s="507"/>
      <c r="F30" s="508"/>
      <c r="G30" s="246" t="s">
        <v>711</v>
      </c>
      <c r="H30" s="504" t="s">
        <v>712</v>
      </c>
      <c r="I30" s="505"/>
      <c r="J30" s="241" t="s">
        <v>709</v>
      </c>
      <c r="K30" s="506" t="s">
        <v>52</v>
      </c>
      <c r="L30" s="508"/>
      <c r="M30" s="242">
        <v>45323</v>
      </c>
      <c r="N30" s="242">
        <v>45412</v>
      </c>
      <c r="O30" s="239"/>
      <c r="P30" s="243"/>
    </row>
    <row r="31" spans="1:16" ht="75.75" customHeight="1" thickBot="1">
      <c r="A31" s="244">
        <v>15238</v>
      </c>
      <c r="B31" s="245" t="s">
        <v>713</v>
      </c>
      <c r="C31" s="239" t="s">
        <v>699</v>
      </c>
      <c r="D31" s="506" t="s">
        <v>706</v>
      </c>
      <c r="E31" s="507"/>
      <c r="F31" s="508"/>
      <c r="G31" s="246" t="s">
        <v>707</v>
      </c>
      <c r="H31" s="504" t="s">
        <v>708</v>
      </c>
      <c r="I31" s="505"/>
      <c r="J31" s="241" t="s">
        <v>709</v>
      </c>
      <c r="K31" s="506" t="s">
        <v>52</v>
      </c>
      <c r="L31" s="508"/>
      <c r="M31" s="242">
        <v>45323</v>
      </c>
      <c r="N31" s="242">
        <v>45412</v>
      </c>
      <c r="O31" s="239"/>
      <c r="P31" s="243"/>
    </row>
    <row r="32" spans="1:16" ht="101.25" customHeight="1">
      <c r="A32" s="265">
        <v>15327</v>
      </c>
      <c r="B32" s="265" t="s">
        <v>656</v>
      </c>
      <c r="C32" s="265" t="s">
        <v>652</v>
      </c>
      <c r="D32" s="538" t="s">
        <v>651</v>
      </c>
      <c r="E32" s="538"/>
      <c r="F32" s="538"/>
      <c r="G32" s="265" t="s">
        <v>650</v>
      </c>
      <c r="H32" s="538" t="s">
        <v>649</v>
      </c>
      <c r="I32" s="538"/>
      <c r="J32" s="265" t="s">
        <v>648</v>
      </c>
      <c r="K32" s="538" t="s">
        <v>647</v>
      </c>
      <c r="L32" s="538"/>
      <c r="M32" s="247">
        <v>45316</v>
      </c>
      <c r="N32" s="247">
        <v>45625</v>
      </c>
      <c r="O32" s="248"/>
      <c r="P32" s="248"/>
    </row>
    <row r="33" spans="1:16" ht="108" customHeight="1">
      <c r="A33" s="265">
        <v>15332</v>
      </c>
      <c r="B33" s="265" t="s">
        <v>655</v>
      </c>
      <c r="C33" s="265" t="s">
        <v>652</v>
      </c>
      <c r="D33" s="538" t="s">
        <v>651</v>
      </c>
      <c r="E33" s="538"/>
      <c r="F33" s="538"/>
      <c r="G33" s="265" t="s">
        <v>650</v>
      </c>
      <c r="H33" s="538" t="s">
        <v>649</v>
      </c>
      <c r="I33" s="538"/>
      <c r="J33" s="265" t="s">
        <v>648</v>
      </c>
      <c r="K33" s="538" t="s">
        <v>647</v>
      </c>
      <c r="L33" s="538"/>
      <c r="M33" s="247">
        <v>45316</v>
      </c>
      <c r="N33" s="247">
        <v>45625</v>
      </c>
      <c r="O33" s="249"/>
      <c r="P33" s="249"/>
    </row>
    <row r="34" spans="1:16" ht="105.75" customHeight="1">
      <c r="A34" s="265">
        <v>15335</v>
      </c>
      <c r="B34" s="265" t="s">
        <v>654</v>
      </c>
      <c r="C34" s="265" t="s">
        <v>652</v>
      </c>
      <c r="D34" s="538" t="s">
        <v>651</v>
      </c>
      <c r="E34" s="538"/>
      <c r="F34" s="538"/>
      <c r="G34" s="265" t="s">
        <v>650</v>
      </c>
      <c r="H34" s="538" t="s">
        <v>649</v>
      </c>
      <c r="I34" s="538"/>
      <c r="J34" s="265" t="s">
        <v>648</v>
      </c>
      <c r="K34" s="538" t="s">
        <v>647</v>
      </c>
      <c r="L34" s="538">
        <v>44958</v>
      </c>
      <c r="M34" s="247">
        <v>45316</v>
      </c>
      <c r="N34" s="247">
        <v>45625</v>
      </c>
      <c r="O34" s="249"/>
      <c r="P34" s="249"/>
    </row>
    <row r="35" spans="1:16" ht="111" customHeight="1" thickBot="1">
      <c r="A35" s="265">
        <v>33878</v>
      </c>
      <c r="B35" s="265" t="s">
        <v>653</v>
      </c>
      <c r="C35" s="265" t="s">
        <v>652</v>
      </c>
      <c r="D35" s="538" t="s">
        <v>651</v>
      </c>
      <c r="E35" s="538"/>
      <c r="F35" s="538"/>
      <c r="G35" s="265" t="s">
        <v>650</v>
      </c>
      <c r="H35" s="538" t="s">
        <v>649</v>
      </c>
      <c r="I35" s="538"/>
      <c r="J35" s="265" t="s">
        <v>648</v>
      </c>
      <c r="K35" s="538" t="s">
        <v>647</v>
      </c>
      <c r="L35" s="538">
        <v>44958</v>
      </c>
      <c r="M35" s="247">
        <v>45316</v>
      </c>
      <c r="N35" s="247">
        <v>45625</v>
      </c>
      <c r="O35" s="249"/>
      <c r="P35" s="249"/>
    </row>
    <row r="36" spans="1:16" ht="141" customHeight="1">
      <c r="A36" s="250">
        <v>15960</v>
      </c>
      <c r="B36" s="250" t="s">
        <v>681</v>
      </c>
      <c r="C36" s="251" t="s">
        <v>682</v>
      </c>
      <c r="D36" s="539" t="s">
        <v>683</v>
      </c>
      <c r="E36" s="540"/>
      <c r="F36" s="541"/>
      <c r="G36" s="252" t="s">
        <v>684</v>
      </c>
      <c r="H36" s="542" t="s">
        <v>685</v>
      </c>
      <c r="I36" s="541"/>
      <c r="J36" s="253" t="s">
        <v>686</v>
      </c>
      <c r="K36" s="539" t="s">
        <v>687</v>
      </c>
      <c r="L36" s="543"/>
      <c r="M36" s="254">
        <v>45292</v>
      </c>
      <c r="N36" s="255">
        <v>45656</v>
      </c>
      <c r="O36" s="251" t="s">
        <v>688</v>
      </c>
      <c r="P36" s="251" t="s">
        <v>689</v>
      </c>
    </row>
    <row r="37" spans="1:16" ht="15.75" customHeight="1"/>
    <row r="38" spans="1:16" ht="15.75" customHeight="1"/>
    <row r="39" spans="1:16" ht="15.75" customHeight="1"/>
    <row r="40" spans="1:16" ht="15.75" customHeight="1"/>
    <row r="41" spans="1:16" ht="15.75" customHeight="1"/>
    <row r="42" spans="1:16" ht="15.75" customHeight="1"/>
    <row r="43" spans="1:16" ht="15.75" customHeight="1"/>
    <row r="44" spans="1:16" ht="15.75" customHeight="1"/>
    <row r="45" spans="1:16" ht="15.75" customHeight="1"/>
    <row r="46" spans="1:16" ht="15.75" customHeight="1"/>
    <row r="47" spans="1:16" ht="15.75" customHeight="1"/>
    <row r="48" spans="1: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mergeCells count="64">
    <mergeCell ref="D33:F33"/>
    <mergeCell ref="H33:I33"/>
    <mergeCell ref="K33:L33"/>
    <mergeCell ref="D36:F36"/>
    <mergeCell ref="H36:I36"/>
    <mergeCell ref="K36:L36"/>
    <mergeCell ref="D34:F34"/>
    <mergeCell ref="H34:I34"/>
    <mergeCell ref="K34:L34"/>
    <mergeCell ref="D35:F35"/>
    <mergeCell ref="H35:I35"/>
    <mergeCell ref="K35:L35"/>
    <mergeCell ref="H29:I29"/>
    <mergeCell ref="K29:L29"/>
    <mergeCell ref="D29:F29"/>
    <mergeCell ref="D32:F32"/>
    <mergeCell ref="H32:I32"/>
    <mergeCell ref="K32:L32"/>
    <mergeCell ref="D30:F30"/>
    <mergeCell ref="H30:I30"/>
    <mergeCell ref="K30:L30"/>
    <mergeCell ref="D31:F31"/>
    <mergeCell ref="H31:I31"/>
    <mergeCell ref="K31:L31"/>
    <mergeCell ref="C4:L5"/>
    <mergeCell ref="D27:F27"/>
    <mergeCell ref="D28:F28"/>
    <mergeCell ref="H27:I27"/>
    <mergeCell ref="H28:I28"/>
    <mergeCell ref="K27:L27"/>
    <mergeCell ref="K28:L28"/>
    <mergeCell ref="E12:I13"/>
    <mergeCell ref="E15:I17"/>
    <mergeCell ref="M11:O12"/>
    <mergeCell ref="K14:L15"/>
    <mergeCell ref="M2:O2"/>
    <mergeCell ref="M3:O3"/>
    <mergeCell ref="N7:O7"/>
    <mergeCell ref="M14:O15"/>
    <mergeCell ref="A8:O8"/>
    <mergeCell ref="A9:N9"/>
    <mergeCell ref="A10:D10"/>
    <mergeCell ref="E10:I10"/>
    <mergeCell ref="A12:D13"/>
    <mergeCell ref="A2:B5"/>
    <mergeCell ref="C2:L3"/>
    <mergeCell ref="N6:O6"/>
    <mergeCell ref="M4:O5"/>
    <mergeCell ref="A15:D17"/>
    <mergeCell ref="M17:N19"/>
    <mergeCell ref="A19:D20"/>
    <mergeCell ref="E19:I20"/>
    <mergeCell ref="H25:I25"/>
    <mergeCell ref="D26:F26"/>
    <mergeCell ref="A22:P22"/>
    <mergeCell ref="A21:N21"/>
    <mergeCell ref="H26:I26"/>
    <mergeCell ref="K25:L25"/>
    <mergeCell ref="K26:L26"/>
    <mergeCell ref="D25:F25"/>
    <mergeCell ref="D24:F24"/>
    <mergeCell ref="H24:I24"/>
    <mergeCell ref="K24:L24"/>
    <mergeCell ref="A23:O23"/>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11"/>
  <sheetViews>
    <sheetView tabSelected="1" workbookViewId="0">
      <selection activeCell="G10" sqref="G10"/>
    </sheetView>
  </sheetViews>
  <sheetFormatPr baseColWidth="10" defaultRowHeight="16"/>
  <cols>
    <col min="2" max="2" width="16.1640625" customWidth="1"/>
    <col min="3" max="6" width="18.6640625" customWidth="1"/>
  </cols>
  <sheetData>
    <row r="3" spans="1:12">
      <c r="B3" s="565" t="s">
        <v>0</v>
      </c>
      <c r="C3" s="565" t="s">
        <v>785</v>
      </c>
      <c r="D3" s="565" t="s">
        <v>786</v>
      </c>
      <c r="E3" s="565" t="s">
        <v>787</v>
      </c>
      <c r="F3" s="565" t="s">
        <v>788</v>
      </c>
    </row>
    <row r="4" spans="1:12" ht="32">
      <c r="A4" s="569"/>
      <c r="B4" s="566" t="s">
        <v>789</v>
      </c>
      <c r="C4" s="567">
        <v>0.14000000000000001</v>
      </c>
      <c r="D4" s="567"/>
      <c r="E4" s="3"/>
      <c r="F4" s="567">
        <f t="shared" ref="F4:F10" si="0">C4+D4+E4</f>
        <v>0.14000000000000001</v>
      </c>
      <c r="L4" s="305"/>
    </row>
    <row r="5" spans="1:12" ht="64">
      <c r="A5" s="569"/>
      <c r="B5" s="566" t="s">
        <v>790</v>
      </c>
      <c r="C5" s="567">
        <v>0.33</v>
      </c>
      <c r="D5" s="567"/>
      <c r="E5" s="3"/>
      <c r="F5" s="567">
        <f t="shared" si="0"/>
        <v>0.33</v>
      </c>
      <c r="G5" s="305"/>
      <c r="L5" s="305"/>
    </row>
    <row r="6" spans="1:12" ht="64">
      <c r="A6" s="569"/>
      <c r="B6" s="566" t="s">
        <v>791</v>
      </c>
      <c r="C6" s="567">
        <v>0.1</v>
      </c>
      <c r="D6" s="567"/>
      <c r="E6" s="3"/>
      <c r="F6" s="567">
        <f t="shared" si="0"/>
        <v>0.1</v>
      </c>
      <c r="G6" s="305"/>
    </row>
    <row r="7" spans="1:12" ht="32">
      <c r="A7" s="569"/>
      <c r="B7" s="568" t="s">
        <v>792</v>
      </c>
      <c r="C7" s="567">
        <v>0.15</v>
      </c>
      <c r="D7" s="567"/>
      <c r="E7" s="3"/>
      <c r="F7" s="567">
        <f t="shared" si="0"/>
        <v>0.15</v>
      </c>
    </row>
    <row r="8" spans="1:12" ht="96">
      <c r="A8" s="569"/>
      <c r="B8" s="566" t="s">
        <v>793</v>
      </c>
      <c r="C8" s="567">
        <v>0.01</v>
      </c>
      <c r="D8" s="567"/>
      <c r="E8" s="3"/>
      <c r="F8" s="567">
        <f t="shared" si="0"/>
        <v>0.01</v>
      </c>
    </row>
    <row r="9" spans="1:12" ht="80">
      <c r="A9" s="569"/>
      <c r="B9" s="566" t="s">
        <v>794</v>
      </c>
      <c r="C9" s="567">
        <v>0.16</v>
      </c>
      <c r="D9" s="567"/>
      <c r="E9" s="3"/>
      <c r="F9" s="567">
        <f t="shared" si="0"/>
        <v>0.16</v>
      </c>
      <c r="L9" s="305"/>
    </row>
    <row r="10" spans="1:12" ht="32">
      <c r="B10" s="570" t="s">
        <v>837</v>
      </c>
      <c r="C10" s="572">
        <v>0</v>
      </c>
      <c r="D10" s="1"/>
      <c r="E10" s="1"/>
      <c r="F10" s="571">
        <f t="shared" si="0"/>
        <v>0</v>
      </c>
    </row>
    <row r="11" spans="1:12" ht="32">
      <c r="B11" s="566" t="s">
        <v>818</v>
      </c>
      <c r="C11" s="567">
        <f>AVERAGE(C4:C10)</f>
        <v>0.12714285714285717</v>
      </c>
      <c r="D11" s="3"/>
      <c r="E11" s="3"/>
      <c r="F11" s="567">
        <f>+AVERAGE(F4:F10)</f>
        <v>0.12714285714285717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Control de cambios</vt:lpstr>
      <vt:lpstr>PTEP</vt:lpstr>
      <vt:lpstr>Hoja1</vt:lpstr>
      <vt:lpstr>Mapa Riesgos de corrupción</vt:lpstr>
      <vt:lpstr>Racionalización de Trámites</vt:lpstr>
      <vt:lpstr>Resultados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Yuly Andrea Huertas Alonso</cp:lastModifiedBy>
  <dcterms:created xsi:type="dcterms:W3CDTF">2023-11-09T20:53:09Z</dcterms:created>
  <dcterms:modified xsi:type="dcterms:W3CDTF">2024-05-16T23:23:41Z</dcterms:modified>
</cp:coreProperties>
</file>