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9.xml" ContentType="application/vnd.openxmlformats-officedocument.spreadsheetml.pivotTable+xml"/>
  <Override PartName="/xl/tables/table1.xml" ContentType="application/vnd.openxmlformats-officedocument.spreadsheetml.table+xml"/>
  <Override PartName="/xl/pivotTables/pivotTable10.xml" ContentType="application/vnd.openxmlformats-officedocument.spreadsheetml.pivotTab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 SP 2022\"/>
    </mc:Choice>
  </mc:AlternateContent>
  <bookViews>
    <workbookView xWindow="0" yWindow="0" windowWidth="28800" windowHeight="12435" tabRatio="668" activeTab="3"/>
  </bookViews>
  <sheets>
    <sheet name="Dashboard" sheetId="18" r:id="rId1"/>
    <sheet name="Tablas" sheetId="25" state="hidden" r:id="rId2"/>
    <sheet name="Hoja1" sheetId="34" state="hidden" r:id="rId3"/>
    <sheet name="Consolidado Final" sheetId="3" r:id="rId4"/>
    <sheet name="PP Juventud" sheetId="35" state="hidden" r:id="rId5"/>
    <sheet name="Juventud" sheetId="39" state="hidden" r:id="rId6"/>
    <sheet name="PIIA familia y social" sheetId="40" state="hidden" r:id="rId7"/>
    <sheet name="PPpyba" sheetId="41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3" hidden="1">'Consolidado Final'!$A$1:$J$630</definedName>
    <definedName name="_xlnm._FilterDatabase" localSheetId="4" hidden="1">'PP Juventud'!$A$1:$J$1</definedName>
    <definedName name="_xlnm._FilterDatabase" localSheetId="7" hidden="1">PPpyba!$A$1:$J$605</definedName>
  </definedNames>
  <calcPr calcId="152511" iterateDelta="1E-4"/>
  <pivotCaches>
    <pivotCache cacheId="0" r:id="rId22"/>
    <pivotCache cacheId="1" r:id="rId23"/>
    <pivotCache cacheId="2" r:id="rId24"/>
    <pivotCache cacheId="3" r:id="rId25"/>
    <pivotCache cacheId="4" r:id="rId26"/>
    <pivotCache cacheId="5" r:id="rId27"/>
    <pivotCache cacheId="6" r:id="rId28"/>
    <pivotCache cacheId="11" r:id="rId2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3" i="3" l="1"/>
  <c r="J569" i="3"/>
  <c r="J412" i="3"/>
  <c r="J189" i="3"/>
  <c r="J394" i="3"/>
  <c r="J605" i="41" l="1"/>
  <c r="F605" i="41"/>
  <c r="J603" i="41"/>
  <c r="J600" i="41"/>
  <c r="J596" i="41"/>
  <c r="J595" i="41"/>
  <c r="J594" i="41"/>
  <c r="J593" i="41"/>
  <c r="F593" i="41"/>
  <c r="J592" i="41"/>
  <c r="F592" i="41"/>
  <c r="J591" i="41"/>
  <c r="J590" i="41"/>
  <c r="F590" i="41"/>
  <c r="J589" i="41"/>
  <c r="J588" i="41"/>
  <c r="J584" i="41"/>
  <c r="J582" i="41"/>
  <c r="J581" i="41"/>
  <c r="J580" i="41"/>
  <c r="F580" i="41"/>
  <c r="J577" i="41"/>
  <c r="J576" i="41"/>
  <c r="F575" i="41"/>
  <c r="J573" i="41"/>
  <c r="J572" i="41"/>
  <c r="J571" i="41"/>
  <c r="J570" i="41"/>
  <c r="J569" i="41"/>
  <c r="J568" i="41"/>
  <c r="J567" i="41"/>
  <c r="J565" i="41"/>
  <c r="J564" i="41"/>
  <c r="J563" i="41"/>
  <c r="F563" i="41"/>
  <c r="J562" i="41"/>
  <c r="J561" i="41"/>
  <c r="J560" i="41"/>
  <c r="F560" i="41"/>
  <c r="J559" i="41"/>
  <c r="J558" i="41"/>
  <c r="J557" i="41"/>
  <c r="J556" i="41"/>
  <c r="J555" i="41"/>
  <c r="F553" i="41"/>
  <c r="J552" i="41"/>
  <c r="J551" i="41"/>
  <c r="J550" i="41"/>
  <c r="J549" i="41"/>
  <c r="J545" i="41"/>
  <c r="J544" i="41"/>
  <c r="J542" i="41"/>
  <c r="J533" i="41"/>
  <c r="F533" i="41"/>
  <c r="J530" i="41"/>
  <c r="J529" i="41"/>
  <c r="J528" i="41"/>
  <c r="J527" i="41"/>
  <c r="J526" i="41"/>
  <c r="J525" i="41"/>
  <c r="J523" i="41"/>
  <c r="J522" i="41"/>
  <c r="J519" i="41"/>
  <c r="J514" i="41"/>
  <c r="J513" i="41"/>
  <c r="F513" i="41"/>
  <c r="J512" i="41"/>
  <c r="J510" i="41"/>
  <c r="J509" i="41"/>
  <c r="J507" i="41"/>
  <c r="J506" i="41"/>
  <c r="J505" i="41"/>
  <c r="J504" i="41"/>
  <c r="J503" i="41"/>
  <c r="J500" i="41"/>
  <c r="J499" i="41"/>
  <c r="J498" i="41"/>
  <c r="J497" i="41"/>
  <c r="J496" i="41"/>
  <c r="J495" i="41"/>
  <c r="J494" i="41"/>
  <c r="J493" i="41"/>
  <c r="J492" i="41"/>
  <c r="J491" i="41"/>
  <c r="J490" i="41"/>
  <c r="J489" i="41"/>
  <c r="J488" i="41"/>
  <c r="J487" i="41"/>
  <c r="J486" i="41"/>
  <c r="J485" i="41"/>
  <c r="J484" i="41"/>
  <c r="J483" i="41"/>
  <c r="J482" i="41"/>
  <c r="J481" i="41"/>
  <c r="J480" i="41"/>
  <c r="J478" i="41"/>
  <c r="F478" i="41"/>
  <c r="J477" i="41"/>
  <c r="J476" i="41"/>
  <c r="J475" i="41"/>
  <c r="J474" i="41"/>
  <c r="J473" i="41"/>
  <c r="J472" i="41"/>
  <c r="F472" i="41"/>
  <c r="J471" i="41"/>
  <c r="J470" i="41"/>
  <c r="J469" i="41"/>
  <c r="J468" i="41"/>
  <c r="J467" i="41"/>
  <c r="J466" i="41"/>
  <c r="J465" i="41"/>
  <c r="J464" i="41"/>
  <c r="J463" i="41"/>
  <c r="J462" i="41"/>
  <c r="J460" i="41"/>
  <c r="J459" i="41"/>
  <c r="F459" i="41"/>
  <c r="J458" i="41"/>
  <c r="F458" i="41"/>
  <c r="J457" i="41"/>
  <c r="F457" i="41"/>
  <c r="J456" i="41"/>
  <c r="F456" i="41"/>
  <c r="J455" i="41"/>
  <c r="F455" i="41"/>
  <c r="J454" i="41"/>
  <c r="J453" i="41"/>
  <c r="F453" i="41"/>
  <c r="F452" i="41"/>
  <c r="J451" i="41"/>
  <c r="F451" i="41"/>
  <c r="J450" i="41"/>
  <c r="F450" i="41"/>
  <c r="J448" i="41"/>
  <c r="F448" i="41"/>
  <c r="J447" i="41"/>
  <c r="J446" i="41"/>
  <c r="J445" i="41"/>
  <c r="J444" i="41"/>
  <c r="J443" i="41"/>
  <c r="J442" i="41"/>
  <c r="J441" i="41"/>
  <c r="J439" i="41"/>
  <c r="J438" i="41"/>
  <c r="J436" i="41"/>
  <c r="J435" i="41"/>
  <c r="J434" i="41"/>
  <c r="J433" i="41"/>
  <c r="J432" i="41"/>
  <c r="J431" i="41"/>
  <c r="J430" i="41"/>
  <c r="J429" i="41"/>
  <c r="J428" i="41"/>
  <c r="J415" i="41"/>
  <c r="J406" i="41"/>
  <c r="F406" i="41"/>
  <c r="J405" i="41"/>
  <c r="J404" i="41"/>
  <c r="J403" i="41"/>
  <c r="J399" i="41"/>
  <c r="J394" i="41"/>
  <c r="J393" i="41"/>
  <c r="J392" i="41"/>
  <c r="J390" i="41"/>
  <c r="J389" i="41"/>
  <c r="J388" i="41"/>
  <c r="J387" i="41"/>
  <c r="J386" i="41"/>
  <c r="J385" i="41"/>
  <c r="J384" i="41"/>
  <c r="J383" i="41"/>
  <c r="J382" i="41"/>
  <c r="J381" i="41"/>
  <c r="J379" i="41"/>
  <c r="J378" i="41"/>
  <c r="J377" i="41"/>
  <c r="J376" i="41"/>
  <c r="J375" i="41"/>
  <c r="J374" i="41"/>
  <c r="J372" i="41"/>
  <c r="J370" i="41"/>
  <c r="F370" i="41"/>
  <c r="J369" i="41"/>
  <c r="J368" i="41"/>
  <c r="J367" i="41"/>
  <c r="J365" i="41"/>
  <c r="J364" i="41"/>
  <c r="J363" i="41"/>
  <c r="F363" i="41"/>
  <c r="J362" i="41"/>
  <c r="F362" i="41"/>
  <c r="J361" i="41"/>
  <c r="F361" i="41"/>
  <c r="J360" i="41"/>
  <c r="J359" i="41"/>
  <c r="J357" i="41"/>
  <c r="J356" i="41"/>
  <c r="J355" i="41"/>
  <c r="J354" i="41"/>
  <c r="J352" i="41"/>
  <c r="J351" i="41"/>
  <c r="F351" i="41"/>
  <c r="F350" i="41"/>
  <c r="J349" i="41"/>
  <c r="F349" i="41"/>
  <c r="J348" i="41"/>
  <c r="F348" i="41"/>
  <c r="J347" i="41"/>
  <c r="F347" i="41"/>
  <c r="J346" i="41"/>
  <c r="J345" i="41"/>
  <c r="F345" i="41"/>
  <c r="J344" i="41"/>
  <c r="F344" i="41"/>
  <c r="J343" i="41"/>
  <c r="F343" i="41"/>
  <c r="J341" i="41"/>
  <c r="F341" i="41"/>
  <c r="J340" i="41"/>
  <c r="J339" i="41"/>
  <c r="J338" i="41"/>
  <c r="J337" i="41"/>
  <c r="J336" i="41"/>
  <c r="J335" i="41"/>
  <c r="J334" i="41"/>
  <c r="J332" i="41"/>
  <c r="J331" i="41"/>
  <c r="J330" i="41"/>
  <c r="J327" i="41"/>
  <c r="J326" i="41"/>
  <c r="J325" i="41"/>
  <c r="J324" i="41"/>
  <c r="J323" i="41"/>
  <c r="J322" i="41"/>
  <c r="J311" i="41"/>
  <c r="F301" i="41"/>
  <c r="J300" i="41"/>
  <c r="J299" i="41"/>
  <c r="F299" i="41"/>
  <c r="J298" i="41"/>
  <c r="J296" i="41"/>
  <c r="J291" i="41"/>
  <c r="J288" i="41"/>
  <c r="J287" i="41"/>
  <c r="J285" i="41"/>
  <c r="J284" i="41"/>
  <c r="J283" i="41"/>
  <c r="J282" i="41"/>
  <c r="J280" i="41"/>
  <c r="J279" i="41"/>
  <c r="J277" i="41"/>
  <c r="J276" i="41"/>
  <c r="J275" i="41"/>
  <c r="J274" i="41"/>
  <c r="J272" i="41"/>
  <c r="F272" i="41"/>
  <c r="J271" i="41"/>
  <c r="J270" i="41"/>
  <c r="J269" i="41"/>
  <c r="J268" i="41"/>
  <c r="J267" i="41"/>
  <c r="F267" i="41"/>
  <c r="F266" i="41"/>
  <c r="J265" i="41"/>
  <c r="J264" i="41"/>
  <c r="J263" i="41"/>
  <c r="J262" i="41"/>
  <c r="F259" i="41"/>
  <c r="J258" i="41"/>
  <c r="F258" i="41"/>
  <c r="J257" i="41"/>
  <c r="J256" i="41"/>
  <c r="J255" i="41"/>
  <c r="J254" i="41"/>
  <c r="J253" i="41"/>
  <c r="J252" i="41"/>
  <c r="J251" i="41"/>
  <c r="J250" i="41"/>
  <c r="J248" i="41"/>
  <c r="J247" i="41"/>
  <c r="J245" i="41"/>
  <c r="J243" i="41"/>
  <c r="J242" i="41"/>
  <c r="F242" i="41"/>
  <c r="J234" i="41"/>
  <c r="J228" i="41"/>
  <c r="J226" i="41"/>
  <c r="J225" i="41"/>
  <c r="J222" i="41"/>
  <c r="J220" i="41"/>
  <c r="F220" i="41"/>
  <c r="J219" i="41"/>
  <c r="J218" i="41"/>
  <c r="J217" i="41"/>
  <c r="F216" i="41"/>
  <c r="J215" i="41"/>
  <c r="J212" i="41"/>
  <c r="J205" i="41"/>
  <c r="J204" i="41"/>
  <c r="F204" i="41"/>
  <c r="J203" i="41"/>
  <c r="J201" i="41"/>
  <c r="J200" i="41"/>
  <c r="F200" i="41"/>
  <c r="J199" i="41"/>
  <c r="J198" i="41"/>
  <c r="J197" i="41"/>
  <c r="J196" i="41"/>
  <c r="J195" i="41"/>
  <c r="J194" i="41"/>
  <c r="J193" i="41"/>
  <c r="J192" i="41"/>
  <c r="J191" i="41"/>
  <c r="J190" i="41"/>
  <c r="J189" i="41"/>
  <c r="J188" i="41"/>
  <c r="J187" i="41"/>
  <c r="J186" i="41"/>
  <c r="J185" i="41"/>
  <c r="F185" i="41"/>
  <c r="J184" i="41"/>
  <c r="J183" i="41"/>
  <c r="J182" i="41"/>
  <c r="J181" i="41"/>
  <c r="J179" i="41"/>
  <c r="J178" i="41"/>
  <c r="F178" i="41"/>
  <c r="J177" i="41"/>
  <c r="J176" i="41"/>
  <c r="F176" i="41"/>
  <c r="J175" i="41"/>
  <c r="J174" i="41"/>
  <c r="J173" i="41"/>
  <c r="J172" i="41"/>
  <c r="J171" i="41"/>
  <c r="J169" i="41"/>
  <c r="F169" i="41"/>
  <c r="J168" i="41"/>
  <c r="F168" i="41"/>
  <c r="J167" i="41"/>
  <c r="F167" i="41"/>
  <c r="J166" i="41"/>
  <c r="F166" i="41"/>
  <c r="J165" i="41"/>
  <c r="J164" i="41"/>
  <c r="F164" i="41"/>
  <c r="J163" i="41"/>
  <c r="F163" i="41"/>
  <c r="J162" i="41"/>
  <c r="F162" i="41"/>
  <c r="J160" i="41"/>
  <c r="J159" i="41"/>
  <c r="J158" i="41"/>
  <c r="J157" i="41"/>
  <c r="J156" i="41"/>
  <c r="J155" i="41"/>
  <c r="J154" i="41"/>
  <c r="J153" i="41"/>
  <c r="J149" i="41"/>
  <c r="J147" i="41"/>
  <c r="J146" i="41"/>
  <c r="J145" i="41"/>
  <c r="J144" i="41"/>
  <c r="F135" i="41"/>
  <c r="J134" i="41"/>
  <c r="J125" i="41"/>
  <c r="F125" i="41"/>
  <c r="J124" i="41"/>
  <c r="J123" i="41"/>
  <c r="J122" i="41"/>
  <c r="J121" i="41"/>
  <c r="J116" i="41"/>
  <c r="J115" i="41"/>
  <c r="J114" i="41"/>
  <c r="J113" i="41"/>
  <c r="J112" i="41"/>
  <c r="J111" i="41"/>
  <c r="J110" i="41"/>
  <c r="J109" i="41"/>
  <c r="J108" i="41"/>
  <c r="J107" i="41"/>
  <c r="J106" i="41"/>
  <c r="J105" i="41"/>
  <c r="J104" i="41"/>
  <c r="J103" i="41"/>
  <c r="J101" i="41"/>
  <c r="J100" i="41"/>
  <c r="J99" i="41"/>
  <c r="J98" i="41"/>
  <c r="J97" i="41"/>
  <c r="J96" i="41"/>
  <c r="J95" i="41"/>
  <c r="J94" i="41"/>
  <c r="J93" i="41"/>
  <c r="J92" i="41"/>
  <c r="J91" i="41"/>
  <c r="F91" i="41"/>
  <c r="J90" i="41"/>
  <c r="J89" i="41"/>
  <c r="J88" i="41"/>
  <c r="J87" i="41"/>
  <c r="J86" i="41"/>
  <c r="J85" i="41"/>
  <c r="F85" i="41"/>
  <c r="J84" i="41"/>
  <c r="F84" i="41"/>
  <c r="J83" i="41"/>
  <c r="J82" i="41"/>
  <c r="J81" i="41"/>
  <c r="J80" i="41"/>
  <c r="J79" i="41"/>
  <c r="J78" i="41"/>
  <c r="J77" i="41"/>
  <c r="J76" i="41"/>
  <c r="J75" i="41"/>
  <c r="J73" i="41"/>
  <c r="F73" i="41"/>
  <c r="J72" i="41"/>
  <c r="F72" i="41"/>
  <c r="J71" i="41"/>
  <c r="F71" i="41"/>
  <c r="J70" i="41"/>
  <c r="F70" i="41"/>
  <c r="J69" i="41"/>
  <c r="F69" i="41"/>
  <c r="J68" i="41"/>
  <c r="F68" i="41"/>
  <c r="J67" i="41"/>
  <c r="J66" i="41"/>
  <c r="J65" i="41"/>
  <c r="J64" i="41"/>
  <c r="F64" i="41"/>
  <c r="J63" i="41"/>
  <c r="F62" i="41"/>
  <c r="J61" i="41"/>
  <c r="J60" i="41"/>
  <c r="J59" i="41"/>
  <c r="J58" i="41"/>
  <c r="J57" i="41"/>
  <c r="J56" i="41"/>
  <c r="J55" i="41"/>
  <c r="J54" i="41"/>
  <c r="J52" i="41"/>
  <c r="J51" i="41"/>
  <c r="J50" i="41"/>
  <c r="J47" i="41"/>
  <c r="J46" i="41"/>
  <c r="J45" i="41"/>
  <c r="J43" i="41"/>
  <c r="J42" i="41"/>
  <c r="J41" i="41"/>
  <c r="J40" i="41"/>
  <c r="J39" i="41"/>
  <c r="J38" i="41"/>
  <c r="J37" i="41"/>
  <c r="J26" i="41"/>
  <c r="J17" i="41"/>
  <c r="F16" i="41"/>
  <c r="J14" i="41"/>
  <c r="J11" i="41"/>
  <c r="J10" i="41"/>
  <c r="J7" i="41"/>
  <c r="F430" i="3" l="1"/>
  <c r="I58" i="35" l="1"/>
  <c r="I57" i="35"/>
  <c r="I56" i="35"/>
  <c r="I55" i="35"/>
  <c r="I53" i="35"/>
  <c r="I52" i="35"/>
  <c r="I50" i="35"/>
  <c r="I49" i="35"/>
  <c r="I48" i="35"/>
  <c r="I47" i="35"/>
  <c r="I45" i="35"/>
  <c r="I44" i="35"/>
  <c r="I43" i="35"/>
  <c r="I42" i="35"/>
  <c r="I41" i="35"/>
  <c r="I40" i="35"/>
  <c r="I38" i="35"/>
  <c r="I37" i="35"/>
  <c r="I36" i="35"/>
  <c r="I35" i="35"/>
  <c r="I31" i="35"/>
  <c r="I30" i="35"/>
  <c r="I29" i="35"/>
  <c r="I28" i="35"/>
  <c r="I27" i="35"/>
  <c r="I26" i="35"/>
  <c r="I25" i="35"/>
  <c r="I24" i="35"/>
  <c r="I23" i="35"/>
  <c r="I21" i="35"/>
  <c r="I20" i="35"/>
  <c r="I18" i="35"/>
  <c r="I16" i="35"/>
  <c r="I15" i="35"/>
  <c r="I7" i="35"/>
  <c r="J392" i="3"/>
  <c r="J416" i="3" l="1"/>
  <c r="J592" i="3" l="1"/>
  <c r="J385" i="3" l="1"/>
  <c r="J379" i="3" l="1"/>
  <c r="J380" i="3" l="1"/>
  <c r="J581" i="3" l="1"/>
  <c r="F584" i="3" l="1"/>
  <c r="J584" i="3"/>
  <c r="F573" i="3" l="1"/>
  <c r="F154" i="3"/>
  <c r="F34" i="3"/>
  <c r="F510" i="3"/>
  <c r="F346" i="3" l="1"/>
  <c r="F345" i="3"/>
  <c r="F344" i="3"/>
  <c r="F343" i="3"/>
  <c r="F342" i="3"/>
  <c r="F341" i="3"/>
  <c r="F340" i="3"/>
  <c r="F606" i="3"/>
  <c r="F603" i="3"/>
  <c r="F494" i="3"/>
  <c r="F23" i="3"/>
  <c r="F132" i="3"/>
  <c r="F489" i="3"/>
  <c r="F488" i="3"/>
  <c r="F487" i="3"/>
  <c r="F486" i="3"/>
  <c r="F564" i="3"/>
  <c r="F563" i="3"/>
  <c r="F562" i="3"/>
  <c r="F555" i="3"/>
  <c r="F560" i="3"/>
  <c r="F559" i="3"/>
  <c r="F558" i="3"/>
  <c r="F556" i="3"/>
  <c r="F81" i="3"/>
  <c r="F78" i="3"/>
  <c r="F122" i="3"/>
  <c r="F121" i="3"/>
  <c r="F120" i="3"/>
  <c r="F119" i="3"/>
  <c r="F118" i="3"/>
  <c r="F117" i="3"/>
  <c r="F116" i="3"/>
  <c r="F76" i="3"/>
  <c r="F75" i="3"/>
  <c r="F74" i="3"/>
  <c r="F73" i="3"/>
  <c r="F339" i="3"/>
  <c r="F338" i="3"/>
  <c r="F337" i="3"/>
  <c r="F336" i="3"/>
  <c r="F72" i="3"/>
  <c r="F71" i="3"/>
  <c r="F70" i="3"/>
  <c r="F69" i="3"/>
  <c r="F428" i="3"/>
  <c r="F424" i="3"/>
  <c r="F422" i="3"/>
  <c r="F417" i="3"/>
  <c r="F221" i="3"/>
  <c r="F220" i="3"/>
  <c r="F408" i="3"/>
  <c r="F10" i="3"/>
  <c r="F9" i="3"/>
  <c r="F8" i="3"/>
  <c r="F7" i="3"/>
  <c r="F602" i="3"/>
  <c r="F115" i="3"/>
  <c r="F114" i="3"/>
  <c r="F113" i="3"/>
  <c r="F112" i="3"/>
  <c r="F111" i="3"/>
  <c r="F274" i="3"/>
  <c r="F550" i="3"/>
  <c r="F548" i="3"/>
  <c r="F547" i="3"/>
  <c r="F87" i="3"/>
  <c r="J155" i="3" l="1"/>
  <c r="J156" i="3"/>
  <c r="J158" i="3"/>
  <c r="J159" i="3"/>
  <c r="J160" i="3"/>
  <c r="J161" i="3"/>
  <c r="J163" i="3"/>
  <c r="J331" i="3"/>
  <c r="J332" i="3"/>
  <c r="J333" i="3"/>
  <c r="J335" i="3"/>
  <c r="J334" i="3"/>
  <c r="J165" i="3"/>
  <c r="B118" i="34" l="1"/>
  <c r="C118" i="34" s="1"/>
  <c r="J40" i="3" l="1"/>
  <c r="M426" i="25" l="1"/>
  <c r="B237" i="25" l="1"/>
  <c r="J375" i="3"/>
  <c r="J372" i="3"/>
  <c r="J371" i="3"/>
  <c r="J370" i="3"/>
  <c r="J369" i="3"/>
  <c r="J368" i="3"/>
  <c r="J376" i="3"/>
  <c r="J435" i="3"/>
  <c r="J434" i="3"/>
  <c r="J433" i="3"/>
  <c r="J432" i="3"/>
  <c r="J431" i="3"/>
  <c r="J299" i="3"/>
  <c r="J298" i="3"/>
  <c r="J297" i="3"/>
  <c r="J571" i="3"/>
  <c r="J152" i="3"/>
  <c r="J150" i="3" l="1"/>
  <c r="J149" i="3" l="1"/>
  <c r="J153" i="3" l="1"/>
  <c r="J151" i="3"/>
  <c r="J37" i="3"/>
  <c r="J36" i="3"/>
  <c r="J35" i="3"/>
  <c r="J34" i="3"/>
  <c r="J33" i="3"/>
  <c r="J296" i="3"/>
  <c r="J295" i="3"/>
  <c r="J294" i="3"/>
  <c r="J293" i="3"/>
  <c r="J292" i="3"/>
  <c r="J148" i="3"/>
  <c r="J147" i="3"/>
  <c r="J146" i="3"/>
  <c r="J510" i="3"/>
  <c r="J511" i="3"/>
  <c r="J509" i="3"/>
  <c r="J508" i="3"/>
  <c r="J507" i="3"/>
  <c r="J144" i="3"/>
  <c r="J143" i="3"/>
  <c r="J140" i="3"/>
  <c r="J141" i="3"/>
  <c r="J269" i="3"/>
  <c r="J268" i="3"/>
  <c r="J267" i="3"/>
  <c r="J266" i="3"/>
  <c r="J265" i="3"/>
  <c r="J264" i="3"/>
  <c r="J629" i="3"/>
  <c r="J630" i="3"/>
  <c r="J623" i="3"/>
  <c r="J626" i="3"/>
  <c r="J628" i="3"/>
  <c r="J627" i="3"/>
  <c r="J625" i="3"/>
  <c r="J624" i="3"/>
  <c r="J261" i="3"/>
  <c r="J263" i="3"/>
  <c r="J262" i="3"/>
  <c r="J260" i="3"/>
  <c r="J259" i="3"/>
  <c r="J258" i="3"/>
  <c r="J291" i="3"/>
  <c r="J367" i="3"/>
  <c r="J366" i="3"/>
  <c r="J32" i="3"/>
  <c r="J31" i="3"/>
  <c r="J30" i="3"/>
  <c r="J29" i="3"/>
  <c r="J28" i="3"/>
  <c r="J506" i="3"/>
  <c r="J505" i="3"/>
  <c r="J504" i="3"/>
  <c r="J503" i="3"/>
  <c r="J502" i="3"/>
  <c r="J501" i="3"/>
  <c r="J500" i="3"/>
  <c r="J365" i="3"/>
  <c r="J364" i="3"/>
  <c r="J363" i="3"/>
  <c r="J362" i="3"/>
  <c r="J361" i="3"/>
  <c r="J360" i="3"/>
  <c r="J359" i="3"/>
  <c r="J358" i="3"/>
  <c r="J357" i="3"/>
  <c r="J356" i="3"/>
  <c r="J355" i="3"/>
  <c r="J570" i="3"/>
  <c r="J568" i="3"/>
  <c r="J567" i="3"/>
  <c r="J566" i="3"/>
  <c r="J565" i="3"/>
  <c r="J619" i="3"/>
  <c r="J621" i="3"/>
  <c r="J620" i="3"/>
  <c r="J622" i="3"/>
  <c r="J618" i="3"/>
  <c r="J353" i="3"/>
  <c r="J354" i="3"/>
  <c r="J351" i="3"/>
  <c r="J350" i="3"/>
  <c r="J349" i="3"/>
  <c r="J348" i="3"/>
  <c r="J616" i="3"/>
  <c r="J613" i="3"/>
  <c r="J612" i="3"/>
  <c r="J611" i="3"/>
  <c r="J610" i="3"/>
  <c r="J609" i="3"/>
  <c r="J608" i="3"/>
  <c r="J607" i="3"/>
  <c r="J138" i="3"/>
  <c r="J27" i="3"/>
  <c r="J26" i="3"/>
  <c r="J24" i="3"/>
  <c r="J430" i="3"/>
  <c r="J347" i="3"/>
  <c r="J346" i="3"/>
  <c r="J345" i="3"/>
  <c r="J344" i="3"/>
  <c r="J343" i="3"/>
  <c r="J342" i="3"/>
  <c r="J341" i="3"/>
  <c r="J340" i="3"/>
  <c r="J606" i="3"/>
  <c r="J605" i="3"/>
  <c r="J604" i="3"/>
  <c r="J603" i="3"/>
  <c r="J499" i="3"/>
  <c r="J497" i="3"/>
  <c r="J496" i="3"/>
  <c r="J495" i="3"/>
  <c r="J494" i="3"/>
  <c r="J493" i="3"/>
  <c r="J21" i="3"/>
  <c r="J23" i="3"/>
  <c r="J22" i="3"/>
  <c r="J20" i="3"/>
  <c r="J19" i="3"/>
  <c r="J18" i="3"/>
  <c r="J17" i="3"/>
  <c r="J137" i="3"/>
  <c r="J136" i="3"/>
  <c r="J135" i="3"/>
  <c r="J134" i="3"/>
  <c r="J213" i="3"/>
  <c r="J133" i="3"/>
  <c r="J129" i="3" l="1"/>
  <c r="J131" i="3"/>
  <c r="J130" i="3"/>
  <c r="J132" i="3"/>
  <c r="J290" i="3"/>
  <c r="J289" i="3"/>
  <c r="J288" i="3"/>
  <c r="J287" i="3"/>
  <c r="J286" i="3"/>
  <c r="J285" i="3"/>
  <c r="J492" i="3"/>
  <c r="J491" i="3"/>
  <c r="J490" i="3"/>
  <c r="J489" i="3"/>
  <c r="J488" i="3"/>
  <c r="J487" i="3"/>
  <c r="J486" i="3"/>
  <c r="J564" i="3"/>
  <c r="J563" i="3"/>
  <c r="J562" i="3"/>
  <c r="J561" i="3"/>
  <c r="J560" i="3"/>
  <c r="J558" i="3"/>
  <c r="J557" i="3"/>
  <c r="J556" i="3"/>
  <c r="J82" i="3"/>
  <c r="J81" i="3"/>
  <c r="J80" i="3"/>
  <c r="J79" i="3"/>
  <c r="J78" i="3"/>
  <c r="J77" i="3"/>
  <c r="J554" i="3"/>
  <c r="J553" i="3"/>
  <c r="J552" i="3"/>
  <c r="J551" i="3"/>
  <c r="J256" i="3"/>
  <c r="J257" i="3"/>
  <c r="J255" i="3"/>
  <c r="J128" i="3"/>
  <c r="J127" i="3"/>
  <c r="J126" i="3"/>
  <c r="J125" i="3"/>
  <c r="J104" i="3"/>
  <c r="J103" i="3"/>
  <c r="J100" i="3"/>
  <c r="J99" i="3"/>
  <c r="J98" i="3"/>
  <c r="J485" i="3"/>
  <c r="J484" i="3"/>
  <c r="J483" i="3"/>
  <c r="J482" i="3"/>
  <c r="J481" i="3"/>
  <c r="J227" i="3"/>
  <c r="J226" i="3"/>
  <c r="J224" i="3"/>
  <c r="J223" i="3"/>
  <c r="J480" i="3"/>
  <c r="J479" i="3"/>
  <c r="J478" i="3"/>
  <c r="J477" i="3"/>
  <c r="J476" i="3"/>
  <c r="J284" i="3"/>
  <c r="J283" i="3"/>
  <c r="J281" i="3"/>
  <c r="J124" i="3"/>
  <c r="J123" i="3"/>
  <c r="J121" i="3"/>
  <c r="J120" i="3"/>
  <c r="J116" i="3"/>
  <c r="J119" i="3"/>
  <c r="J118" i="3"/>
  <c r="J117" i="3"/>
  <c r="J74" i="3"/>
  <c r="J73" i="3"/>
  <c r="J339" i="3"/>
  <c r="J338" i="3"/>
  <c r="J337" i="3"/>
  <c r="J336" i="3"/>
  <c r="J72" i="3"/>
  <c r="J71" i="3"/>
  <c r="J70" i="3"/>
  <c r="J69" i="3"/>
  <c r="J428" i="3"/>
  <c r="J425" i="3"/>
  <c r="J424" i="3"/>
  <c r="J422" i="3"/>
  <c r="J421" i="3"/>
  <c r="J419" i="3"/>
  <c r="J418" i="3"/>
  <c r="J417" i="3"/>
  <c r="J221" i="3"/>
  <c r="J220" i="3"/>
  <c r="J219" i="3"/>
  <c r="J15" i="3"/>
  <c r="J14" i="3"/>
  <c r="J13" i="3"/>
  <c r="J12" i="3"/>
  <c r="J414" i="3"/>
  <c r="J410" i="3"/>
  <c r="J409" i="3"/>
  <c r="J408" i="3"/>
  <c r="J407" i="3"/>
  <c r="J10" i="3"/>
  <c r="J9" i="3"/>
  <c r="J8" i="3"/>
  <c r="J7" i="3"/>
  <c r="J114" i="3"/>
  <c r="J113" i="3"/>
  <c r="J112" i="3"/>
  <c r="J111" i="3"/>
  <c r="J110" i="3"/>
  <c r="J550" i="3"/>
  <c r="J549" i="3"/>
  <c r="J548" i="3"/>
  <c r="J547" i="3"/>
  <c r="J546" i="3"/>
  <c r="J545" i="3"/>
  <c r="J190" i="3"/>
  <c r="J188" i="3"/>
  <c r="J187" i="3"/>
  <c r="J186" i="3"/>
  <c r="J185" i="3"/>
  <c r="J184" i="3"/>
  <c r="J183" i="3"/>
  <c r="J182" i="3"/>
  <c r="J68" i="3"/>
  <c r="J67" i="3"/>
  <c r="J254" i="3"/>
  <c r="J253" i="3"/>
  <c r="J252" i="3"/>
  <c r="J210" i="3"/>
  <c r="J209" i="3"/>
  <c r="J208" i="3"/>
  <c r="J207" i="3"/>
  <c r="J179" i="3"/>
  <c r="J178" i="3"/>
  <c r="J177" i="3"/>
  <c r="J176" i="3"/>
  <c r="J175" i="3"/>
  <c r="J174" i="3"/>
  <c r="J173" i="3"/>
  <c r="J66" i="3"/>
  <c r="J65" i="3"/>
  <c r="J64" i="3"/>
  <c r="J63" i="3"/>
  <c r="J62" i="3"/>
  <c r="J61" i="3"/>
  <c r="J60" i="3"/>
  <c r="J91" i="3"/>
  <c r="J96" i="3"/>
  <c r="J95" i="3"/>
  <c r="J94" i="3"/>
  <c r="J93" i="3"/>
  <c r="J92" i="3"/>
  <c r="J90" i="3"/>
  <c r="J599" i="3"/>
  <c r="J597" i="3"/>
  <c r="J596" i="3"/>
  <c r="J595" i="3"/>
  <c r="J594" i="3"/>
  <c r="J593" i="3" l="1"/>
  <c r="J598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0" i="3"/>
  <c r="J461" i="3"/>
  <c r="J250" i="3" l="1"/>
  <c r="J249" i="3"/>
  <c r="J248" i="3"/>
  <c r="J247" i="3"/>
  <c r="J246" i="3"/>
  <c r="J245" i="3"/>
  <c r="J244" i="3"/>
  <c r="J243" i="3"/>
  <c r="J242" i="3"/>
  <c r="J241" i="3"/>
  <c r="J240" i="3"/>
  <c r="J395" i="3"/>
  <c r="J393" i="3"/>
  <c r="J390" i="3"/>
  <c r="J388" i="3"/>
  <c r="J387" i="3"/>
  <c r="J386" i="3"/>
  <c r="J378" i="3"/>
  <c r="J273" i="3"/>
  <c r="J272" i="3"/>
  <c r="J271" i="3"/>
  <c r="J270" i="3"/>
  <c r="J544" i="3"/>
  <c r="J543" i="3"/>
  <c r="J542" i="3"/>
  <c r="J541" i="3"/>
  <c r="J540" i="3"/>
  <c r="J539" i="3"/>
  <c r="J538" i="3"/>
  <c r="J459" i="3" l="1"/>
  <c r="J458" i="3"/>
  <c r="J457" i="3"/>
  <c r="J456" i="3"/>
  <c r="J455" i="3"/>
  <c r="J454" i="3"/>
</calcChain>
</file>

<file path=xl/sharedStrings.xml><?xml version="1.0" encoding="utf-8"?>
<sst xmlns="http://schemas.openxmlformats.org/spreadsheetml/2006/main" count="12176" uniqueCount="427">
  <si>
    <t>Municipio</t>
  </si>
  <si>
    <t>Formulación</t>
  </si>
  <si>
    <t>Implementación</t>
  </si>
  <si>
    <t>Acción comunal</t>
  </si>
  <si>
    <t>2019 - 2030</t>
  </si>
  <si>
    <t>Discapacidad</t>
  </si>
  <si>
    <t>2015 - 2025</t>
  </si>
  <si>
    <t>Familia</t>
  </si>
  <si>
    <t>Juventud</t>
  </si>
  <si>
    <t>2013 - 2023</t>
  </si>
  <si>
    <t>Apulo</t>
  </si>
  <si>
    <t>2020 - 2030</t>
  </si>
  <si>
    <t>San Antonio del Tequendama</t>
  </si>
  <si>
    <t>2013 - 2027</t>
  </si>
  <si>
    <t>Paz</t>
  </si>
  <si>
    <t>El Colegio</t>
  </si>
  <si>
    <t>2014 - 2026</t>
  </si>
  <si>
    <t>LGTBI</t>
  </si>
  <si>
    <t>2021 - 2030</t>
  </si>
  <si>
    <t>2014 - 2024</t>
  </si>
  <si>
    <t>La Mesa</t>
  </si>
  <si>
    <t>2017 - 2026</t>
  </si>
  <si>
    <t>Quipile</t>
  </si>
  <si>
    <t>Cachipay</t>
  </si>
  <si>
    <t>Viotá</t>
  </si>
  <si>
    <t>Anolaima</t>
  </si>
  <si>
    <t>Cáqueza</t>
  </si>
  <si>
    <t>2019 - 2029</t>
  </si>
  <si>
    <t>Une</t>
  </si>
  <si>
    <t>2017 - 2027</t>
  </si>
  <si>
    <t>2020 - 2027</t>
  </si>
  <si>
    <t>2020 - 2029</t>
  </si>
  <si>
    <t>2021 - 2031</t>
  </si>
  <si>
    <t>Ubaque</t>
  </si>
  <si>
    <t>2018 - 2028</t>
  </si>
  <si>
    <t>2014 - 2023</t>
  </si>
  <si>
    <t>Fómeque</t>
  </si>
  <si>
    <t>Fosca</t>
  </si>
  <si>
    <t>Gutiérrez</t>
  </si>
  <si>
    <t>Quetame</t>
  </si>
  <si>
    <t>Guayabetal</t>
  </si>
  <si>
    <t>Tequendama</t>
  </si>
  <si>
    <t>Oriente</t>
  </si>
  <si>
    <t>Almeidas</t>
  </si>
  <si>
    <t>Villapinzón</t>
  </si>
  <si>
    <t>Tibirita</t>
  </si>
  <si>
    <t>Manta</t>
  </si>
  <si>
    <t>Sesquilé</t>
  </si>
  <si>
    <t>Machetá</t>
  </si>
  <si>
    <t>Suesca</t>
  </si>
  <si>
    <t>Alto Magdalena</t>
  </si>
  <si>
    <t>Jerusalén</t>
  </si>
  <si>
    <t>Agua de Dios</t>
  </si>
  <si>
    <t>Nilo</t>
  </si>
  <si>
    <t>Nariño</t>
  </si>
  <si>
    <t>Ricaurte</t>
  </si>
  <si>
    <t>Girardot</t>
  </si>
  <si>
    <t>Tocaima</t>
  </si>
  <si>
    <t>Bajo Magdalena</t>
  </si>
  <si>
    <t>Puerto Salgar</t>
  </si>
  <si>
    <t>Guaduas</t>
  </si>
  <si>
    <t>Gualivá</t>
  </si>
  <si>
    <t>Quebradanegra</t>
  </si>
  <si>
    <t>La Vega</t>
  </si>
  <si>
    <t>San Francisco</t>
  </si>
  <si>
    <t>Nocaima</t>
  </si>
  <si>
    <t>Sasaima</t>
  </si>
  <si>
    <t>Supatá</t>
  </si>
  <si>
    <t>Villeta</t>
  </si>
  <si>
    <t>Vergara</t>
  </si>
  <si>
    <t>Nimaima</t>
  </si>
  <si>
    <t>Guavio</t>
  </si>
  <si>
    <t xml:space="preserve">Gama </t>
  </si>
  <si>
    <t>La Calera</t>
  </si>
  <si>
    <t>Guatavita</t>
  </si>
  <si>
    <t>Beltrán</t>
  </si>
  <si>
    <t>Pulí</t>
  </si>
  <si>
    <t>San Juan de Rioseco</t>
  </si>
  <si>
    <t>Vianí</t>
  </si>
  <si>
    <t>Rionegro</t>
  </si>
  <si>
    <t>San Cayetano</t>
  </si>
  <si>
    <t>Paime</t>
  </si>
  <si>
    <t>El Peñón</t>
  </si>
  <si>
    <t>Villagómez</t>
  </si>
  <si>
    <t>Pacho</t>
  </si>
  <si>
    <t>Sopó</t>
  </si>
  <si>
    <t>Nemocón</t>
  </si>
  <si>
    <t>Gachancipá</t>
  </si>
  <si>
    <t>Cota</t>
  </si>
  <si>
    <t>Cogua</t>
  </si>
  <si>
    <t>Zipaquirá</t>
  </si>
  <si>
    <t>Tenjo</t>
  </si>
  <si>
    <t>Cajicá</t>
  </si>
  <si>
    <t>Chía</t>
  </si>
  <si>
    <t>Tabio</t>
  </si>
  <si>
    <t>Tocancipá</t>
  </si>
  <si>
    <t>Facatativá</t>
  </si>
  <si>
    <t>Zipacón</t>
  </si>
  <si>
    <t>Bojacá</t>
  </si>
  <si>
    <t>Funza</t>
  </si>
  <si>
    <t>Subachoque</t>
  </si>
  <si>
    <t>Soacha</t>
  </si>
  <si>
    <t>Sumapaz</t>
  </si>
  <si>
    <t>Granada</t>
  </si>
  <si>
    <t>Pasca</t>
  </si>
  <si>
    <t>Tibacuy</t>
  </si>
  <si>
    <t>Arbeláez</t>
  </si>
  <si>
    <t>Fusagasugá</t>
  </si>
  <si>
    <t>Silvania</t>
  </si>
  <si>
    <t>Venecia</t>
  </si>
  <si>
    <t>Ubaté</t>
  </si>
  <si>
    <t>Tausa</t>
  </si>
  <si>
    <t>Susa</t>
  </si>
  <si>
    <t>Sutatausa</t>
  </si>
  <si>
    <t>Simijaca</t>
  </si>
  <si>
    <t>Cucunubá</t>
  </si>
  <si>
    <t>Fúquene</t>
  </si>
  <si>
    <t>Lenguazaque</t>
  </si>
  <si>
    <t>NO</t>
  </si>
  <si>
    <t>2020 - 2023</t>
  </si>
  <si>
    <t>2018 - 2029</t>
  </si>
  <si>
    <t>2016 - 2029</t>
  </si>
  <si>
    <t>PIIA</t>
  </si>
  <si>
    <t>2016 - 2030</t>
  </si>
  <si>
    <t>2015 - 2028</t>
  </si>
  <si>
    <t>SAN</t>
  </si>
  <si>
    <t>SPA</t>
  </si>
  <si>
    <t>2013 - 2022</t>
  </si>
  <si>
    <t>2020 - 2031</t>
  </si>
  <si>
    <t>Medina</t>
  </si>
  <si>
    <t>Paratebueno</t>
  </si>
  <si>
    <t>2015 - 2024</t>
  </si>
  <si>
    <t>2021 - 2032</t>
  </si>
  <si>
    <t>Generación de ingresos</t>
  </si>
  <si>
    <t>Libertad religiosa</t>
  </si>
  <si>
    <t>2018 - 2027</t>
  </si>
  <si>
    <t>2019 - 2028</t>
  </si>
  <si>
    <t>2019 - 2035</t>
  </si>
  <si>
    <t>Bicicleta</t>
  </si>
  <si>
    <t>Protección y bienestar animal</t>
  </si>
  <si>
    <t>2020 - 2028</t>
  </si>
  <si>
    <t>Participación ciudadana</t>
  </si>
  <si>
    <t>Agua</t>
  </si>
  <si>
    <t>Educación ambiental</t>
  </si>
  <si>
    <t>Mujer y equidad de género</t>
  </si>
  <si>
    <t>2014 - 2029</t>
  </si>
  <si>
    <t>2016 - 2026</t>
  </si>
  <si>
    <t>2012 - 2022</t>
  </si>
  <si>
    <t>Gestión del riesgo</t>
  </si>
  <si>
    <t>Laboral</t>
  </si>
  <si>
    <t>Agenda Pública</t>
  </si>
  <si>
    <t>SI</t>
  </si>
  <si>
    <t>Decreto 299 de 2015</t>
  </si>
  <si>
    <t>Acuerdo No.013 de 2011</t>
  </si>
  <si>
    <t>Acuerdo No.009 de 2019</t>
  </si>
  <si>
    <t>Plan Integral de Desarrollo Agropecuario</t>
  </si>
  <si>
    <t>Acuerdo No.005 de 2017</t>
  </si>
  <si>
    <t>Política Pública de Seguridad Alimentaria y Nutricional</t>
  </si>
  <si>
    <t>Acuerdo No.08 de 2019</t>
  </si>
  <si>
    <t>Acuerdo No.019 de 2013</t>
  </si>
  <si>
    <t>Evaluación</t>
  </si>
  <si>
    <t>Acuerdo No.3 de 2015</t>
  </si>
  <si>
    <t>Acuerdo No.20 de 2015</t>
  </si>
  <si>
    <t>Política Pública de Primera Infancia, Infancia y Adolescencia</t>
  </si>
  <si>
    <t>Acuerdo No.22 de 2014</t>
  </si>
  <si>
    <t>Acuerdo No.21 de 2014</t>
  </si>
  <si>
    <t>Acuerdo No.06 de 2014</t>
  </si>
  <si>
    <t>Acuerdo No.14 de 2013</t>
  </si>
  <si>
    <t>Acuerdo No.001 de 2014</t>
  </si>
  <si>
    <t>Política Pública de Libertad Religiosa</t>
  </si>
  <si>
    <t>Acuerdo No.011 de 2011</t>
  </si>
  <si>
    <t>Acuerdo No.014 de 2018</t>
  </si>
  <si>
    <t>Acuerdo No.016 de 2011</t>
  </si>
  <si>
    <t>Acuerdo No.013 de 2018</t>
  </si>
  <si>
    <t>Acuerdo No.011 de 2013</t>
  </si>
  <si>
    <t>Monitoreo</t>
  </si>
  <si>
    <t>Política Pública de Juventud</t>
  </si>
  <si>
    <t>Política Pública de Salud Mental</t>
  </si>
  <si>
    <t>Política Pública de Gestión del Riesgo</t>
  </si>
  <si>
    <t>Política Pública de Espacio Público</t>
  </si>
  <si>
    <t>Acuerdo No.03 de 2013</t>
  </si>
  <si>
    <t>Política Pública de Mujer y Equidad de Género</t>
  </si>
  <si>
    <t>Acuerdo No.018 de 2017 (2017-2027)</t>
  </si>
  <si>
    <t>Acuerdo No.21 de 2018</t>
  </si>
  <si>
    <t>Acuerdo No.30 de 2013</t>
  </si>
  <si>
    <t>Política Pública de Familia</t>
  </si>
  <si>
    <t>Acuerdo No.025 de 2015</t>
  </si>
  <si>
    <t>Acuerdo No.011 de 2014</t>
  </si>
  <si>
    <t>Acuerdo No.09 de 2014</t>
  </si>
  <si>
    <t>Acuerdo No.13 de 2015</t>
  </si>
  <si>
    <t>Acuerdo No.07 de 2018</t>
  </si>
  <si>
    <t>Acuerdo No.11 de 2017</t>
  </si>
  <si>
    <t>Política Pública de Acción Comunal</t>
  </si>
  <si>
    <t>Educación</t>
  </si>
  <si>
    <t>Salud sexual</t>
  </si>
  <si>
    <t>2014 - 2025</t>
  </si>
  <si>
    <t>2015 - 2020</t>
  </si>
  <si>
    <t>2013 - 2025</t>
  </si>
  <si>
    <t>2022 - 2040</t>
  </si>
  <si>
    <t>2023 - 2040</t>
  </si>
  <si>
    <t xml:space="preserve">Política Pública de Discapacidad </t>
  </si>
  <si>
    <t>Política Pública de Victimas del Conflicto Armado</t>
  </si>
  <si>
    <t>Habitante de calle</t>
  </si>
  <si>
    <t>2009 - 2020</t>
  </si>
  <si>
    <t>Social</t>
  </si>
  <si>
    <t>Agropecuario</t>
  </si>
  <si>
    <t>Cambio climático</t>
  </si>
  <si>
    <t>Espacio público</t>
  </si>
  <si>
    <t>Movilidad</t>
  </si>
  <si>
    <t>Víctimas del conflicto</t>
  </si>
  <si>
    <t>Emprendimiento</t>
  </si>
  <si>
    <t>TIC</t>
  </si>
  <si>
    <t>Salud mental</t>
  </si>
  <si>
    <t>Salud pública</t>
  </si>
  <si>
    <t>2021 - 2028</t>
  </si>
  <si>
    <t>2015 - 2023</t>
  </si>
  <si>
    <t>2016 - 2023</t>
  </si>
  <si>
    <t>2016 - 2022</t>
  </si>
  <si>
    <t>2016 - 2027</t>
  </si>
  <si>
    <t>2016 - 2025</t>
  </si>
  <si>
    <t>2011 - 2021</t>
  </si>
  <si>
    <t>Provincia</t>
  </si>
  <si>
    <t>Magdalena Centro</t>
  </si>
  <si>
    <t>Sabana Centro</t>
  </si>
  <si>
    <t>Sabana Occidente</t>
  </si>
  <si>
    <t>¿Se realizó AT este año?  (Sí o no)</t>
  </si>
  <si>
    <t>Política Pública</t>
  </si>
  <si>
    <t>Fase PP</t>
  </si>
  <si>
    <t>Calificación 2021</t>
  </si>
  <si>
    <t>Provincias</t>
  </si>
  <si>
    <t>Municipios</t>
  </si>
  <si>
    <t xml:space="preserve">Albán </t>
  </si>
  <si>
    <t xml:space="preserve">Anapoima </t>
  </si>
  <si>
    <t xml:space="preserve">Bituima </t>
  </si>
  <si>
    <t xml:space="preserve">Cabrera </t>
  </si>
  <si>
    <t xml:space="preserve">Caparrapí </t>
  </si>
  <si>
    <t xml:space="preserve">Carmen de Carupa </t>
  </si>
  <si>
    <t xml:space="preserve">Chaguaní </t>
  </si>
  <si>
    <t xml:space="preserve">Chipaque </t>
  </si>
  <si>
    <t xml:space="preserve">Choachí </t>
  </si>
  <si>
    <t>Chocontá </t>
  </si>
  <si>
    <t>El Rosal</t>
  </si>
  <si>
    <t>Gachalá</t>
  </si>
  <si>
    <t>Gachetá</t>
  </si>
  <si>
    <t>Gama</t>
  </si>
  <si>
    <t>Guachetá</t>
  </si>
  <si>
    <t>Guasca</t>
  </si>
  <si>
    <t>Guataquí</t>
  </si>
  <si>
    <t>Guayabal de Síquima</t>
  </si>
  <si>
    <t>Junín</t>
  </si>
  <si>
    <t xml:space="preserve">La Mesa </t>
  </si>
  <si>
    <t>La Palma</t>
  </si>
  <si>
    <t>La Peña</t>
  </si>
  <si>
    <t xml:space="preserve">Madrid </t>
  </si>
  <si>
    <t xml:space="preserve">Mosquera </t>
  </si>
  <si>
    <t xml:space="preserve">Pandi </t>
  </si>
  <si>
    <t>San Bernardo</t>
  </si>
  <si>
    <t>Sibaté</t>
  </si>
  <si>
    <t xml:space="preserve">Tena </t>
  </si>
  <si>
    <t>Topaipí</t>
  </si>
  <si>
    <t>Ubalá</t>
  </si>
  <si>
    <t>Útica</t>
  </si>
  <si>
    <t>Yacopí</t>
  </si>
  <si>
    <t>Fases de la política pública</t>
  </si>
  <si>
    <t>Seguimiento</t>
  </si>
  <si>
    <t>Listado nombres de las políticas públicas</t>
  </si>
  <si>
    <t>Plan Departamental de Música</t>
  </si>
  <si>
    <t>Política Pública de Atención al Ciudadano</t>
  </si>
  <si>
    <t>Política Pública de Cambio Climático</t>
  </si>
  <si>
    <t>Política Pública de Ciencia, Tecnología e Innovación</t>
  </si>
  <si>
    <t>Política Pública de Cultura y Turismo</t>
  </si>
  <si>
    <t>Política Pública de DDH, Paz, Convivencia y Cultura Ciudadana</t>
  </si>
  <si>
    <t>Política Pública de Educación Ambiental</t>
  </si>
  <si>
    <t>Política Pública de Emprendimiento</t>
  </si>
  <si>
    <t>Política Pública de Envejecimiento y Vejéz</t>
  </si>
  <si>
    <t>Política Pública de Erradicación del Trabajo Infantíl</t>
  </si>
  <si>
    <t>Política Pública de Felicidad</t>
  </si>
  <si>
    <t>Política Pública de Habitante de Calle</t>
  </si>
  <si>
    <t>Política Pública de LGTBI</t>
  </si>
  <si>
    <t>Política Pública de Movilidad</t>
  </si>
  <si>
    <t>Política Pública de Participación Ciudadana</t>
  </si>
  <si>
    <t>Política Pública de Paz</t>
  </si>
  <si>
    <t>Política Pública de Presupuestos Participativos</t>
  </si>
  <si>
    <t>Política Pública de Prevención del Consumo de Sustancias Psicoactivas</t>
  </si>
  <si>
    <t>Política Pública de Protección y Bienestar Animal</t>
  </si>
  <si>
    <t>Política Pública de Recreación y Deporte</t>
  </si>
  <si>
    <t>Política Pública de Salud Ambiental</t>
  </si>
  <si>
    <t>Política Pública de Salud Pública</t>
  </si>
  <si>
    <t>Política Pública de Salud Sexual</t>
  </si>
  <si>
    <t>Política Pública de Seguridad y Salud en el Trabajo</t>
  </si>
  <si>
    <t>Política Pública de Tecnologías de la Información</t>
  </si>
  <si>
    <t>Política Pública de Trabajo Decente</t>
  </si>
  <si>
    <t>Política Pública de Vivienda</t>
  </si>
  <si>
    <t>Política Púlblica Social</t>
  </si>
  <si>
    <t>Vigencia PP</t>
  </si>
  <si>
    <t>Tiempo PP (si aplica)</t>
  </si>
  <si>
    <t>Sin dato</t>
  </si>
  <si>
    <t>Acuerdo No.19 de 2016</t>
  </si>
  <si>
    <t>Acuerdo No.09 de 2017</t>
  </si>
  <si>
    <t>Acuerdo No.01 de 2018</t>
  </si>
  <si>
    <t>2017 - 2029</t>
  </si>
  <si>
    <t>Acuerdo No.016 de 2012</t>
  </si>
  <si>
    <t>Acuerdo No.005 de 2018</t>
  </si>
  <si>
    <t>Acuerdo No.006 de 2018</t>
  </si>
  <si>
    <t>2008 - 2022</t>
  </si>
  <si>
    <t>2019 - 2022</t>
  </si>
  <si>
    <t>2020 - 2022</t>
  </si>
  <si>
    <t>2015 - 2026</t>
  </si>
  <si>
    <t>2019 - 2031</t>
  </si>
  <si>
    <t>2017 - 2022</t>
  </si>
  <si>
    <t>2018 - 2021</t>
  </si>
  <si>
    <t>2022 - 2034</t>
  </si>
  <si>
    <t>2013 - 2024</t>
  </si>
  <si>
    <t>Acuerdo No.2 de 2018</t>
  </si>
  <si>
    <t>2014 - 2022</t>
  </si>
  <si>
    <t>Acuerdo No.04 de 2018</t>
  </si>
  <si>
    <t>Acuerdo No.14 de 2018</t>
  </si>
  <si>
    <t>2018 - 2026</t>
  </si>
  <si>
    <t>Acuerdo No.09 de 2018</t>
  </si>
  <si>
    <t>Acuerdo No.12 de 2018</t>
  </si>
  <si>
    <t>Acuerdo No.06 de 2018</t>
  </si>
  <si>
    <t>Acuerdo No.14 de 2019</t>
  </si>
  <si>
    <t>Acuerdo No.32 de 2013</t>
  </si>
  <si>
    <t>Acuerdo No.16 de 2015</t>
  </si>
  <si>
    <t>Acuerdo No.31 de 2016</t>
  </si>
  <si>
    <t>Acuerdo No.26 de 2017</t>
  </si>
  <si>
    <t>Acuerdo No.05 de 2019</t>
  </si>
  <si>
    <t>Acuerdo No.02 de 2015</t>
  </si>
  <si>
    <t>Acuerdo No.14 de 2015</t>
  </si>
  <si>
    <t>Acuerdo No.12 de 2017</t>
  </si>
  <si>
    <t>Acuerdo No.09 de 2019</t>
  </si>
  <si>
    <t>Acuerdo No.002 de 2019</t>
  </si>
  <si>
    <t>Acuerdo No.0014 de 2015</t>
  </si>
  <si>
    <t>Acuerdo No.005 de 2019</t>
  </si>
  <si>
    <t>Temática PP</t>
  </si>
  <si>
    <t>Política Pública del Agua</t>
  </si>
  <si>
    <t>Política Pública de la Bicicleta</t>
  </si>
  <si>
    <t>Cultura y turismo</t>
  </si>
  <si>
    <t>Envejecimiento y vejéz</t>
  </si>
  <si>
    <t>Erradicación de trabajo infantíl</t>
  </si>
  <si>
    <t>Población Étnica</t>
  </si>
  <si>
    <t>Política Pública de Población Étnica</t>
  </si>
  <si>
    <t>Recreación y deporte</t>
  </si>
  <si>
    <t>Seguridad y salud en el trabajo</t>
  </si>
  <si>
    <t>Política Pública de Generación de Ingresos</t>
  </si>
  <si>
    <t>Acuerdo No.022 de 2008</t>
  </si>
  <si>
    <t>Acuerdo No.019 de 2019</t>
  </si>
  <si>
    <t>Política Pública de Educación</t>
  </si>
  <si>
    <t>Política Pública de Teletrabajo</t>
  </si>
  <si>
    <t>Acuerdo No.06 de 2015</t>
  </si>
  <si>
    <t>Política Pública de Identidad de Géneros Diversos</t>
  </si>
  <si>
    <t>Acuerdo No.012 de 2019</t>
  </si>
  <si>
    <t>Géneros diversos</t>
  </si>
  <si>
    <t>Presupuesto participativo</t>
  </si>
  <si>
    <t>Acuerdo No.14 de 2017</t>
  </si>
  <si>
    <t>Cuenta de Calificación 2021</t>
  </si>
  <si>
    <t>Total general</t>
  </si>
  <si>
    <t>Etiquetas de columna</t>
  </si>
  <si>
    <t>(Todas)</t>
  </si>
  <si>
    <t>AT 2022</t>
  </si>
  <si>
    <t>Temáticas</t>
  </si>
  <si>
    <t>Total temáticas</t>
  </si>
  <si>
    <t>PP x Provincia</t>
  </si>
  <si>
    <t>Total PP x Provincia</t>
  </si>
  <si>
    <t>PP por fase</t>
  </si>
  <si>
    <t>Total PP por fase</t>
  </si>
  <si>
    <t>AT x PP 2022</t>
  </si>
  <si>
    <t>Total AT x PP 2022</t>
  </si>
  <si>
    <t>Acuerdo No.13 de 2010</t>
  </si>
  <si>
    <t>Acuerdo No.002 de 2013</t>
  </si>
  <si>
    <t>2012 - 2025</t>
  </si>
  <si>
    <t>Etiquetas de fila</t>
  </si>
  <si>
    <t>Con calificación 2021</t>
  </si>
  <si>
    <t>Sin calificación</t>
  </si>
  <si>
    <t>Cuenta de ¿Se realizó AT este año?  (Sí o no)</t>
  </si>
  <si>
    <t>Acuerdo No.006 de 2017</t>
  </si>
  <si>
    <t>Acuerdo No.010 de 2013</t>
  </si>
  <si>
    <t>2010 - 2021</t>
  </si>
  <si>
    <t>Cuenta de Municipio</t>
  </si>
  <si>
    <t>Acuerdo No.008 de 2019</t>
  </si>
  <si>
    <t>Acuerdo No.013 de 2021</t>
  </si>
  <si>
    <t>2022 - 2032</t>
  </si>
  <si>
    <t>2012 - 2015</t>
  </si>
  <si>
    <t>Calificación 2022</t>
  </si>
  <si>
    <t>Acuerdo Municipal</t>
  </si>
  <si>
    <t>Política Pública de Residuos Sólidos</t>
  </si>
  <si>
    <t>Asistencia técnica</t>
  </si>
  <si>
    <t>Temática</t>
  </si>
  <si>
    <t>Envejecimiento y vejez</t>
  </si>
  <si>
    <t>Erradicación de trabajo infantil</t>
  </si>
  <si>
    <t>Población étnica</t>
  </si>
  <si>
    <t>Residuos sólidos</t>
  </si>
  <si>
    <t>Decreto de 2014</t>
  </si>
  <si>
    <t>Acuerdo No. 012 de 2012</t>
  </si>
  <si>
    <t>2019 - 2023</t>
  </si>
  <si>
    <t>Acuerdo No. 011 de 2019</t>
  </si>
  <si>
    <t>Acuerdo No.006 de 2021</t>
  </si>
  <si>
    <t>Acuerdo No.011 de 2021</t>
  </si>
  <si>
    <t>Acuerdo No.010 de 2021</t>
  </si>
  <si>
    <t>Acuerdo No.009 de 2021</t>
  </si>
  <si>
    <t>Acuerdo No.014 de 2021</t>
  </si>
  <si>
    <t>Acuerdo No.012 de 2021</t>
  </si>
  <si>
    <t>Acuerdo No.008 de 2021</t>
  </si>
  <si>
    <t>Acuerdo No.005 de 2022</t>
  </si>
  <si>
    <t>Acuerdo No.017 de 2017</t>
  </si>
  <si>
    <t>Decreto  No.298 de 2015</t>
  </si>
  <si>
    <t>Política Pública de DDHH, Paz, Convivencia y Cultura Ciudadana</t>
  </si>
  <si>
    <t xml:space="preserve">Acuerdo 005 de 2917 y 011 de 2018 </t>
  </si>
  <si>
    <t>Acuerdo 020 de 2010</t>
  </si>
  <si>
    <t>Cuenta de Tiempo PP (si aplica)</t>
  </si>
  <si>
    <t>Cuenta de Provincia</t>
  </si>
  <si>
    <t>Cuenta de Fase PP</t>
  </si>
  <si>
    <t>Acuerdo</t>
  </si>
  <si>
    <t>Duración</t>
  </si>
  <si>
    <t>Vigencia</t>
  </si>
  <si>
    <t>Cuenta de Temática PP</t>
  </si>
  <si>
    <t>(en blanco)</t>
  </si>
  <si>
    <t>Acuerdo No.020 de 2018</t>
  </si>
  <si>
    <t>Sin documento en repositorio</t>
  </si>
  <si>
    <t>07 16 abril de 2021</t>
  </si>
  <si>
    <t>Calificación 2023</t>
  </si>
  <si>
    <t>2020 - 2032</t>
  </si>
  <si>
    <t>2022 - 2031</t>
  </si>
  <si>
    <t>(Cultura y turismo)</t>
  </si>
  <si>
    <t>2009 - 2019</t>
  </si>
  <si>
    <t>2007 - 2017</t>
  </si>
  <si>
    <t xml:space="preserve">2009 - 2019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</si>
</sst>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</font>
    <font>
      <sz val="11"/>
      <color theme="1"/>
      <name val="Arial"/>
    </font>
    <font>
      <sz val="11"/>
      <color rgb="FF000000"/>
      <name val="Arial"/>
    </font>
    <font>
      <b/>
      <sz val="11"/>
      <name val="Arial"/>
      <family val="2"/>
    </font>
    <font>
      <sz val="11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8"/>
      </patternFill>
    </fill>
    <fill>
      <patternFill patternType="solid">
        <fgColor theme="8"/>
        <bgColor theme="8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Fill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vertical="top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3" fillId="0" borderId="0" xfId="0" applyFont="1" applyFill="1" applyBorder="1" applyAlignment="1">
      <alignment vertical="top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7" fillId="0" borderId="0" xfId="0" applyFont="1" applyFill="1" applyAlignment="1"/>
    <xf numFmtId="0" fontId="8" fillId="0" borderId="0" xfId="0" applyFont="1" applyFill="1" applyAlignment="1"/>
    <xf numFmtId="0" fontId="4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5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/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1" xfId="0" applyFont="1" applyFill="1" applyBorder="1" applyAlignment="1">
      <alignment wrapText="1"/>
    </xf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/>
    <xf numFmtId="164" fontId="10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vertical="center"/>
    </xf>
    <xf numFmtId="0" fontId="3" fillId="0" borderId="9" xfId="0" applyFont="1" applyFill="1" applyBorder="1"/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/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/>
    <xf numFmtId="0" fontId="3" fillId="3" borderId="0" xfId="0" applyFont="1" applyFill="1" applyAlignment="1">
      <alignment vertical="top"/>
    </xf>
    <xf numFmtId="0" fontId="0" fillId="3" borderId="0" xfId="0" applyFill="1" applyAlignment="1"/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/>
    </xf>
    <xf numFmtId="0" fontId="13" fillId="0" borderId="4" xfId="0" applyFont="1" applyFill="1" applyBorder="1" applyAlignment="1">
      <alignment vertic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3" fillId="2" borderId="1" xfId="0" applyFont="1" applyFill="1" applyBorder="1" applyAlignment="1">
      <alignment horizontal="left" vertical="center" wrapText="1"/>
    </xf>
    <xf numFmtId="0" fontId="0" fillId="8" borderId="0" xfId="0" applyFill="1" applyAlignment="1">
      <alignment horizontal="left"/>
    </xf>
    <xf numFmtId="0" fontId="0" fillId="8" borderId="0" xfId="0" applyNumberFormat="1" applyFill="1"/>
    <xf numFmtId="0" fontId="4" fillId="0" borderId="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right" vertical="center"/>
    </xf>
    <xf numFmtId="0" fontId="11" fillId="7" borderId="1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14" fillId="0" borderId="2" xfId="0" applyFont="1" applyFill="1" applyBorder="1" applyAlignment="1"/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right"/>
    </xf>
    <xf numFmtId="0" fontId="14" fillId="0" borderId="0" xfId="0" applyFont="1" applyFill="1" applyAlignment="1">
      <alignment vertical="top"/>
    </xf>
    <xf numFmtId="0" fontId="4" fillId="0" borderId="2" xfId="0" applyFont="1" applyFill="1" applyBorder="1" applyAlignment="1"/>
    <xf numFmtId="0" fontId="4" fillId="0" borderId="0" xfId="0" applyFont="1" applyFill="1" applyAlignment="1">
      <alignment horizontal="center" vertical="top"/>
    </xf>
    <xf numFmtId="0" fontId="16" fillId="0" borderId="5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8" fillId="0" borderId="0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9" xfId="0" applyFont="1" applyFill="1" applyBorder="1"/>
    <xf numFmtId="0" fontId="4" fillId="0" borderId="9" xfId="0" applyFont="1" applyFill="1" applyBorder="1" applyAlignment="1"/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right"/>
    </xf>
    <xf numFmtId="0" fontId="17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17" fillId="0" borderId="2" xfId="0" applyFont="1" applyFill="1" applyBorder="1" applyAlignment="1"/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</cellXfs>
  <cellStyles count="1"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vertical="center" readingOrder="0"/>
    </dxf>
    <dxf>
      <alignment vertical="center" readingOrder="0"/>
    </dxf>
  </dxfs>
  <tableStyles count="0" defaultTableStyle="TableStyleMedium2" defaultPivotStyle="PivotStyleLight16"/>
  <colors>
    <mruColors>
      <color rgb="FFDDA1E7"/>
      <color rgb="FFBD51D3"/>
      <color rgb="FFD07EDE"/>
      <color rgb="FF678CCF"/>
      <color rgb="FFFFE3E3"/>
      <color rgb="FF12E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pivotCacheDefinition" Target="pivotCache/pivotCacheDefinition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pivotCacheDefinition" Target="pivotCache/pivotCacheDefinition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pivotCacheDefinition" Target="pivotCache/pivotCacheDefinition2.xml"/><Relationship Id="rId28" Type="http://schemas.openxmlformats.org/officeDocument/2006/relationships/pivotCacheDefinition" Target="pivotCache/pivotCacheDefinition7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pivotCacheDefinition" Target="pivotCache/pivotCacheDefinition1.xml"/><Relationship Id="rId27" Type="http://schemas.openxmlformats.org/officeDocument/2006/relationships/pivotCacheDefinition" Target="pivotCache/pivotCacheDefinition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PP mpales 2022.xlsx]Tablas!Tabla dinámica14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b="1">
                <a:latin typeface="Arial" panose="020B0604020202020204" pitchFamily="34" charset="0"/>
                <a:cs typeface="Arial" panose="020B0604020202020204" pitchFamily="34" charset="0"/>
              </a:rPr>
              <a:t>Número de Políticas Públicas por Provincia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Tablas!$B$1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Tablas!$A$2:$A$16</c:f>
              <c:strCache>
                <c:ptCount val="14"/>
                <c:pt idx="0">
                  <c:v>Almeidas</c:v>
                </c:pt>
                <c:pt idx="1">
                  <c:v>Alto Magdalena</c:v>
                </c:pt>
                <c:pt idx="2">
                  <c:v>Bajo Magdalena</c:v>
                </c:pt>
                <c:pt idx="3">
                  <c:v>Gualivá</c:v>
                </c:pt>
                <c:pt idx="4">
                  <c:v>Guavio</c:v>
                </c:pt>
                <c:pt idx="5">
                  <c:v>Magdalena Centro</c:v>
                </c:pt>
                <c:pt idx="6">
                  <c:v>Medina</c:v>
                </c:pt>
                <c:pt idx="7">
                  <c:v>Oriente</c:v>
                </c:pt>
                <c:pt idx="8">
                  <c:v>Rionegro</c:v>
                </c:pt>
                <c:pt idx="9">
                  <c:v>Sabana Centro</c:v>
                </c:pt>
                <c:pt idx="10">
                  <c:v>Sabana Occidente</c:v>
                </c:pt>
                <c:pt idx="11">
                  <c:v>Sumapaz</c:v>
                </c:pt>
                <c:pt idx="12">
                  <c:v>Tequendama</c:v>
                </c:pt>
                <c:pt idx="13">
                  <c:v>Ubaté</c:v>
                </c:pt>
              </c:strCache>
            </c:strRef>
          </c:cat>
          <c:val>
            <c:numRef>
              <c:f>Tablas!$B$2:$B$16</c:f>
              <c:numCache>
                <c:formatCode>General</c:formatCode>
                <c:ptCount val="14"/>
                <c:pt idx="0">
                  <c:v>36</c:v>
                </c:pt>
                <c:pt idx="1">
                  <c:v>50</c:v>
                </c:pt>
                <c:pt idx="2">
                  <c:v>21</c:v>
                </c:pt>
                <c:pt idx="3">
                  <c:v>49</c:v>
                </c:pt>
                <c:pt idx="4">
                  <c:v>32</c:v>
                </c:pt>
                <c:pt idx="5">
                  <c:v>23</c:v>
                </c:pt>
                <c:pt idx="6">
                  <c:v>9</c:v>
                </c:pt>
                <c:pt idx="7">
                  <c:v>41</c:v>
                </c:pt>
                <c:pt idx="8">
                  <c:v>30</c:v>
                </c:pt>
                <c:pt idx="9">
                  <c:v>77</c:v>
                </c:pt>
                <c:pt idx="10">
                  <c:v>54</c:v>
                </c:pt>
                <c:pt idx="11">
                  <c:v>63</c:v>
                </c:pt>
                <c:pt idx="12">
                  <c:v>63</c:v>
                </c:pt>
                <c:pt idx="13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73-48DC-AE98-07E6225B3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778576"/>
        <c:axId val="1142778032"/>
        <c:axId val="0"/>
      </c:bar3DChart>
      <c:catAx>
        <c:axId val="114277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142778032"/>
        <c:crosses val="autoZero"/>
        <c:auto val="1"/>
        <c:lblAlgn val="ctr"/>
        <c:lblOffset val="100"/>
        <c:noMultiLvlLbl val="0"/>
      </c:catAx>
      <c:valAx>
        <c:axId val="114277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14277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 Narrow" panose="020B060602020203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Número</a:t>
            </a:r>
            <a:r>
              <a:rPr lang="es-CO" baseline="0">
                <a:solidFill>
                  <a:sysClr val="windowText" lastClr="000000"/>
                </a:solidFill>
              </a:rPr>
              <a:t> de PP mpales de juventud con AT 2022</a:t>
            </a:r>
            <a:endParaRPr lang="es-CO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9-49C0-9CA9-E66AB2029B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NO</c:v>
              </c:pt>
              <c:pt idx="1">
                <c:v>SI</c:v>
              </c:pt>
            </c:strLit>
          </c:cat>
          <c:val>
            <c:numLit>
              <c:formatCode>General</c:formatCode>
              <c:ptCount val="2"/>
              <c:pt idx="0">
                <c:v>7</c:v>
              </c:pt>
              <c:pt idx="1">
                <c:v>50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B9-49C0-9CA9-E66AB2029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2956832"/>
        <c:axId val="1232954112"/>
      </c:barChart>
      <c:catAx>
        <c:axId val="123295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32954112"/>
        <c:crosses val="autoZero"/>
        <c:auto val="1"/>
        <c:lblAlgn val="ctr"/>
        <c:lblOffset val="100"/>
        <c:noMultiLvlLbl val="0"/>
      </c:catAx>
      <c:valAx>
        <c:axId val="12329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3295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F0"/>
          </a:solidFill>
          <a:ln>
            <a:noFill/>
          </a:ln>
          <a:effectLst/>
        </c:spPr>
      </c:pivotFmt>
      <c:pivotFmt>
        <c:idx val="4"/>
        <c:spPr>
          <a:solidFill>
            <a:srgbClr val="00206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C6-4C35-9ACA-E7BC11CDF02B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2C6-4C35-9ACA-E7BC11CDF0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Agenda Pública</c:v>
              </c:pt>
              <c:pt idx="1">
                <c:v>Formulación</c:v>
              </c:pt>
              <c:pt idx="2">
                <c:v>Implementación</c:v>
              </c:pt>
            </c:strLit>
          </c:cat>
          <c:val>
            <c:numLit>
              <c:formatCode>General</c:formatCode>
              <c:ptCount val="3"/>
              <c:pt idx="0">
                <c:v>1</c:v>
              </c:pt>
              <c:pt idx="1">
                <c:v>7</c:v>
              </c:pt>
              <c:pt idx="2">
                <c:v>49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2C6-4C35-9ACA-E7BC11CDF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2957920"/>
        <c:axId val="1232948128"/>
      </c:barChart>
      <c:catAx>
        <c:axId val="123295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32948128"/>
        <c:crosses val="autoZero"/>
        <c:auto val="1"/>
        <c:lblAlgn val="ctr"/>
        <c:lblOffset val="100"/>
        <c:noMultiLvlLbl val="0"/>
      </c:catAx>
      <c:valAx>
        <c:axId val="123294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3295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PP mpales 2022.xlsx]PP Juventud!Tabla dinámica12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 Juventud'!$L$18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'PP Juventud'!$K$19:$K$41</c:f>
              <c:strCache>
                <c:ptCount val="22"/>
                <c:pt idx="0">
                  <c:v>2013 - 2023</c:v>
                </c:pt>
                <c:pt idx="1">
                  <c:v>2014 - 2022</c:v>
                </c:pt>
                <c:pt idx="2">
                  <c:v>2014 - 2023</c:v>
                </c:pt>
                <c:pt idx="3">
                  <c:v>2014 - 2024</c:v>
                </c:pt>
                <c:pt idx="4">
                  <c:v>2015 - 2024</c:v>
                </c:pt>
                <c:pt idx="5">
                  <c:v>2015 - 2025</c:v>
                </c:pt>
                <c:pt idx="6">
                  <c:v>2016 - 2026</c:v>
                </c:pt>
                <c:pt idx="7">
                  <c:v>2016 - 2027</c:v>
                </c:pt>
                <c:pt idx="8">
                  <c:v>2017 - 2026</c:v>
                </c:pt>
                <c:pt idx="9">
                  <c:v>2017 - 2027</c:v>
                </c:pt>
                <c:pt idx="10">
                  <c:v>2018 - 2027</c:v>
                </c:pt>
                <c:pt idx="11">
                  <c:v>2018 - 2028</c:v>
                </c:pt>
                <c:pt idx="12">
                  <c:v>2018 - 2029</c:v>
                </c:pt>
                <c:pt idx="13">
                  <c:v>2019 - 2023</c:v>
                </c:pt>
                <c:pt idx="14">
                  <c:v>2019 - 2028</c:v>
                </c:pt>
                <c:pt idx="15">
                  <c:v>2019 - 2029</c:v>
                </c:pt>
                <c:pt idx="16">
                  <c:v>2019 - 2030</c:v>
                </c:pt>
                <c:pt idx="17">
                  <c:v>2019 - 2035</c:v>
                </c:pt>
                <c:pt idx="18">
                  <c:v>2020 - 2027</c:v>
                </c:pt>
                <c:pt idx="19">
                  <c:v>2020 - 2029</c:v>
                </c:pt>
                <c:pt idx="20">
                  <c:v>2021 - 2031</c:v>
                </c:pt>
                <c:pt idx="21">
                  <c:v>Sin dato</c:v>
                </c:pt>
              </c:strCache>
            </c:strRef>
          </c:cat>
          <c:val>
            <c:numRef>
              <c:f>'PP Juventud'!$L$19:$L$41</c:f>
              <c:numCache>
                <c:formatCode>General</c:formatCode>
                <c:ptCount val="2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9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C5-42BC-A70B-1D1D18995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2943776"/>
        <c:axId val="1232951392"/>
      </c:barChart>
      <c:catAx>
        <c:axId val="123294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32951392"/>
        <c:crosses val="autoZero"/>
        <c:auto val="1"/>
        <c:lblAlgn val="ctr"/>
        <c:lblOffset val="100"/>
        <c:noMultiLvlLbl val="0"/>
      </c:catAx>
      <c:valAx>
        <c:axId val="123295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3294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</a:t>
            </a:r>
            <a:r>
              <a:rPr lang="es-CO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Políticas Públicas Municipales por Provincia</a:t>
            </a:r>
          </a:p>
          <a:p>
            <a:pPr>
              <a:defRPr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CO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Familia, PIIA y Social</a:t>
            </a:r>
            <a:endParaRPr lang="es-CO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678CC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678CC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4"/>
              <c:pt idx="0">
                <c:v>Almeidas</c:v>
              </c:pt>
              <c:pt idx="1">
                <c:v>Alto Magdalena</c:v>
              </c:pt>
              <c:pt idx="2">
                <c:v>Bajo Magdalena</c:v>
              </c:pt>
              <c:pt idx="3">
                <c:v>Gualivá</c:v>
              </c:pt>
              <c:pt idx="4">
                <c:v>Guavio</c:v>
              </c:pt>
              <c:pt idx="5">
                <c:v>Magdalena Centro</c:v>
              </c:pt>
              <c:pt idx="6">
                <c:v>Medina</c:v>
              </c:pt>
              <c:pt idx="7">
                <c:v>Oriente</c:v>
              </c:pt>
              <c:pt idx="8">
                <c:v>Rionegro</c:v>
              </c:pt>
              <c:pt idx="9">
                <c:v>Sabana Centro</c:v>
              </c:pt>
              <c:pt idx="10">
                <c:v>Sabana Occidente</c:v>
              </c:pt>
              <c:pt idx="11">
                <c:v>Sumapaz</c:v>
              </c:pt>
              <c:pt idx="12">
                <c:v>Tequendama</c:v>
              </c:pt>
              <c:pt idx="13">
                <c:v>Ubaté</c:v>
              </c:pt>
            </c:strLit>
          </c:cat>
          <c:val>
            <c:numLit>
              <c:formatCode>General</c:formatCode>
              <c:ptCount val="14"/>
              <c:pt idx="0">
                <c:v>7</c:v>
              </c:pt>
              <c:pt idx="1">
                <c:v>9</c:v>
              </c:pt>
              <c:pt idx="2">
                <c:v>2</c:v>
              </c:pt>
              <c:pt idx="3">
                <c:v>13</c:v>
              </c:pt>
              <c:pt idx="4">
                <c:v>6</c:v>
              </c:pt>
              <c:pt idx="5">
                <c:v>6</c:v>
              </c:pt>
              <c:pt idx="6">
                <c:v>2</c:v>
              </c:pt>
              <c:pt idx="7">
                <c:v>10</c:v>
              </c:pt>
              <c:pt idx="8">
                <c:v>7</c:v>
              </c:pt>
              <c:pt idx="9">
                <c:v>13</c:v>
              </c:pt>
              <c:pt idx="10">
                <c:v>10</c:v>
              </c:pt>
              <c:pt idx="11">
                <c:v>10</c:v>
              </c:pt>
              <c:pt idx="12">
                <c:v>10</c:v>
              </c:pt>
              <c:pt idx="13">
                <c:v>10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F-4B55-8541-685313842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2954656"/>
        <c:axId val="1232955744"/>
      </c:barChart>
      <c:catAx>
        <c:axId val="12329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32955744"/>
        <c:crosses val="autoZero"/>
        <c:auto val="1"/>
        <c:lblAlgn val="ctr"/>
        <c:lblOffset val="100"/>
        <c:noMultiLvlLbl val="0"/>
      </c:catAx>
      <c:valAx>
        <c:axId val="1232955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3295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rgbClr val="0070C0"/>
          </a:solidFill>
          <a:ln>
            <a:noFill/>
          </a:ln>
          <a:effectLst/>
        </c:spPr>
      </c:pivotFmt>
      <c:pivotFmt>
        <c:idx val="4"/>
        <c:spPr>
          <a:solidFill>
            <a:schemeClr val="accent4">
              <a:lumMod val="75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chemeClr val="accent4">
              <a:lumMod val="75000"/>
            </a:schemeClr>
          </a:solidFill>
          <a:ln>
            <a:noFill/>
          </a:ln>
          <a:effectLst/>
        </c:spPr>
      </c:pivotFmt>
      <c:pivotFmt>
        <c:idx val="6"/>
        <c:spPr>
          <a:solidFill>
            <a:schemeClr val="accent4">
              <a:lumMod val="75000"/>
            </a:schemeClr>
          </a:solidFill>
          <a:ln>
            <a:noFill/>
          </a:ln>
          <a:effectLst/>
        </c:spPr>
      </c:pivotFmt>
      <c:pivotFmt>
        <c:idx val="7"/>
        <c:spPr>
          <a:solidFill>
            <a:srgbClr val="0070C0"/>
          </a:solidFill>
          <a:ln>
            <a:noFill/>
          </a:ln>
          <a:effectLst/>
        </c:spPr>
      </c:pivotFmt>
      <c:pivotFmt>
        <c:idx val="8"/>
        <c:spPr>
          <a:solidFill>
            <a:srgbClr val="0070C0"/>
          </a:solidFill>
          <a:ln>
            <a:noFill/>
          </a:ln>
          <a:effectLst/>
        </c:spPr>
      </c:pivotFmt>
      <c:pivotFmt>
        <c:idx val="9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4">
              <a:lumMod val="75000"/>
            </a:schemeClr>
          </a:solidFill>
          <a:ln>
            <a:noFill/>
          </a:ln>
          <a:effectLst/>
        </c:spPr>
      </c:pivotFmt>
      <c:pivotFmt>
        <c:idx val="11"/>
        <c:spPr>
          <a:solidFill>
            <a:srgbClr val="0070C0"/>
          </a:solidFill>
          <a:ln>
            <a:noFill/>
          </a:ln>
          <a:effectLst/>
        </c:spPr>
      </c:pivotFmt>
      <c:pivotFmt>
        <c:idx val="12"/>
        <c:spPr>
          <a:solidFill>
            <a:schemeClr val="accent4">
              <a:lumMod val="75000"/>
            </a:schemeClr>
          </a:solidFill>
          <a:ln>
            <a:noFill/>
          </a:ln>
          <a:effectLst/>
        </c:spPr>
      </c:pivotFmt>
      <c:pivotFmt>
        <c:idx val="13"/>
        <c:spPr>
          <a:solidFill>
            <a:schemeClr val="accent4">
              <a:lumMod val="75000"/>
            </a:schemeClr>
          </a:solidFill>
          <a:ln>
            <a:noFill/>
          </a:ln>
          <a:effectLst/>
        </c:spPr>
      </c:pivotFmt>
      <c:pivotFmt>
        <c:idx val="14"/>
        <c:spPr>
          <a:solidFill>
            <a:schemeClr val="accent4">
              <a:lumMod val="75000"/>
            </a:schemeClr>
          </a:solidFill>
          <a:ln>
            <a:noFill/>
          </a:ln>
          <a:effectLst/>
        </c:spPr>
      </c:pivotFmt>
      <c:pivotFmt>
        <c:idx val="15"/>
        <c:spPr>
          <a:solidFill>
            <a:srgbClr val="0070C0"/>
          </a:solidFill>
          <a:ln>
            <a:noFill/>
          </a:ln>
          <a:effectLst/>
        </c:spPr>
      </c:pivotFmt>
      <c:pivotFmt>
        <c:idx val="16"/>
        <c:spPr>
          <a:solidFill>
            <a:srgbClr val="0070C0"/>
          </a:solidFill>
          <a:ln>
            <a:noFill/>
          </a:ln>
          <a:effectLst/>
        </c:spPr>
      </c:pivotFmt>
      <c:pivotFmt>
        <c:idx val="17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>
              <a:lumMod val="75000"/>
            </a:schemeClr>
          </a:solidFill>
          <a:ln>
            <a:noFill/>
          </a:ln>
          <a:effectLst/>
        </c:spPr>
      </c:pivotFmt>
      <c:pivotFmt>
        <c:idx val="19"/>
        <c:spPr>
          <a:solidFill>
            <a:srgbClr val="0070C0"/>
          </a:solidFill>
          <a:ln>
            <a:noFill/>
          </a:ln>
          <a:effectLst/>
        </c:spPr>
      </c:pivotFmt>
      <c:pivotFmt>
        <c:idx val="20"/>
        <c:spPr>
          <a:solidFill>
            <a:schemeClr val="accent4">
              <a:lumMod val="75000"/>
            </a:schemeClr>
          </a:solidFill>
          <a:ln>
            <a:noFill/>
          </a:ln>
          <a:effectLst/>
        </c:spPr>
      </c:pivotFmt>
      <c:pivotFmt>
        <c:idx val="21"/>
        <c:spPr>
          <a:solidFill>
            <a:schemeClr val="accent4">
              <a:lumMod val="75000"/>
            </a:schemeClr>
          </a:solidFill>
          <a:ln>
            <a:noFill/>
          </a:ln>
          <a:effectLst/>
        </c:spPr>
      </c:pivotFmt>
      <c:pivotFmt>
        <c:idx val="22"/>
        <c:spPr>
          <a:solidFill>
            <a:schemeClr val="accent4">
              <a:lumMod val="75000"/>
            </a:schemeClr>
          </a:solidFill>
          <a:ln>
            <a:noFill/>
          </a:ln>
          <a:effectLst/>
        </c:spPr>
      </c:pivotFmt>
      <c:pivotFmt>
        <c:idx val="23"/>
        <c:spPr>
          <a:solidFill>
            <a:srgbClr val="0070C0"/>
          </a:solidFill>
          <a:ln>
            <a:noFill/>
          </a:ln>
          <a:effectLst/>
        </c:spPr>
      </c:pivotFmt>
      <c:pivotFmt>
        <c:idx val="24"/>
        <c:spPr>
          <a:solidFill>
            <a:srgbClr val="0070C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E74-467B-86ED-1D16298E8E21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E74-467B-86ED-1D16298E8E2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E74-467B-86ED-1D16298E8E2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E74-467B-86ED-1D16298E8E2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E74-467B-86ED-1D16298E8E21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E74-467B-86ED-1D16298E8E21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E74-467B-86ED-1D16298E8E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Agenda Pública Política Pública de Familia</c:v>
              </c:pt>
              <c:pt idx="1">
                <c:v>Agenda Pública Política Pública de Primera Infancia, Infancia y Adolescencia</c:v>
              </c:pt>
              <c:pt idx="2">
                <c:v>Agenda Pública Política Púlblica Social</c:v>
              </c:pt>
              <c:pt idx="3">
                <c:v>Evaluación Política Pública de Primera Infancia, Infancia y Adolescencia</c:v>
              </c:pt>
              <c:pt idx="4">
                <c:v>Evaluación Política Púlblica Social</c:v>
              </c:pt>
              <c:pt idx="5">
                <c:v>Formulación Política Pública de Familia</c:v>
              </c:pt>
              <c:pt idx="6">
                <c:v>Formulación Política Pública de Primera Infancia, Infancia y Adolescencia</c:v>
              </c:pt>
              <c:pt idx="7">
                <c:v>Implementación Política Pública de Familia</c:v>
              </c:pt>
              <c:pt idx="8">
                <c:v>Implementación Política Pública de Primera Infancia, Infancia y Adolescencia</c:v>
              </c:pt>
              <c:pt idx="9">
                <c:v>Implementación Política Púlblica Social</c:v>
              </c:pt>
              <c:pt idx="10">
                <c:v>Monitoreo Política Púlblica Social</c:v>
              </c:pt>
            </c:strLit>
          </c:cat>
          <c:val>
            <c:numLit>
              <c:formatCode>General</c:formatCode>
              <c:ptCount val="11"/>
              <c:pt idx="0">
                <c:v>2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  <c:pt idx="5">
                <c:v>2</c:v>
              </c:pt>
              <c:pt idx="6">
                <c:v>4</c:v>
              </c:pt>
              <c:pt idx="7">
                <c:v>9</c:v>
              </c:pt>
              <c:pt idx="8">
                <c:v>86</c:v>
              </c:pt>
              <c:pt idx="9">
                <c:v>3</c:v>
              </c:pt>
              <c:pt idx="1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E74-467B-86ED-1D16298E8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2948672"/>
        <c:axId val="1232955200"/>
      </c:barChart>
      <c:catAx>
        <c:axId val="123294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32955200"/>
        <c:crosses val="autoZero"/>
        <c:auto val="1"/>
        <c:lblAlgn val="ctr"/>
        <c:lblOffset val="100"/>
        <c:noMultiLvlLbl val="0"/>
      </c:catAx>
      <c:valAx>
        <c:axId val="12329552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3294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PP mpales 2022.xlsx]PIIA familia y social!Tabla dinámica8</c:name>
    <c:fmtId val="5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8432414698162732E-2"/>
              <c:y val="-0.2741046952464275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FF00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>
              <a:lumMod val="5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'PIIA familia y social'!$M$20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A1-4E51-B7D8-7F60505B51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A1-4E51-B7D8-7F60505B518F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DA1-4E51-B7D8-7F60505B518F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DA1-4E51-B7D8-7F60505B518F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DA1-4E51-B7D8-7F60505B518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DA1-4E51-B7D8-7F60505B518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8432414698162732E-2"/>
                  <c:y val="-0.27410469524642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'PIIA familia y social'!$L$21:$L$27</c:f>
              <c:strCache>
                <c:ptCount val="6"/>
                <c:pt idx="0">
                  <c:v>Agenda Pública</c:v>
                </c:pt>
                <c:pt idx="1">
                  <c:v>Evaluación</c:v>
                </c:pt>
                <c:pt idx="2">
                  <c:v>Formulación</c:v>
                </c:pt>
                <c:pt idx="3">
                  <c:v>Implementación</c:v>
                </c:pt>
                <c:pt idx="4">
                  <c:v>Monitoreo</c:v>
                </c:pt>
                <c:pt idx="5">
                  <c:v>(en blanco)</c:v>
                </c:pt>
              </c:strCache>
            </c:strRef>
          </c:cat>
          <c:val>
            <c:numRef>
              <c:f>'PIIA familia y social'!$M$21:$M$27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98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DA1-4E51-B7D8-7F60505B5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60641185476815396"/>
          <c:y val="0.17323891805191019"/>
          <c:w val="0.36303258967629043"/>
          <c:h val="0.67708661417322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PP mpales 2022.xlsx]Tablas!Tabla dinámica15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Número de Políticas Públicas según las Fases del Ciclo de PP</a:t>
            </a:r>
          </a:p>
        </c:rich>
      </c:tx>
      <c:layout>
        <c:manualLayout>
          <c:xMode val="edge"/>
          <c:yMode val="edge"/>
          <c:x val="0.13352638431933098"/>
          <c:y val="3.1088074446010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  <c:spPr>
          <a:solidFill>
            <a:schemeClr val="accent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12E43A"/>
          </a:solidFill>
          <a:ln>
            <a:solidFill>
              <a:srgbClr val="7030A0"/>
            </a:solidFill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0.24319528134100607"/>
              <c:y val="0.22250888104418939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fld id="{754CD95B-6AC3-4E19-9940-48F322482009}" type="VALUE">
                  <a:rPr lang="en-US" sz="1200">
                    <a:solidFill>
                      <a:sysClr val="windowText" lastClr="000000"/>
                    </a:solidFill>
                  </a:rPr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t>[VALOR]</a:t>
                </a:fld>
                <a:endParaRPr lang="en-US" sz="1200">
                  <a:solidFill>
                    <a:sysClr val="windowText" lastClr="000000"/>
                  </a:solidFill>
                </a:endParaRPr>
              </a:p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fld id="{9788CC0B-9663-4B2A-99B9-FAC03589AA4B}" type="PERCENTAGE">
                  <a:rPr lang="en-US" sz="1200" baseline="0">
                    <a:solidFill>
                      <a:sysClr val="windowText" lastClr="000000"/>
                    </a:solidFill>
                  </a:rPr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t>[PORCENTAJE]</a:t>
                </a:fld>
                <a:endParaRPr lang="es-CO"/>
              </a:p>
            </c:rich>
          </c:tx>
          <c:spPr>
            <a:noFill/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0E-4308-B270-74E825020F94}"/>
            </c:ext>
            <c:ext xmlns:c15="http://schemas.microsoft.com/office/drawing/2012/chart" uri="{CE6537A1-D6FC-4f65-9D91-7224C49458BB}">
              <c15:layout>
                <c:manualLayout>
                  <c:w val="9.0474700052164847E-2"/>
                  <c:h val="0.13613122376858722"/>
                </c:manualLayout>
              </c15:layout>
              <c15:dlblFieldTable/>
              <c15:showDataLabelsRange val="0"/>
            </c:ext>
          </c:extLst>
        </c:dLbl>
      </c:pivotFmt>
      <c:pivotFmt>
        <c:idx val="9"/>
        <c:spPr>
          <a:solidFill>
            <a:srgbClr val="00B0F0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0.21369873366768122"/>
              <c:y val="0.36237516152607357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fld id="{D0D4EB35-8AD2-4F55-9736-8D0C93FA7FB8}" type="VALUE">
                  <a:rPr lang="en-US" sz="1200">
                    <a:solidFill>
                      <a:sysClr val="windowText" lastClr="000000"/>
                    </a:solidFill>
                  </a:rPr>
                  <a:pPr>
                    <a:defRPr/>
                  </a:pPr>
                  <a:t>[VALOR]</a:t>
                </a:fld>
                <a:endParaRPr lang="en-US" sz="1200" baseline="0">
                  <a:solidFill>
                    <a:sysClr val="windowText" lastClr="000000"/>
                  </a:solidFill>
                </a:endParaRPr>
              </a:p>
              <a:p>
                <a:pPr>
                  <a:defRPr/>
                </a:pPr>
                <a:fld id="{A0F92245-BDA5-4CE9-9B41-66391524BE09}" type="PERCENTAGE">
                  <a:rPr lang="en-US" sz="1200" baseline="0">
                    <a:solidFill>
                      <a:sysClr val="windowText" lastClr="000000"/>
                    </a:solidFill>
                  </a:rPr>
                  <a:pPr>
                    <a:defRPr/>
                  </a:pPr>
                  <a:t>[PORCENTAJE]</a:t>
                </a:fld>
                <a:endParaRPr lang="es-CO"/>
              </a:p>
            </c:rich>
          </c:tx>
          <c:spPr>
            <a:noFill/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60E-4308-B270-74E825020F94}"/>
            </c:ext>
            <c:ext xmlns:c15="http://schemas.microsoft.com/office/drawing/2012/chart" uri="{CE6537A1-D6FC-4f65-9D91-7224C49458BB}">
              <c15:layout>
                <c:manualLayout>
                  <c:w val="8.6301512780386017E-2"/>
                  <c:h val="0.14303968475658962"/>
                </c:manualLayout>
              </c15:layout>
              <c15:dlblFieldTable/>
              <c15:showDataLabelsRange val="0"/>
            </c:ext>
          </c:extLst>
        </c:dLbl>
      </c:pivotFmt>
      <c:pivotFmt>
        <c:idx val="10"/>
        <c:spPr>
          <a:solidFill>
            <a:schemeClr val="accent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8.1525020640025633E-2"/>
              <c:y val="0.17071759054639665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fld id="{185C5541-BA14-40F1-87F7-402E88BC8F05}" type="VALUE">
                  <a:rPr lang="en-US"/>
                  <a:pPr>
                    <a:defRPr/>
                  </a:pPr>
                  <a:t>[VALOR]</a:t>
                </a:fld>
                <a:endParaRPr lang="en-US" baseline="0"/>
              </a:p>
              <a:p>
                <a:pPr>
                  <a:defRPr/>
                </a:pPr>
                <a:r>
                  <a:rPr lang="en-US" baseline="0"/>
                  <a:t> </a:t>
                </a:r>
                <a:fld id="{8111FAF1-EC01-42F9-B5EB-0F1082C5656E}" type="PERCENTAGE">
                  <a:rPr lang="en-US" baseline="0"/>
                  <a:pPr>
                    <a:defRPr/>
                  </a:pPr>
                  <a:t>[PORCENTAJE]</a:t>
                </a:fld>
                <a:endParaRPr lang="en-US" baseline="0"/>
              </a:p>
            </c:rich>
          </c:tx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60E-4308-B270-74E825020F94}"/>
            </c:ex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1"/>
        <c:spPr>
          <a:solidFill>
            <a:schemeClr val="accent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0.17774278215223094"/>
              <c:y val="-0.18535006450163477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fld id="{A092435F-827B-4EEB-93A5-E99B3AF9D48F}" type="VALUE">
                  <a:rPr lang="en-US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>
                    <a:defRPr sz="12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t>[VALOR]</a:t>
                </a:fld>
                <a:endParaRPr lang="en-US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fld id="{E55FC043-04A6-4323-B976-F909E420868A}" type="PERCENTAGE">
                  <a:rPr lang="en-US" sz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>
                    <a:defRPr sz="12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t>[PORCENTAJE]</a:t>
                </a:fld>
                <a:endParaRPr lang="es-CO"/>
              </a:p>
            </c:rich>
          </c:tx>
          <c:spPr>
            <a:noFill/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60E-4308-B270-74E825020F94}"/>
            </c:ext>
            <c:ext xmlns:c15="http://schemas.microsoft.com/office/drawing/2012/chart" uri="{CE6537A1-D6FC-4f65-9D91-7224C49458BB}">
              <c15:layout>
                <c:manualLayout>
                  <c:w val="0.19543035993740218"/>
                  <c:h val="0.20105362189666626"/>
                </c:manualLayout>
              </c15:layout>
              <c15:dlblFieldTable/>
              <c15:showDataLabelsRange val="0"/>
            </c:ext>
          </c:extLst>
        </c:dLbl>
      </c:pivotFmt>
      <c:pivotFmt>
        <c:idx val="12"/>
        <c:spPr>
          <a:solidFill>
            <a:schemeClr val="accent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0.26924960670995929"/>
              <c:y val="0.65986314719564076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fld id="{EA7C0201-A582-445C-9356-BECEC7D2D526}" type="VALUE">
                  <a:rPr lang="en-US" sz="1200">
                    <a:solidFill>
                      <a:sysClr val="windowText" lastClr="000000"/>
                    </a:solidFill>
                  </a:rPr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t>[VALOR]</a:t>
                </a:fld>
                <a:endParaRPr lang="en-US" sz="1200">
                  <a:solidFill>
                    <a:sysClr val="windowText" lastClr="000000"/>
                  </a:solidFill>
                </a:endParaRPr>
              </a:p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fld id="{38C37F1F-B646-4644-BB75-099930EE9DA4}" type="PERCENTAGE">
                  <a:rPr lang="en-US" sz="1200" baseline="0">
                    <a:solidFill>
                      <a:sysClr val="windowText" lastClr="000000"/>
                    </a:solidFill>
                  </a:rPr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t>[PORCENTAJE]</a:t>
                </a:fld>
                <a:endParaRPr lang="es-CO"/>
              </a:p>
            </c:rich>
          </c:tx>
          <c:spPr>
            <a:noFill/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60E-4308-B270-74E825020F94}"/>
            </c:ext>
            <c:ext xmlns:c15="http://schemas.microsoft.com/office/drawing/2012/chart" uri="{CE6537A1-D6FC-4f65-9D91-7224C49458BB}">
              <c15:layout>
                <c:manualLayout>
                  <c:w val="9.4835680751173712E-2"/>
                  <c:h val="0.12506055102863989"/>
                </c:manualLayout>
              </c15:layout>
              <c15:dlblFieldTable/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3486755470120224"/>
          <c:y val="0.20708111811537183"/>
          <c:w val="0.46854476523767863"/>
          <c:h val="0.77564772941462212"/>
        </c:manualLayout>
      </c:layout>
      <c:pieChart>
        <c:varyColors val="1"/>
        <c:ser>
          <c:idx val="0"/>
          <c:order val="0"/>
          <c:tx>
            <c:strRef>
              <c:f>Tablas!$E$1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12E43A"/>
              </a:solidFill>
              <a:ln>
                <a:solidFill>
                  <a:srgbClr val="7030A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0E-4308-B270-74E825020F94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60E-4308-B270-74E825020F9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60E-4308-B270-74E825020F9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60E-4308-B270-74E825020F9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60E-4308-B270-74E825020F94}"/>
              </c:ext>
            </c:extLst>
          </c:dPt>
          <c:dLbls>
            <c:dLbl>
              <c:idx val="0"/>
              <c:layout>
                <c:manualLayout>
                  <c:x val="0.24319528134100607"/>
                  <c:y val="0.2225088810441893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4CD95B-6AC3-4E19-9940-48F322482009}" type="VALUE">
                      <a:rPr lang="en-US" sz="1200">
                        <a:solidFill>
                          <a:sysClr val="windowText" lastClr="000000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n-US" sz="120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1200">
                        <a:solidFill>
                          <a:sysClr val="windowText" lastClr="000000"/>
                        </a:solidFill>
                      </a:defRPr>
                    </a:pPr>
                    <a:fld id="{9788CC0B-9663-4B2A-99B9-FAC03589AA4B}" type="PERCENTAGE">
                      <a:rPr lang="en-US" sz="1200" baseline="0">
                        <a:solidFill>
                          <a:sysClr val="windowText" lastClr="000000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60E-4308-B270-74E825020F94}"/>
                </c:ext>
                <c:ext xmlns:c15="http://schemas.microsoft.com/office/drawing/2012/chart" uri="{CE6537A1-D6FC-4f65-9D91-7224C49458BB}">
                  <c15:layout>
                    <c:manualLayout>
                      <c:w val="9.0474700052164847E-2"/>
                      <c:h val="0.136131223768587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1369873366768122"/>
                  <c:y val="0.3623751615260735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D4EB35-8AD2-4F55-9736-8D0C93FA7FB8}" type="VALUE">
                      <a:rPr lang="en-US" sz="1200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n-US" sz="1200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/>
                    </a:pPr>
                    <a:fld id="{A0F92245-BDA5-4CE9-9B41-66391524BE09}" type="PERCENTAGE">
                      <a:rPr lang="en-US" sz="1200" baseline="0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60E-4308-B270-74E825020F94}"/>
                </c:ext>
                <c:ext xmlns:c15="http://schemas.microsoft.com/office/drawing/2012/chart" uri="{CE6537A1-D6FC-4f65-9D91-7224C49458BB}">
                  <c15:layout>
                    <c:manualLayout>
                      <c:w val="8.6301512780386017E-2"/>
                      <c:h val="0.1430396847565896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8.1525020640025633E-2"/>
                  <c:y val="0.17071759054639665"/>
                </c:manualLayout>
              </c:layout>
              <c:tx>
                <c:rich>
                  <a:bodyPr/>
                  <a:lstStyle/>
                  <a:p>
                    <a:fld id="{185C5541-BA14-40F1-87F7-402E88BC8F05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8111FAF1-EC01-42F9-B5EB-0F1082C5656E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60E-4308-B270-74E825020F94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7774278215223094"/>
                  <c:y val="-0.185350064501634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092435F-827B-4EEB-93A5-E99B3AF9D48F}" type="VALUE">
                      <a:rPr lang="en-US" sz="120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en-US" sz="12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20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E55FC043-04A6-4323-B976-F909E420868A}" type="PERCENTAGE">
                      <a:rPr lang="en-US" sz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60E-4308-B270-74E825020F94}"/>
                </c:ext>
                <c:ext xmlns:c15="http://schemas.microsoft.com/office/drawing/2012/chart" uri="{CE6537A1-D6FC-4f65-9D91-7224C49458BB}">
                  <c15:layout>
                    <c:manualLayout>
                      <c:w val="0.19543035993740218"/>
                      <c:h val="0.2010536218966662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26924960670995929"/>
                  <c:y val="0.6598631471956407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A7C0201-A582-445C-9356-BECEC7D2D526}" type="VALUE">
                      <a:rPr lang="en-US" sz="1200">
                        <a:solidFill>
                          <a:sysClr val="windowText" lastClr="000000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n-US" sz="120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1200">
                        <a:solidFill>
                          <a:sysClr val="windowText" lastClr="000000"/>
                        </a:solidFill>
                      </a:defRPr>
                    </a:pPr>
                    <a:fld id="{38C37F1F-B646-4644-BB75-099930EE9DA4}" type="PERCENTAGE">
                      <a:rPr lang="en-US" sz="1200" baseline="0">
                        <a:solidFill>
                          <a:sysClr val="windowText" lastClr="000000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60E-4308-B270-74E825020F94}"/>
                </c:ext>
                <c:ext xmlns:c15="http://schemas.microsoft.com/office/drawing/2012/chart" uri="{CE6537A1-D6FC-4f65-9D91-7224C49458BB}">
                  <c15:layout>
                    <c:manualLayout>
                      <c:w val="9.4835680751173712E-2"/>
                      <c:h val="0.12506055102863989"/>
                    </c:manualLayout>
                  </c15:layout>
                  <c15:dlblFieldTable/>
                  <c15:showDataLabelsRange val="0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Tablas!$D$2:$D$7</c:f>
              <c:strCache>
                <c:ptCount val="5"/>
                <c:pt idx="0">
                  <c:v>Agenda Pública</c:v>
                </c:pt>
                <c:pt idx="1">
                  <c:v>Evaluación</c:v>
                </c:pt>
                <c:pt idx="2">
                  <c:v>Formulación</c:v>
                </c:pt>
                <c:pt idx="3">
                  <c:v>Implementación</c:v>
                </c:pt>
                <c:pt idx="4">
                  <c:v>Monitoreo</c:v>
                </c:pt>
              </c:strCache>
            </c:strRef>
          </c:cat>
          <c:val>
            <c:numRef>
              <c:f>Tablas!$E$2:$E$7</c:f>
              <c:numCache>
                <c:formatCode>General</c:formatCode>
                <c:ptCount val="5"/>
                <c:pt idx="0">
                  <c:v>13</c:v>
                </c:pt>
                <c:pt idx="1">
                  <c:v>4</c:v>
                </c:pt>
                <c:pt idx="2">
                  <c:v>76</c:v>
                </c:pt>
                <c:pt idx="3">
                  <c:v>509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60E-4308-B270-74E825020F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65418407206147"/>
          <c:y val="0.29570715305858508"/>
          <c:w val="0.31025922229204916"/>
          <c:h val="0.5574284858693413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PP mpales 2022.xlsx]Tablas!Tabla dinámica17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Políticas Públicas según Temáticas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228035644138895"/>
          <c:y val="5.63777182827613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789582601436148E-2"/>
          <c:y val="2.2804787045376959E-2"/>
          <c:w val="0.95602631743964706"/>
          <c:h val="0.631335890011067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Tablas!$B$19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Tablas!$A$20:$A$59</c:f>
              <c:strCache>
                <c:ptCount val="39"/>
                <c:pt idx="0">
                  <c:v>Acción comunal</c:v>
                </c:pt>
                <c:pt idx="1">
                  <c:v>Agua</c:v>
                </c:pt>
                <c:pt idx="2">
                  <c:v>Bicicleta</c:v>
                </c:pt>
                <c:pt idx="3">
                  <c:v>Cambio climático</c:v>
                </c:pt>
                <c:pt idx="4">
                  <c:v>Cultura y turismo</c:v>
                </c:pt>
                <c:pt idx="5">
                  <c:v>Discapacidad</c:v>
                </c:pt>
                <c:pt idx="6">
                  <c:v>Educación</c:v>
                </c:pt>
                <c:pt idx="7">
                  <c:v>Educación ambiental</c:v>
                </c:pt>
                <c:pt idx="8">
                  <c:v>Emprendimiento</c:v>
                </c:pt>
                <c:pt idx="9">
                  <c:v>Envejecimiento y vejéz</c:v>
                </c:pt>
                <c:pt idx="10">
                  <c:v>Erradicación de trabajo infantíl</c:v>
                </c:pt>
                <c:pt idx="11">
                  <c:v>Espacio público</c:v>
                </c:pt>
                <c:pt idx="12">
                  <c:v>Familia</c:v>
                </c:pt>
                <c:pt idx="13">
                  <c:v>Generación de ingresos</c:v>
                </c:pt>
                <c:pt idx="14">
                  <c:v>Géneros diversos</c:v>
                </c:pt>
                <c:pt idx="15">
                  <c:v>Gestión del riesgo</c:v>
                </c:pt>
                <c:pt idx="16">
                  <c:v>Habitante de calle</c:v>
                </c:pt>
                <c:pt idx="17">
                  <c:v>Juventud</c:v>
                </c:pt>
                <c:pt idx="18">
                  <c:v>Laboral</c:v>
                </c:pt>
                <c:pt idx="19">
                  <c:v>LGTBI</c:v>
                </c:pt>
                <c:pt idx="20">
                  <c:v>Libertad religiosa</c:v>
                </c:pt>
                <c:pt idx="21">
                  <c:v>Movilidad</c:v>
                </c:pt>
                <c:pt idx="22">
                  <c:v>Mujer y equidad de género</c:v>
                </c:pt>
                <c:pt idx="23">
                  <c:v>Participación ciudadana</c:v>
                </c:pt>
                <c:pt idx="24">
                  <c:v>Paz</c:v>
                </c:pt>
                <c:pt idx="25">
                  <c:v>PIIA</c:v>
                </c:pt>
                <c:pt idx="26">
                  <c:v>Población Étnica</c:v>
                </c:pt>
                <c:pt idx="27">
                  <c:v>Presupuesto participativo</c:v>
                </c:pt>
                <c:pt idx="28">
                  <c:v>Protección y bienestar animal</c:v>
                </c:pt>
                <c:pt idx="29">
                  <c:v>Recreación y deporte</c:v>
                </c:pt>
                <c:pt idx="30">
                  <c:v>Salud mental</c:v>
                </c:pt>
                <c:pt idx="31">
                  <c:v>Salud pública</c:v>
                </c:pt>
                <c:pt idx="32">
                  <c:v>Salud sexual</c:v>
                </c:pt>
                <c:pt idx="33">
                  <c:v>SAN</c:v>
                </c:pt>
                <c:pt idx="34">
                  <c:v>Seguridad y salud en el trabajo</c:v>
                </c:pt>
                <c:pt idx="35">
                  <c:v>Social</c:v>
                </c:pt>
                <c:pt idx="36">
                  <c:v>SPA</c:v>
                </c:pt>
                <c:pt idx="37">
                  <c:v>TIC</c:v>
                </c:pt>
                <c:pt idx="38">
                  <c:v>Víctimas del conflicto</c:v>
                </c:pt>
              </c:strCache>
            </c:strRef>
          </c:cat>
          <c:val>
            <c:numRef>
              <c:f>Tablas!$B$20:$B$59</c:f>
              <c:numCache>
                <c:formatCode>General</c:formatCode>
                <c:ptCount val="39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98</c:v>
                </c:pt>
                <c:pt idx="6">
                  <c:v>1</c:v>
                </c:pt>
                <c:pt idx="7">
                  <c:v>7</c:v>
                </c:pt>
                <c:pt idx="8">
                  <c:v>2</c:v>
                </c:pt>
                <c:pt idx="9">
                  <c:v>78</c:v>
                </c:pt>
                <c:pt idx="10">
                  <c:v>1</c:v>
                </c:pt>
                <c:pt idx="11">
                  <c:v>2</c:v>
                </c:pt>
                <c:pt idx="12">
                  <c:v>13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3</c:v>
                </c:pt>
                <c:pt idx="17">
                  <c:v>57</c:v>
                </c:pt>
                <c:pt idx="18">
                  <c:v>1</c:v>
                </c:pt>
                <c:pt idx="19">
                  <c:v>6</c:v>
                </c:pt>
                <c:pt idx="20">
                  <c:v>9</c:v>
                </c:pt>
                <c:pt idx="21">
                  <c:v>1</c:v>
                </c:pt>
                <c:pt idx="22">
                  <c:v>92</c:v>
                </c:pt>
                <c:pt idx="23">
                  <c:v>5</c:v>
                </c:pt>
                <c:pt idx="24">
                  <c:v>2</c:v>
                </c:pt>
                <c:pt idx="25">
                  <c:v>95</c:v>
                </c:pt>
                <c:pt idx="26">
                  <c:v>1</c:v>
                </c:pt>
                <c:pt idx="27">
                  <c:v>1</c:v>
                </c:pt>
                <c:pt idx="28">
                  <c:v>7</c:v>
                </c:pt>
                <c:pt idx="29">
                  <c:v>8</c:v>
                </c:pt>
                <c:pt idx="30">
                  <c:v>13</c:v>
                </c:pt>
                <c:pt idx="31">
                  <c:v>1</c:v>
                </c:pt>
                <c:pt idx="32">
                  <c:v>2</c:v>
                </c:pt>
                <c:pt idx="33">
                  <c:v>45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2</c:v>
                </c:pt>
                <c:pt idx="38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8-4514-B1B9-FD364E596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781840"/>
        <c:axId val="1142783472"/>
        <c:axId val="1231881456"/>
      </c:bar3DChart>
      <c:catAx>
        <c:axId val="114278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2783472"/>
        <c:crosses val="autoZero"/>
        <c:auto val="1"/>
        <c:lblAlgn val="ctr"/>
        <c:lblOffset val="100"/>
        <c:noMultiLvlLbl val="0"/>
      </c:catAx>
      <c:valAx>
        <c:axId val="114278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2781840"/>
        <c:crosses val="autoZero"/>
        <c:crossBetween val="between"/>
      </c:valAx>
      <c:serAx>
        <c:axId val="12318814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14278347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800"/>
              <a:t>Número de Políticas Públicas según su vigencia</a:t>
            </a:r>
          </a:p>
        </c:rich>
      </c:tx>
      <c:layout>
        <c:manualLayout>
          <c:xMode val="edge"/>
          <c:yMode val="edge"/>
          <c:x val="0.27717647708431781"/>
          <c:y val="3.6832419644421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484667912080314E-2"/>
          <c:y val="0.10486567394957061"/>
          <c:w val="0.94153008907979974"/>
          <c:h val="0.7556934236113938"/>
        </c:manualLayout>
      </c:layout>
      <c:bar3DChart>
        <c:barDir val="col"/>
        <c:grouping val="stack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3"/>
              <c:pt idx="0">
                <c:v>2008 - 2022</c:v>
              </c:pt>
              <c:pt idx="1">
                <c:v>2009 - 2020</c:v>
              </c:pt>
              <c:pt idx="2">
                <c:v>2010 - 2021</c:v>
              </c:pt>
              <c:pt idx="3">
                <c:v>2011 - 2021</c:v>
              </c:pt>
              <c:pt idx="4">
                <c:v>2012 - 2015</c:v>
              </c:pt>
              <c:pt idx="5">
                <c:v>2012 - 2022</c:v>
              </c:pt>
              <c:pt idx="6">
                <c:v>2012 - 2025</c:v>
              </c:pt>
              <c:pt idx="7">
                <c:v>2013 - 2022</c:v>
              </c:pt>
              <c:pt idx="8">
                <c:v>2013 - 2023</c:v>
              </c:pt>
              <c:pt idx="9">
                <c:v>2013 - 2024</c:v>
              </c:pt>
              <c:pt idx="10">
                <c:v>2013 - 2025</c:v>
              </c:pt>
              <c:pt idx="11">
                <c:v>2013 - 2027</c:v>
              </c:pt>
              <c:pt idx="12">
                <c:v>2014 - 2022</c:v>
              </c:pt>
              <c:pt idx="13">
                <c:v>2014 - 2023</c:v>
              </c:pt>
              <c:pt idx="14">
                <c:v>2014 - 2024</c:v>
              </c:pt>
              <c:pt idx="15">
                <c:v>2014 - 2025</c:v>
              </c:pt>
              <c:pt idx="16">
                <c:v>2014 - 2026</c:v>
              </c:pt>
              <c:pt idx="17">
                <c:v>2014 - 2029</c:v>
              </c:pt>
              <c:pt idx="18">
                <c:v>2015 - 2020</c:v>
              </c:pt>
              <c:pt idx="19">
                <c:v>2015 - 2023</c:v>
              </c:pt>
              <c:pt idx="20">
                <c:v>2015 - 2024</c:v>
              </c:pt>
              <c:pt idx="21">
                <c:v>2015 - 2025</c:v>
              </c:pt>
              <c:pt idx="22">
                <c:v>2015 - 2026</c:v>
              </c:pt>
              <c:pt idx="23">
                <c:v>2015 - 2028</c:v>
              </c:pt>
              <c:pt idx="24">
                <c:v>2016 - 2022</c:v>
              </c:pt>
              <c:pt idx="25">
                <c:v>2016 - 2023</c:v>
              </c:pt>
              <c:pt idx="26">
                <c:v>2016 - 2025</c:v>
              </c:pt>
              <c:pt idx="27">
                <c:v>2016 - 2026</c:v>
              </c:pt>
              <c:pt idx="28">
                <c:v>2016 - 2027</c:v>
              </c:pt>
              <c:pt idx="29">
                <c:v>2016 - 2029</c:v>
              </c:pt>
              <c:pt idx="30">
                <c:v>2016 - 2030</c:v>
              </c:pt>
              <c:pt idx="31">
                <c:v>2017 - 2022</c:v>
              </c:pt>
              <c:pt idx="32">
                <c:v>2017 - 2026</c:v>
              </c:pt>
              <c:pt idx="33">
                <c:v>2017 - 2027</c:v>
              </c:pt>
              <c:pt idx="34">
                <c:v>2017 - 2029</c:v>
              </c:pt>
              <c:pt idx="35">
                <c:v>2018 - 2021</c:v>
              </c:pt>
              <c:pt idx="36">
                <c:v>2018 - 2026</c:v>
              </c:pt>
              <c:pt idx="37">
                <c:v>2018 - 2027</c:v>
              </c:pt>
              <c:pt idx="38">
                <c:v>2018 - 2028</c:v>
              </c:pt>
              <c:pt idx="39">
                <c:v>2018 - 2029</c:v>
              </c:pt>
              <c:pt idx="40">
                <c:v>2019 - 2022</c:v>
              </c:pt>
              <c:pt idx="41">
                <c:v>2019 - 2023</c:v>
              </c:pt>
              <c:pt idx="42">
                <c:v>2019 - 2028</c:v>
              </c:pt>
              <c:pt idx="43">
                <c:v>2019 - 2029</c:v>
              </c:pt>
              <c:pt idx="44">
                <c:v>2019 - 2030</c:v>
              </c:pt>
              <c:pt idx="45">
                <c:v>2019 - 2031</c:v>
              </c:pt>
              <c:pt idx="46">
                <c:v>2019 - 2035</c:v>
              </c:pt>
              <c:pt idx="47">
                <c:v>2020 - 2022</c:v>
              </c:pt>
              <c:pt idx="48">
                <c:v>2020 - 2023</c:v>
              </c:pt>
              <c:pt idx="49">
                <c:v>2020 - 2027</c:v>
              </c:pt>
              <c:pt idx="50">
                <c:v>2020 - 2028</c:v>
              </c:pt>
              <c:pt idx="51">
                <c:v>2020 - 2029</c:v>
              </c:pt>
              <c:pt idx="52">
                <c:v>2020 - 2030</c:v>
              </c:pt>
              <c:pt idx="53">
                <c:v>2020 - 2031</c:v>
              </c:pt>
              <c:pt idx="54">
                <c:v>2021 - 2028</c:v>
              </c:pt>
              <c:pt idx="55">
                <c:v>2021 - 2030</c:v>
              </c:pt>
              <c:pt idx="56">
                <c:v>2021 - 2031</c:v>
              </c:pt>
              <c:pt idx="57">
                <c:v>2021 - 2032</c:v>
              </c:pt>
              <c:pt idx="58">
                <c:v>2022 - 2032</c:v>
              </c:pt>
              <c:pt idx="59">
                <c:v>2022 - 2034</c:v>
              </c:pt>
              <c:pt idx="60">
                <c:v>2022 - 2040</c:v>
              </c:pt>
              <c:pt idx="61">
                <c:v>2023 - 2040</c:v>
              </c:pt>
              <c:pt idx="62">
                <c:v>Sin dato</c:v>
              </c:pt>
            </c:strLit>
          </c:cat>
          <c:val>
            <c:numLit>
              <c:formatCode>General</c:formatCode>
              <c:ptCount val="6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8</c:v>
              </c:pt>
              <c:pt idx="8">
                <c:v>44</c:v>
              </c:pt>
              <c:pt idx="9">
                <c:v>1</c:v>
              </c:pt>
              <c:pt idx="10">
                <c:v>4</c:v>
              </c:pt>
              <c:pt idx="11">
                <c:v>1</c:v>
              </c:pt>
              <c:pt idx="12">
                <c:v>2</c:v>
              </c:pt>
              <c:pt idx="13">
                <c:v>20</c:v>
              </c:pt>
              <c:pt idx="14">
                <c:v>18</c:v>
              </c:pt>
              <c:pt idx="15">
                <c:v>1</c:v>
              </c:pt>
              <c:pt idx="16">
                <c:v>3</c:v>
              </c:pt>
              <c:pt idx="17">
                <c:v>3</c:v>
              </c:pt>
              <c:pt idx="18">
                <c:v>1</c:v>
              </c:pt>
              <c:pt idx="19">
                <c:v>2</c:v>
              </c:pt>
              <c:pt idx="20">
                <c:v>12</c:v>
              </c:pt>
              <c:pt idx="21">
                <c:v>52</c:v>
              </c:pt>
              <c:pt idx="22">
                <c:v>2</c:v>
              </c:pt>
              <c:pt idx="23">
                <c:v>2</c:v>
              </c:pt>
              <c:pt idx="24">
                <c:v>3</c:v>
              </c:pt>
              <c:pt idx="25">
                <c:v>1</c:v>
              </c:pt>
              <c:pt idx="26">
                <c:v>4</c:v>
              </c:pt>
              <c:pt idx="27">
                <c:v>13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4</c:v>
              </c:pt>
              <c:pt idx="32">
                <c:v>10</c:v>
              </c:pt>
              <c:pt idx="33">
                <c:v>50</c:v>
              </c:pt>
              <c:pt idx="34">
                <c:v>3</c:v>
              </c:pt>
              <c:pt idx="35">
                <c:v>1</c:v>
              </c:pt>
              <c:pt idx="36">
                <c:v>1</c:v>
              </c:pt>
              <c:pt idx="37">
                <c:v>22</c:v>
              </c:pt>
              <c:pt idx="38">
                <c:v>46</c:v>
              </c:pt>
              <c:pt idx="39">
                <c:v>8</c:v>
              </c:pt>
              <c:pt idx="40">
                <c:v>1</c:v>
              </c:pt>
              <c:pt idx="41">
                <c:v>1</c:v>
              </c:pt>
              <c:pt idx="42">
                <c:v>13</c:v>
              </c:pt>
              <c:pt idx="43">
                <c:v>75</c:v>
              </c:pt>
              <c:pt idx="44">
                <c:v>6</c:v>
              </c:pt>
              <c:pt idx="45">
                <c:v>1</c:v>
              </c:pt>
              <c:pt idx="46">
                <c:v>3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11</c:v>
              </c:pt>
              <c:pt idx="52">
                <c:v>16</c:v>
              </c:pt>
              <c:pt idx="53">
                <c:v>2</c:v>
              </c:pt>
              <c:pt idx="54">
                <c:v>1</c:v>
              </c:pt>
              <c:pt idx="55">
                <c:v>2</c:v>
              </c:pt>
              <c:pt idx="56">
                <c:v>22</c:v>
              </c:pt>
              <c:pt idx="57">
                <c:v>1</c:v>
              </c:pt>
              <c:pt idx="58">
                <c:v>3</c:v>
              </c:pt>
              <c:pt idx="59">
                <c:v>2</c:v>
              </c:pt>
              <c:pt idx="60">
                <c:v>2</c:v>
              </c:pt>
              <c:pt idx="61">
                <c:v>1</c:v>
              </c:pt>
              <c:pt idx="62">
                <c:v>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59-4ED5-96EB-20F2FFB7D8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42785648"/>
        <c:axId val="1142786192"/>
        <c:axId val="0"/>
      </c:bar3DChart>
      <c:catAx>
        <c:axId val="114278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2786192"/>
        <c:crosses val="autoZero"/>
        <c:auto val="1"/>
        <c:lblAlgn val="ctr"/>
        <c:lblOffset val="100"/>
        <c:noMultiLvlLbl val="0"/>
      </c:catAx>
      <c:valAx>
        <c:axId val="114278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278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PP mpales 2022.xlsx]Tablas!Tabla dinámica16</c:name>
    <c:fmtId val="45"/>
  </c:pivotSource>
  <c:chart>
    <c:autoTitleDeleted val="1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FF00"/>
          </a:solidFill>
          <a:ln w="25400">
            <a:noFill/>
          </a:ln>
          <a:effectLst/>
          <a:sp3d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fld id="{426D1B0E-314B-4EC4-824B-69F10F54E415}" type="CATEGORYNAME">
                  <a:rPr lang="en-US"/>
                  <a:pPr>
                    <a:defRPr sz="14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t>[NOMBRE DE CATEGORÍA]</a:t>
                </a:fld>
                <a:endParaRPr lang="en-US"/>
              </a:p>
              <a:p>
                <a:pPr>
                  <a:defRPr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fld id="{BA671BC4-19AE-4807-93EF-D0B9807A51C1}" type="VALUE">
                  <a:rPr lang="en-US" baseline="0"/>
                  <a:pPr>
                    <a:defRPr sz="14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t>[VALOR]</a:t>
                </a:fld>
                <a:endParaRPr lang="es-CO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0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28-477C-8B04-5D36C9DDA987}"/>
            </c:ex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6"/>
        <c:spPr>
          <a:solidFill>
            <a:schemeClr val="accent1">
              <a:lumMod val="60000"/>
              <a:lumOff val="40000"/>
            </a:schemeClr>
          </a:solidFill>
          <a:ln w="25400">
            <a:noFill/>
          </a:ln>
          <a:effectLst/>
          <a:sp3d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fld id="{FB5F11CF-975C-4DDE-B56F-65DD46C21076}" type="CATEGORYNAME">
                  <a:rPr lang="en-US"/>
                  <a:pPr>
                    <a:defRPr sz="14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t>[NOMBRE DE CATEGORÍA]</a:t>
                </a:fld>
                <a:endParaRPr lang="en-US"/>
              </a:p>
              <a:p>
                <a:pPr>
                  <a:defRPr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fld id="{17AD2595-CAA5-46F5-BA32-171210C552AE}" type="VALUE">
                  <a:rPr lang="en-US" baseline="0"/>
                  <a:pPr>
                    <a:defRPr sz="14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t>[VALOR]</a:t>
                </a:fld>
                <a:endParaRPr lang="es-CO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0"/>
          <c:showBubbleSize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28-477C-8B04-5D36C9DDA987}"/>
            </c:ex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7113937680866815E-2"/>
          <c:y val="0"/>
          <c:w val="0.90120492630728855"/>
          <c:h val="1"/>
        </c:manualLayout>
      </c:layout>
      <c:pie3DChart>
        <c:varyColors val="1"/>
        <c:ser>
          <c:idx val="0"/>
          <c:order val="0"/>
          <c:tx>
            <c:strRef>
              <c:f>Tablas!$E$14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28-477C-8B04-5D36C9DDA987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28-477C-8B04-5D36C9DDA98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26D1B0E-314B-4EC4-824B-69F10F54E415}" type="CATEGORYNAME">
                      <a:rPr lang="en-US"/>
                      <a:pPr/>
                      <a:t>[NOMBRE DE CATEGORÍA]</a:t>
                    </a:fld>
                    <a:endParaRPr lang="en-US"/>
                  </a:p>
                  <a:p>
                    <a:fld id="{BA671BC4-19AE-4807-93EF-D0B9807A51C1}" type="VALUE">
                      <a:rPr lang="en-US" baseline="0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8-477C-8B04-5D36C9DDA98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B5F11CF-975C-4DDE-B56F-65DD46C21076}" type="CATEGORYNAME">
                      <a:rPr lang="en-US"/>
                      <a:pPr/>
                      <a:t>[NOMBRE DE CATEGORÍA]</a:t>
                    </a:fld>
                    <a:endParaRPr lang="en-US"/>
                  </a:p>
                  <a:p>
                    <a:fld id="{17AD2595-CAA5-46F5-BA32-171210C552AE}" type="VALUE">
                      <a:rPr lang="en-US" baseline="0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8-477C-8B04-5D36C9DDA98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Tablas!$D$15:$D$17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Tablas!$E$15:$E$17</c:f>
              <c:numCache>
                <c:formatCode>General</c:formatCode>
                <c:ptCount val="2"/>
                <c:pt idx="0">
                  <c:v>70</c:v>
                </c:pt>
                <c:pt idx="1">
                  <c:v>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28-477C-8B04-5D36C9DDA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Número</a:t>
            </a:r>
            <a:r>
              <a:rPr lang="es-CO" baseline="0"/>
              <a:t> de </a:t>
            </a:r>
            <a:r>
              <a:rPr lang="es-CO"/>
              <a:t>PP por</a:t>
            </a:r>
            <a:r>
              <a:rPr lang="es-CO" baseline="0"/>
              <a:t> municipio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ln>
              <a:solidFill>
                <a:srgbClr val="FFE3E3"/>
              </a:solidFill>
            </a:ln>
            <a:effectLst/>
            <a:sp3d>
              <a:contourClr>
                <a:srgbClr val="FFE3E3"/>
              </a:contourClr>
            </a:sp3d>
          </c:spPr>
          <c:invertIfNegative val="0"/>
          <c:cat>
            <c:strRef>
              <c:f>Tablas!$D$67:$D$134</c:f>
              <c:strCache>
                <c:ptCount val="68"/>
                <c:pt idx="0">
                  <c:v>Girardot</c:v>
                </c:pt>
                <c:pt idx="1">
                  <c:v>Cota</c:v>
                </c:pt>
                <c:pt idx="2">
                  <c:v>Facatativá</c:v>
                </c:pt>
                <c:pt idx="3">
                  <c:v>Tenjo</c:v>
                </c:pt>
                <c:pt idx="4">
                  <c:v>Fusagasugá</c:v>
                </c:pt>
                <c:pt idx="5">
                  <c:v>Funza</c:v>
                </c:pt>
                <c:pt idx="6">
                  <c:v>San Antonio del Tequendama</c:v>
                </c:pt>
                <c:pt idx="7">
                  <c:v>Mosquera </c:v>
                </c:pt>
                <c:pt idx="8">
                  <c:v>Zipaquirá</c:v>
                </c:pt>
                <c:pt idx="9">
                  <c:v>Madrid </c:v>
                </c:pt>
                <c:pt idx="10">
                  <c:v>Guachetá</c:v>
                </c:pt>
                <c:pt idx="11">
                  <c:v>Ubaté</c:v>
                </c:pt>
                <c:pt idx="12">
                  <c:v>Sopó</c:v>
                </c:pt>
                <c:pt idx="13">
                  <c:v>Sesquilé</c:v>
                </c:pt>
                <c:pt idx="14">
                  <c:v>Puerto Salgar</c:v>
                </c:pt>
                <c:pt idx="15">
                  <c:v>La Calera</c:v>
                </c:pt>
                <c:pt idx="16">
                  <c:v>Gachalá</c:v>
                </c:pt>
                <c:pt idx="17">
                  <c:v>Chía</c:v>
                </c:pt>
                <c:pt idx="18">
                  <c:v>Anapoima </c:v>
                </c:pt>
                <c:pt idx="19">
                  <c:v>Tibacuy</c:v>
                </c:pt>
                <c:pt idx="20">
                  <c:v>Tabio</c:v>
                </c:pt>
                <c:pt idx="21">
                  <c:v>San Bernardo</c:v>
                </c:pt>
                <c:pt idx="22">
                  <c:v>Guatavita</c:v>
                </c:pt>
                <c:pt idx="23">
                  <c:v>Guataquí</c:v>
                </c:pt>
                <c:pt idx="24">
                  <c:v>Guaduas</c:v>
                </c:pt>
                <c:pt idx="25">
                  <c:v>El Colegio</c:v>
                </c:pt>
                <c:pt idx="26">
                  <c:v>Beltrán</c:v>
                </c:pt>
                <c:pt idx="27">
                  <c:v>Apulo</c:v>
                </c:pt>
                <c:pt idx="28">
                  <c:v>Villeta</c:v>
                </c:pt>
                <c:pt idx="29">
                  <c:v>Útica</c:v>
                </c:pt>
                <c:pt idx="30">
                  <c:v>Une</c:v>
                </c:pt>
                <c:pt idx="31">
                  <c:v>Ubaque</c:v>
                </c:pt>
                <c:pt idx="32">
                  <c:v>Tena </c:v>
                </c:pt>
                <c:pt idx="33">
                  <c:v>Silvania</c:v>
                </c:pt>
                <c:pt idx="34">
                  <c:v>San Cayetano</c:v>
                </c:pt>
                <c:pt idx="35">
                  <c:v>Ricaurte</c:v>
                </c:pt>
                <c:pt idx="36">
                  <c:v>Paratebueno</c:v>
                </c:pt>
                <c:pt idx="37">
                  <c:v>La Mesa</c:v>
                </c:pt>
                <c:pt idx="38">
                  <c:v>Fómeque</c:v>
                </c:pt>
                <c:pt idx="39">
                  <c:v>Cucunubá</c:v>
                </c:pt>
                <c:pt idx="40">
                  <c:v>Carmen de Carupa </c:v>
                </c:pt>
                <c:pt idx="41">
                  <c:v>Caparrapí </c:v>
                </c:pt>
                <c:pt idx="42">
                  <c:v>Cabrera </c:v>
                </c:pt>
                <c:pt idx="43">
                  <c:v>Arbeláez</c:v>
                </c:pt>
                <c:pt idx="44">
                  <c:v>Anolaima</c:v>
                </c:pt>
                <c:pt idx="45">
                  <c:v>Agua de Dios</c:v>
                </c:pt>
                <c:pt idx="46">
                  <c:v>Zipacón</c:v>
                </c:pt>
                <c:pt idx="47">
                  <c:v>Villapinzón</c:v>
                </c:pt>
                <c:pt idx="48">
                  <c:v>Villagómez</c:v>
                </c:pt>
                <c:pt idx="49">
                  <c:v>Venecia</c:v>
                </c:pt>
                <c:pt idx="50">
                  <c:v>Tibirita</c:v>
                </c:pt>
                <c:pt idx="51">
                  <c:v>Tausa</c:v>
                </c:pt>
                <c:pt idx="52">
                  <c:v>Sutatausa</c:v>
                </c:pt>
                <c:pt idx="53">
                  <c:v>Susa</c:v>
                </c:pt>
                <c:pt idx="54">
                  <c:v>San Francisco</c:v>
                </c:pt>
                <c:pt idx="55">
                  <c:v>Pasca</c:v>
                </c:pt>
                <c:pt idx="56">
                  <c:v>Pandi </c:v>
                </c:pt>
                <c:pt idx="57">
                  <c:v>Nocaima</c:v>
                </c:pt>
                <c:pt idx="58">
                  <c:v>Machetá</c:v>
                </c:pt>
                <c:pt idx="59">
                  <c:v>Granada</c:v>
                </c:pt>
                <c:pt idx="60">
                  <c:v>Gachancipá</c:v>
                </c:pt>
                <c:pt idx="61">
                  <c:v>Fúquene</c:v>
                </c:pt>
                <c:pt idx="62">
                  <c:v>Fosca</c:v>
                </c:pt>
                <c:pt idx="63">
                  <c:v>Chocontá </c:v>
                </c:pt>
                <c:pt idx="64">
                  <c:v>Choachí </c:v>
                </c:pt>
                <c:pt idx="65">
                  <c:v>Cajicá</c:v>
                </c:pt>
                <c:pt idx="66">
                  <c:v>Cachipay</c:v>
                </c:pt>
                <c:pt idx="67">
                  <c:v>Bituima </c:v>
                </c:pt>
              </c:strCache>
            </c:strRef>
          </c:cat>
          <c:val>
            <c:numRef>
              <c:f>Tablas!$E$67:$E$134</c:f>
              <c:numCache>
                <c:formatCode>General</c:formatCode>
                <c:ptCount val="68"/>
                <c:pt idx="0">
                  <c:v>17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BF-48B4-850E-A88CE6C13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279312"/>
        <c:axId val="1102278768"/>
        <c:axId val="0"/>
      </c:bar3DChart>
      <c:catAx>
        <c:axId val="110227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2278768"/>
        <c:crosses val="autoZero"/>
        <c:auto val="1"/>
        <c:lblAlgn val="ctr"/>
        <c:lblOffset val="100"/>
        <c:noMultiLvlLbl val="0"/>
      </c:catAx>
      <c:valAx>
        <c:axId val="110227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227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Número</a:t>
            </a:r>
            <a:r>
              <a:rPr lang="es-CO" baseline="0"/>
              <a:t> de </a:t>
            </a:r>
            <a:r>
              <a:rPr lang="es-CO"/>
              <a:t>PP por</a:t>
            </a:r>
            <a:r>
              <a:rPr lang="es-CO" baseline="0"/>
              <a:t> municipio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Tablas!$D$135:$D$177</c:f>
              <c:strCache>
                <c:ptCount val="43"/>
                <c:pt idx="0">
                  <c:v>Viotá</c:v>
                </c:pt>
                <c:pt idx="1">
                  <c:v>Tocaima</c:v>
                </c:pt>
                <c:pt idx="2">
                  <c:v>Suesca</c:v>
                </c:pt>
                <c:pt idx="3">
                  <c:v>Simijaca</c:v>
                </c:pt>
                <c:pt idx="4">
                  <c:v>Sasaima</c:v>
                </c:pt>
                <c:pt idx="5">
                  <c:v>Quipile</c:v>
                </c:pt>
                <c:pt idx="6">
                  <c:v>Quebradanegra</c:v>
                </c:pt>
                <c:pt idx="7">
                  <c:v>Paime</c:v>
                </c:pt>
                <c:pt idx="8">
                  <c:v>Pacho</c:v>
                </c:pt>
                <c:pt idx="9">
                  <c:v>Nimaima</c:v>
                </c:pt>
                <c:pt idx="10">
                  <c:v>Nilo</c:v>
                </c:pt>
                <c:pt idx="11">
                  <c:v>Nemocón</c:v>
                </c:pt>
                <c:pt idx="12">
                  <c:v>Nariño</c:v>
                </c:pt>
                <c:pt idx="13">
                  <c:v>Manta</c:v>
                </c:pt>
                <c:pt idx="14">
                  <c:v>Guayabal de Síquima</c:v>
                </c:pt>
                <c:pt idx="15">
                  <c:v>Gama </c:v>
                </c:pt>
                <c:pt idx="16">
                  <c:v>El Rosal</c:v>
                </c:pt>
                <c:pt idx="17">
                  <c:v>El Peñón</c:v>
                </c:pt>
                <c:pt idx="18">
                  <c:v>Cogua</c:v>
                </c:pt>
                <c:pt idx="19">
                  <c:v>Chipaque </c:v>
                </c:pt>
                <c:pt idx="20">
                  <c:v>Chaguaní </c:v>
                </c:pt>
                <c:pt idx="21">
                  <c:v>Albán </c:v>
                </c:pt>
                <c:pt idx="22">
                  <c:v>Yacopí</c:v>
                </c:pt>
                <c:pt idx="23">
                  <c:v>Vergara</c:v>
                </c:pt>
                <c:pt idx="24">
                  <c:v>San Juan de Rioseco</c:v>
                </c:pt>
                <c:pt idx="25">
                  <c:v>Quetame</c:v>
                </c:pt>
                <c:pt idx="26">
                  <c:v>Medina</c:v>
                </c:pt>
                <c:pt idx="27">
                  <c:v>La Vega</c:v>
                </c:pt>
                <c:pt idx="28">
                  <c:v>La Peña</c:v>
                </c:pt>
                <c:pt idx="29">
                  <c:v>La Palma</c:v>
                </c:pt>
                <c:pt idx="30">
                  <c:v>Cáqueza</c:v>
                </c:pt>
                <c:pt idx="31">
                  <c:v>Tocancipá</c:v>
                </c:pt>
                <c:pt idx="32">
                  <c:v>Supatá</c:v>
                </c:pt>
                <c:pt idx="33">
                  <c:v>Subachoque</c:v>
                </c:pt>
                <c:pt idx="34">
                  <c:v>Lenguazaque</c:v>
                </c:pt>
                <c:pt idx="35">
                  <c:v>Jerusalén</c:v>
                </c:pt>
                <c:pt idx="36">
                  <c:v>Gutiérrez</c:v>
                </c:pt>
                <c:pt idx="37">
                  <c:v>Guasca</c:v>
                </c:pt>
                <c:pt idx="38">
                  <c:v>Gachetá</c:v>
                </c:pt>
                <c:pt idx="39">
                  <c:v>Topaipí</c:v>
                </c:pt>
                <c:pt idx="40">
                  <c:v>Junín</c:v>
                </c:pt>
                <c:pt idx="41">
                  <c:v>Guayabetal</c:v>
                </c:pt>
                <c:pt idx="42">
                  <c:v>Bojacá</c:v>
                </c:pt>
              </c:strCache>
            </c:strRef>
          </c:cat>
          <c:val>
            <c:numRef>
              <c:f>Tablas!$E$135:$E$177</c:f>
              <c:numCache>
                <c:formatCode>General</c:formatCode>
                <c:ptCount val="4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F2-4141-A504-E1E1585A2AEC}"/>
            </c:ext>
          </c:extLst>
        </c:ser>
        <c:ser>
          <c:idx val="0"/>
          <c:order val="1"/>
          <c:spPr>
            <a:solidFill>
              <a:schemeClr val="accent2">
                <a:lumMod val="50000"/>
              </a:schemeClr>
            </a:solidFill>
            <a:ln>
              <a:solidFill>
                <a:srgbClr val="FFE3E3"/>
              </a:solidFill>
            </a:ln>
            <a:effectLst/>
            <a:sp3d>
              <a:contourClr>
                <a:srgbClr val="FFE3E3"/>
              </a:contourClr>
            </a:sp3d>
          </c:spPr>
          <c:invertIfNegative val="0"/>
          <c:cat>
            <c:strRef>
              <c:f>Tablas!$D$67:$D$134</c:f>
              <c:strCache>
                <c:ptCount val="68"/>
                <c:pt idx="0">
                  <c:v>Girardot</c:v>
                </c:pt>
                <c:pt idx="1">
                  <c:v>Cota</c:v>
                </c:pt>
                <c:pt idx="2">
                  <c:v>Facatativá</c:v>
                </c:pt>
                <c:pt idx="3">
                  <c:v>Tenjo</c:v>
                </c:pt>
                <c:pt idx="4">
                  <c:v>Fusagasugá</c:v>
                </c:pt>
                <c:pt idx="5">
                  <c:v>Funza</c:v>
                </c:pt>
                <c:pt idx="6">
                  <c:v>San Antonio del Tequendama</c:v>
                </c:pt>
                <c:pt idx="7">
                  <c:v>Mosquera </c:v>
                </c:pt>
                <c:pt idx="8">
                  <c:v>Zipaquirá</c:v>
                </c:pt>
                <c:pt idx="9">
                  <c:v>Madrid </c:v>
                </c:pt>
                <c:pt idx="10">
                  <c:v>Guachetá</c:v>
                </c:pt>
                <c:pt idx="11">
                  <c:v>Ubaté</c:v>
                </c:pt>
                <c:pt idx="12">
                  <c:v>Sopó</c:v>
                </c:pt>
                <c:pt idx="13">
                  <c:v>Sesquilé</c:v>
                </c:pt>
                <c:pt idx="14">
                  <c:v>Puerto Salgar</c:v>
                </c:pt>
                <c:pt idx="15">
                  <c:v>La Calera</c:v>
                </c:pt>
                <c:pt idx="16">
                  <c:v>Gachalá</c:v>
                </c:pt>
                <c:pt idx="17">
                  <c:v>Chía</c:v>
                </c:pt>
                <c:pt idx="18">
                  <c:v>Anapoima </c:v>
                </c:pt>
                <c:pt idx="19">
                  <c:v>Tibacuy</c:v>
                </c:pt>
                <c:pt idx="20">
                  <c:v>Tabio</c:v>
                </c:pt>
                <c:pt idx="21">
                  <c:v>San Bernardo</c:v>
                </c:pt>
                <c:pt idx="22">
                  <c:v>Guatavita</c:v>
                </c:pt>
                <c:pt idx="23">
                  <c:v>Guataquí</c:v>
                </c:pt>
                <c:pt idx="24">
                  <c:v>Guaduas</c:v>
                </c:pt>
                <c:pt idx="25">
                  <c:v>El Colegio</c:v>
                </c:pt>
                <c:pt idx="26">
                  <c:v>Beltrán</c:v>
                </c:pt>
                <c:pt idx="27">
                  <c:v>Apulo</c:v>
                </c:pt>
                <c:pt idx="28">
                  <c:v>Villeta</c:v>
                </c:pt>
                <c:pt idx="29">
                  <c:v>Útica</c:v>
                </c:pt>
                <c:pt idx="30">
                  <c:v>Une</c:v>
                </c:pt>
                <c:pt idx="31">
                  <c:v>Ubaque</c:v>
                </c:pt>
                <c:pt idx="32">
                  <c:v>Tena </c:v>
                </c:pt>
                <c:pt idx="33">
                  <c:v>Silvania</c:v>
                </c:pt>
                <c:pt idx="34">
                  <c:v>San Cayetano</c:v>
                </c:pt>
                <c:pt idx="35">
                  <c:v>Ricaurte</c:v>
                </c:pt>
                <c:pt idx="36">
                  <c:v>Paratebueno</c:v>
                </c:pt>
                <c:pt idx="37">
                  <c:v>La Mesa</c:v>
                </c:pt>
                <c:pt idx="38">
                  <c:v>Fómeque</c:v>
                </c:pt>
                <c:pt idx="39">
                  <c:v>Cucunubá</c:v>
                </c:pt>
                <c:pt idx="40">
                  <c:v>Carmen de Carupa </c:v>
                </c:pt>
                <c:pt idx="41">
                  <c:v>Caparrapí </c:v>
                </c:pt>
                <c:pt idx="42">
                  <c:v>Cabrera </c:v>
                </c:pt>
                <c:pt idx="43">
                  <c:v>Arbeláez</c:v>
                </c:pt>
                <c:pt idx="44">
                  <c:v>Anolaima</c:v>
                </c:pt>
                <c:pt idx="45">
                  <c:v>Agua de Dios</c:v>
                </c:pt>
                <c:pt idx="46">
                  <c:v>Zipacón</c:v>
                </c:pt>
                <c:pt idx="47">
                  <c:v>Villapinzón</c:v>
                </c:pt>
                <c:pt idx="48">
                  <c:v>Villagómez</c:v>
                </c:pt>
                <c:pt idx="49">
                  <c:v>Venecia</c:v>
                </c:pt>
                <c:pt idx="50">
                  <c:v>Tibirita</c:v>
                </c:pt>
                <c:pt idx="51">
                  <c:v>Tausa</c:v>
                </c:pt>
                <c:pt idx="52">
                  <c:v>Sutatausa</c:v>
                </c:pt>
                <c:pt idx="53">
                  <c:v>Susa</c:v>
                </c:pt>
                <c:pt idx="54">
                  <c:v>San Francisco</c:v>
                </c:pt>
                <c:pt idx="55">
                  <c:v>Pasca</c:v>
                </c:pt>
                <c:pt idx="56">
                  <c:v>Pandi </c:v>
                </c:pt>
                <c:pt idx="57">
                  <c:v>Nocaima</c:v>
                </c:pt>
                <c:pt idx="58">
                  <c:v>Machetá</c:v>
                </c:pt>
                <c:pt idx="59">
                  <c:v>Granada</c:v>
                </c:pt>
                <c:pt idx="60">
                  <c:v>Gachancipá</c:v>
                </c:pt>
                <c:pt idx="61">
                  <c:v>Fúquene</c:v>
                </c:pt>
                <c:pt idx="62">
                  <c:v>Fosca</c:v>
                </c:pt>
                <c:pt idx="63">
                  <c:v>Chocontá </c:v>
                </c:pt>
                <c:pt idx="64">
                  <c:v>Choachí </c:v>
                </c:pt>
                <c:pt idx="65">
                  <c:v>Cajicá</c:v>
                </c:pt>
                <c:pt idx="66">
                  <c:v>Cachipay</c:v>
                </c:pt>
                <c:pt idx="67">
                  <c:v>Bituima </c:v>
                </c:pt>
              </c:strCache>
            </c:strRef>
          </c:cat>
          <c:val>
            <c:numRef>
              <c:f>Tablas!$E$67:$E$134</c:f>
              <c:numCache>
                <c:formatCode>General</c:formatCode>
                <c:ptCount val="68"/>
                <c:pt idx="0">
                  <c:v>17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F2-4141-A504-E1E1585A2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282576"/>
        <c:axId val="1102286928"/>
        <c:axId val="0"/>
      </c:bar3DChart>
      <c:catAx>
        <c:axId val="110228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2286928"/>
        <c:crosses val="autoZero"/>
        <c:auto val="1"/>
        <c:lblAlgn val="ctr"/>
        <c:lblOffset val="100"/>
        <c:noMultiLvlLbl val="0"/>
      </c:catAx>
      <c:valAx>
        <c:axId val="110228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228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PP mpales 2022.xlsx]PP Juventud!Tabla dinámica12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 Juventud'!$L$18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'PP Juventud'!$K$19:$K$41</c:f>
              <c:strCache>
                <c:ptCount val="22"/>
                <c:pt idx="0">
                  <c:v>2013 - 2023</c:v>
                </c:pt>
                <c:pt idx="1">
                  <c:v>2014 - 2022</c:v>
                </c:pt>
                <c:pt idx="2">
                  <c:v>2014 - 2023</c:v>
                </c:pt>
                <c:pt idx="3">
                  <c:v>2014 - 2024</c:v>
                </c:pt>
                <c:pt idx="4">
                  <c:v>2015 - 2024</c:v>
                </c:pt>
                <c:pt idx="5">
                  <c:v>2015 - 2025</c:v>
                </c:pt>
                <c:pt idx="6">
                  <c:v>2016 - 2026</c:v>
                </c:pt>
                <c:pt idx="7">
                  <c:v>2016 - 2027</c:v>
                </c:pt>
                <c:pt idx="8">
                  <c:v>2017 - 2026</c:v>
                </c:pt>
                <c:pt idx="9">
                  <c:v>2017 - 2027</c:v>
                </c:pt>
                <c:pt idx="10">
                  <c:v>2018 - 2027</c:v>
                </c:pt>
                <c:pt idx="11">
                  <c:v>2018 - 2028</c:v>
                </c:pt>
                <c:pt idx="12">
                  <c:v>2018 - 2029</c:v>
                </c:pt>
                <c:pt idx="13">
                  <c:v>2019 - 2023</c:v>
                </c:pt>
                <c:pt idx="14">
                  <c:v>2019 - 2028</c:v>
                </c:pt>
                <c:pt idx="15">
                  <c:v>2019 - 2029</c:v>
                </c:pt>
                <c:pt idx="16">
                  <c:v>2019 - 2030</c:v>
                </c:pt>
                <c:pt idx="17">
                  <c:v>2019 - 2035</c:v>
                </c:pt>
                <c:pt idx="18">
                  <c:v>2020 - 2027</c:v>
                </c:pt>
                <c:pt idx="19">
                  <c:v>2020 - 2029</c:v>
                </c:pt>
                <c:pt idx="20">
                  <c:v>2021 - 2031</c:v>
                </c:pt>
                <c:pt idx="21">
                  <c:v>Sin dato</c:v>
                </c:pt>
              </c:strCache>
            </c:strRef>
          </c:cat>
          <c:val>
            <c:numRef>
              <c:f>'PP Juventud'!$L$19:$L$41</c:f>
              <c:numCache>
                <c:formatCode>General</c:formatCode>
                <c:ptCount val="2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9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03-44C8-AF80-73F9B7CD5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6145104"/>
        <c:axId val="916148368"/>
      </c:barChart>
      <c:catAx>
        <c:axId val="91614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6148368"/>
        <c:crosses val="autoZero"/>
        <c:auto val="1"/>
        <c:lblAlgn val="ctr"/>
        <c:lblOffset val="100"/>
        <c:noMultiLvlLbl val="0"/>
      </c:catAx>
      <c:valAx>
        <c:axId val="91614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61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PP mpales 2022.xlsx]Juventud!Tabla dinámica3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Número de PP mpales de Juventud por Provincia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Juventud!$B$1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Juventud!$A$2:$A$16</c:f>
              <c:strCache>
                <c:ptCount val="14"/>
                <c:pt idx="0">
                  <c:v>Almeidas</c:v>
                </c:pt>
                <c:pt idx="1">
                  <c:v>Alto Magdalena</c:v>
                </c:pt>
                <c:pt idx="2">
                  <c:v>Bajo Magdalena</c:v>
                </c:pt>
                <c:pt idx="3">
                  <c:v>Gualivá</c:v>
                </c:pt>
                <c:pt idx="4">
                  <c:v>Guavio</c:v>
                </c:pt>
                <c:pt idx="5">
                  <c:v>Magdalena Centro</c:v>
                </c:pt>
                <c:pt idx="6">
                  <c:v>Medina</c:v>
                </c:pt>
                <c:pt idx="7">
                  <c:v>Oriente</c:v>
                </c:pt>
                <c:pt idx="8">
                  <c:v>Rionegro</c:v>
                </c:pt>
                <c:pt idx="9">
                  <c:v>Sabana Centro</c:v>
                </c:pt>
                <c:pt idx="10">
                  <c:v>Sabana Occidente</c:v>
                </c:pt>
                <c:pt idx="11">
                  <c:v>Sumapaz</c:v>
                </c:pt>
                <c:pt idx="12">
                  <c:v>Tequendama</c:v>
                </c:pt>
                <c:pt idx="13">
                  <c:v>Ubaté</c:v>
                </c:pt>
              </c:strCache>
            </c:strRef>
          </c:cat>
          <c:val>
            <c:numRef>
              <c:f>Juventud!$B$2:$B$16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61-463E-830F-E64313D8B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2944864"/>
        <c:axId val="1232951936"/>
      </c:barChart>
      <c:catAx>
        <c:axId val="123294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32951936"/>
        <c:crosses val="autoZero"/>
        <c:auto val="1"/>
        <c:lblAlgn val="ctr"/>
        <c:lblOffset val="100"/>
        <c:noMultiLvlLbl val="0"/>
      </c:catAx>
      <c:valAx>
        <c:axId val="123295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3294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742950</xdr:colOff>
      <xdr:row>18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0</xdr:row>
      <xdr:rowOff>9524</xdr:rowOff>
    </xdr:from>
    <xdr:to>
      <xdr:col>16</xdr:col>
      <xdr:colOff>28575</xdr:colOff>
      <xdr:row>19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761998</xdr:colOff>
      <xdr:row>19</xdr:row>
      <xdr:rowOff>190499</xdr:rowOff>
    </xdr:from>
    <xdr:to>
      <xdr:col>19</xdr:col>
      <xdr:colOff>723899</xdr:colOff>
      <xdr:row>41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180975</xdr:rowOff>
    </xdr:from>
    <xdr:to>
      <xdr:col>13</xdr:col>
      <xdr:colOff>742952</xdr:colOff>
      <xdr:row>70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C098B484-DED9-48A0-80F7-DA15374F4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20</xdr:row>
      <xdr:rowOff>19049</xdr:rowOff>
    </xdr:from>
    <xdr:to>
      <xdr:col>7</xdr:col>
      <xdr:colOff>333374</xdr:colOff>
      <xdr:row>38</xdr:row>
      <xdr:rowOff>28574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14286</xdr:colOff>
      <xdr:row>66</xdr:row>
      <xdr:rowOff>14286</xdr:rowOff>
    </xdr:from>
    <xdr:to>
      <xdr:col>15</xdr:col>
      <xdr:colOff>38100</xdr:colOff>
      <xdr:row>91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261936</xdr:colOff>
      <xdr:row>91</xdr:row>
      <xdr:rowOff>33337</xdr:rowOff>
    </xdr:from>
    <xdr:to>
      <xdr:col>14</xdr:col>
      <xdr:colOff>761999</xdr:colOff>
      <xdr:row>112</xdr:row>
      <xdr:rowOff>180975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85725</xdr:rowOff>
    </xdr:from>
    <xdr:to>
      <xdr:col>16</xdr:col>
      <xdr:colOff>571500</xdr:colOff>
      <xdr:row>17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0</xdr:rowOff>
    </xdr:from>
    <xdr:to>
      <xdr:col>13</xdr:col>
      <xdr:colOff>133350</xdr:colOff>
      <xdr:row>20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35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12</xdr:col>
      <xdr:colOff>0</xdr:colOff>
      <xdr:row>51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53</xdr:row>
      <xdr:rowOff>0</xdr:rowOff>
    </xdr:from>
    <xdr:to>
      <xdr:col>17</xdr:col>
      <xdr:colOff>552450</xdr:colOff>
      <xdr:row>72</xdr:row>
      <xdr:rowOff>104775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0</xdr:row>
      <xdr:rowOff>0</xdr:rowOff>
    </xdr:from>
    <xdr:to>
      <xdr:col>21</xdr:col>
      <xdr:colOff>733425</xdr:colOff>
      <xdr:row>16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2124075</xdr:colOff>
      <xdr:row>37</xdr:row>
      <xdr:rowOff>152400</xdr:rowOff>
    </xdr:from>
    <xdr:to>
      <xdr:col>29</xdr:col>
      <xdr:colOff>38100</xdr:colOff>
      <xdr:row>58</xdr:row>
      <xdr:rowOff>171451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333375</xdr:colOff>
      <xdr:row>18</xdr:row>
      <xdr:rowOff>100012</xdr:rowOff>
    </xdr:from>
    <xdr:to>
      <xdr:col>18</xdr:col>
      <xdr:colOff>314325</xdr:colOff>
      <xdr:row>30</xdr:row>
      <xdr:rowOff>42862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stema%20de%20Informaci&#243;n%20PP/Dashboard/Calificaci&#243;n%202021%20PP%20Mpal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ndisrv130\POLITICAS%20PUBLICAS\PP%20Municipales\Sabana%20Occidente\Madrid\PP%20PIIAF\PP%20Primera%20Infancia,%20Ni&#241;os,%20Ni&#241;as%20y%20Adolescentes%20Madri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ndisrv130\POLITICAS%20PUBLICAS\PP%20Municipales\Ubate\Cucunuba\POLITICA%20DE%20DISCAPACIDAD%20CUCUNUBA\R&#218;BRICA%20CALIFICADORA%20CORREGIDA%20V2%20-%20DISCAPACIDAD%20CUCUNUB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ndisrv130\POLITICAS%20PUBLICAS\PP%20Municipales\Ubate\Cucunuba\POLITICA%20DE%20JUVENTUD%20CUCUNUBA\R&#218;BRICA%20CALIFICADORA%20CORREGIDA%20V2%20-%20%20JUVENTUD%20CUCUNUB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5.130\politicas%20publicas\PP%20Municipales\Ubate\Ubate\Pol&#237;tica%20P&#250;blica%20Libertad%20Religiosa\CALIFICACI&#211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ndisrv130\POLITICAS%20PUBLICAS\PP%20Municipales\Alto%20Magdalena\Agua%20de%20Dios\Genero\Matri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5.130\politicas%20publicas\PP%20Municipales\Gualiva\Villeta\Discapacidad\VILLETA%20RUBRICA%20DISCAPACIDA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5.130\politicas%20publicas\PP%20Municipales\Gualiva\Villeta\PP%20VEJEZ\VILLETA%20RUBRICA%20VEJEZ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5.130\politicas%20publicas\PP%20Municipales\Gualiva\Villeta\G&#233;nero\VILLETA%20RUBRICA%20MUJ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ndisrv130\POLITICAS%20PUBLICAS\PP%20Municipales\Sabana%20Occidente\El%20Rosal\Mujer\Rubrica%20calificador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ndisrv130\POLITICAS%20PUBLICAS\PP%20Municipales\Sabana%20Occidente\El%20Rosal\Piiaf\Rubrica%20calificador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ndisrv130\POLITICAS%20PUBLICAS\PP%20Municipales\Sabana%20Occidente\Facatativa\Derechos%20humanos\Rubrica%20calificado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ndisrv130\POLITICAS%20PUBLICAS\PP%20Municipales\Sabana%20Occidente\Facatativa\Mujer\RU&#769;BRICA%20CALIFICADORA%20Factativa%20PP%20de%20Mujer%20y%20Equidad%20de%20G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PÚBLICA"/>
      <sheetName val="FORMULACIÓN"/>
      <sheetName val="IMPLEMENTACIÓN"/>
      <sheetName val="CONSOLIDADO"/>
      <sheetName val="Códigos mpios"/>
      <sheetName val="FILTRADO PIIA"/>
      <sheetName val="Hoja1"/>
    </sheetNames>
    <sheetDataSet>
      <sheetData sheetId="0"/>
      <sheetData sheetId="1"/>
      <sheetData sheetId="2"/>
      <sheetData sheetId="3">
        <row r="39">
          <cell r="G39">
            <v>45.304659498207897</v>
          </cell>
        </row>
        <row r="40">
          <cell r="G40">
            <v>75.73476702508961</v>
          </cell>
        </row>
        <row r="41">
          <cell r="G41">
            <v>45.304659498207897</v>
          </cell>
        </row>
        <row r="42">
          <cell r="G42">
            <v>45.752688172043015</v>
          </cell>
        </row>
        <row r="43">
          <cell r="G43">
            <v>45.734767025089617</v>
          </cell>
        </row>
        <row r="44">
          <cell r="G44">
            <v>45.304659498207897</v>
          </cell>
        </row>
        <row r="117">
          <cell r="G117">
            <v>64.13978494623656</v>
          </cell>
        </row>
        <row r="118">
          <cell r="G118">
            <v>55.734767025089603</v>
          </cell>
        </row>
        <row r="119">
          <cell r="G119">
            <v>58.530465949820794</v>
          </cell>
        </row>
        <row r="120">
          <cell r="G120">
            <v>67.275985663082437</v>
          </cell>
        </row>
        <row r="121">
          <cell r="G121">
            <v>69.469534050179249</v>
          </cell>
        </row>
        <row r="122">
          <cell r="G122">
            <v>54.551971326164875</v>
          </cell>
        </row>
        <row r="123">
          <cell r="G123">
            <v>53.422939068100348</v>
          </cell>
        </row>
        <row r="124">
          <cell r="G124">
            <v>44.767025089605738</v>
          </cell>
        </row>
        <row r="125">
          <cell r="G125">
            <v>19.498207885304655</v>
          </cell>
        </row>
        <row r="126">
          <cell r="G126">
            <v>51.218637992831546</v>
          </cell>
        </row>
        <row r="127">
          <cell r="G127">
            <v>22.186379928315404</v>
          </cell>
        </row>
        <row r="128">
          <cell r="G128">
            <v>83.333333333333343</v>
          </cell>
        </row>
        <row r="129">
          <cell r="G129">
            <v>66.021505376344081</v>
          </cell>
        </row>
        <row r="130">
          <cell r="G130">
            <v>66.021505376344081</v>
          </cell>
        </row>
        <row r="131">
          <cell r="G131">
            <v>95.833333333333343</v>
          </cell>
        </row>
        <row r="132">
          <cell r="G132">
            <v>79.166666666666686</v>
          </cell>
        </row>
        <row r="134">
          <cell r="G134">
            <v>95.833333333333343</v>
          </cell>
        </row>
        <row r="135">
          <cell r="G135">
            <v>87.5</v>
          </cell>
        </row>
        <row r="136">
          <cell r="G136">
            <v>76.666666666666686</v>
          </cell>
        </row>
        <row r="137">
          <cell r="G137">
            <v>72.508960573476713</v>
          </cell>
        </row>
        <row r="138">
          <cell r="G138">
            <v>54.713261648745529</v>
          </cell>
        </row>
        <row r="139">
          <cell r="G139">
            <v>43.691756272401442</v>
          </cell>
        </row>
        <row r="140">
          <cell r="G140">
            <v>72.186379928315432</v>
          </cell>
        </row>
        <row r="141">
          <cell r="G141">
            <v>54.713261648745537</v>
          </cell>
        </row>
        <row r="142">
          <cell r="G142">
            <v>55.519713261648761</v>
          </cell>
        </row>
        <row r="143">
          <cell r="G143">
            <v>68.960573476702521</v>
          </cell>
        </row>
        <row r="144">
          <cell r="G144">
            <v>54.623655913978482</v>
          </cell>
        </row>
        <row r="149">
          <cell r="G149">
            <v>78.207885304659513</v>
          </cell>
        </row>
        <row r="150">
          <cell r="G150">
            <v>34.551971326164882</v>
          </cell>
        </row>
        <row r="151">
          <cell r="G151">
            <v>67.849462365591421</v>
          </cell>
        </row>
        <row r="152">
          <cell r="G152">
            <v>77.598566308243733</v>
          </cell>
        </row>
        <row r="153">
          <cell r="G153">
            <v>66.953405017921142</v>
          </cell>
        </row>
        <row r="154">
          <cell r="G154">
            <v>44.587813620071692</v>
          </cell>
        </row>
        <row r="155">
          <cell r="G155">
            <v>47.060931899641588</v>
          </cell>
        </row>
        <row r="156">
          <cell r="G156">
            <v>44.677419354838733</v>
          </cell>
        </row>
        <row r="157">
          <cell r="G157">
            <v>78.136200716845877</v>
          </cell>
        </row>
        <row r="158">
          <cell r="G158">
            <v>45.483870967741957</v>
          </cell>
        </row>
        <row r="159">
          <cell r="G159">
            <v>75.519713261648761</v>
          </cell>
        </row>
        <row r="160">
          <cell r="G160">
            <v>47.992831541218642</v>
          </cell>
        </row>
        <row r="161">
          <cell r="G161">
            <v>39.928315412186379</v>
          </cell>
        </row>
        <row r="162">
          <cell r="G162">
            <v>41.541218637992834</v>
          </cell>
        </row>
        <row r="163">
          <cell r="G163">
            <v>54.982078853046602</v>
          </cell>
        </row>
        <row r="164">
          <cell r="G164">
            <v>50.681003584229408</v>
          </cell>
        </row>
        <row r="166">
          <cell r="G166">
            <v>49.605734767025076</v>
          </cell>
        </row>
        <row r="167">
          <cell r="G167">
            <v>43.154121863799283</v>
          </cell>
        </row>
        <row r="169">
          <cell r="G169">
            <v>37.842293906810049</v>
          </cell>
        </row>
        <row r="170">
          <cell r="G170">
            <v>61.362007168458788</v>
          </cell>
        </row>
        <row r="172">
          <cell r="G172">
            <v>37.867383512544812</v>
          </cell>
        </row>
        <row r="173">
          <cell r="G173">
            <v>51.612903225806441</v>
          </cell>
        </row>
        <row r="174">
          <cell r="G174">
            <v>30.788530465949822</v>
          </cell>
        </row>
        <row r="178">
          <cell r="G178">
            <v>33.548387096774199</v>
          </cell>
        </row>
        <row r="180">
          <cell r="G180">
            <v>36.971326164874561</v>
          </cell>
        </row>
        <row r="181">
          <cell r="G181">
            <v>38.853046594982082</v>
          </cell>
        </row>
        <row r="182">
          <cell r="G182">
            <v>32.831541218638002</v>
          </cell>
        </row>
        <row r="183">
          <cell r="G183">
            <v>34.193548387096783</v>
          </cell>
        </row>
        <row r="184">
          <cell r="G184">
            <v>66.810035842293914</v>
          </cell>
        </row>
        <row r="185">
          <cell r="G185">
            <v>66.810035842293914</v>
          </cell>
        </row>
        <row r="186">
          <cell r="G186">
            <v>64.659498207885292</v>
          </cell>
        </row>
        <row r="187">
          <cell r="G187">
            <v>66.272401433691755</v>
          </cell>
        </row>
        <row r="188">
          <cell r="G188">
            <v>66.272401433691755</v>
          </cell>
        </row>
        <row r="189">
          <cell r="G189">
            <v>60.358422939068113</v>
          </cell>
        </row>
        <row r="190">
          <cell r="G190">
            <v>57.132616487455216</v>
          </cell>
        </row>
        <row r="191">
          <cell r="G191">
            <v>48.817204301075257</v>
          </cell>
        </row>
        <row r="192">
          <cell r="G192">
            <v>50.967741935483858</v>
          </cell>
        </row>
        <row r="193">
          <cell r="G193">
            <v>49.892473118279568</v>
          </cell>
        </row>
        <row r="194">
          <cell r="G194">
            <v>50.967741935483858</v>
          </cell>
        </row>
        <row r="195">
          <cell r="G195">
            <v>49.534050179211455</v>
          </cell>
        </row>
        <row r="196">
          <cell r="G196">
            <v>50.967741935483858</v>
          </cell>
        </row>
        <row r="197">
          <cell r="G197">
            <v>50.967741935483858</v>
          </cell>
        </row>
        <row r="198">
          <cell r="G198">
            <v>64.76702508960571</v>
          </cell>
        </row>
        <row r="199">
          <cell r="G199">
            <v>67.240143369175641</v>
          </cell>
        </row>
        <row r="200">
          <cell r="G200">
            <v>63.566308243727597</v>
          </cell>
        </row>
        <row r="201">
          <cell r="G201">
            <v>69.784946236559151</v>
          </cell>
        </row>
        <row r="202">
          <cell r="G202">
            <v>73.817204301075265</v>
          </cell>
        </row>
        <row r="203">
          <cell r="G203">
            <v>63.315412186379923</v>
          </cell>
        </row>
        <row r="204">
          <cell r="G204">
            <v>63.136200716845885</v>
          </cell>
        </row>
        <row r="205">
          <cell r="G205">
            <v>45.304659498207897</v>
          </cell>
        </row>
        <row r="206">
          <cell r="G206">
            <v>37.956989247311839</v>
          </cell>
        </row>
        <row r="207">
          <cell r="G207">
            <v>40.107526881720425</v>
          </cell>
        </row>
        <row r="208">
          <cell r="G208">
            <v>39.390681003584227</v>
          </cell>
        </row>
        <row r="209">
          <cell r="G209">
            <v>37.240143369175641</v>
          </cell>
        </row>
        <row r="210">
          <cell r="G210">
            <v>28.100358422939063</v>
          </cell>
        </row>
        <row r="211">
          <cell r="G211">
            <v>35.089605734767041</v>
          </cell>
        </row>
        <row r="212">
          <cell r="G212">
            <v>42.078853046594993</v>
          </cell>
        </row>
        <row r="213">
          <cell r="G213">
            <v>39.390681003584234</v>
          </cell>
        </row>
        <row r="214">
          <cell r="G214">
            <v>44.498207885304666</v>
          </cell>
        </row>
        <row r="215">
          <cell r="G215">
            <v>37.508960573476713</v>
          </cell>
        </row>
        <row r="216">
          <cell r="G216">
            <v>68.8888888888889</v>
          </cell>
        </row>
        <row r="217">
          <cell r="G217">
            <v>40.19713261648748</v>
          </cell>
        </row>
        <row r="218">
          <cell r="G218">
            <v>63.799283154121866</v>
          </cell>
        </row>
        <row r="219">
          <cell r="G219">
            <v>68.602150537634429</v>
          </cell>
        </row>
        <row r="220">
          <cell r="G220">
            <v>42.795698924731198</v>
          </cell>
        </row>
        <row r="221">
          <cell r="G221">
            <v>57.777777777777786</v>
          </cell>
        </row>
        <row r="222">
          <cell r="G222">
            <v>34.283154121863802</v>
          </cell>
        </row>
        <row r="223">
          <cell r="G223">
            <v>53.064516129032249</v>
          </cell>
        </row>
        <row r="224">
          <cell r="G224">
            <v>38.745519713261665</v>
          </cell>
        </row>
        <row r="225">
          <cell r="G225">
            <v>42.258064516129046</v>
          </cell>
        </row>
        <row r="226">
          <cell r="G226">
            <v>31.98924731182796</v>
          </cell>
        </row>
        <row r="227">
          <cell r="G227">
            <v>57.365591397849464</v>
          </cell>
        </row>
        <row r="228">
          <cell r="G228">
            <v>68.602150537634429</v>
          </cell>
        </row>
        <row r="229">
          <cell r="G229">
            <v>83.333333333333343</v>
          </cell>
        </row>
        <row r="230">
          <cell r="G230">
            <v>39.121863799283169</v>
          </cell>
        </row>
        <row r="232">
          <cell r="G232">
            <v>40.204301075268816</v>
          </cell>
        </row>
        <row r="233">
          <cell r="G233">
            <v>57.72401433691757</v>
          </cell>
        </row>
        <row r="234">
          <cell r="G234">
            <v>48.637992831541212</v>
          </cell>
        </row>
        <row r="235">
          <cell r="G235">
            <v>34.400000000000006</v>
          </cell>
        </row>
        <row r="236">
          <cell r="G236">
            <v>87.86666666666666</v>
          </cell>
        </row>
        <row r="237">
          <cell r="G237">
            <v>90.533333333333317</v>
          </cell>
        </row>
        <row r="238">
          <cell r="G238">
            <v>87.86666666666666</v>
          </cell>
        </row>
        <row r="239">
          <cell r="G239">
            <v>33.207885304659506</v>
          </cell>
        </row>
        <row r="241">
          <cell r="G241">
            <v>59.193548387096783</v>
          </cell>
        </row>
        <row r="242">
          <cell r="G242">
            <v>57.007168458781358</v>
          </cell>
        </row>
        <row r="243">
          <cell r="G243">
            <v>59.874551971326149</v>
          </cell>
        </row>
        <row r="244">
          <cell r="G244">
            <v>59.21146953405016</v>
          </cell>
        </row>
        <row r="245">
          <cell r="G245">
            <v>80.645161290322605</v>
          </cell>
        </row>
        <row r="246">
          <cell r="G246">
            <v>78.709677419354861</v>
          </cell>
        </row>
        <row r="247">
          <cell r="G247">
            <v>74.838709677419374</v>
          </cell>
        </row>
        <row r="248">
          <cell r="G248">
            <v>80.537634408602159</v>
          </cell>
        </row>
        <row r="250">
          <cell r="G250">
            <v>93.333333333333314</v>
          </cell>
        </row>
        <row r="251">
          <cell r="G251">
            <v>87.333333333333314</v>
          </cell>
        </row>
        <row r="256">
          <cell r="G256">
            <v>61.182795698924735</v>
          </cell>
        </row>
        <row r="257">
          <cell r="G257">
            <v>62.59856630824374</v>
          </cell>
        </row>
        <row r="258">
          <cell r="G258">
            <v>45.949820788530459</v>
          </cell>
        </row>
        <row r="259">
          <cell r="G259">
            <v>43.691756272401427</v>
          </cell>
        </row>
        <row r="260">
          <cell r="G260">
            <v>33.15412186379929</v>
          </cell>
        </row>
        <row r="261">
          <cell r="G261">
            <v>30.788530465949826</v>
          </cell>
        </row>
        <row r="262">
          <cell r="G262">
            <v>30.788530465949826</v>
          </cell>
        </row>
        <row r="263">
          <cell r="G263">
            <v>77.311827956989262</v>
          </cell>
        </row>
        <row r="264">
          <cell r="G264">
            <v>77.311827956989276</v>
          </cell>
        </row>
        <row r="265">
          <cell r="G265">
            <v>78.924731182795711</v>
          </cell>
        </row>
        <row r="266">
          <cell r="G266">
            <v>77.849462365591421</v>
          </cell>
        </row>
        <row r="267">
          <cell r="G267">
            <v>80.000000000000014</v>
          </cell>
        </row>
        <row r="268">
          <cell r="G268">
            <v>78.924731182795725</v>
          </cell>
        </row>
        <row r="269">
          <cell r="G269">
            <v>93.333333333333314</v>
          </cell>
        </row>
        <row r="270">
          <cell r="G270">
            <v>95.833333333333343</v>
          </cell>
        </row>
        <row r="271">
          <cell r="G271">
            <v>35.161290322580648</v>
          </cell>
        </row>
        <row r="272">
          <cell r="G272">
            <v>50.268817204301065</v>
          </cell>
        </row>
        <row r="273">
          <cell r="G273">
            <v>37.867383512544812</v>
          </cell>
        </row>
        <row r="274">
          <cell r="G274">
            <v>65.985663082437284</v>
          </cell>
        </row>
        <row r="275">
          <cell r="G275">
            <v>36.702508960573496</v>
          </cell>
        </row>
        <row r="276">
          <cell r="G276">
            <v>35.627240143369178</v>
          </cell>
        </row>
        <row r="277">
          <cell r="G277">
            <v>35.519713261648754</v>
          </cell>
        </row>
        <row r="278">
          <cell r="G278">
            <v>38.046594982078865</v>
          </cell>
        </row>
        <row r="279">
          <cell r="G279">
            <v>64.659498207885306</v>
          </cell>
        </row>
        <row r="280">
          <cell r="G280">
            <v>64.659498207885306</v>
          </cell>
        </row>
        <row r="281">
          <cell r="G281">
            <v>42.616487455197138</v>
          </cell>
        </row>
        <row r="282">
          <cell r="G282">
            <v>40.573476702508962</v>
          </cell>
        </row>
        <row r="283">
          <cell r="G283">
            <v>45.949820788530467</v>
          </cell>
        </row>
        <row r="284">
          <cell r="G284">
            <v>46.702508960573496</v>
          </cell>
        </row>
        <row r="285">
          <cell r="G285">
            <v>39.229390681003586</v>
          </cell>
        </row>
        <row r="286">
          <cell r="G286">
            <v>39.982078853046616</v>
          </cell>
        </row>
        <row r="287">
          <cell r="G287">
            <v>42.401433691756282</v>
          </cell>
        </row>
        <row r="288">
          <cell r="G288">
            <v>37.724014336917577</v>
          </cell>
        </row>
        <row r="289">
          <cell r="G289">
            <v>51.648745519713259</v>
          </cell>
        </row>
        <row r="290">
          <cell r="G290">
            <v>52.831541218637994</v>
          </cell>
        </row>
        <row r="291">
          <cell r="G291">
            <v>44.767025089605731</v>
          </cell>
        </row>
        <row r="292">
          <cell r="G292">
            <v>44.229390681003593</v>
          </cell>
        </row>
        <row r="293">
          <cell r="G293">
            <v>45.304659498207897</v>
          </cell>
        </row>
        <row r="294">
          <cell r="G294">
            <v>45.304659498207897</v>
          </cell>
        </row>
        <row r="295">
          <cell r="G295">
            <v>31.057347670250895</v>
          </cell>
        </row>
        <row r="296">
          <cell r="G296">
            <v>44.498207885304673</v>
          </cell>
        </row>
        <row r="297">
          <cell r="G297">
            <v>28.100358422939063</v>
          </cell>
        </row>
        <row r="298">
          <cell r="G298">
            <v>29.713261648745515</v>
          </cell>
        </row>
        <row r="299">
          <cell r="G299">
            <v>36.702508960573489</v>
          </cell>
        </row>
        <row r="300">
          <cell r="G300">
            <v>46.379928315412194</v>
          </cell>
        </row>
        <row r="301">
          <cell r="G301">
            <v>51.254480286738357</v>
          </cell>
        </row>
        <row r="302">
          <cell r="G302">
            <v>52.114695340501797</v>
          </cell>
        </row>
        <row r="304">
          <cell r="G304">
            <v>53.351254480286734</v>
          </cell>
        </row>
        <row r="305">
          <cell r="G305">
            <v>50.286738351254492</v>
          </cell>
        </row>
        <row r="306">
          <cell r="G306">
            <v>44.229390681003601</v>
          </cell>
        </row>
        <row r="307">
          <cell r="G307">
            <v>94</v>
          </cell>
        </row>
        <row r="308">
          <cell r="G308">
            <v>82.133333333333326</v>
          </cell>
        </row>
        <row r="309">
          <cell r="G309">
            <v>94</v>
          </cell>
        </row>
        <row r="310">
          <cell r="G310">
            <v>100</v>
          </cell>
        </row>
        <row r="311">
          <cell r="G311">
            <v>29.713261648745522</v>
          </cell>
        </row>
        <row r="312">
          <cell r="G312">
            <v>41.218637992831553</v>
          </cell>
        </row>
        <row r="313">
          <cell r="G313">
            <v>30.788530465949826</v>
          </cell>
        </row>
        <row r="314">
          <cell r="G314">
            <v>32.186379928315411</v>
          </cell>
        </row>
        <row r="316">
          <cell r="G316">
            <v>35.627240143369185</v>
          </cell>
        </row>
        <row r="317">
          <cell r="G317">
            <v>55.197132616487444</v>
          </cell>
        </row>
        <row r="318">
          <cell r="G318">
            <v>42.078853046595</v>
          </cell>
        </row>
        <row r="319">
          <cell r="G319">
            <v>38.853046594982089</v>
          </cell>
        </row>
        <row r="320">
          <cell r="G320">
            <v>39.390681003584234</v>
          </cell>
        </row>
        <row r="321">
          <cell r="G321">
            <v>41.003584229390697</v>
          </cell>
        </row>
        <row r="322">
          <cell r="G322">
            <v>73.620071684587813</v>
          </cell>
        </row>
        <row r="323">
          <cell r="G323">
            <v>75.053763440860209</v>
          </cell>
        </row>
        <row r="324">
          <cell r="G324">
            <v>76.774193548387117</v>
          </cell>
        </row>
        <row r="325">
          <cell r="G325">
            <v>76.774193548387117</v>
          </cell>
        </row>
        <row r="326">
          <cell r="G326">
            <v>76.774193548387117</v>
          </cell>
        </row>
        <row r="328">
          <cell r="G328">
            <v>76.774193548387117</v>
          </cell>
        </row>
        <row r="329">
          <cell r="G329">
            <v>64.26523297491039</v>
          </cell>
        </row>
        <row r="330">
          <cell r="G330">
            <v>59.892473118279575</v>
          </cell>
        </row>
        <row r="331">
          <cell r="G331">
            <v>65.913978494623663</v>
          </cell>
        </row>
        <row r="332">
          <cell r="G332">
            <v>52.688172043010759</v>
          </cell>
        </row>
        <row r="333">
          <cell r="G333">
            <v>58.422939068100362</v>
          </cell>
        </row>
        <row r="334">
          <cell r="G334">
            <v>57.455197132616497</v>
          </cell>
        </row>
        <row r="335">
          <cell r="G335">
            <v>58.655913978494631</v>
          </cell>
        </row>
        <row r="336">
          <cell r="G336">
            <v>59.784946236559136</v>
          </cell>
        </row>
        <row r="339">
          <cell r="G339">
            <v>46.559139784946247</v>
          </cell>
        </row>
        <row r="340">
          <cell r="G340">
            <v>49.892473118279568</v>
          </cell>
        </row>
        <row r="341">
          <cell r="G341">
            <v>48.74551971326165</v>
          </cell>
        </row>
        <row r="342">
          <cell r="G342">
            <v>49.713261648745522</v>
          </cell>
        </row>
        <row r="343">
          <cell r="G343">
            <v>43.33333333333335</v>
          </cell>
        </row>
        <row r="344">
          <cell r="G344">
            <v>68.172043010752674</v>
          </cell>
        </row>
        <row r="345">
          <cell r="G345">
            <v>47.741935483870975</v>
          </cell>
        </row>
        <row r="346">
          <cell r="G346">
            <v>34.01433691756273</v>
          </cell>
        </row>
        <row r="347">
          <cell r="G347">
            <v>34.551971326164882</v>
          </cell>
        </row>
        <row r="348">
          <cell r="G348">
            <v>34.551971326164882</v>
          </cell>
        </row>
        <row r="349">
          <cell r="G349">
            <v>35.089605734767034</v>
          </cell>
        </row>
        <row r="350">
          <cell r="G350">
            <v>33.476702508960585</v>
          </cell>
        </row>
        <row r="351">
          <cell r="G351">
            <v>30.250896057347674</v>
          </cell>
        </row>
        <row r="352">
          <cell r="G352">
            <v>32.078853046594979</v>
          </cell>
        </row>
        <row r="353">
          <cell r="G353">
            <v>30.788530465949822</v>
          </cell>
        </row>
        <row r="354">
          <cell r="G354">
            <v>34.229390681003586</v>
          </cell>
        </row>
        <row r="355">
          <cell r="G355">
            <v>34.068100358422939</v>
          </cell>
        </row>
        <row r="356">
          <cell r="G356">
            <v>59.066666666666663</v>
          </cell>
        </row>
        <row r="357">
          <cell r="G357">
            <v>37.186379928315425</v>
          </cell>
        </row>
        <row r="358">
          <cell r="G358">
            <v>38.207885304659513</v>
          </cell>
        </row>
        <row r="359">
          <cell r="G359">
            <v>43.476702508960578</v>
          </cell>
        </row>
        <row r="360">
          <cell r="G360">
            <v>36.326164874551985</v>
          </cell>
        </row>
        <row r="361">
          <cell r="G361">
            <v>55.412186379928315</v>
          </cell>
        </row>
        <row r="362">
          <cell r="G362">
            <v>49.605734767025091</v>
          </cell>
        </row>
        <row r="363">
          <cell r="G363">
            <v>44.767025089605731</v>
          </cell>
        </row>
        <row r="364">
          <cell r="G364">
            <v>59.121863799283148</v>
          </cell>
        </row>
        <row r="365">
          <cell r="G365">
            <v>52.455197132616476</v>
          </cell>
        </row>
        <row r="366">
          <cell r="G366">
            <v>39.928315412186393</v>
          </cell>
        </row>
        <row r="367">
          <cell r="G367">
            <v>46.379928315412201</v>
          </cell>
        </row>
        <row r="368">
          <cell r="G368">
            <v>67.706093189964179</v>
          </cell>
        </row>
        <row r="369">
          <cell r="G369">
            <v>40.250896057347681</v>
          </cell>
        </row>
        <row r="371">
          <cell r="G371">
            <v>73.082437275985669</v>
          </cell>
        </row>
        <row r="372">
          <cell r="G372">
            <v>53.63799283154124</v>
          </cell>
        </row>
        <row r="373">
          <cell r="G373">
            <v>67.16845878136202</v>
          </cell>
        </row>
        <row r="374">
          <cell r="G374">
            <v>69.587813620071699</v>
          </cell>
        </row>
        <row r="375">
          <cell r="G375">
            <v>62.508960573476706</v>
          </cell>
        </row>
        <row r="376">
          <cell r="G376">
            <v>54.265232974910383</v>
          </cell>
        </row>
        <row r="377">
          <cell r="G377">
            <v>49.229390681003593</v>
          </cell>
        </row>
        <row r="378">
          <cell r="G378">
            <v>54.874551971326163</v>
          </cell>
        </row>
        <row r="379">
          <cell r="G379">
            <v>55.286738351254492</v>
          </cell>
        </row>
        <row r="380">
          <cell r="G380">
            <v>58.207885304659506</v>
          </cell>
        </row>
        <row r="381">
          <cell r="G381">
            <v>40.340501792114708</v>
          </cell>
        </row>
        <row r="382">
          <cell r="G382">
            <v>40.071684587813635</v>
          </cell>
        </row>
        <row r="383">
          <cell r="G383">
            <v>38.046594982078865</v>
          </cell>
        </row>
        <row r="384">
          <cell r="G384">
            <v>41.093189964157716</v>
          </cell>
        </row>
        <row r="385">
          <cell r="G385">
            <v>34.157706093189965</v>
          </cell>
        </row>
        <row r="386">
          <cell r="G386">
            <v>32.75985663082438</v>
          </cell>
        </row>
        <row r="387">
          <cell r="G387">
            <v>65.833333333333343</v>
          </cell>
        </row>
        <row r="388">
          <cell r="G388">
            <v>55.483870967741936</v>
          </cell>
        </row>
        <row r="389">
          <cell r="G389">
            <v>67.616487455197174</v>
          </cell>
        </row>
        <row r="390">
          <cell r="G390">
            <v>50.412186379928322</v>
          </cell>
        </row>
        <row r="391">
          <cell r="G391">
            <v>43.745519713261658</v>
          </cell>
        </row>
        <row r="392">
          <cell r="G392">
            <v>34.982078853046609</v>
          </cell>
        </row>
        <row r="393">
          <cell r="G393">
            <v>32.455197132616483</v>
          </cell>
        </row>
        <row r="394">
          <cell r="G394">
            <v>34.713261648745529</v>
          </cell>
        </row>
        <row r="395">
          <cell r="G395">
            <v>33.010752688172047</v>
          </cell>
        </row>
        <row r="396">
          <cell r="G396">
            <v>53.207885304659506</v>
          </cell>
        </row>
        <row r="397">
          <cell r="G397">
            <v>60.627240143369171</v>
          </cell>
        </row>
        <row r="398">
          <cell r="G398">
            <v>39.175627240143378</v>
          </cell>
        </row>
        <row r="399">
          <cell r="G399">
            <v>59.982078853046602</v>
          </cell>
        </row>
        <row r="400">
          <cell r="G400">
            <v>34.283154121863795</v>
          </cell>
        </row>
        <row r="401">
          <cell r="G401">
            <v>58.315412186379938</v>
          </cell>
        </row>
        <row r="402">
          <cell r="G402">
            <v>62.182795698924728</v>
          </cell>
        </row>
        <row r="403">
          <cell r="G403">
            <v>61.487455197132618</v>
          </cell>
        </row>
        <row r="404">
          <cell r="G404">
            <v>64.551971326164875</v>
          </cell>
        </row>
        <row r="405">
          <cell r="G405">
            <v>58.530465949820794</v>
          </cell>
        </row>
        <row r="406">
          <cell r="G406">
            <v>24.731182795698931</v>
          </cell>
        </row>
        <row r="407">
          <cell r="G407">
            <v>47.258064516129025</v>
          </cell>
        </row>
        <row r="408">
          <cell r="G408">
            <v>35.483870967741936</v>
          </cell>
        </row>
        <row r="409">
          <cell r="G409">
            <v>40</v>
          </cell>
        </row>
        <row r="411">
          <cell r="G411">
            <v>32.939068100358419</v>
          </cell>
        </row>
        <row r="412">
          <cell r="G412">
            <v>69.193548387096769</v>
          </cell>
        </row>
        <row r="413">
          <cell r="G413">
            <v>39.74910394265234</v>
          </cell>
        </row>
        <row r="414">
          <cell r="G414">
            <v>41.003584229390704</v>
          </cell>
        </row>
        <row r="415">
          <cell r="G415">
            <v>39.390681003584241</v>
          </cell>
        </row>
        <row r="416">
          <cell r="G416">
            <v>61.199999999999982</v>
          </cell>
        </row>
        <row r="417">
          <cell r="G417">
            <v>75.999999999999986</v>
          </cell>
        </row>
        <row r="418">
          <cell r="G418">
            <v>31.16487455197133</v>
          </cell>
        </row>
        <row r="419">
          <cell r="G419">
            <v>36.971326164874569</v>
          </cell>
        </row>
        <row r="420">
          <cell r="G420">
            <v>38.010752688172047</v>
          </cell>
        </row>
        <row r="421">
          <cell r="G421">
            <v>36.236559139784958</v>
          </cell>
        </row>
        <row r="422">
          <cell r="G422">
            <v>60.358422939068106</v>
          </cell>
        </row>
        <row r="423">
          <cell r="G423">
            <v>46.48745519713264</v>
          </cell>
        </row>
        <row r="424">
          <cell r="G424">
            <v>52.867383512544826</v>
          </cell>
        </row>
        <row r="425">
          <cell r="G425">
            <v>61.541218637992841</v>
          </cell>
        </row>
        <row r="426">
          <cell r="G426">
            <v>51.057347670250913</v>
          </cell>
        </row>
        <row r="427">
          <cell r="G427">
            <v>35.949820788530481</v>
          </cell>
        </row>
        <row r="428">
          <cell r="G428">
            <v>67.426523297491045</v>
          </cell>
        </row>
        <row r="429">
          <cell r="G429">
            <v>53.58422939068101</v>
          </cell>
        </row>
        <row r="430">
          <cell r="G430">
            <v>52.831541218638009</v>
          </cell>
        </row>
        <row r="431">
          <cell r="G431">
            <v>53.996415770609325</v>
          </cell>
        </row>
        <row r="432">
          <cell r="G432">
            <v>71.075268817204318</v>
          </cell>
        </row>
        <row r="433">
          <cell r="G433">
            <v>49.87455197132617</v>
          </cell>
        </row>
        <row r="434">
          <cell r="G434">
            <v>68.458781362007201</v>
          </cell>
        </row>
        <row r="435">
          <cell r="G435">
            <v>53.261648745519729</v>
          </cell>
        </row>
        <row r="436">
          <cell r="G436">
            <v>39.641577060931915</v>
          </cell>
        </row>
        <row r="437">
          <cell r="G437">
            <v>44.498207885304666</v>
          </cell>
        </row>
        <row r="438">
          <cell r="G438">
            <v>41.146953405017932</v>
          </cell>
        </row>
        <row r="439">
          <cell r="G439">
            <v>34.659498207885299</v>
          </cell>
        </row>
        <row r="440">
          <cell r="G440">
            <v>34.569892473118273</v>
          </cell>
        </row>
        <row r="441">
          <cell r="G441">
            <v>38.978494623655905</v>
          </cell>
        </row>
        <row r="442">
          <cell r="G442">
            <v>40.82437275985663</v>
          </cell>
        </row>
        <row r="443">
          <cell r="G443">
            <v>53.369175627240153</v>
          </cell>
        </row>
        <row r="447">
          <cell r="G447">
            <v>63.906810035842298</v>
          </cell>
        </row>
        <row r="448">
          <cell r="G448">
            <v>46.756272401433698</v>
          </cell>
        </row>
        <row r="449">
          <cell r="G449">
            <v>43.584229390680996</v>
          </cell>
        </row>
        <row r="450">
          <cell r="G450">
            <v>53.752688172043008</v>
          </cell>
        </row>
        <row r="451">
          <cell r="G451">
            <v>62.150537634408622</v>
          </cell>
        </row>
        <row r="452">
          <cell r="G452">
            <v>44.19354838709679</v>
          </cell>
        </row>
        <row r="454">
          <cell r="G454">
            <v>54.774193548387089</v>
          </cell>
        </row>
        <row r="455">
          <cell r="G455">
            <v>57.333333333333329</v>
          </cell>
        </row>
        <row r="456">
          <cell r="G456">
            <v>49.999999999999993</v>
          </cell>
        </row>
        <row r="457">
          <cell r="G457">
            <v>35.416666666666671</v>
          </cell>
        </row>
        <row r="458">
          <cell r="G458">
            <v>66.702508960573496</v>
          </cell>
        </row>
        <row r="459">
          <cell r="G459">
            <v>56.881720430107528</v>
          </cell>
        </row>
        <row r="460">
          <cell r="G460">
            <v>61.326164874551971</v>
          </cell>
        </row>
        <row r="461">
          <cell r="G461">
            <v>67.043010752688176</v>
          </cell>
        </row>
        <row r="462">
          <cell r="G462">
            <v>63.74551971326165</v>
          </cell>
        </row>
        <row r="463">
          <cell r="G463">
            <v>59.892473118279568</v>
          </cell>
        </row>
        <row r="464">
          <cell r="G464">
            <v>40.681003584229401</v>
          </cell>
        </row>
        <row r="465">
          <cell r="G465">
            <v>42.885304659498217</v>
          </cell>
        </row>
        <row r="466">
          <cell r="G466">
            <v>31.971326164874551</v>
          </cell>
        </row>
        <row r="467">
          <cell r="G467">
            <v>31.971326164874551</v>
          </cell>
        </row>
        <row r="468">
          <cell r="G468">
            <v>73.476702508960585</v>
          </cell>
        </row>
        <row r="469">
          <cell r="G469">
            <v>47.921146953405021</v>
          </cell>
        </row>
        <row r="470">
          <cell r="G470">
            <v>48.387096774193552</v>
          </cell>
        </row>
        <row r="471">
          <cell r="G471">
            <v>46.774193548387096</v>
          </cell>
        </row>
        <row r="472">
          <cell r="G472">
            <v>0</v>
          </cell>
        </row>
        <row r="473">
          <cell r="G473">
            <v>33.207885304659506</v>
          </cell>
        </row>
        <row r="474">
          <cell r="G474">
            <v>42.078853046594986</v>
          </cell>
        </row>
        <row r="475">
          <cell r="G475">
            <v>44.01433691756273</v>
          </cell>
        </row>
        <row r="477">
          <cell r="G477">
            <v>70.053763440860223</v>
          </cell>
        </row>
        <row r="478">
          <cell r="G478">
            <v>70.591397849462368</v>
          </cell>
        </row>
        <row r="479">
          <cell r="G479">
            <v>41.541218637992849</v>
          </cell>
        </row>
        <row r="480">
          <cell r="G480">
            <v>69.121863799283176</v>
          </cell>
        </row>
        <row r="481">
          <cell r="G481"/>
        </row>
        <row r="482">
          <cell r="G482">
            <v>61.863799283154144</v>
          </cell>
        </row>
        <row r="483">
          <cell r="G483">
            <v>54.444444444444443</v>
          </cell>
        </row>
        <row r="484">
          <cell r="G484">
            <v>56.379928315412187</v>
          </cell>
        </row>
        <row r="485">
          <cell r="G485">
            <v>27.025089605734767</v>
          </cell>
        </row>
        <row r="486">
          <cell r="G486">
            <v>40.666666666666679</v>
          </cell>
        </row>
        <row r="489">
          <cell r="G489">
            <v>43.745519713261658</v>
          </cell>
        </row>
        <row r="490">
          <cell r="G490">
            <v>35.681003584229401</v>
          </cell>
        </row>
        <row r="492">
          <cell r="G492">
            <v>52.258064516129032</v>
          </cell>
        </row>
        <row r="494">
          <cell r="G494">
            <v>39.928315412186372</v>
          </cell>
        </row>
        <row r="495">
          <cell r="G495">
            <v>43.154121863799261</v>
          </cell>
        </row>
        <row r="496">
          <cell r="G496">
            <v>33.476702508960585</v>
          </cell>
        </row>
        <row r="497">
          <cell r="G497">
            <v>45.304659498207897</v>
          </cell>
        </row>
        <row r="498">
          <cell r="G498">
            <v>66.021505376344081</v>
          </cell>
        </row>
        <row r="499">
          <cell r="G499">
            <v>74.336917562724025</v>
          </cell>
        </row>
        <row r="500">
          <cell r="G500">
            <v>74.336917562724025</v>
          </cell>
        </row>
        <row r="501">
          <cell r="G501">
            <v>42.078853046595</v>
          </cell>
        </row>
        <row r="502">
          <cell r="G502">
            <v>33.476702508960578</v>
          </cell>
        </row>
        <row r="503">
          <cell r="G503">
            <v>40.30465949820789</v>
          </cell>
        </row>
        <row r="504">
          <cell r="G504">
            <v>52.831541218638002</v>
          </cell>
        </row>
        <row r="505">
          <cell r="G505">
            <v>53.100358422939081</v>
          </cell>
        </row>
        <row r="506">
          <cell r="G506">
            <v>58.207885304659513</v>
          </cell>
        </row>
        <row r="507">
          <cell r="G507">
            <v>41.003584229390704</v>
          </cell>
        </row>
        <row r="508">
          <cell r="G508">
            <v>34.820788530465961</v>
          </cell>
        </row>
        <row r="509">
          <cell r="G509">
            <v>40.465949820788552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PÚBLICA"/>
      <sheetName val="Menús"/>
      <sheetName val="Rúb. Agenda. P."/>
      <sheetName val="Rúb. Form."/>
      <sheetName val="Rúb. Imple."/>
      <sheetName val="Medallería"/>
    </sheetNames>
    <sheetDataSet>
      <sheetData sheetId="0">
        <row r="23">
          <cell r="F23">
            <v>100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PÚBLICA"/>
      <sheetName val="FORMULACION"/>
      <sheetName val="Menús"/>
      <sheetName val="IMPLEMENTACIÓN"/>
      <sheetName val="Rúb. Agenda. P."/>
      <sheetName val="Rúb. Form."/>
      <sheetName val="Rúb. Imple."/>
      <sheetName val="Medallería"/>
    </sheetNames>
    <sheetDataSet>
      <sheetData sheetId="0"/>
      <sheetData sheetId="1"/>
      <sheetData sheetId="2"/>
      <sheetData sheetId="3">
        <row r="47">
          <cell r="G47">
            <v>73.681003584229416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s"/>
      <sheetName val="IMPLEMENTACIÓN"/>
      <sheetName val="Rúb. Imple."/>
      <sheetName val="Medallería"/>
    </sheetNames>
    <sheetDataSet>
      <sheetData sheetId="0"/>
      <sheetData sheetId="1">
        <row r="47">
          <cell r="G47">
            <v>48.924731182795711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3">
          <cell r="W43">
            <v>51.512544802867382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s"/>
      <sheetName val="IMPLEMENTACIÓN"/>
      <sheetName val="Rúb. Agenda. P."/>
      <sheetName val="Rúb. Form."/>
      <sheetName val="Rúb. Imple."/>
      <sheetName val="Medallería"/>
    </sheetNames>
    <sheetDataSet>
      <sheetData sheetId="0"/>
      <sheetData sheetId="1">
        <row r="43">
          <cell r="W43">
            <v>53.369175627240139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PÚBLICA"/>
      <sheetName val="FORMULACION"/>
      <sheetName val="IMPLEMENTACIÓN"/>
      <sheetName val="Menús"/>
      <sheetName val="Rúb. Agenda. P."/>
      <sheetName val="Rúb. Form."/>
      <sheetName val="IMP DISCAP"/>
      <sheetName val="Medallería"/>
      <sheetName val="Rúb. Imple.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W43">
            <v>21.827956989247312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PÚBLICA"/>
      <sheetName val="FORMULACION"/>
      <sheetName val="IMPLEMENTACIÓN"/>
      <sheetName val="Menús"/>
      <sheetName val="Rúb. Agenda. P."/>
      <sheetName val="Rúb. Form."/>
      <sheetName val="IMP VEJEZ"/>
      <sheetName val="Medallería"/>
      <sheetName val="Rúb. Imple.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W43">
            <v>22.096774193548391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PÚBLICA"/>
      <sheetName val="FORMULACION"/>
      <sheetName val="IMPLEMENTACIÓN"/>
      <sheetName val="Menús"/>
      <sheetName val="Rúb. Agenda. P."/>
      <sheetName val="Rúb. Form."/>
      <sheetName val="IMP MUJER"/>
      <sheetName val="Medallería"/>
      <sheetName val="Rúb. Imple.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W43">
            <v>24.247311827956988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PÚBLICA"/>
      <sheetName val="Menús"/>
      <sheetName val="Rúb. Agenda. P."/>
      <sheetName val="Rúb. Form."/>
      <sheetName val="Rúb. Imple."/>
      <sheetName val="Medallería"/>
    </sheetNames>
    <sheetDataSet>
      <sheetData sheetId="0">
        <row r="23">
          <cell r="F23">
            <v>83.333333333333343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PÚBLICA"/>
      <sheetName val="FORMULACION"/>
      <sheetName val="Menús"/>
      <sheetName val="IMPLEMENTACIÓN"/>
      <sheetName val="Rúb. Agenda. P."/>
      <sheetName val="Rúb. Form."/>
      <sheetName val="Rúb. Imple."/>
      <sheetName val="Medallería"/>
    </sheetNames>
    <sheetDataSet>
      <sheetData sheetId="0">
        <row r="19">
          <cell r="H19">
            <v>83.333333333333343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PÚBLICA"/>
      <sheetName val="Menús"/>
      <sheetName val="Rúb. Agenda. P."/>
      <sheetName val="Rúb. Form."/>
      <sheetName val="Rúb. Imple."/>
      <sheetName val="Medallería"/>
    </sheetNames>
    <sheetDataSet>
      <sheetData sheetId="0">
        <row r="23">
          <cell r="F23">
            <v>95.833333333333343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PÚBLICA"/>
      <sheetName val="Menús"/>
      <sheetName val="Rúb. Agenda. P."/>
      <sheetName val="Rúb. Form."/>
      <sheetName val="Rúb. Imple."/>
      <sheetName val="Medallería"/>
    </sheetNames>
    <sheetDataSet>
      <sheetData sheetId="0">
        <row r="23">
          <cell r="F23">
            <v>76.666666666666686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biola Pardo Pardo" refreshedDate="44755.609669791666" createdVersion="5" refreshedVersion="5" minRefreshableVersion="3" recordCount="604">
  <cacheSource type="worksheet">
    <worksheetSource name="Tabla2"/>
  </cacheSource>
  <cacheFields count="9">
    <cacheField name="Provincia" numFmtId="0">
      <sharedItems/>
    </cacheField>
    <cacheField name="Municipio" numFmtId="0">
      <sharedItems/>
    </cacheField>
    <cacheField name="¿Se realizó AT este año?  (Sí o no)" numFmtId="0">
      <sharedItems/>
    </cacheField>
    <cacheField name="Política Pública" numFmtId="0">
      <sharedItems/>
    </cacheField>
    <cacheField name="Tiempo PP (si aplica)" numFmtId="0">
      <sharedItems containsBlank="1" containsMixedTypes="1" containsNumber="1" containsInteger="1" minValue="2013" maxValue="2021"/>
    </cacheField>
    <cacheField name="Vigencia PP" numFmtId="0">
      <sharedItems/>
    </cacheField>
    <cacheField name="Fase PP" numFmtId="0">
      <sharedItems count="6">
        <s v="Implementación"/>
        <s v="Formulación"/>
        <s v="Agenda Pública"/>
        <s v="Evaluación"/>
        <s v="Monitoreo"/>
        <s v="Sin dato" u="1"/>
      </sharedItems>
    </cacheField>
    <cacheField name="Temática PP" numFmtId="0">
      <sharedItems/>
    </cacheField>
    <cacheField name="Calificación 2021" numFmtId="0">
      <sharedItems containsBlank="1" containsMixedTypes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abiola Pardo Pardo" refreshedDate="44817.446205787041" createdVersion="5" refreshedVersion="5" minRefreshableVersion="3" recordCount="603">
  <cacheSource type="worksheet">
    <worksheetSource name="Tabla2"/>
  </cacheSource>
  <cacheFields count="11">
    <cacheField name="Provincia" numFmtId="0">
      <sharedItems/>
    </cacheField>
    <cacheField name="Municipio" numFmtId="0">
      <sharedItems/>
    </cacheField>
    <cacheField name="¿Se realizó AT este año?  (Sí o no)" numFmtId="0">
      <sharedItems containsBlank="1" count="3">
        <s v="SI"/>
        <s v="NO"/>
        <m u="1"/>
      </sharedItems>
    </cacheField>
    <cacheField name="Política Pública" numFmtId="0">
      <sharedItems containsBlank="1" count="45">
        <s v="Política Pública de Discapacidad "/>
        <s v="Política Pública de Envejecimiento y Vejéz"/>
        <s v="Política Pública de Mujer y Equidad de Género"/>
        <s v="Política Pública de Identidad de Géneros Diversos"/>
        <s v="Política Pública de Primera Infancia, Infancia y Adolescencia"/>
        <s v="Política Pública de Seguridad Alimentaria y Nutricional"/>
        <s v="Política Pública de Acción Comunal"/>
        <s v="Política Pública de Familia"/>
        <s v="Política Pública de Juventud"/>
        <s v="Política Pública de Tecnologías de la Información"/>
        <s v="Política Pública de Gestión del Riesgo"/>
        <s v="Política Pública de Victimas del Conflicto Armado"/>
        <s v="Política Púlblica Social"/>
        <s v="Política Pública de Prevención del Consumo de Sustancias Psicoactivas"/>
        <s v="Política Pública de Cultura y Turismo"/>
        <s v="Política Pública de Salud Mental"/>
        <s v="Política Pública de la Bicicleta"/>
        <s v="Política Pública de Recreación y Deporte"/>
        <s v="Política Pública de Educación Ambiental"/>
        <s v="Política Pública de Libertad Religiosa"/>
        <s v="Política Pública de Presupuestos Participativos"/>
        <s v="Política Pública de Protección y Bienestar Animal"/>
        <s v="Política Pública de Salud Ambiental"/>
        <s v="Política Pública de Participación Ciudadana"/>
        <s v="Política Pública de Salud Sexual"/>
        <s v="Política Pública de Seguridad y Salud en el Trabajo"/>
        <s v="Política Pública de LGTBI"/>
        <s v="Política Pública de DDHH, Paz, Convivencia y Cultura Ciudadana"/>
        <s v="Política Pública de Espacio Público"/>
        <s v="Política Pública de Habitante de Calle"/>
        <s v="Política Pública de Educación"/>
        <s v="Política Pública de Teletrabajo"/>
        <s v="Política Pública de Cambio Climático"/>
        <s v="Política Pública de Movilidad"/>
        <s v="Política Pública de Emprendimiento"/>
        <s v="Política Pública de Población Étnica"/>
        <s v="Política Pública de Salud Pública"/>
        <s v="Política Pública de Erradicación del Trabajo Infantíl"/>
        <s v="Política Pública de DDH, Paz, Convivencia y Cultura Ciudadana"/>
        <s v="Política Pública de Generación de Ingresos"/>
        <s v="Política Pública del Agua"/>
        <m u="1"/>
        <s v="Política Pública de Residuos Sólidos" u="1"/>
        <s v="Sin dato" u="1"/>
        <s v="Plan Integral de Desarrollo Agropecuario" u="1"/>
      </sharedItems>
    </cacheField>
    <cacheField name="Acuerdo Municipal" numFmtId="0">
      <sharedItems containsBlank="1"/>
    </cacheField>
    <cacheField name="Tiempo PP (si aplica)" numFmtId="0">
      <sharedItems containsMixedTypes="1" containsNumber="1" containsInteger="1" minValue="2" maxValue="2023"/>
    </cacheField>
    <cacheField name="Vigencia PP" numFmtId="0">
      <sharedItems/>
    </cacheField>
    <cacheField name="Fase PP" numFmtId="0">
      <sharedItems/>
    </cacheField>
    <cacheField name="Temática PP" numFmtId="0">
      <sharedItems/>
    </cacheField>
    <cacheField name="Calificación 2021" numFmtId="0">
      <sharedItems containsMixedTypes="1" containsNumber="1" minValue="0" maxValue="100"/>
    </cacheField>
    <cacheField name="Calificación 202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Fabiola Pardo Pardo" refreshedDate="44817.447779513888" createdVersion="5" refreshedVersion="5" minRefreshableVersion="3" recordCount="603">
  <cacheSource type="worksheet">
    <worksheetSource name="Tabla2"/>
  </cacheSource>
  <cacheFields count="11">
    <cacheField name="Provincia" numFmtId="0">
      <sharedItems/>
    </cacheField>
    <cacheField name="Municipio" numFmtId="0">
      <sharedItems/>
    </cacheField>
    <cacheField name="¿Se realizó AT este año?  (Sí o no)" numFmtId="0">
      <sharedItems/>
    </cacheField>
    <cacheField name="Política Pública" numFmtId="0">
      <sharedItems/>
    </cacheField>
    <cacheField name="Acuerdo Municipal" numFmtId="0">
      <sharedItems containsBlank="1"/>
    </cacheField>
    <cacheField name="Tiempo PP (si aplica)" numFmtId="0">
      <sharedItems containsMixedTypes="1" containsNumber="1" containsInteger="1" minValue="2" maxValue="2023"/>
    </cacheField>
    <cacheField name="Vigencia PP" numFmtId="0">
      <sharedItems count="63">
        <s v="2017 - 2029"/>
        <s v="2019 - 2029"/>
        <s v="2013 - 2023"/>
        <s v="2013 - 2025"/>
        <s v="2019 - 2030"/>
        <s v="2015 - 2025"/>
        <s v="Sin dato"/>
        <s v="2017 - 2027"/>
        <s v="2013 - 2022"/>
        <s v="2020 - 2030"/>
        <s v="2018 - 2028"/>
        <s v="2019 - 2028"/>
        <s v="2018 - 2027"/>
        <s v="2016 - 2026"/>
        <s v="2014 - 2024"/>
        <s v="2015 - 2023"/>
        <s v="2015 - 2024"/>
        <s v="2014 - 2023"/>
        <s v="2019 - 2035"/>
        <s v="2022 - 2032"/>
        <s v="2017 - 2026"/>
        <s v="2020 - 2029"/>
        <s v="2020 - 2028"/>
        <s v="2021 - 2031"/>
        <s v="2016 - 2027"/>
        <s v="2020 - 2031"/>
        <s v="2019 - 2023"/>
        <s v="2021 - 2030"/>
        <s v="2014 - 2026"/>
        <s v="2011 - 2021"/>
        <s v="2016 - 2025"/>
        <s v="2010 - 2021"/>
        <s v="2009 - 2020"/>
        <s v="2012 - 2022"/>
        <s v="2019 - 2022"/>
        <s v="2020 - 2022"/>
        <s v="2008 - 2022"/>
        <s v="2015 - 2026"/>
        <s v="2019 - 2031"/>
        <s v="2012 - 2015"/>
        <s v="2016 - 2029"/>
        <s v="2018 - 2029"/>
        <s v="2018 - 2021"/>
        <s v="2022 - 2040"/>
        <s v="2023 - 2040"/>
        <s v="2016 - 2030"/>
        <s v="2015 - 2028"/>
        <s v="2022 - 2034"/>
        <s v="2013 - 2024"/>
        <s v="2014 - 2029"/>
        <s v="2017 - 2022"/>
        <s v="2012 - 2025"/>
        <s v="2016 - 2022"/>
        <s v="2014 - 2022"/>
        <s v="2013 - 2027"/>
        <s v="2014 - 2025"/>
        <s v="2018 - 2026"/>
        <s v="2021 - 2028"/>
        <s v="2021 - 2032"/>
        <s v="2016 - 2023"/>
        <s v="2020 - 2027"/>
        <s v="2015 - 2020"/>
        <s v="2020 - 2023"/>
      </sharedItems>
    </cacheField>
    <cacheField name="Fase PP" numFmtId="0">
      <sharedItems/>
    </cacheField>
    <cacheField name="Temática PP" numFmtId="0">
      <sharedItems containsBlank="1" count="43">
        <s v="Discapacidad"/>
        <s v="Envejecimiento y vejéz"/>
        <s v="Mujer y equidad de género"/>
        <s v="Géneros diversos"/>
        <s v="PIIA"/>
        <s v="SAN"/>
        <s v="Acción comunal"/>
        <s v="Familia"/>
        <s v="Juventud"/>
        <s v="TIC"/>
        <s v="Gestión del riesgo"/>
        <s v="Víctimas del conflicto"/>
        <s v="Social"/>
        <s v="SPA"/>
        <s v="Cultura y turismo"/>
        <s v="Salud mental"/>
        <s v="Bicicleta"/>
        <s v="Recreación y deporte"/>
        <s v="Educación ambiental"/>
        <s v="Libertad religiosa"/>
        <s v="Presupuesto participativo"/>
        <s v="Protección y bienestar animal"/>
        <s v="Participación ciudadana"/>
        <s v="Salud sexual"/>
        <s v="Seguridad y salud en el trabajo"/>
        <s v="LGTBI"/>
        <s v="Paz"/>
        <s v="Espacio público"/>
        <s v="Habitante de calle"/>
        <s v="Educación"/>
        <s v="Laboral"/>
        <s v="Cambio climático"/>
        <s v="Movilidad"/>
        <s v="Emprendimiento"/>
        <s v="Población Étnica"/>
        <s v="Salud pública"/>
        <s v="Erradicación de trabajo infantíl"/>
        <s v="Generación de ingresos"/>
        <s v="Agua"/>
        <m u="1"/>
        <s v="Residuos sólidos" u="1"/>
        <s v="Agropecuario" u="1"/>
        <s v="Sin dato" u="1"/>
      </sharedItems>
    </cacheField>
    <cacheField name="Calificación 2021" numFmtId="0">
      <sharedItems containsMixedTypes="1" containsNumber="1" minValue="0" maxValue="100"/>
    </cacheField>
    <cacheField name="Calificación 202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Fabiola Pardo Pardo" refreshedDate="44817.447811458333" createdVersion="5" refreshedVersion="5" minRefreshableVersion="3" recordCount="603">
  <cacheSource type="worksheet">
    <worksheetSource name="Tabla2"/>
  </cacheSource>
  <cacheFields count="11">
    <cacheField name="Provincia" numFmtId="0">
      <sharedItems containsBlank="1" count="16">
        <s v="Alto Magdalena"/>
        <s v="Gualivá"/>
        <s v="Tequendama"/>
        <s v="Sumapaz"/>
        <s v="Magdalena Centro"/>
        <s v="Sabana Occidente"/>
        <s v="Sabana Centro"/>
        <s v="Bajo Magdalena"/>
        <s v="Oriente"/>
        <s v="Ubaté"/>
        <s v="Almeidas"/>
        <s v="Rionegro"/>
        <s v="Guavio"/>
        <s v="Medina"/>
        <m u="1"/>
        <s v="Soacha" u="1"/>
      </sharedItems>
    </cacheField>
    <cacheField name="Municipio" numFmtId="0">
      <sharedItems/>
    </cacheField>
    <cacheField name="¿Se realizó AT este año?  (Sí o no)" numFmtId="0">
      <sharedItems/>
    </cacheField>
    <cacheField name="Política Pública" numFmtId="0">
      <sharedItems/>
    </cacheField>
    <cacheField name="Acuerdo Municipal" numFmtId="0">
      <sharedItems containsBlank="1"/>
    </cacheField>
    <cacheField name="Tiempo PP (si aplica)" numFmtId="0">
      <sharedItems containsMixedTypes="1" containsNumber="1" containsInteger="1" minValue="2" maxValue="2023"/>
    </cacheField>
    <cacheField name="Vigencia PP" numFmtId="0">
      <sharedItems/>
    </cacheField>
    <cacheField name="Fase PP" numFmtId="0">
      <sharedItems/>
    </cacheField>
    <cacheField name="Temática PP" numFmtId="0">
      <sharedItems/>
    </cacheField>
    <cacheField name="Calificación 2021" numFmtId="0">
      <sharedItems containsMixedTypes="1" containsNumber="1" minValue="0" maxValue="100"/>
    </cacheField>
    <cacheField name="Calificación 202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Fabiola Pardo Pardo" refreshedDate="44817.476536689814" createdVersion="5" refreshedVersion="5" minRefreshableVersion="3" recordCount="57">
  <cacheSource type="worksheet">
    <worksheetSource ref="A1:I58" sheet="PP Juventud"/>
  </cacheSource>
  <cacheFields count="9">
    <cacheField name="Provincia" numFmtId="0">
      <sharedItems count="14">
        <s v="Tequendama"/>
        <s v="Sumapaz"/>
        <s v="Magdalena Centro"/>
        <s v="Sabana Centro"/>
        <s v="Ubaté"/>
        <s v="Oriente"/>
        <s v="Almeidas"/>
        <s v="Sabana Occidente"/>
        <s v="Guavio"/>
        <s v="Alto Magdalena"/>
        <s v="Bajo Magdalena"/>
        <s v="Gualivá"/>
        <s v="Rionegro"/>
        <s v="Medina"/>
      </sharedItems>
    </cacheField>
    <cacheField name="Municipio" numFmtId="0">
      <sharedItems count="57">
        <s v="Anapoima "/>
        <s v="Anolaima"/>
        <s v="Apulo"/>
        <s v="Arbeláez"/>
        <s v="Beltrán"/>
        <s v="Cabrera "/>
        <s v="Cachipay"/>
        <s v="Cajicá"/>
        <s v="Carmen de Carupa "/>
        <s v="Chipaque "/>
        <s v="Choachí "/>
        <s v="Chocontá "/>
        <s v="Cogua"/>
        <s v="Cucunubá"/>
        <s v="El Colegio"/>
        <s v="Facatativá"/>
        <s v="Fómeque"/>
        <s v="Funza"/>
        <s v="Fusagasugá"/>
        <s v="Gachalá"/>
        <s v="Girardot"/>
        <s v="Granada"/>
        <s v="Guachetá"/>
        <s v="Guaduas"/>
        <s v="Guataquí"/>
        <s v="Guatavita"/>
        <s v="La Calera"/>
        <s v="Manta"/>
        <s v="Mosquera "/>
        <s v="Nemocón"/>
        <s v="Nocaima"/>
        <s v="Paime"/>
        <s v="Paratebueno"/>
        <s v="Pasca"/>
        <s v="Puerto Salgar"/>
        <s v="Quipile"/>
        <s v="Ricaurte"/>
        <s v="San Antonio del Tequendama"/>
        <s v="San Bernardo"/>
        <s v="San Cayetano"/>
        <s v="San Francisco"/>
        <s v="Sesquilé"/>
        <s v="Silvania"/>
        <s v="Sopó"/>
        <s v="Sutatausa"/>
        <s v="Tabio"/>
        <s v="Tena "/>
        <s v="Tenjo"/>
        <s v="Tibacuy"/>
        <s v="Tocaima"/>
        <s v="Ubaté"/>
        <s v="Une"/>
        <s v="Útica"/>
        <s v="Villagómez"/>
        <s v="Villapinzón"/>
        <s v="Villeta"/>
        <s v="Zipacón"/>
      </sharedItems>
    </cacheField>
    <cacheField name="¿Se realizó AT este año?  (Sí o no)" numFmtId="0">
      <sharedItems count="2">
        <s v="SI"/>
        <s v="NO"/>
      </sharedItems>
    </cacheField>
    <cacheField name="Política Pública" numFmtId="0">
      <sharedItems/>
    </cacheField>
    <cacheField name="Tiempo PP (si aplica)" numFmtId="0">
      <sharedItems containsBlank="1" count="8">
        <m/>
        <s v="Acuerdo No.07 de 2018"/>
        <s v="Acuerdo No. 011 de 2019"/>
        <s v="Decreto 299 de 2015"/>
        <s v="Acuerdo No.009 de 2021"/>
        <s v="Acuerdo No.2 de 2018"/>
        <s v="Acuerdo No.14 de 2015"/>
        <s v="Acuerdo No.08 de 2019"/>
      </sharedItems>
    </cacheField>
    <cacheField name="Vigencia PP" numFmtId="0">
      <sharedItems containsMixedTypes="1" containsNumber="1" containsInteger="1" minValue="4" maxValue="16" count="8">
        <n v="10"/>
        <s v="Sin dato"/>
        <s v="Acuerdo No.008 de 2019"/>
        <n v="9"/>
        <n v="16"/>
        <n v="11"/>
        <n v="4"/>
        <n v="8"/>
      </sharedItems>
    </cacheField>
    <cacheField name="Fase PP" numFmtId="0">
      <sharedItems count="22">
        <s v="2015 - 2025"/>
        <s v="2019 - 2029"/>
        <s v="Sin dato"/>
        <s v="2019 - 2028"/>
        <s v="2018 - 2028"/>
        <s v="2015 - 2024"/>
        <s v="2019 - 2035"/>
        <s v="2020 - 2029"/>
        <s v="2016 - 2027"/>
        <s v="2019 - 2023"/>
        <s v="2014 - 2024"/>
        <s v="2021 - 2031"/>
        <s v="2017 - 2027"/>
        <s v="2014 - 2023"/>
        <s v="2013 - 2023"/>
        <s v="2016 - 2026"/>
        <s v="2014 - 2022"/>
        <s v="2017 - 2026"/>
        <s v="2018 - 2027"/>
        <s v="2019 - 2030"/>
        <s v="2018 - 2029"/>
        <s v="2020 - 2027"/>
      </sharedItems>
    </cacheField>
    <cacheField name="Temática PP" numFmtId="0">
      <sharedItems count="3">
        <s v="Implementación"/>
        <s v="Formulación"/>
        <s v="Agenda Pública"/>
      </sharedItems>
    </cacheField>
    <cacheField name="Calificación 2021" numFmtId="0">
      <sharedItems containsMixedTypes="1" containsNumber="1" minValue="28.458781362007169" maxValue="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Fabiola Pardo Pardo" refreshedDate="44817.588721527776" createdVersion="5" refreshedVersion="5" minRefreshableVersion="3" recordCount="603">
  <cacheSource type="worksheet">
    <worksheetSource name="Tabla2"/>
  </cacheSource>
  <cacheFields count="11">
    <cacheField name="Provincia" numFmtId="0">
      <sharedItems/>
    </cacheField>
    <cacheField name="Municipio" numFmtId="0">
      <sharedItems containsBlank="1" count="117">
        <s v="Anapoima "/>
        <s v="Fúquene"/>
        <s v="Paratebueno"/>
        <s v="Puerto Salgar"/>
        <s v="Sesquilé"/>
        <s v="Guachetá"/>
        <s v="Caparrapí "/>
        <s v="Facatativá"/>
        <s v="Fusagasugá"/>
        <s v="Gachalá"/>
        <s v="Girardot"/>
        <s v="La Calera"/>
        <s v="Tocaima"/>
        <s v="San Antonio del Tequendama"/>
        <s v="Agua de Dios"/>
        <s v="Albán "/>
        <s v="Anolaima"/>
        <s v="Apulo"/>
        <s v="Arbeláez"/>
        <s v="Beltrán"/>
        <s v="Bituima "/>
        <s v="Cabrera "/>
        <s v="Cachipay"/>
        <s v="Cajicá"/>
        <s v="Cáqueza"/>
        <s v="Carmen de Carupa "/>
        <s v="Chaguaní "/>
        <s v="Chía"/>
        <s v="Choachí "/>
        <s v="Chocontá "/>
        <s v="Cogua"/>
        <s v="Cota"/>
        <s v="Cucunubá"/>
        <s v="El Colegio"/>
        <s v="El Peñón"/>
        <s v="El Rosal"/>
        <s v="Fómeque"/>
        <s v="Fosca"/>
        <s v="Gachancipá"/>
        <s v="Gachetá"/>
        <s v="Granada"/>
        <s v="Guaduas"/>
        <s v="Guasca"/>
        <s v="Guataquí"/>
        <s v="Guatavita"/>
        <s v="Guayabal de Síquima"/>
        <s v="Gutiérrez"/>
        <s v="Jerusalén"/>
        <s v="Junín"/>
        <s v="La Mesa"/>
        <s v="La Palma"/>
        <s v="La Peña"/>
        <s v="Machetá"/>
        <s v="Madrid "/>
        <s v="Manta"/>
        <s v="Medina"/>
        <s v="Mosquera "/>
        <s v="Nariño"/>
        <s v="Nemocón"/>
        <s v="Nilo"/>
        <s v="Nimaima"/>
        <s v="Nocaima"/>
        <s v="Pacho"/>
        <s v="Paime"/>
        <s v="Pandi "/>
        <s v="Pasca"/>
        <s v="Quebradanegra"/>
        <s v="Quetame"/>
        <s v="Quipile"/>
        <s v="Ricaurte"/>
        <s v="San Bernardo"/>
        <s v="San Cayetano"/>
        <s v="San Francisco"/>
        <s v="Sasaima"/>
        <s v="Silvania"/>
        <s v="Simijaca"/>
        <s v="Suesca"/>
        <s v="Susa"/>
        <s v="Sutatausa"/>
        <s v="Tabio"/>
        <s v="Tausa"/>
        <s v="Tena "/>
        <s v="Tenjo"/>
        <s v="Tibacuy"/>
        <s v="Tibirita"/>
        <s v="Tocancipá"/>
        <s v="Topaipí"/>
        <s v="Ubaque"/>
        <s v="Ubaté"/>
        <s v="Une"/>
        <s v="Útica"/>
        <s v="Venecia"/>
        <s v="Villagómez"/>
        <s v="Villapinzón"/>
        <s v="Villeta"/>
        <s v="Viotá"/>
        <s v="Yacopí"/>
        <s v="Zipacón"/>
        <s v="Zipaquirá"/>
        <s v="Chipaque "/>
        <s v="Gama "/>
        <s v="Lenguazaque"/>
        <s v="San Juan de Rioseco"/>
        <s v="Sopó"/>
        <s v="Vergara"/>
        <s v="Funza"/>
        <s v="La Vega"/>
        <s v="Guayabetal"/>
        <s v="Subachoque"/>
        <s v="Supatá"/>
        <s v="Bojacá"/>
        <m u="1"/>
        <s v="Sibaté" u="1"/>
        <s v="Pulí" u="1"/>
        <s v="Vianí" u="1"/>
        <s v="Ubalá" u="1"/>
        <s v="Soacha" u="1"/>
      </sharedItems>
    </cacheField>
    <cacheField name="¿Se realizó AT este año?  (Sí o no)" numFmtId="0">
      <sharedItems containsBlank="1" count="3">
        <s v="SI"/>
        <s v="NO"/>
        <m u="1"/>
      </sharedItems>
    </cacheField>
    <cacheField name="Política Pública" numFmtId="0">
      <sharedItems containsBlank="1" count="44">
        <s v="Política Pública de Acción Comunal"/>
        <s v="Política Pública de Cambio Climático"/>
        <s v="Política Pública de Cultura y Turismo"/>
        <s v="Política Pública de DDH, Paz, Convivencia y Cultura Ciudadana"/>
        <s v="Política Pública de DDHH, Paz, Convivencia y Cultura Ciudadana"/>
        <s v="Política Pública de Discapacidad "/>
        <s v="Política Pública de Educación"/>
        <s v="Política Pública de Educación Ambiental"/>
        <s v="Política Pública de Emprendimiento"/>
        <s v="Política Pública de Envejecimiento y Vejéz"/>
        <s v="Política Pública de Erradicación del Trabajo Infantíl"/>
        <s v="Política Pública de Espacio Público"/>
        <s v="Política Pública de Familia"/>
        <s v="Política Pública de Generación de Ingresos"/>
        <s v="Política Pública de Gestión del Riesgo"/>
        <s v="Política Pública de Habitante de Calle"/>
        <s v="Política Pública de Identidad de Géneros Diversos"/>
        <s v="Política Pública de Juventud"/>
        <s v="Política Pública de la Bicicleta"/>
        <s v="Política Pública de LGTBI"/>
        <s v="Política Pública de Libertad Religiosa"/>
        <s v="Política Pública de Movilidad"/>
        <s v="Política Pública de Mujer y Equidad de Género"/>
        <s v="Política Pública de Participación Ciudadana"/>
        <s v="Política Pública de Población Étnica"/>
        <s v="Política Pública de Presupuestos Participativos"/>
        <s v="Política Pública de Prevención del Consumo de Sustancias Psicoactivas"/>
        <s v="Política Pública de Primera Infancia, Infancia y Adolescencia"/>
        <s v="Política Pública de Protección y Bienestar Animal"/>
        <s v="Política Pública de Recreación y Deporte"/>
        <s v="Política Pública de Salud Ambiental"/>
        <s v="Política Pública de Salud Mental"/>
        <s v="Política Pública de Salud Pública"/>
        <s v="Política Pública de Salud Sexual"/>
        <s v="Política Pública de Seguridad Alimentaria y Nutricional"/>
        <s v="Política Pública de Seguridad y Salud en el Trabajo"/>
        <s v="Política Pública de Tecnologías de la Información"/>
        <s v="Política Pública de Teletrabajo"/>
        <s v="Política Pública de Victimas del Conflicto Armado"/>
        <s v="Política Pública del Agua"/>
        <s v="Política Púlblica Social"/>
        <m u="1"/>
        <s v="Sin dato" u="1"/>
        <s v="Plan Integral de Desarrollo Agropecuario" u="1"/>
      </sharedItems>
    </cacheField>
    <cacheField name="Acuerdo Municipal" numFmtId="0">
      <sharedItems containsBlank="1"/>
    </cacheField>
    <cacheField name="Tiempo PP (si aplica)" numFmtId="0">
      <sharedItems containsMixedTypes="1" containsNumber="1" containsInteger="1" minValue="2" maxValue="2023"/>
    </cacheField>
    <cacheField name="Vigencia PP" numFmtId="0">
      <sharedItems/>
    </cacheField>
    <cacheField name="Fase PP" numFmtId="0">
      <sharedItems/>
    </cacheField>
    <cacheField name="Temática PP" numFmtId="0">
      <sharedItems/>
    </cacheField>
    <cacheField name="Calificación 2021" numFmtId="0">
      <sharedItems containsMixedTypes="1" containsNumber="1" minValue="0" maxValue="100"/>
    </cacheField>
    <cacheField name="Calificación 202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Fabiola Pardo Pardo" refreshedDate="44819.632371180553" createdVersion="5" refreshedVersion="5" minRefreshableVersion="3" recordCount="115">
  <cacheSource type="worksheet">
    <worksheetSource ref="A1:J116" sheet="PIIA familia y social"/>
  </cacheSource>
  <cacheFields count="10">
    <cacheField name="Provincia" numFmtId="0">
      <sharedItems containsBlank="1" count="15">
        <s v="Tequendama"/>
        <s v="Magdalena Centro"/>
        <s v="Sabana Centro"/>
        <s v="Ubaté"/>
        <m/>
        <s v="Alto Magdalena"/>
        <s v="Sumapaz"/>
        <s v="Gualivá"/>
        <s v="Bajo Magdalena"/>
        <s v="Oriente"/>
        <s v="Almeidas"/>
        <s v="Rionegro"/>
        <s v="Sabana Occidente"/>
        <s v="Guavio"/>
        <s v="Medina"/>
      </sharedItems>
    </cacheField>
    <cacheField name="Municipio" numFmtId="0">
      <sharedItems containsBlank="1"/>
    </cacheField>
    <cacheField name="¿Se realizó AT este año?  (Sí o no)" numFmtId="0">
      <sharedItems containsBlank="1"/>
    </cacheField>
    <cacheField name="Política Pública" numFmtId="0">
      <sharedItems containsBlank="1"/>
    </cacheField>
    <cacheField name="Acuerdo Municipal" numFmtId="0">
      <sharedItems containsBlank="1"/>
    </cacheField>
    <cacheField name="Tiempo PP (si aplica)" numFmtId="0">
      <sharedItems containsBlank="1" containsMixedTypes="1" containsNumber="1" containsInteger="1" minValue="7" maxValue="18"/>
    </cacheField>
    <cacheField name="Vigencia PP" numFmtId="0">
      <sharedItems containsBlank="1"/>
    </cacheField>
    <cacheField name="Fase PP" numFmtId="0">
      <sharedItems containsBlank="1" count="6">
        <s v="Formulación"/>
        <s v="Agenda Pública"/>
        <s v="Implementación"/>
        <m/>
        <s v="Evaluación"/>
        <s v="Monitoreo"/>
      </sharedItems>
    </cacheField>
    <cacheField name="Temática PP" numFmtId="0">
      <sharedItems containsBlank="1"/>
    </cacheField>
    <cacheField name="Calificación 2021" numFmtId="0">
      <sharedItems containsBlank="1" containsMixedTypes="1" containsNumber="1" minValue="26" maxValue="1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OnLoad="1" refreshedBy="Fabiola Pardo Pardo" refreshedDate="45033.573416898151" createdVersion="5" refreshedVersion="5" minRefreshableVersion="3" recordCount="629">
  <cacheSource type="worksheet">
    <worksheetSource name="Tabla2"/>
  </cacheSource>
  <cacheFields count="11">
    <cacheField name="Provincia" numFmtId="0">
      <sharedItems containsBlank="1" count="16">
        <s v="Almeidas"/>
        <s v="Alto Magdalena"/>
        <s v="Bajo Magdalena"/>
        <s v="Gualivá"/>
        <s v="Guavio"/>
        <s v="Magdalena Centro"/>
        <s v="Medina"/>
        <s v="Oriente"/>
        <s v="Rionegro"/>
        <s v="Sabana Centro"/>
        <s v="Sabana Occidente"/>
        <s v="Soacha"/>
        <s v="Sumapaz"/>
        <s v="Tequendama"/>
        <s v="Ubaté"/>
        <m u="1"/>
      </sharedItems>
    </cacheField>
    <cacheField name="Municipio" numFmtId="0">
      <sharedItems containsBlank="1" count="116">
        <s v="Chocontá "/>
        <s v="Machetá"/>
        <s v="Manta"/>
        <s v="Sesquilé"/>
        <s v="Suesca"/>
        <s v="Tibirita"/>
        <s v="Villapinzón"/>
        <s v="Agua de Dios"/>
        <s v="Girardot"/>
        <s v="Guataquí"/>
        <s v="Jerusalén"/>
        <s v="Nariño"/>
        <s v="Nilo"/>
        <s v="Ricaurte"/>
        <s v="Tocaima"/>
        <s v="Caparrapí "/>
        <s v="Guaduas"/>
        <s v="Puerto Salgar"/>
        <s v="Albán "/>
        <s v="La Peña"/>
        <s v="La Vega"/>
        <s v="Nimaima"/>
        <s v="Nocaima"/>
        <s v="Quebradanegra"/>
        <s v="San Francisco"/>
        <s v="Sasaima"/>
        <s v="Supatá"/>
        <s v="Útica"/>
        <s v="Vergara"/>
        <s v="Villeta"/>
        <s v="Gachalá"/>
        <s v="Gachetá"/>
        <s v="Gama"/>
        <s v="Gama "/>
        <s v="Guasca"/>
        <s v="Guatavita"/>
        <s v="Junín"/>
        <s v="La Calera"/>
        <s v="Beltrán"/>
        <s v="Bituima "/>
        <s v="Chaguaní "/>
        <s v="Guayabal de Síquima"/>
        <s v="San Juan de Rioseco"/>
        <s v="Vianí"/>
        <s v="Medina"/>
        <s v="Paratebueno"/>
        <s v="Cáqueza"/>
        <s v="Chipaque "/>
        <s v="Choachí "/>
        <s v="Fómeque"/>
        <s v="Fosca"/>
        <s v="Guayabetal"/>
        <s v="Gutiérrez"/>
        <s v="Quetame"/>
        <s v="Ubaque"/>
        <s v="Une"/>
        <s v="El Peñón"/>
        <s v="La Palma"/>
        <s v="Pacho"/>
        <s v="Paime"/>
        <s v="San Cayetano"/>
        <s v="Topaipí"/>
        <s v="Villagómez"/>
        <s v="Yacopí"/>
        <s v="Cajicá"/>
        <s v="Chía"/>
        <s v="Cogua"/>
        <s v="Cota"/>
        <s v="Gachancipá"/>
        <s v="Nemocón"/>
        <s v="Sopó"/>
        <s v="Tabio"/>
        <s v="Tenjo"/>
        <s v="Tocancipá"/>
        <s v="Zipaquirá"/>
        <s v="Bojacá"/>
        <s v="El Rosal"/>
        <s v="Facatativá"/>
        <s v="Funza"/>
        <s v="Madrid "/>
        <s v="Mosquera "/>
        <s v="Subachoque"/>
        <s v="Zipacón"/>
        <s v="Sibaté"/>
        <s v="Soacha"/>
        <s v="Arbeláez"/>
        <s v="Cabrera "/>
        <s v="Fusagasugá"/>
        <s v="Granada"/>
        <s v="Pandi "/>
        <s v="Pasca"/>
        <s v="San Bernardo"/>
        <s v="Silvania"/>
        <s v="Tibacuy"/>
        <s v="Venecia"/>
        <s v="Anapoima "/>
        <s v="Anolaima"/>
        <s v="Apulo"/>
        <s v="Cachipay"/>
        <s v="El Colegio"/>
        <s v="La Mesa"/>
        <s v="Quipile"/>
        <s v="San Antonio del Tequendama"/>
        <s v="Tena "/>
        <s v="Viotá"/>
        <s v="Carmen de Carupa "/>
        <s v="Cucunubá"/>
        <s v="Fúquene"/>
        <s v="Guachetá"/>
        <s v="Lenguazaque"/>
        <s v="Simijaca"/>
        <s v="Susa"/>
        <s v="Sutatausa"/>
        <s v="Tausa"/>
        <s v="Ubaté"/>
        <m u="1"/>
      </sharedItems>
    </cacheField>
    <cacheField name="¿Se realizó AT este año?  (Sí o no)" numFmtId="0">
      <sharedItems/>
    </cacheField>
    <cacheField name="Política Pública" numFmtId="0">
      <sharedItems/>
    </cacheField>
    <cacheField name="Acuerdo Municipal" numFmtId="0">
      <sharedItems containsBlank="1"/>
    </cacheField>
    <cacheField name="Tiempo PP (si aplica)" numFmtId="0">
      <sharedItems containsMixedTypes="1" containsNumber="1" containsInteger="1" minValue="2" maxValue="18"/>
    </cacheField>
    <cacheField name="Vigencia PP" numFmtId="0">
      <sharedItems/>
    </cacheField>
    <cacheField name="Fase PP" numFmtId="0">
      <sharedItems/>
    </cacheField>
    <cacheField name="Temática PP" numFmtId="0">
      <sharedItems containsBlank="1"/>
    </cacheField>
    <cacheField name="Calificación 2021" numFmtId="0">
      <sharedItems containsBlank="1" containsMixedTypes="1" containsNumber="1" minValue="0" maxValue="100"/>
    </cacheField>
    <cacheField name="Calificación 2023" numFmtId="0">
      <sharedItems containsMixedTypes="1" containsNumber="1" containsInteger="1" minValue="3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4">
  <r>
    <s v="Alto Magdalena"/>
    <s v="Agua de Dios"/>
    <s v="SI"/>
    <s v="Política Pública de Discapacidad "/>
    <s v="2017 - 2029 "/>
    <s v="2017 - 2029"/>
    <x v="0"/>
    <s v="Discapacidad"/>
    <n v="62.670250896057361"/>
  </r>
  <r>
    <s v="Alto Magdalena"/>
    <s v="Agua de Dios"/>
    <s v="SI"/>
    <s v="Política Pública de Envejecimiento y Vejéz"/>
    <s v="2017 - 2029 "/>
    <s v="2017 - 2029"/>
    <x v="0"/>
    <s v="Envejecimiento y vejéz"/>
    <n v="65.465949820788538"/>
  </r>
  <r>
    <s v="Alto Magdalena"/>
    <s v="Agua de Dios"/>
    <s v="SI"/>
    <s v="Política Pública de Mujer y Equidad de Género"/>
    <n v="2019"/>
    <s v="2019 - 2029"/>
    <x v="0"/>
    <s v="Mujer y equidad de género"/>
    <n v="65.645161290322577"/>
  </r>
  <r>
    <s v="Alto Magdalena"/>
    <s v="Agua de Dios"/>
    <s v="SI"/>
    <s v="Política Pública de Identidad de Géneros Diversos"/>
    <s v="Acuerdo No.012 de 2019"/>
    <s v="2019 - 2029"/>
    <x v="0"/>
    <s v="Géneros diversos"/>
    <n v="53.369175627240139"/>
  </r>
  <r>
    <s v="Alto Magdalena"/>
    <s v="Agua de Dios"/>
    <s v="SI"/>
    <s v="Política Pública de Primera Infancia, Infancia y Adolescencia"/>
    <n v="2013"/>
    <s v="2013 - 2023"/>
    <x v="0"/>
    <s v="PIIA"/>
    <n v="58.028673835125439"/>
  </r>
  <r>
    <s v="Alto Magdalena"/>
    <s v="Agua de Dios"/>
    <s v="SI"/>
    <s v="Política Pública de Seguridad Alimentaria y Nutricional"/>
    <s v="2019 - 2029"/>
    <s v="2019 - 2029"/>
    <x v="0"/>
    <s v="SAN"/>
    <n v="65.627240143369193"/>
  </r>
  <r>
    <s v="Gualivá"/>
    <s v="Albán "/>
    <s v="SI"/>
    <s v="Política Pública de Discapacidad "/>
    <s v="2013 - 2023"/>
    <s v="2013 - 2023"/>
    <x v="0"/>
    <s v="Discapacidad"/>
    <n v="44.767025089605717"/>
  </r>
  <r>
    <s v="Gualivá"/>
    <s v="Albán "/>
    <s v="SI"/>
    <s v="Política Pública de Envejecimiento y Vejéz"/>
    <s v="2013 - 2023"/>
    <s v="2013 - 2023"/>
    <x v="0"/>
    <s v="Envejecimiento y vejéz"/>
    <n v="38.853046594982089"/>
  </r>
  <r>
    <s v="Gualivá"/>
    <s v="Albán "/>
    <s v="SI"/>
    <s v="Política Pública de Primera Infancia, Infancia y Adolescencia"/>
    <s v="2013 - 2023"/>
    <s v="2013 - 2023"/>
    <x v="0"/>
    <s v="PIIA"/>
    <n v="49.874551971326163"/>
  </r>
  <r>
    <s v="Gualivá"/>
    <s v="Albán "/>
    <s v="SI"/>
    <s v="Política Pública de Mujer y Equidad de Género"/>
    <s v="Acuerdo No.019 de 2013"/>
    <s v="2013 - 2025"/>
    <x v="0"/>
    <s v="Mujer y equidad de género"/>
    <s v="Sin dato"/>
  </r>
  <r>
    <s v="Tequendama"/>
    <s v="Anapoima "/>
    <s v="SI"/>
    <s v="Política Pública de Acción Comunal"/>
    <s v="2019 - 2030"/>
    <s v="2019 - 2030"/>
    <x v="0"/>
    <s v="Acción comunal"/>
    <n v="61.433691756272403"/>
  </r>
  <r>
    <s v="Tequendama"/>
    <s v="Anapoima "/>
    <s v="SI"/>
    <s v="Política Pública de Discapacidad "/>
    <s v="2015 - 2025"/>
    <s v="2015 - 2025"/>
    <x v="0"/>
    <s v="Discapacidad"/>
    <n v="61.738351254480285"/>
  </r>
  <r>
    <s v="Tequendama"/>
    <s v="Anapoima "/>
    <s v="SI"/>
    <s v="Política Pública de Envejecimiento y Vejéz"/>
    <s v="2015 - 2025"/>
    <s v="2015 - 2025"/>
    <x v="0"/>
    <s v="Envejecimiento y vejéz"/>
    <n v="54.835125448028663"/>
  </r>
  <r>
    <s v="Tequendama"/>
    <s v="Anapoima "/>
    <s v="SI"/>
    <s v="Política Pública de Familia"/>
    <s v="Sin dato"/>
    <s v="Sin dato"/>
    <x v="1"/>
    <s v="Familia"/>
    <s v="Sin dato"/>
  </r>
  <r>
    <s v="Tequendama"/>
    <s v="Anapoima "/>
    <s v="SI"/>
    <s v="Política Pública de Juventud"/>
    <s v="2015 - 2025"/>
    <s v="2015 - 2025"/>
    <x v="0"/>
    <s v="Juventud"/>
    <n v="41.200716845878148"/>
  </r>
  <r>
    <s v="Tequendama"/>
    <s v="Anapoima "/>
    <s v="SI"/>
    <s v="Política Pública de Mujer y Equidad de Género"/>
    <s v="Sin dato"/>
    <s v="Sin dato"/>
    <x v="1"/>
    <s v="Mujer y equidad de género"/>
    <s v="Sin dato"/>
  </r>
  <r>
    <s v="Tequendama"/>
    <s v="Anapoima "/>
    <s v="SI"/>
    <s v="Política Pública de Primera Infancia, Infancia y Adolescencia"/>
    <s v="2013 - 2023"/>
    <s v="2013 - 2023"/>
    <x v="0"/>
    <s v="PIIA"/>
    <n v="33.351254480286748"/>
  </r>
  <r>
    <s v="Tequendama"/>
    <s v="Anapoima "/>
    <s v="SI"/>
    <s v="Política Pública de Seguridad Alimentaria y Nutricional"/>
    <s v="2015 - 2025"/>
    <s v="2015 - 2025"/>
    <x v="0"/>
    <s v="SAN"/>
    <n v="50.985663082437277"/>
  </r>
  <r>
    <s v="Tequendama"/>
    <s v="Anolaima"/>
    <s v="SI"/>
    <s v="Política Pública de Discapacidad "/>
    <n v="2017"/>
    <s v="2017 - 2027"/>
    <x v="0"/>
    <s v="Discapacidad"/>
    <n v="68.924731182795711"/>
  </r>
  <r>
    <s v="Tequendama"/>
    <s v="Anolaima"/>
    <s v="SI"/>
    <s v="Política Pública de Envejecimiento y Vejéz"/>
    <s v="2015 - 2025"/>
    <s v="2015 - 2025"/>
    <x v="0"/>
    <s v="Envejecimiento y vejéz"/>
    <n v="65.179211469534025"/>
  </r>
  <r>
    <s v="Tequendama"/>
    <s v="Anolaima"/>
    <s v="SI"/>
    <s v="Política Pública de Juventud"/>
    <s v="2019 - 2029"/>
    <s v="2019 - 2029"/>
    <x v="0"/>
    <s v="Juventud"/>
    <n v="72.007168458781393"/>
  </r>
  <r>
    <s v="Tequendama"/>
    <s v="Anolaima"/>
    <s v="SI"/>
    <s v="Política Pública de Mujer y Equidad de Género"/>
    <s v="2019 - 2029"/>
    <s v="2019 - 2029"/>
    <x v="0"/>
    <s v="Mujer y equidad de género"/>
    <n v="65.286738351254485"/>
  </r>
  <r>
    <s v="Tequendama"/>
    <s v="Anolaima"/>
    <s v="SI"/>
    <s v="Política Pública de Primera Infancia, Infancia y Adolescencia"/>
    <s v="2019 - 2029"/>
    <s v="2019 - 2029"/>
    <x v="0"/>
    <s v="PIIA"/>
    <n v="68.673835125448036"/>
  </r>
  <r>
    <s v="Tequendama"/>
    <s v="Anolaima"/>
    <s v="SI"/>
    <s v="Política Pública de Tecnologías de la Información"/>
    <s v="Sin dato"/>
    <s v="Sin dato"/>
    <x v="0"/>
    <s v="TIC"/>
    <n v="28.673835125448033"/>
  </r>
  <r>
    <s v="Tequendama"/>
    <s v="Apulo"/>
    <s v="SI"/>
    <s v="Política Pública de Primera Infancia, Infancia y Adolescencia"/>
    <n v="2013"/>
    <s v="2013 - 2022"/>
    <x v="0"/>
    <s v="PIIA"/>
    <n v="50.376344086021518"/>
  </r>
  <r>
    <s v="Tequendama"/>
    <s v="Apulo"/>
    <s v="SI"/>
    <s v="Política Pública de Mujer y Equidad de Género"/>
    <s v="Sin dato"/>
    <s v="Sin dato"/>
    <x v="0"/>
    <s v="Mujer y equidad de género"/>
    <s v="Sin dato"/>
  </r>
  <r>
    <s v="Tequendama"/>
    <s v="Apulo"/>
    <s v="SI"/>
    <s v="Política Pública de Juventud"/>
    <s v="Sin dato"/>
    <s v="Sin dato"/>
    <x v="0"/>
    <s v="Juventud"/>
    <s v="Sin dato"/>
  </r>
  <r>
    <s v="Tequendama"/>
    <s v="Apulo"/>
    <s v="SI"/>
    <s v="Política Pública de Envejecimiento y Vejéz"/>
    <s v="Sin dato"/>
    <s v="Sin dato"/>
    <x v="0"/>
    <s v="Envejecimiento y vejéz"/>
    <s v="Sin dato"/>
  </r>
  <r>
    <s v="Tequendama"/>
    <s v="Apulo"/>
    <s v="SI"/>
    <s v="Política Pública de Familia"/>
    <s v="Sin dato"/>
    <s v="Sin dato"/>
    <x v="2"/>
    <s v="Familia"/>
    <s v="Sin dato"/>
  </r>
  <r>
    <s v="Tequendama"/>
    <s v="Apulo"/>
    <s v="SI"/>
    <s v="Política Pública de Discapacidad "/>
    <s v="Sin dato"/>
    <s v="Sin dato"/>
    <x v="0"/>
    <s v="Discapacidad"/>
    <s v="Sin dato"/>
  </r>
  <r>
    <s v="Tequendama"/>
    <s v="Apulo"/>
    <s v="SI"/>
    <s v="Política Pública de Seguridad Alimentaria y Nutricional"/>
    <s v="2020 - 2030"/>
    <s v="2020 - 2030"/>
    <x v="0"/>
    <s v="SAN"/>
    <n v="49.283154121863816"/>
  </r>
  <r>
    <s v="Sumapaz"/>
    <s v="Arbeláez"/>
    <s v="SI"/>
    <s v="Política Pública de Discapacidad "/>
    <s v="2019- 2029"/>
    <s v="2019 - 2029"/>
    <x v="0"/>
    <s v="Discapacidad"/>
    <n v="49.372759856630807"/>
  </r>
  <r>
    <s v="Sumapaz"/>
    <s v="Arbeláez"/>
    <s v="SI"/>
    <s v="Política Pública de Envejecimiento y Vejéz"/>
    <s v="2018 - 2028"/>
    <s v="2018 - 2028"/>
    <x v="0"/>
    <s v="Envejecimiento y vejéz"/>
    <n v="46.953405017921135"/>
  </r>
  <r>
    <s v="Sumapaz"/>
    <s v="Arbeláez"/>
    <s v="SI"/>
    <s v="Política Pública de Gestión del Riesgo"/>
    <s v="2020 - 2030"/>
    <s v="2020 - 2030"/>
    <x v="0"/>
    <s v="Gestión del riesgo"/>
    <n v="38.100358422939067"/>
  </r>
  <r>
    <s v="Sumapaz"/>
    <s v="Arbeláez"/>
    <s v="SI"/>
    <s v="Política Pública de Mujer y Equidad de Género"/>
    <s v="2018 - 2028"/>
    <s v="2018 - 2028"/>
    <x v="0"/>
    <s v="Mujer y equidad de género"/>
    <n v="57.060931899641567"/>
  </r>
  <r>
    <s v="Sumapaz"/>
    <s v="Arbeláez"/>
    <s v="SI"/>
    <s v="Política Pública de Juventud"/>
    <s v="Sin dato"/>
    <s v="Sin dato"/>
    <x v="1"/>
    <s v="Juventud"/>
    <n v="33.942652329749116"/>
  </r>
  <r>
    <s v="Sumapaz"/>
    <s v="Arbeláez"/>
    <s v="SI"/>
    <s v="Política Pública de Primera Infancia, Infancia y Adolescencia"/>
    <s v="2019- 2029"/>
    <s v="2019 - 2029"/>
    <x v="0"/>
    <s v="PIIA"/>
    <n v="57.598566308243733"/>
  </r>
  <r>
    <s v="Magdalena Centro"/>
    <s v="Beltrán"/>
    <s v="SI"/>
    <s v="Política Pública de Discapacidad "/>
    <s v="2017 - 2027"/>
    <s v="2017 - 2027"/>
    <x v="0"/>
    <s v="Discapacidad"/>
    <n v="67.992831541218649"/>
  </r>
  <r>
    <s v="Magdalena Centro"/>
    <s v="Beltrán"/>
    <s v="SI"/>
    <s v="Política Pública de Envejecimiento y Vejéz"/>
    <s v="2017 - 2027"/>
    <s v="2017 - 2027"/>
    <x v="0"/>
    <s v="Envejecimiento y vejéz"/>
    <s v="Sin dato"/>
  </r>
  <r>
    <s v="Magdalena Centro"/>
    <s v="Beltrán"/>
    <s v="SI"/>
    <s v="Política Pública de Familia"/>
    <s v="2018 - 2027"/>
    <s v="2018 - 2027"/>
    <x v="0"/>
    <s v="Familia"/>
    <s v="Sin dato"/>
  </r>
  <r>
    <s v="Magdalena Centro"/>
    <s v="Beltrán"/>
    <s v="SI"/>
    <s v="Política Pública de Juventud"/>
    <s v="2018 - 2028"/>
    <s v="2018 - 2028"/>
    <x v="0"/>
    <s v="Juventud"/>
    <s v="Sin dato"/>
  </r>
  <r>
    <s v="Magdalena Centro"/>
    <s v="Beltrán"/>
    <s v="SI"/>
    <s v="Política Pública de Mujer y Equidad de Género"/>
    <s v="2017 - 2027"/>
    <s v="2017 - 2027"/>
    <x v="0"/>
    <s v="Mujer y equidad de género"/>
    <s v="Sin dato"/>
  </r>
  <r>
    <s v="Magdalena Centro"/>
    <s v="Beltrán"/>
    <s v="SI"/>
    <s v="Política Pública de Primera Infancia, Infancia y Adolescencia"/>
    <s v="2016 - 2026"/>
    <s v="2016 - 2026"/>
    <x v="0"/>
    <s v="PIIA"/>
    <s v="Sin dato"/>
  </r>
  <r>
    <s v="Magdalena Centro"/>
    <s v="Beltrán"/>
    <s v="SI"/>
    <s v="Política Pública de Victimas del Conflicto Armado"/>
    <s v="2019 - 2029"/>
    <s v="2019 - 2029"/>
    <x v="0"/>
    <s v="Víctimas del conflicto"/>
    <s v="Sin dato"/>
  </r>
  <r>
    <s v="Magdalena Centro"/>
    <s v="Bituima "/>
    <s v="SI"/>
    <s v="Política Pública de Discapacidad "/>
    <s v="2020 - 2030"/>
    <s v="2020 - 2030"/>
    <x v="0"/>
    <s v="Discapacidad"/>
    <n v="53.906810035842291"/>
  </r>
  <r>
    <s v="Magdalena Centro"/>
    <s v="Bituima "/>
    <s v="SI"/>
    <s v="Política Pública de Envejecimiento y Vejéz"/>
    <s v="2020 - 2030"/>
    <s v="2020 - 2030"/>
    <x v="0"/>
    <s v="Envejecimiento y vejéz"/>
    <n v="51.577060931899631"/>
  </r>
  <r>
    <s v="Magdalena Centro"/>
    <s v="Bituima "/>
    <s v="SI"/>
    <s v="Política Pública de Mujer y Equidad de Género"/>
    <s v="2014 - 2024"/>
    <s v="2014 - 2024"/>
    <x v="0"/>
    <s v="Mujer y equidad de género"/>
    <n v="81.25"/>
  </r>
  <r>
    <s v="Magdalena Centro"/>
    <s v="Bituima "/>
    <s v="SI"/>
    <s v="Política Pública de Primera Infancia, Infancia y Adolescencia"/>
    <s v="2020 - 2030"/>
    <s v="2020 - 2030"/>
    <x v="0"/>
    <s v="PIIA"/>
    <n v="51.218637992831539"/>
  </r>
  <r>
    <s v="Magdalena Centro"/>
    <s v="Bituima "/>
    <s v="SI"/>
    <s v="Política Pública de Seguridad Alimentaria y Nutricional"/>
    <s v="2020 - 2030"/>
    <s v="2020 - 2030"/>
    <x v="0"/>
    <s v="SAN"/>
    <n v="49.336917562724011"/>
  </r>
  <r>
    <s v="Sabana Occidente"/>
    <s v="Bojacá"/>
    <s v="SI"/>
    <s v="Política Púlblica Social"/>
    <s v="Acuerdo No.011 de 2013"/>
    <s v="2015 - 2023"/>
    <x v="3"/>
    <s v="Social"/>
    <n v="45.833333333333329"/>
  </r>
  <r>
    <s v="Sumapaz"/>
    <s v="Cabrera "/>
    <s v="NO"/>
    <s v="Política Pública de Discapacidad "/>
    <s v="2018 - 2027"/>
    <s v="2018 - 2027"/>
    <x v="0"/>
    <s v="Discapacidad"/>
    <n v="45.304659498207897"/>
  </r>
  <r>
    <s v="Sumapaz"/>
    <s v="Cabrera "/>
    <s v="NO"/>
    <s v="Política Pública de Envejecimiento y Vejéz"/>
    <s v="2018 - 2027"/>
    <s v="2018 - 2027"/>
    <x v="0"/>
    <s v="Envejecimiento y vejéz"/>
    <n v="45.304659498207897"/>
  </r>
  <r>
    <s v="Sumapaz"/>
    <s v="Cabrera "/>
    <s v="NO"/>
    <s v="Política Pública de Gestión del Riesgo"/>
    <s v="2019 - 2028"/>
    <s v="2019 - 2028"/>
    <x v="0"/>
    <s v="Gestión del riesgo"/>
    <n v="75.73476702508961"/>
  </r>
  <r>
    <s v="Sumapaz"/>
    <s v="Cabrera "/>
    <s v="NO"/>
    <s v="Política Pública de Juventud"/>
    <s v="2015 - 2024"/>
    <s v="2015 - 2024"/>
    <x v="0"/>
    <s v="Juventud"/>
    <n v="45.304659498207897"/>
  </r>
  <r>
    <s v="Sumapaz"/>
    <s v="Cabrera "/>
    <s v="NO"/>
    <s v="Política Pública de Mujer y Equidad de Género"/>
    <s v="2019 - 2028"/>
    <s v="2019 - 2028"/>
    <x v="0"/>
    <s v="Mujer y equidad de género"/>
    <n v="45.752688172043015"/>
  </r>
  <r>
    <s v="Sumapaz"/>
    <s v="Cabrera "/>
    <s v="NO"/>
    <s v="Política Pública de Primera Infancia, Infancia y Adolescencia"/>
    <s v="2019 - 2028"/>
    <s v="2019 - 2028"/>
    <x v="0"/>
    <s v="PIIA"/>
    <n v="45.734767025089617"/>
  </r>
  <r>
    <s v="Tequendama"/>
    <s v="Cachipay"/>
    <s v="SI"/>
    <s v="Política Pública de Discapacidad "/>
    <s v="Sin dato"/>
    <s v="Sin dato"/>
    <x v="1"/>
    <s v="Discapacidad"/>
    <s v="Sin dato"/>
  </r>
  <r>
    <s v="Tequendama"/>
    <s v="Cachipay"/>
    <s v="SI"/>
    <s v="Política Pública de Juventud"/>
    <s v="Sin dato"/>
    <s v="Sin dato"/>
    <x v="1"/>
    <s v="Juventud"/>
    <n v="64.166666666666671"/>
  </r>
  <r>
    <s v="Tequendama"/>
    <s v="Cachipay"/>
    <s v="SI"/>
    <s v="Política Pública de Mujer y Equidad de Género"/>
    <s v="Sin dato"/>
    <s v="Sin dato"/>
    <x v="1"/>
    <s v="Mujer y equidad de género"/>
    <n v="62.5"/>
  </r>
  <r>
    <s v="Tequendama"/>
    <s v="Cachipay"/>
    <s v="SI"/>
    <s v="Política Pública de Primera Infancia, Infancia y Adolescencia"/>
    <s v="Sin dato"/>
    <s v="Sin dato"/>
    <x v="1"/>
    <s v="PIIA"/>
    <n v="58.333333333333336"/>
  </r>
  <r>
    <s v="Tequendama"/>
    <s v="Cachipay"/>
    <s v="SI"/>
    <s v="Política Pública de Seguridad Alimentaria y Nutricional"/>
    <s v="Sin dato"/>
    <s v="Sin dato"/>
    <x v="1"/>
    <s v="SAN"/>
    <s v="Sin dato"/>
  </r>
  <r>
    <s v="Sabana Centro"/>
    <s v="Cajicá"/>
    <s v="SI"/>
    <s v="Política Pública de Discapacidad "/>
    <s v="2014 - 2023"/>
    <s v="2014 - 2023"/>
    <x v="0"/>
    <s v="Discapacidad"/>
    <n v="51.003584229390675"/>
  </r>
  <r>
    <s v="Sabana Centro"/>
    <s v="Cajicá"/>
    <s v="SI"/>
    <s v="Política Pública de Juventud"/>
    <s v="2019 - 2035"/>
    <s v="2019 - 2035"/>
    <x v="0"/>
    <s v="Juventud"/>
    <n v="62.724014336917541"/>
  </r>
  <r>
    <s v="Sabana Centro"/>
    <s v="Cajicá"/>
    <s v="SI"/>
    <s v="Política Pública de Mujer y Equidad de Género"/>
    <s v="2019 - 2035"/>
    <s v="2019 - 2035"/>
    <x v="0"/>
    <s v="Mujer y equidad de género"/>
    <n v="62.724014336917541"/>
  </r>
  <r>
    <s v="Sabana Centro"/>
    <s v="Cajicá"/>
    <s v="SI"/>
    <s v="Política Pública de Primera Infancia, Infancia y Adolescencia"/>
    <s v="2019 - 2035"/>
    <s v="2019 - 2035"/>
    <x v="0"/>
    <s v="PIIA"/>
    <n v="63.906810035842284"/>
  </r>
  <r>
    <s v="Sabana Centro"/>
    <s v="Cajicá"/>
    <s v="SI"/>
    <s v="Política Pública de Prevención del Consumo de Sustancias Psicoactivas"/>
    <s v="2018 - 2027"/>
    <s v="2018 - 2027"/>
    <x v="0"/>
    <s v="SPA"/>
    <n v="68.691756272401449"/>
  </r>
  <r>
    <s v="Bajo Magdalena"/>
    <s v="Caparrapí "/>
    <s v="NO"/>
    <s v="Política Pública de Cultura y Turismo"/>
    <s v="2014 - 2023"/>
    <s v="2014 - 2023"/>
    <x v="1"/>
    <s v="Cultura y turismo"/>
    <n v="27.741935483870968"/>
  </r>
  <r>
    <s v="Bajo Magdalena"/>
    <s v="Caparrapí "/>
    <s v="NO"/>
    <s v="Política Pública de Envejecimiento y Vejéz"/>
    <s v="2014 - 2023"/>
    <s v="2014 - 2023"/>
    <x v="1"/>
    <s v="Envejecimiento y vejéz"/>
    <n v="28.458781362007169"/>
  </r>
  <r>
    <s v="Bajo Magdalena"/>
    <s v="Caparrapí "/>
    <s v="NO"/>
    <s v="Política Pública de Mujer y Equidad de Género"/>
    <s v="2014 - 2023"/>
    <s v="2014 - 2023"/>
    <x v="1"/>
    <s v="Mujer y equidad de género"/>
    <n v="45.519713261648754"/>
  </r>
  <r>
    <s v="Bajo Magdalena"/>
    <s v="Caparrapí "/>
    <s v="NO"/>
    <s v="Política Pública de Primera Infancia, Infancia y Adolescencia"/>
    <s v="2014 - 2023"/>
    <s v="2014 - 2023"/>
    <x v="1"/>
    <s v="PIIA"/>
    <n v="46.415770609318997"/>
  </r>
  <r>
    <s v="Bajo Magdalena"/>
    <s v="Caparrapí "/>
    <s v="NO"/>
    <s v="Política Pública de Salud Mental"/>
    <s v="2014 - 2023"/>
    <s v="2014 - 2023"/>
    <x v="1"/>
    <s v="Salud mental"/>
    <n v="28.458781362007169"/>
  </r>
  <r>
    <s v="Bajo Magdalena"/>
    <s v="Caparrapí "/>
    <s v="NO"/>
    <s v="Política Pública de Seguridad Alimentaria y Nutricional"/>
    <s v="2014 - 2023"/>
    <s v="2014 - 2023"/>
    <x v="1"/>
    <s v="SAN"/>
    <n v="44.999999999999993"/>
  </r>
  <r>
    <s v="Oriente"/>
    <s v="Cáqueza"/>
    <s v="SI"/>
    <s v="Política Pública de Discapacidad "/>
    <s v="2019 - 2029"/>
    <s v="2019 - 2029"/>
    <x v="0"/>
    <s v="Discapacidad"/>
    <n v="65.089605734767034"/>
  </r>
  <r>
    <s v="Oriente"/>
    <s v="Cáqueza"/>
    <s v="SI"/>
    <s v="Política Pública de Envejecimiento y Vejéz"/>
    <s v="2019 - 2029"/>
    <s v="2019 - 2029"/>
    <x v="0"/>
    <s v="Envejecimiento y vejéz"/>
    <n v="61.487455197132633"/>
  </r>
  <r>
    <s v="Oriente"/>
    <s v="Cáqueza"/>
    <s v="SI"/>
    <s v="Política Pública de Primera Infancia, Infancia y Adolescencia"/>
    <s v="2014 - 2023"/>
    <s v="2014 - 2023"/>
    <x v="0"/>
    <s v="PIIA"/>
    <n v="49.068100358422946"/>
  </r>
  <r>
    <s v="Ubaté"/>
    <s v="Carmen de Carupa "/>
    <s v="SI"/>
    <s v="Política Pública de Discapacidad "/>
    <s v="Acuerdo No.09 de 2017"/>
    <s v="2017 - 2027"/>
    <x v="0"/>
    <s v="Discapacidad"/>
    <n v="59.283154121863788"/>
  </r>
  <r>
    <s v="Ubaté"/>
    <s v="Carmen de Carupa "/>
    <s v="SI"/>
    <s v="Política Pública de Envejecimiento y Vejéz"/>
    <s v="Acuerdo No.19 de 2016"/>
    <s v="2016 - 2026"/>
    <x v="0"/>
    <s v="Envejecimiento y vejéz"/>
    <n v="44.946236559139798"/>
  </r>
  <r>
    <s v="Ubaté"/>
    <s v="Carmen de Carupa "/>
    <s v="SI"/>
    <s v="Política Pública de Juventud"/>
    <s v="Acuerdo No.07 de 2018"/>
    <s v="2018 - 2028"/>
    <x v="0"/>
    <s v="Juventud"/>
    <n v="28.458781362007169"/>
  </r>
  <r>
    <s v="Ubaté"/>
    <s v="Carmen de Carupa "/>
    <s v="SI"/>
    <s v="Política Pública de Mujer y Equidad de Género"/>
    <s v="Acuerdo No.01 de 2018"/>
    <s v="2018 - 2028"/>
    <x v="0"/>
    <s v="Mujer y equidad de género"/>
    <n v="57.526881720430111"/>
  </r>
  <r>
    <s v="Ubaté"/>
    <s v="Carmen de Carupa "/>
    <s v="SI"/>
    <s v="Política Pública de Primera Infancia, Infancia y Adolescencia"/>
    <s v="Acuerdo No.13 de 2013 "/>
    <s v="2013 - 2023"/>
    <x v="0"/>
    <s v="PIIA"/>
    <s v="Sin dato"/>
  </r>
  <r>
    <s v="Ubaté"/>
    <s v="Carmen de Carupa "/>
    <s v="SI"/>
    <s v="Política Pública de Seguridad Alimentaria y Nutricional"/>
    <s v="Acuerdo No.11 de 2017"/>
    <s v="2017 - 2026"/>
    <x v="0"/>
    <s v="SAN"/>
    <n v="28.458781362007169"/>
  </r>
  <r>
    <s v="Magdalena Centro"/>
    <s v="Chaguaní "/>
    <s v="SI"/>
    <s v="Política Pública de Discapacidad "/>
    <s v="2016 - 2026"/>
    <s v="2017 - 2027"/>
    <x v="0"/>
    <s v="Discapacidad"/>
    <n v="73.799283154121881"/>
  </r>
  <r>
    <s v="Magdalena Centro"/>
    <s v="Chaguaní "/>
    <s v="SI"/>
    <s v="Política Pública de Envejecimiento y Vejéz"/>
    <s v="2017 - 2027"/>
    <s v="2017 - 2027"/>
    <x v="0"/>
    <s v="Envejecimiento y vejéz"/>
    <n v="71.111111111111114"/>
  </r>
  <r>
    <s v="Magdalena Centro"/>
    <s v="Chaguaní "/>
    <s v="SI"/>
    <s v="Política Pública de Mujer y Equidad de Género"/>
    <s v="Sin dato"/>
    <s v="Sin dato"/>
    <x v="1"/>
    <s v="Mujer y equidad de género"/>
    <n v="49.999999999999993"/>
  </r>
  <r>
    <s v="Magdalena Centro"/>
    <s v="Chaguaní "/>
    <s v="SI"/>
    <s v="Política Pública de Primera Infancia, Infancia y Adolescencia"/>
    <s v="Sin dato"/>
    <s v="Sin dato"/>
    <x v="1"/>
    <s v="PIIA"/>
    <n v="45.833333333333336"/>
  </r>
  <r>
    <s v="Sabana Centro"/>
    <s v="Chía"/>
    <s v="SI"/>
    <s v="Política Pública de la Bicicleta"/>
    <s v="2019 - 2029"/>
    <s v="2019 - 2029"/>
    <x v="0"/>
    <s v="Bicicleta"/>
    <n v="51.326164874551978"/>
  </r>
  <r>
    <s v="Sabana Centro"/>
    <s v="Chía"/>
    <s v="SI"/>
    <s v="Política Pública de Recreación y Deporte"/>
    <s v="2015 - 2024"/>
    <s v="2015 - 2024"/>
    <x v="0"/>
    <s v="Recreación y deporte"/>
    <n v="61.487455197132626"/>
  </r>
  <r>
    <s v="Sabana Centro"/>
    <s v="Chía"/>
    <s v="SI"/>
    <s v="Política Pública de Discapacidad "/>
    <s v="2020 - 2029"/>
    <s v="2020 - 2029"/>
    <x v="0"/>
    <s v="Discapacidad"/>
    <n v="61.25"/>
  </r>
  <r>
    <s v="Sabana Centro"/>
    <s v="Chía"/>
    <s v="SI"/>
    <s v="Política Pública de Educación Ambiental"/>
    <s v="2018 - 2027"/>
    <s v="2018 - 2027"/>
    <x v="0"/>
    <s v="Educación ambiental"/>
    <n v="31.111111111111114"/>
  </r>
  <r>
    <s v="Sabana Centro"/>
    <s v="Chía"/>
    <s v="SI"/>
    <s v="Política Pública de Libertad Religiosa"/>
    <s v="2019 - 2028"/>
    <s v="2019 - 2028"/>
    <x v="0"/>
    <s v="Libertad religiosa"/>
    <n v="38.691756272401442"/>
  </r>
  <r>
    <s v="Sabana Centro"/>
    <s v="Chía"/>
    <s v="SI"/>
    <s v="Política Pública de Presupuestos Participativos"/>
    <s v="2018 - 2027"/>
    <s v="2018 - 2027"/>
    <x v="2"/>
    <s v="Presupuesto participativo"/>
    <n v="31.469534050179217"/>
  </r>
  <r>
    <s v="Sabana Centro"/>
    <s v="Chía"/>
    <s v="SI"/>
    <s v="Política Pública de Protección y Bienestar Animal"/>
    <s v="2020 - 2028"/>
    <s v="2020 - 2028"/>
    <x v="0"/>
    <s v="Protección y bienestar animal"/>
    <n v="57.999999999999972"/>
  </r>
  <r>
    <s v="Sabana Centro"/>
    <s v="Chía"/>
    <s v="SI"/>
    <s v="Política Púlblica Social"/>
    <s v="2015 - 2024"/>
    <s v="2015 - 2024"/>
    <x v="0"/>
    <s v="Social"/>
    <n v="62.293906810035843"/>
  </r>
  <r>
    <s v="Oriente"/>
    <s v="Chipaque "/>
    <s v="SI"/>
    <s v="Política Pública de Educación Ambiental"/>
    <s v="2021 - 2031"/>
    <s v="2021 - 2031"/>
    <x v="1"/>
    <s v="Educación ambiental"/>
    <n v="82.266666666666666"/>
  </r>
  <r>
    <s v="Oriente"/>
    <s v="Chipaque "/>
    <s v="SI"/>
    <s v="Política Pública de Envejecimiento y Vejéz"/>
    <s v="2020 - 2029"/>
    <s v="2020 - 2029"/>
    <x v="0"/>
    <s v="Envejecimiento y vejéz"/>
    <n v="44.605734767025098"/>
  </r>
  <r>
    <s v="Oriente"/>
    <s v="Chipaque "/>
    <s v="SI"/>
    <s v="Política Pública de Juventud"/>
    <s v="2020 - 2029"/>
    <s v="2020 - 2029"/>
    <x v="0"/>
    <s v="Juventud"/>
    <n v="45.681003584229387"/>
  </r>
  <r>
    <s v="Oriente"/>
    <s v="Chipaque "/>
    <s v="SI"/>
    <s v="Política Pública de Primera Infancia, Infancia y Adolescencia"/>
    <s v="2020 - 2029"/>
    <s v="2020 - 2029"/>
    <x v="0"/>
    <s v="PIIA"/>
    <n v="41.810035842293907"/>
  </r>
  <r>
    <s v="Oriente"/>
    <s v="Choachí "/>
    <s v="SI"/>
    <s v="Política Pública de Discapacidad "/>
    <s v="2017 - 2027"/>
    <s v="2017 - 2027"/>
    <x v="0"/>
    <s v="Discapacidad"/>
    <n v="50.215053763440856"/>
  </r>
  <r>
    <s v="Oriente"/>
    <s v="Choachí "/>
    <s v="SI"/>
    <s v="Política Pública de Envejecimiento y Vejéz"/>
    <s v="2019 - 2029"/>
    <s v="2019 - 2029"/>
    <x v="0"/>
    <s v="Envejecimiento y vejéz"/>
    <n v="48.15412186379929"/>
  </r>
  <r>
    <s v="Oriente"/>
    <s v="Choachí "/>
    <s v="SI"/>
    <s v="Política Pública de Juventud"/>
    <s v="2020 - 2029"/>
    <s v="2020 - 2029"/>
    <x v="0"/>
    <s v="Juventud"/>
    <n v="52.347670250896059"/>
  </r>
  <r>
    <s v="Oriente"/>
    <s v="Choachí "/>
    <s v="SI"/>
    <s v="Política Pública de Mujer y Equidad de Género"/>
    <s v="2019 - 2029"/>
    <s v="2019 - 2029"/>
    <x v="0"/>
    <s v="Mujer y equidad de género"/>
    <n v="50.896057347670251"/>
  </r>
  <r>
    <s v="Oriente"/>
    <s v="Choachí "/>
    <s v="SI"/>
    <s v="Política Pública de Primera Infancia, Infancia y Adolescencia"/>
    <s v="2019 - 2029"/>
    <s v="2019 - 2029"/>
    <x v="0"/>
    <s v="PIIA"/>
    <n v="66.594982078853064"/>
  </r>
  <r>
    <s v="Almeidas"/>
    <s v="Chocontá "/>
    <s v="SI"/>
    <s v="Política Pública de Discapacidad "/>
    <n v="2016"/>
    <s v="2016 - 2026"/>
    <x v="0"/>
    <s v="Discapacidad"/>
    <n v="50.143369175627242"/>
  </r>
  <r>
    <s v="Almeidas"/>
    <s v="Chocontá "/>
    <s v="SI"/>
    <s v="Política Pública de Envejecimiento y Vejéz"/>
    <n v="2016"/>
    <s v="2016 - 2026"/>
    <x v="0"/>
    <s v="Envejecimiento y vejéz"/>
    <n v="37.7777777777778"/>
  </r>
  <r>
    <s v="Almeidas"/>
    <s v="Chocontá "/>
    <s v="SI"/>
    <s v="Política Pública de Juventud"/>
    <n v="2016"/>
    <s v="2016 - 2027"/>
    <x v="0"/>
    <s v="Juventud"/>
    <n v="51.218637992831525"/>
  </r>
  <r>
    <s v="Almeidas"/>
    <s v="Chocontá "/>
    <s v="SI"/>
    <s v="Política Pública de Mujer y Equidad de Género"/>
    <n v="2016"/>
    <s v="Sin dato"/>
    <x v="0"/>
    <s v="Mujer y equidad de género"/>
    <n v="50.143369175627228"/>
  </r>
  <r>
    <s v="Almeidas"/>
    <s v="Chocontá "/>
    <s v="SI"/>
    <s v="Política Pública de Primera Infancia, Infancia y Adolescencia"/>
    <n v="2019"/>
    <s v="2020 - 2029"/>
    <x v="0"/>
    <s v="PIIA"/>
    <n v="42.67025089605734"/>
  </r>
  <r>
    <s v="Sabana Centro"/>
    <s v="Cogua"/>
    <s v="NO"/>
    <s v="Política Pública de Discapacidad "/>
    <s v="2019 - 2028"/>
    <s v="2019 - 2028"/>
    <x v="0"/>
    <s v="Discapacidad"/>
    <n v="52.616487455197117"/>
  </r>
  <r>
    <s v="Sabana Centro"/>
    <s v="Cogua"/>
    <s v="NO"/>
    <s v="Política Pública de Juventud"/>
    <s v="2015 - 2024"/>
    <s v="2015 - 2024"/>
    <x v="0"/>
    <s v="Juventud"/>
    <n v="39.874551971326177"/>
  </r>
  <r>
    <s v="Sabana Centro"/>
    <s v="Cogua"/>
    <s v="NO"/>
    <s v="Política Pública de Mujer y Equidad de Género"/>
    <s v="2018 - 2027"/>
    <s v="2018 - 2027"/>
    <x v="0"/>
    <s v="Mujer y equidad de género"/>
    <n v="45.412186379928308"/>
  </r>
  <r>
    <s v="Sabana Centro"/>
    <s v="Cogua"/>
    <s v="NO"/>
    <s v="Política Pública de Primera Infancia, Infancia y Adolescencia"/>
    <s v="2019 - 2028"/>
    <s v="2019 - 2028"/>
    <x v="0"/>
    <s v="PIIA"/>
    <n v="52.939068100358412"/>
  </r>
  <r>
    <s v="Sabana Centro"/>
    <s v="Cota"/>
    <s v="NO"/>
    <s v="Política Pública de Discapacidad "/>
    <s v="2018 - 2028"/>
    <s v="2018 - 2028"/>
    <x v="0"/>
    <s v="Discapacidad"/>
    <n v="34.820788530465954"/>
  </r>
  <r>
    <s v="Sabana Centro"/>
    <s v="Cota"/>
    <s v="NO"/>
    <s v="Política Pública de Educación Ambiental"/>
    <s v="2020 - 2031"/>
    <s v="2020 - 2031"/>
    <x v="0"/>
    <s v="Educación ambiental"/>
    <n v="42.132616487455216"/>
  </r>
  <r>
    <s v="Sabana Centro"/>
    <s v="Cota"/>
    <s v="NO"/>
    <s v="Política Pública de Salud Ambiental"/>
    <s v="2018 - 2028"/>
    <s v="2018 - 2028"/>
    <x v="0"/>
    <s v="Educación ambiental"/>
    <n v="56.146953405017911"/>
  </r>
  <r>
    <s v="Sabana Centro"/>
    <s v="Cota"/>
    <s v="NO"/>
    <s v="Política Pública de Envejecimiento y Vejéz"/>
    <s v="2019 - 2029"/>
    <s v="2019 - 2029"/>
    <x v="0"/>
    <s v="Envejecimiento y vejéz"/>
    <n v="60.17921146953406"/>
  </r>
  <r>
    <s v="Sabana Centro"/>
    <s v="Cota"/>
    <s v="NO"/>
    <s v="Política Pública de Familia"/>
    <s v="2018 - 2028"/>
    <s v="2018 - 2028"/>
    <x v="0"/>
    <s v="Familia"/>
    <n v="48.172043010752702"/>
  </r>
  <r>
    <s v="Sabana Centro"/>
    <s v="Cota"/>
    <s v="NO"/>
    <s v="Política Pública de Gestión del Riesgo"/>
    <s v="2019 - 2029"/>
    <s v="2019 - 2029"/>
    <x v="0"/>
    <s v="Gestión del riesgo"/>
    <n v="48.172043010752702"/>
  </r>
  <r>
    <s v="Sabana Centro"/>
    <s v="Cota"/>
    <s v="NO"/>
    <s v="Política Pública de Mujer y Equidad de Género"/>
    <s v="2019 - 2029"/>
    <s v="2019 - 2029"/>
    <x v="0"/>
    <s v="Mujer y equidad de género"/>
    <n v="56.845878136200724"/>
  </r>
  <r>
    <s v="Sabana Centro"/>
    <s v="Cota"/>
    <s v="NO"/>
    <s v="Política Pública de Participación Ciudadana"/>
    <s v="2018 - 2028"/>
    <s v="2018 - 2028"/>
    <x v="0"/>
    <s v="Participación ciudadana"/>
    <n v="37.150537634408622"/>
  </r>
  <r>
    <s v="Sabana Centro"/>
    <s v="Cota"/>
    <s v="NO"/>
    <s v="Política Pública de Primera Infancia, Infancia y Adolescencia"/>
    <s v="2014 - 2024"/>
    <s v="2014 - 2024"/>
    <x v="0"/>
    <s v="PIIA"/>
    <n v="50.412186379928329"/>
  </r>
  <r>
    <s v="Sabana Centro"/>
    <s v="Cota"/>
    <s v="NO"/>
    <s v="Política Pública de Protección y Bienestar Animal"/>
    <s v="2018 - 2028"/>
    <s v="2018 - 2028"/>
    <x v="0"/>
    <s v="Protección y bienestar animal"/>
    <n v="36.523297491039436"/>
  </r>
  <r>
    <s v="Sabana Centro"/>
    <s v="Cota"/>
    <s v="NO"/>
    <s v="Política Pública de Salud Mental"/>
    <s v="Sin dato"/>
    <s v="Sin dato"/>
    <x v="1"/>
    <s v="Salud mental"/>
    <n v="77.466666666666654"/>
  </r>
  <r>
    <s v="Sabana Centro"/>
    <s v="Cota"/>
    <s v="NO"/>
    <s v="Política Pública de Salud Sexual"/>
    <s v="2018 - 2028"/>
    <s v="2018 - 2028"/>
    <x v="0"/>
    <s v="Salud sexual"/>
    <n v="65.555555555555543"/>
  </r>
  <r>
    <s v="Sabana Centro"/>
    <s v="Cota"/>
    <s v="NO"/>
    <s v="Política Pública de Seguridad Alimentaria y Nutricional"/>
    <s v="2018 - 2028"/>
    <s v="2018 - 2028"/>
    <x v="0"/>
    <s v="SAN"/>
    <n v="64.838709677419345"/>
  </r>
  <r>
    <s v="Sabana Centro"/>
    <s v="Cota"/>
    <s v="NO"/>
    <s v="Política Pública de Seguridad y Salud en el Trabajo"/>
    <s v="Sin dato"/>
    <s v="Sin dato"/>
    <x v="1"/>
    <s v="Seguridad y salud en el trabajo"/>
    <n v="42.078853046594979"/>
  </r>
  <r>
    <s v="Ubaté"/>
    <s v="Cucunubá"/>
    <s v="NO"/>
    <s v="Política Pública de Discapacidad "/>
    <s v="Acuerdo No.006 de 2018"/>
    <s v="2018 - 2028"/>
    <x v="0"/>
    <s v="Discapacidad"/>
    <n v="75.114695340501811"/>
  </r>
  <r>
    <s v="Ubaté"/>
    <s v="Cucunubá"/>
    <s v="NO"/>
    <s v="Política Pública de Envejecimiento y Vejéz"/>
    <s v="Acuerdo No.016 de 2012"/>
    <s v="2015 - 2025"/>
    <x v="0"/>
    <s v="Envejecimiento y vejéz"/>
    <n v="35.967741935483872"/>
  </r>
  <r>
    <s v="Ubaté"/>
    <s v="Cucunubá"/>
    <s v="NO"/>
    <s v="Política Pública de Familia"/>
    <s v="Sin dato"/>
    <s v="Sin dato"/>
    <x v="1"/>
    <s v="Familia"/>
    <n v="61.164874551971316"/>
  </r>
  <r>
    <s v="Ubaté"/>
    <s v="Cucunubá"/>
    <s v="NO"/>
    <s v="Política Pública de Juventud"/>
    <s v="Sin dato"/>
    <s v="2017 - 2027"/>
    <x v="0"/>
    <s v="Juventud"/>
    <n v="52.078853046594993"/>
  </r>
  <r>
    <s v="Ubaté"/>
    <s v="Cucunubá"/>
    <s v="NO"/>
    <s v="Política Pública de Mujer y Equidad de Género"/>
    <s v="Acuerdo No.005 de 2018"/>
    <s v="2018 - 2028"/>
    <x v="0"/>
    <s v="Mujer y equidad de género"/>
    <n v="62.516129032258064"/>
  </r>
  <r>
    <s v="Ubaté"/>
    <s v="Cucunubá"/>
    <s v="NO"/>
    <s v="Política Pública de Primera Infancia, Infancia y Adolescencia"/>
    <s v="Acuerdo No.025 de 2015"/>
    <s v="2015 - 2025"/>
    <x v="0"/>
    <s v="PIIA"/>
    <n v="51.326164874551985"/>
  </r>
  <r>
    <s v="Tequendama"/>
    <s v="El Colegio"/>
    <s v="SI"/>
    <s v="Política Pública de Discapacidad "/>
    <s v="2021 - 2030"/>
    <s v="2021 - 2030"/>
    <x v="0"/>
    <s v="Discapacidad"/>
    <n v="64.13978494623656"/>
  </r>
  <r>
    <s v="Tequendama"/>
    <s v="El Colegio"/>
    <s v="SI"/>
    <s v="Política Pública de Envejecimiento y Vejéz"/>
    <s v="2020 - 2030"/>
    <s v="2020 - 2030"/>
    <x v="0"/>
    <s v="Envejecimiento y vejéz"/>
    <n v="53.422939068100348"/>
  </r>
  <r>
    <s v="Tequendama"/>
    <s v="El Colegio"/>
    <s v="SI"/>
    <s v="Política Pública de Juventud"/>
    <s v="2014 - 2024"/>
    <s v="2014 - 2024"/>
    <x v="0"/>
    <s v="Juventud"/>
    <n v="55.734767025089603"/>
  </r>
  <r>
    <s v="Tequendama"/>
    <s v="El Colegio"/>
    <s v="SI"/>
    <s v="Política Pública de LGTBI"/>
    <s v="Sin dato"/>
    <s v="Sin dato"/>
    <x v="1"/>
    <s v="LGTBI"/>
    <n v="58.530465949820794"/>
  </r>
  <r>
    <s v="Tequendama"/>
    <s v="El Colegio"/>
    <s v="SI"/>
    <s v="Política Pública de Mujer y Equidad de Género"/>
    <s v="2014 - 2026"/>
    <s v="2014 - 2026"/>
    <x v="0"/>
    <s v="Mujer y equidad de género"/>
    <n v="67.275985663082437"/>
  </r>
  <r>
    <s v="Tequendama"/>
    <s v="El Colegio"/>
    <s v="SI"/>
    <s v="Política Pública de Primera Infancia, Infancia y Adolescencia"/>
    <s v="2013 - 2023"/>
    <s v="2013 - 2023"/>
    <x v="0"/>
    <s v="PIIA"/>
    <n v="69.469534050179249"/>
  </r>
  <r>
    <s v="Tequendama"/>
    <s v="El Colegio"/>
    <s v="SI"/>
    <s v="Política Pública de Seguridad Alimentaria y Nutricional"/>
    <s v="2014 - 2024"/>
    <s v="2014 - 2024"/>
    <x v="0"/>
    <s v="SAN"/>
    <n v="54.551971326164875"/>
  </r>
  <r>
    <s v="Rionegro"/>
    <s v="El Peñón"/>
    <s v="SI"/>
    <s v="Política Pública de Discapacidad "/>
    <s v="2015 - 2025"/>
    <s v="2015 - 2025"/>
    <x v="0"/>
    <s v="Discapacidad"/>
    <n v="19.498207885304655"/>
  </r>
  <r>
    <s v="Rionegro"/>
    <s v="El Peñón"/>
    <s v="SI"/>
    <s v="Política Pública de Envejecimiento y Vejéz"/>
    <s v="2015 - 2025"/>
    <s v="2015 - 2025"/>
    <x v="0"/>
    <s v="Envejecimiento y vejéz"/>
    <n v="44.767025089605738"/>
  </r>
  <r>
    <s v="Rionegro"/>
    <s v="El Peñón"/>
    <s v="SI"/>
    <s v="Política Pública de Mujer y Equidad de Género"/>
    <s v="2015 - 2025"/>
    <s v="2015 - 2025"/>
    <x v="0"/>
    <s v="Mujer y equidad de género"/>
    <n v="22.186379928315404"/>
  </r>
  <r>
    <s v="Rionegro"/>
    <s v="El Peñón"/>
    <s v="SI"/>
    <s v="Política Pública de Primera Infancia, Infancia y Adolescencia"/>
    <s v="2015 - 2025"/>
    <s v="2015 - 2025"/>
    <x v="0"/>
    <s v="PIIA"/>
    <n v="51.218637992831546"/>
  </r>
  <r>
    <s v="Sabana Occidente"/>
    <s v="El Rosal"/>
    <s v="SI"/>
    <s v="Política Pública de Discapacidad "/>
    <n v="2019"/>
    <s v="2019 - 2028"/>
    <x v="0"/>
    <s v="Discapacidad"/>
    <n v="83.333333333333343"/>
  </r>
  <r>
    <s v="Sabana Occidente"/>
    <s v="El Rosal"/>
    <s v="SI"/>
    <s v="Política Pública de Mujer y Equidad de Género"/>
    <n v="2019"/>
    <s v="2019 - 2029"/>
    <x v="0"/>
    <s v="Mujer y equidad de género"/>
    <s v="Sin dato"/>
  </r>
  <r>
    <s v="Sabana Occidente"/>
    <s v="El Rosal"/>
    <s v="SI"/>
    <s v="Política Pública de Primera Infancia, Infancia y Adolescencia"/>
    <n v="2019"/>
    <s v="2019 - 2029"/>
    <x v="0"/>
    <s v="PIIA"/>
    <s v="Sin dato"/>
  </r>
  <r>
    <s v="Sabana Occidente"/>
    <s v="El Rosal"/>
    <s v="SI"/>
    <s v="Política Púlblica Social"/>
    <s v="Acuerdo No.14 de 2013"/>
    <s v="2014 - 2023"/>
    <x v="3"/>
    <s v="Social"/>
    <s v="Sin dato"/>
  </r>
  <r>
    <s v="Sabana Occidente"/>
    <s v="Facatativá"/>
    <s v="SI"/>
    <s v="Plan Integral de Desarrollo Agropecuario"/>
    <s v="Sin dato"/>
    <s v="Sin dato"/>
    <x v="1"/>
    <s v="Agropecuario"/>
    <s v="Sin dato"/>
  </r>
  <r>
    <s v="Sabana Occidente"/>
    <s v="Facatativá"/>
    <s v="SI"/>
    <s v="Política Pública de Cambio Climático"/>
    <s v="Sin dato"/>
    <s v="Sin dato"/>
    <x v="1"/>
    <s v="Cambio climático"/>
    <s v="Sin dato"/>
  </r>
  <r>
    <s v="Sabana Occidente"/>
    <s v="Facatativá"/>
    <s v="SI"/>
    <s v="Política Pública de Cultura y Turismo"/>
    <s v="Acuerdo No.020 de 2011"/>
    <s v="2011 - 2021"/>
    <x v="0"/>
    <s v="Cultura y turismo"/>
    <s v="Sin dato"/>
  </r>
  <r>
    <s v="Sabana Occidente"/>
    <s v="Facatativá"/>
    <s v="SI"/>
    <s v="Política Pública de DDH, Paz, Convivencia y Cultura Ciudadana"/>
    <s v="Sin dato"/>
    <s v="Sin dato"/>
    <x v="1"/>
    <s v="Paz"/>
    <s v="Sin dato"/>
  </r>
  <r>
    <s v="Sabana Occidente"/>
    <s v="Facatativá"/>
    <s v="SI"/>
    <s v="Política Pública de Discapacidad "/>
    <s v="Sin dato"/>
    <s v="Sin dato"/>
    <x v="1"/>
    <s v="Discapacidad"/>
    <n v="66.021505376344081"/>
  </r>
  <r>
    <s v="Sabana Occidente"/>
    <s v="Facatativá"/>
    <s v="SI"/>
    <s v="Política Pública de Educación Ambiental"/>
    <s v="Sin dato"/>
    <s v="Sin dato"/>
    <x v="1"/>
    <s v="Educación ambiental"/>
    <n v="95.833333333333343"/>
  </r>
  <r>
    <s v="Sabana Occidente"/>
    <s v="Facatativá"/>
    <s v="SI"/>
    <s v="Política Pública de Espacio Público"/>
    <s v="Sin dato"/>
    <s v="Sin dato"/>
    <x v="1"/>
    <s v="Espacio público"/>
    <n v="87.5"/>
  </r>
  <r>
    <s v="Sabana Occidente"/>
    <s v="Facatativá"/>
    <s v="SI"/>
    <s v="Política Pública de Juventud"/>
    <s v="Decreto 299 de 2015"/>
    <s v="2015 - 2025"/>
    <x v="0"/>
    <s v="Juventud"/>
    <m/>
  </r>
  <r>
    <s v="Sabana Occidente"/>
    <s v="Facatativá"/>
    <s v="SI"/>
    <s v="Política Pública de LGTBI"/>
    <s v="Sin dato"/>
    <s v="Sin dato"/>
    <x v="1"/>
    <s v="LGTBI"/>
    <n v="76.666666666666686"/>
  </r>
  <r>
    <s v="Sabana Occidente"/>
    <s v="Facatativá"/>
    <s v="SI"/>
    <s v="Política Pública de Libertad Religiosa"/>
    <s v="Acuerdo No.009 de 2019"/>
    <s v="2019 - 2029"/>
    <x v="0"/>
    <s v="Libertad religiosa"/>
    <s v="Sin dato"/>
  </r>
  <r>
    <s v="Sabana Occidente"/>
    <s v="Facatativá"/>
    <s v="SI"/>
    <s v="Política Pública de Prevención del Consumo de Sustancias Psicoactivas"/>
    <s v="Sin dato"/>
    <s v="Sin dato"/>
    <x v="1"/>
    <s v="SPA"/>
    <n v="79.166666666666686"/>
  </r>
  <r>
    <s v="Sabana Occidente"/>
    <s v="Facatativá"/>
    <s v="SI"/>
    <s v="Política Pública de Protección y Bienestar Animal"/>
    <s v="Sin dato"/>
    <s v="Sin dato"/>
    <x v="1"/>
    <s v="Protección y bienestar animal"/>
    <n v="95.833333333333343"/>
  </r>
  <r>
    <s v="Sabana Occidente"/>
    <s v="Facatativá"/>
    <s v="SI"/>
    <s v="Política Púlblica Social"/>
    <s v="Acuerdo No.013 de 2011"/>
    <s v="2011 - 2021"/>
    <x v="0"/>
    <s v="Social"/>
    <n v="66.021505376344081"/>
  </r>
  <r>
    <s v="Oriente"/>
    <s v="Fómeque"/>
    <s v="SI"/>
    <s v="Política Pública de Discapacidad "/>
    <s v="2017 - 2027"/>
    <s v="2017 - 2027"/>
    <x v="0"/>
    <s v="Discapacidad"/>
    <n v="72.508960573476713"/>
  </r>
  <r>
    <s v="Oriente"/>
    <s v="Fómeque"/>
    <s v="SI"/>
    <s v="Política Pública de Envejecimiento y Vejéz"/>
    <s v="2018 - 2028"/>
    <s v="2018 - 2028"/>
    <x v="0"/>
    <s v="Envejecimiento y vejéz"/>
    <n v="68.960573476702521"/>
  </r>
  <r>
    <s v="Oriente"/>
    <s v="Fómeque"/>
    <s v="SI"/>
    <s v="Política Pública de Juventud"/>
    <s v="2018 - 2028"/>
    <s v="2018 - 2028"/>
    <x v="0"/>
    <s v="Juventud"/>
    <n v="43.691756272401442"/>
  </r>
  <r>
    <s v="Oriente"/>
    <s v="Fómeque"/>
    <s v="SI"/>
    <s v="Política Pública de Mujer y Equidad de Género"/>
    <s v="2018 - 2028"/>
    <s v="2018 - 2028"/>
    <x v="0"/>
    <s v="Mujer y equidad de género"/>
    <n v="72.186379928315432"/>
  </r>
  <r>
    <s v="Oriente"/>
    <s v="Fómeque"/>
    <s v="SI"/>
    <s v="Política Pública de Primera Infancia, Infancia y Adolescencia"/>
    <s v="2014 - 2023"/>
    <s v="2014 - 2023"/>
    <x v="0"/>
    <s v="PIIA"/>
    <n v="54.713261648745529"/>
  </r>
  <r>
    <s v="Oriente"/>
    <s v="Fómeque"/>
    <s v="SI"/>
    <s v="Política Pública de Salud Mental"/>
    <s v="2018 - 2028"/>
    <s v="2018 - 2028"/>
    <x v="0"/>
    <s v="Salud mental"/>
    <n v="54.713261648745537"/>
  </r>
  <r>
    <s v="Oriente"/>
    <s v="Fosca"/>
    <s v="SI"/>
    <s v="Política Pública de Discapacidad "/>
    <s v="2018 - 2028"/>
    <s v="2018 - 2028"/>
    <x v="0"/>
    <s v="Discapacidad"/>
    <n v="54.623655913978482"/>
  </r>
  <r>
    <s v="Oriente"/>
    <s v="Fosca"/>
    <s v="SI"/>
    <s v="Política Pública de Educación Ambiental"/>
    <s v="2019 - 2029"/>
    <s v="2019 - 2029"/>
    <x v="0"/>
    <s v="Educación ambiental"/>
    <n v="55.519713261648761"/>
  </r>
  <r>
    <s v="Oriente"/>
    <s v="Fosca"/>
    <s v="SI"/>
    <s v="Política Pública de Envejecimiento y Vejéz"/>
    <s v="2014 - 2024"/>
    <s v="2014 - 2024"/>
    <x v="0"/>
    <s v="Envejecimiento y vejéz"/>
    <n v="68.960573476702521"/>
  </r>
  <r>
    <s v="Oriente"/>
    <s v="Fosca"/>
    <s v="SI"/>
    <s v="Política Pública de Mujer y Equidad de Género"/>
    <s v="2014 - 2024"/>
    <s v="2014 - 2024"/>
    <x v="0"/>
    <s v="Mujer y equidad de género"/>
    <n v="72.186379928315432"/>
  </r>
  <r>
    <s v="Oriente"/>
    <s v="Fosca"/>
    <s v="SI"/>
    <s v="Política Pública de Primera Infancia, Infancia y Adolescencia"/>
    <s v="2013 - 2023"/>
    <s v="2013 - 2023"/>
    <x v="0"/>
    <s v="PIIA"/>
    <n v="54.713261648745529"/>
  </r>
  <r>
    <s v="Sabana Occidente"/>
    <s v="Funza"/>
    <s v="SI"/>
    <s v="Política Pública de Espacio Público"/>
    <s v="Sin dato"/>
    <s v="Sin dato"/>
    <x v="1"/>
    <s v="Espacio público"/>
    <s v="Sin dato"/>
  </r>
  <r>
    <s v="Sabana Occidente"/>
    <s v="Funza"/>
    <s v="SI"/>
    <s v="Política Pública de Gestión del Riesgo"/>
    <s v="Sin dato"/>
    <s v="Sin dato"/>
    <x v="1"/>
    <s v="Gestión del riesgo"/>
    <s v="Sin dato"/>
  </r>
  <r>
    <s v="Sabana Occidente"/>
    <s v="Funza"/>
    <s v="SI"/>
    <s v="Política Pública de Juventud"/>
    <s v="Sin dato"/>
    <s v="Sin dato"/>
    <x v="1"/>
    <s v="Juventud"/>
    <s v="Sin dato"/>
  </r>
  <r>
    <s v="Sabana Occidente"/>
    <s v="Funza"/>
    <s v="SI"/>
    <s v="Política Pública de LGTBI"/>
    <s v="Sin dato"/>
    <s v="Sin dato"/>
    <x v="1"/>
    <s v="LGTBI"/>
    <s v="Sin dato"/>
  </r>
  <r>
    <s v="Sabana Occidente"/>
    <s v="Funza"/>
    <s v="SI"/>
    <s v="Política Pública de Libertad Religiosa"/>
    <s v="Sin dato"/>
    <s v="Sin dato"/>
    <x v="1"/>
    <s v="Libertad religiosa"/>
    <s v="Sin dato"/>
  </r>
  <r>
    <s v="Sabana Occidente"/>
    <s v="Funza"/>
    <s v="SI"/>
    <s v="Política Pública de Mujer y Equidad de Género"/>
    <s v="Sin dato"/>
    <s v="Sin dato"/>
    <x v="1"/>
    <s v="Mujer y equidad de género"/>
    <s v="Sin dato"/>
  </r>
  <r>
    <s v="Sabana Occidente"/>
    <s v="Funza"/>
    <s v="SI"/>
    <s v="Política Pública de Participación Ciudadana"/>
    <s v="Sin dato"/>
    <s v="Sin dato"/>
    <x v="1"/>
    <s v="Participación ciudadana"/>
    <s v="Sin dato"/>
  </r>
  <r>
    <s v="Sabana Occidente"/>
    <s v="Funza"/>
    <s v="SI"/>
    <s v="Política Pública de Salud Mental"/>
    <s v="Sin dato"/>
    <s v="Sin dato"/>
    <x v="1"/>
    <s v="Salud mental"/>
    <s v="Sin dato"/>
  </r>
  <r>
    <s v="Sabana Occidente"/>
    <s v="Funza"/>
    <s v="SI"/>
    <s v="Política Pública de Seguridad Alimentaria y Nutricional"/>
    <n v="2018"/>
    <s v="2018 - 2028"/>
    <x v="0"/>
    <s v="SAN"/>
    <s v="Sin dato"/>
  </r>
  <r>
    <s v="Sabana Occidente"/>
    <s v="Funza"/>
    <s v="SI"/>
    <s v="Política Pública de Seguridad y Salud en el Trabajo"/>
    <s v="Sin dato"/>
    <s v="Sin dato"/>
    <x v="1"/>
    <s v="Seguridad y salud en el trabajo"/>
    <s v="Sin dato"/>
  </r>
  <r>
    <s v="Sabana Occidente"/>
    <s v="Funza"/>
    <s v="SI"/>
    <s v="Política Púlblica Social"/>
    <n v="2013"/>
    <s v="2013 - 2023"/>
    <x v="4"/>
    <s v="Social"/>
    <s v="Sin dato"/>
  </r>
  <r>
    <s v="Ubaté"/>
    <s v="Fúquene"/>
    <s v="SI"/>
    <s v="Política Pública de Acción Comunal"/>
    <s v="Sin dato"/>
    <s v="Sin dato"/>
    <x v="1"/>
    <s v="Acción comunal"/>
    <s v="Sin dato"/>
  </r>
  <r>
    <s v="Ubaté"/>
    <s v="Fúquene"/>
    <s v="SI"/>
    <s v="Política Pública de Discapacidad "/>
    <s v="Sin dato"/>
    <s v="Sin dato"/>
    <x v="1"/>
    <s v="Discapacidad"/>
    <s v="Sin dato"/>
  </r>
  <r>
    <s v="Ubaté"/>
    <s v="Fúquene"/>
    <s v="SI"/>
    <s v="Política Pública de Envejecimiento y Vejéz"/>
    <s v="Sin dato"/>
    <s v="Sin dato"/>
    <x v="1"/>
    <s v="Envejecimiento y vejéz"/>
    <s v="Sin dato"/>
  </r>
  <r>
    <s v="Ubaté"/>
    <s v="Fúquene"/>
    <s v="SI"/>
    <s v="Política Pública de Mujer y Equidad de Género"/>
    <s v="Sin dato"/>
    <s v="Sin dato"/>
    <x v="1"/>
    <s v="Mujer y equidad de género"/>
    <s v="Sin dato"/>
  </r>
  <r>
    <s v="Ubaté"/>
    <s v="Fúquene"/>
    <s v="SI"/>
    <s v="Política Púlblica Social"/>
    <n v="2013"/>
    <s v="2015 - 2023"/>
    <x v="2"/>
    <s v="Social"/>
    <s v="Sin dato"/>
  </r>
  <r>
    <s v="Sumapaz"/>
    <s v="Fusagasugá"/>
    <s v="SI"/>
    <s v="Política Pública de Cultura y Turismo"/>
    <s v="2016 - 2025"/>
    <s v="2016 - 2025"/>
    <x v="0"/>
    <s v="Cultura y turismo"/>
    <n v="45.483870967741957"/>
  </r>
  <r>
    <s v="Sumapaz"/>
    <s v="Fusagasugá"/>
    <s v="SI"/>
    <s v="Política Pública de Discapacidad "/>
    <s v="2020 - 2029"/>
    <s v="2020 - 2029"/>
    <x v="0"/>
    <s v="Discapacidad"/>
    <n v="78.207885304659513"/>
  </r>
  <r>
    <s v="Sumapaz"/>
    <s v="Fusagasugá"/>
    <s v="SI"/>
    <s v="Política Pública de Envejecimiento y Vejéz"/>
    <s v="2018 - 2027"/>
    <s v="2018 - 2027"/>
    <x v="0"/>
    <s v="Envejecimiento y vejéz"/>
    <n v="75.519713261648761"/>
  </r>
  <r>
    <s v="Sumapaz"/>
    <s v="Fusagasugá"/>
    <s v="SI"/>
    <s v="Política Pública de Habitante de Calle"/>
    <s v="2016 - 2025"/>
    <s v="2016 - 2025"/>
    <x v="0"/>
    <s v="Habitante de calle"/>
    <n v="34.551971326164882"/>
  </r>
  <r>
    <s v="Sumapaz"/>
    <s v="Fusagasugá"/>
    <s v="SI"/>
    <s v="Política Pública de Juventud"/>
    <s v="2019 - 2029"/>
    <s v="2019 - 2029"/>
    <x v="0"/>
    <s v="Juventud"/>
    <n v="77.598566308243733"/>
  </r>
  <r>
    <s v="Sumapaz"/>
    <s v="Fusagasugá"/>
    <s v="SI"/>
    <s v="Política Pública de Libertad Religiosa"/>
    <s v="2018 - 2027"/>
    <s v="2018 - 2027"/>
    <x v="0"/>
    <s v="Libertad religiosa"/>
    <n v="66.953405017921142"/>
  </r>
  <r>
    <s v="Sumapaz"/>
    <s v="Fusagasugá"/>
    <s v="SI"/>
    <s v="Política Pública de Mujer y Equidad de Género"/>
    <s v="Acuerdo No.13 de 2010"/>
    <s v="Sin dato"/>
    <x v="0"/>
    <s v="Mujer y equidad de género"/>
    <n v="44.587813620071692"/>
  </r>
  <r>
    <s v="Sumapaz"/>
    <s v="Fusagasugá"/>
    <s v="SI"/>
    <s v="Política Pública de Primera Infancia, Infancia y Adolescencia"/>
    <s v="2015 - 2024"/>
    <s v="2015 - 2024"/>
    <x v="0"/>
    <s v="PIIA"/>
    <n v="67.849462365591421"/>
  </r>
  <r>
    <s v="Sumapaz"/>
    <s v="Fusagasugá"/>
    <s v="SI"/>
    <s v="Política Pública de Recreación y Deporte"/>
    <s v="2009 - 2020"/>
    <s v="2009 - 2020"/>
    <x v="0"/>
    <s v="Recreación y deporte"/>
    <n v="44.677419354838733"/>
  </r>
  <r>
    <s v="Sumapaz"/>
    <s v="Fusagasugá"/>
    <s v="SI"/>
    <s v="Política Pública de Seguridad Alimentaria y Nutricional"/>
    <s v="2019 - 2029"/>
    <s v="2019 - 2029"/>
    <x v="0"/>
    <s v="SAN"/>
    <n v="78.136200716845877"/>
  </r>
  <r>
    <s v="Sumapaz"/>
    <s v="Fusagasugá"/>
    <s v="SI"/>
    <s v="Política Pública de Tecnologías de la Información"/>
    <s v="2017 - 2026"/>
    <s v="2017 - 2026"/>
    <x v="0"/>
    <s v="TIC"/>
    <n v="47.060931899641588"/>
  </r>
  <r>
    <s v="Guavio"/>
    <s v="Gachalá"/>
    <s v="SI"/>
    <s v="Política Pública de Cultura y Turismo"/>
    <s v="2018 - 2028"/>
    <s v="2018 - 2028"/>
    <x v="0"/>
    <s v="Cultura y turismo"/>
    <n v="47.992831541218642"/>
  </r>
  <r>
    <s v="Guavio"/>
    <s v="Gachalá"/>
    <s v="SI"/>
    <s v="Política Pública de Discapacidad "/>
    <s v="2018 - 2028"/>
    <s v="2018 - 2028"/>
    <x v="0"/>
    <s v="Discapacidad"/>
    <n v="39.928315412186379"/>
  </r>
  <r>
    <s v="Guavio"/>
    <s v="Gachalá"/>
    <s v="SI"/>
    <s v="Política Pública de Educación"/>
    <s v="Acuerdo No.013 de 2016"/>
    <s v="2018 - 2027"/>
    <x v="0"/>
    <s v="Educación"/>
    <s v="Sin dato"/>
  </r>
  <r>
    <s v="Guavio"/>
    <s v="Gachalá"/>
    <s v="SI"/>
    <s v="Política Pública de Envejecimiento y Vejéz"/>
    <s v="2018 - 2028"/>
    <s v="2018 - 2028"/>
    <x v="0"/>
    <s v="Envejecimiento y vejéz"/>
    <s v="Sin dato"/>
  </r>
  <r>
    <s v="Guavio"/>
    <s v="Gachalá"/>
    <s v="SI"/>
    <s v="Política Pública de Juventud"/>
    <s v="2018 - 2028"/>
    <s v="2018 - 2028"/>
    <x v="0"/>
    <s v="Juventud"/>
    <n v="54.982078853046602"/>
  </r>
  <r>
    <s v="Guavio"/>
    <s v="Gachalá"/>
    <s v="SI"/>
    <s v="Política Pública de Mujer y Equidad de Género"/>
    <s v="2018 - 2027"/>
    <s v="2018 - 2027"/>
    <x v="0"/>
    <s v="Mujer y equidad de género"/>
    <n v="50.681003584229408"/>
  </r>
  <r>
    <s v="Guavio"/>
    <s v="Gachalá"/>
    <s v="SI"/>
    <s v="Política Pública de Primera Infancia, Infancia y Adolescencia"/>
    <s v="2013 - 2023"/>
    <s v="2013 - 2023"/>
    <x v="0"/>
    <s v="PIIA"/>
    <n v="41.541218637992834"/>
  </r>
  <r>
    <s v="Guavio"/>
    <s v="Gachalá"/>
    <s v="SI"/>
    <s v="Política Pública de Recreación y Deporte"/>
    <s v="2018 - 2028"/>
    <s v="2018 - 2028"/>
    <x v="0"/>
    <s v="Recreación y deporte"/>
    <n v="49.605734767025076"/>
  </r>
  <r>
    <s v="Guavio"/>
    <s v="Gachalá"/>
    <s v="SI"/>
    <s v="Política Pública de Seguridad Alimentaria y Nutricional"/>
    <s v="2018 - 2028"/>
    <s v="2018 - 2028"/>
    <x v="0"/>
    <s v="SAN"/>
    <n v="43.154121863799283"/>
  </r>
  <r>
    <s v="Sabana Centro"/>
    <s v="Gachancipá"/>
    <s v="NO"/>
    <s v="Política Pública de Discapacidad "/>
    <s v="2019 - 2029"/>
    <s v="2019 - 2029"/>
    <x v="0"/>
    <s v="Discapacidad"/>
    <n v="37.842293906810049"/>
  </r>
  <r>
    <s v="Sabana Centro"/>
    <s v="Gachancipá"/>
    <s v="NO"/>
    <s v="Política Pública de Familia"/>
    <s v="2016 - 2026"/>
    <s v="2016 - 2026"/>
    <x v="0"/>
    <s v="Familia"/>
    <n v="61.362007168458788"/>
  </r>
  <r>
    <s v="Sabana Centro"/>
    <s v="Gachancipá"/>
    <s v="NO"/>
    <s v="Política Pública de Mujer y Equidad de Género"/>
    <s v="2012 - 2022"/>
    <s v="2012 - 2022"/>
    <x v="0"/>
    <s v="Mujer y equidad de género"/>
    <n v="37.867383512544812"/>
  </r>
  <r>
    <s v="Sabana Centro"/>
    <s v="Gachancipá"/>
    <s v="NO"/>
    <s v="Política Pública de Primera Infancia, Infancia y Adolescencia"/>
    <s v="2020 - 2030"/>
    <s v="2020 - 2030"/>
    <x v="0"/>
    <s v="PIIA"/>
    <n v="41.541218637992834"/>
  </r>
  <r>
    <s v="Sabana Centro"/>
    <s v="Gachancipá"/>
    <s v="NO"/>
    <s v="Política Pública de Prevención del Consumo de Sustancias Psicoactivas"/>
    <s v="2015 - 2025"/>
    <s v="2015 - 2025"/>
    <x v="0"/>
    <s v="SPA"/>
    <n v="51.612903225806441"/>
  </r>
  <r>
    <s v="Guavio"/>
    <s v="Gachetá"/>
    <s v="SI"/>
    <s v="Política Pública de Discapacidad "/>
    <s v="2016 - 2026"/>
    <s v="2016 - 2026"/>
    <x v="0"/>
    <s v="Discapacidad"/>
    <s v="Sin dato"/>
  </r>
  <r>
    <s v="Guavio"/>
    <s v="Gachetá"/>
    <s v="SI"/>
    <s v="Política Pública de Primera Infancia, Infancia y Adolescencia"/>
    <s v="2021 - 2031"/>
    <s v="2021 - 2031"/>
    <x v="0"/>
    <s v="PIIA"/>
    <n v="30.788530465949822"/>
  </r>
  <r>
    <s v="Guavio"/>
    <s v="Gachetá"/>
    <s v="SI"/>
    <s v="Política Pública de Seguridad Alimentaria y Nutricional"/>
    <s v="Sin dato"/>
    <s v="Sin dato"/>
    <x v="0"/>
    <s v="SAN"/>
    <n v="33.476702508960578"/>
  </r>
  <r>
    <s v="Guavio"/>
    <s v="Gachetá"/>
    <s v="SI"/>
    <s v="Política Pública de Envejecimiento y Vejéz"/>
    <s v="Sin dato"/>
    <s v="Sin dato"/>
    <x v="0"/>
    <s v="Envejecimiento y vejéz"/>
    <n v="30.250896057347674"/>
  </r>
  <r>
    <s v="Guavio"/>
    <s v="Gachetá"/>
    <s v="SI"/>
    <s v="Política Pública de Victimas del Conflicto Armado"/>
    <s v="Sin dato"/>
    <s v="Sin dato"/>
    <x v="0"/>
    <s v="Víctimas del conflicto"/>
    <n v="30.250896057347674"/>
  </r>
  <r>
    <s v="Guavio"/>
    <s v="Gama "/>
    <s v="SI"/>
    <s v="Política Pública de Envejecimiento y Vejéz"/>
    <s v="2019 - 2029"/>
    <s v="2019 - 2029"/>
    <x v="0"/>
    <s v="Envejecimiento y vejéz"/>
    <s v="Sin dato"/>
  </r>
  <r>
    <s v="Guavio"/>
    <s v="Gama "/>
    <s v="SI"/>
    <s v="Política Pública de Primera Infancia, Infancia y Adolescencia"/>
    <s v="2020 - 2030"/>
    <s v="2020 - 2030"/>
    <x v="0"/>
    <s v="PIIA"/>
    <s v="Sin dato"/>
  </r>
  <r>
    <s v="Alto Magdalena"/>
    <s v="Girardot"/>
    <s v="SI"/>
    <s v="Política Pública de Cultura y Turismo"/>
    <s v="Sin dato"/>
    <s v="Sin dato"/>
    <x v="1"/>
    <s v="Cultura y turismo"/>
    <s v="Sin dato"/>
  </r>
  <r>
    <s v="Alto Magdalena"/>
    <s v="Girardot"/>
    <s v="SI"/>
    <s v="Política Pública de Cultura y Turismo"/>
    <s v="Sin dato"/>
    <s v="Sin dato"/>
    <x v="1"/>
    <s v="Cultura y turismo"/>
    <s v="Sin dato"/>
  </r>
  <r>
    <s v="Alto Magdalena"/>
    <s v="Girardot"/>
    <s v="SI"/>
    <s v="Política Pública de Discapacidad "/>
    <s v="Acuerdo No.019 de 2019"/>
    <s v="2019 - 2022"/>
    <x v="0"/>
    <s v="Discapacidad"/>
    <s v="Sin dato"/>
  </r>
  <r>
    <s v="Alto Magdalena"/>
    <s v="Girardot"/>
    <s v="SI"/>
    <s v="Política Pública de Educación"/>
    <s v="Sin dato"/>
    <s v="Sin dato"/>
    <x v="1"/>
    <s v="Educación"/>
    <s v="Sin dato"/>
  </r>
  <r>
    <s v="Alto Magdalena"/>
    <s v="Girardot"/>
    <s v="SI"/>
    <s v="Política Pública de Envejecimiento y Vejéz"/>
    <s v="Sin dato"/>
    <s v="Sin dato"/>
    <x v="1"/>
    <s v="Envejecimiento y vejéz"/>
    <s v="Sin dato"/>
  </r>
  <r>
    <s v="Alto Magdalena"/>
    <s v="Girardot"/>
    <s v="SI"/>
    <s v="Política Pública de Familia"/>
    <s v="Sin dato"/>
    <s v="Sin dato"/>
    <x v="1"/>
    <s v="Familia"/>
    <s v="Sin dato"/>
  </r>
  <r>
    <s v="Alto Magdalena"/>
    <s v="Girardot"/>
    <s v="SI"/>
    <s v="Política Pública de Familia"/>
    <s v="2013 - 2022"/>
    <s v="2013 - 2022"/>
    <x v="0"/>
    <s v="Familia"/>
    <s v="Sin dato"/>
  </r>
  <r>
    <s v="Alto Magdalena"/>
    <s v="Girardot"/>
    <s v="SI"/>
    <s v="Política Pública de Juventud"/>
    <s v="Sin dato"/>
    <s v="Sin dato"/>
    <x v="1"/>
    <s v="Juventud"/>
    <s v="Sin dato"/>
  </r>
  <r>
    <s v="Alto Magdalena"/>
    <s v="Girardot"/>
    <s v="SI"/>
    <s v="Política Pública de Teletrabajo"/>
    <s v="Sin dato"/>
    <s v="Sin dato"/>
    <x v="1"/>
    <s v="Laboral"/>
    <s v="Sin dato"/>
  </r>
  <r>
    <s v="Alto Magdalena"/>
    <s v="Girardot"/>
    <s v="SI"/>
    <s v="Política Pública de LGTBI"/>
    <s v="Sin dato"/>
    <s v="Sin dato"/>
    <x v="1"/>
    <s v="LGTBI"/>
    <s v="Sin dato"/>
  </r>
  <r>
    <s v="Alto Magdalena"/>
    <s v="Girardot"/>
    <s v="SI"/>
    <s v="Política Pública de Libertad Religiosa"/>
    <s v="2020 - 2022"/>
    <s v="2020 - 2022"/>
    <x v="0"/>
    <s v="Libertad religiosa"/>
    <s v="Sin dato"/>
  </r>
  <r>
    <s v="Alto Magdalena"/>
    <s v="Girardot"/>
    <s v="SI"/>
    <s v="Política Pública de Mujer y Equidad de Género"/>
    <s v="Sin dato"/>
    <s v="Sin dato"/>
    <x v="1"/>
    <s v="Mujer y equidad de género"/>
    <s v="Sin dato"/>
  </r>
  <r>
    <s v="Alto Magdalena"/>
    <s v="Girardot"/>
    <s v="SI"/>
    <s v="Política Pública de Participación Ciudadana"/>
    <s v="2013 - 2022"/>
    <s v="2013 - 2022"/>
    <x v="1"/>
    <s v="Participación ciudadana"/>
    <s v="Sin dato"/>
  </r>
  <r>
    <s v="Alto Magdalena"/>
    <s v="Girardot"/>
    <s v="SI"/>
    <s v="Política Pública de Recreación y Deporte"/>
    <s v="Sin dato"/>
    <s v="Sin dato"/>
    <x v="1"/>
    <s v="Recreación y deporte"/>
    <s v="Sin dato"/>
  </r>
  <r>
    <s v="Alto Magdalena"/>
    <s v="Girardot"/>
    <s v="SI"/>
    <s v="Política Pública de Salud Mental"/>
    <s v="Sin dato"/>
    <s v="Sin dato"/>
    <x v="1"/>
    <s v="Salud mental"/>
    <s v="Sin dato"/>
  </r>
  <r>
    <s v="Alto Magdalena"/>
    <s v="Girardot"/>
    <s v="SI"/>
    <s v="Política Pública de Salud Sexual"/>
    <s v="Sin dato"/>
    <s v="Sin dato"/>
    <x v="1"/>
    <s v="SAN"/>
    <s v="Sin dato"/>
  </r>
  <r>
    <s v="Alto Magdalena"/>
    <s v="Girardot"/>
    <s v="SI"/>
    <s v="Política Pública de Seguridad Alimentaria y Nutricional"/>
    <s v="Acuerdo No.022 de 2008"/>
    <s v="2008 - 2022"/>
    <x v="0"/>
    <s v="SAN"/>
    <s v="Sin dato"/>
  </r>
  <r>
    <s v="Sumapaz"/>
    <s v="Granada"/>
    <s v="SI"/>
    <s v="Política Pública de Discapacidad "/>
    <s v="2015 - 2025"/>
    <s v="2015 - 2025"/>
    <x v="0"/>
    <s v="Discapacidad"/>
    <n v="33.548387096774199"/>
  </r>
  <r>
    <s v="Sumapaz"/>
    <s v="Granada"/>
    <s v="SI"/>
    <s v="Política Pública de Envejecimiento y Vejéz"/>
    <s v="2015 - 2025"/>
    <s v="2015 - 2025"/>
    <x v="0"/>
    <s v="Envejecimiento y vejéz"/>
    <n v="33.548387096774199"/>
  </r>
  <r>
    <s v="Sumapaz"/>
    <s v="Granada"/>
    <s v="SI"/>
    <s v="Política Pública de Juventud"/>
    <s v="2015 - 2025"/>
    <s v="2015 - 2025"/>
    <x v="0"/>
    <s v="Juventud"/>
    <n v="36.971326164874561"/>
  </r>
  <r>
    <s v="Sumapaz"/>
    <s v="Granada"/>
    <s v="SI"/>
    <s v="Política Pública de Mujer y Equidad de Género"/>
    <s v="2015 - 2026"/>
    <s v="2015 - 2026"/>
    <x v="0"/>
    <s v="Mujer y equidad de género"/>
    <n v="38.853046594982082"/>
  </r>
  <r>
    <s v="Sumapaz"/>
    <s v="Granada"/>
    <s v="SI"/>
    <s v="Política Pública de Primera Infancia, Infancia y Adolescencia"/>
    <s v="2019 - 2031"/>
    <s v="2019 - 2031"/>
    <x v="0"/>
    <s v="PIIA"/>
    <n v="32.831541218638002"/>
  </r>
  <r>
    <s v="Ubaté"/>
    <s v="Guachetá"/>
    <s v="NO"/>
    <s v="Política Pública de Seguridad Alimentaria y Nutricional"/>
    <s v="Acuerdo No.011 de 2014"/>
    <s v="2014 - 2024"/>
    <x v="0"/>
    <s v="SAN"/>
    <s v="Sin dato"/>
  </r>
  <r>
    <s v="Ubaté"/>
    <s v="Guachetá"/>
    <s v="NO"/>
    <s v="Política Pública de Cambio Climático"/>
    <s v="Sin dato"/>
    <s v="Sin dato"/>
    <x v="0"/>
    <s v="Cambio climático"/>
    <n v="34.193548387096783"/>
  </r>
  <r>
    <s v="Ubaté"/>
    <s v="Guachetá"/>
    <s v="NO"/>
    <s v="Política Pública de Recreación y Deporte"/>
    <s v="Sin dato"/>
    <s v="Sin dato"/>
    <x v="0"/>
    <s v="Recreación y deporte"/>
    <n v="66.810035842293914"/>
  </r>
  <r>
    <s v="Ubaté"/>
    <s v="Guachetá"/>
    <s v="NO"/>
    <s v="Política Pública de Discapacidad "/>
    <s v="Sin dato"/>
    <s v="Sin dato"/>
    <x v="0"/>
    <s v="Discapacidad"/>
    <n v="66.810035842293914"/>
  </r>
  <r>
    <s v="Ubaté"/>
    <s v="Guachetá"/>
    <s v="NO"/>
    <s v="Política Pública de Envejecimiento y Vejéz"/>
    <s v="Sin dato"/>
    <s v="Sin dato"/>
    <x v="0"/>
    <s v="Envejecimiento y vejéz"/>
    <n v="64.659498207885292"/>
  </r>
  <r>
    <s v="Ubaté"/>
    <s v="Guachetá"/>
    <s v="NO"/>
    <s v="Política Pública de Juventud"/>
    <s v="Sin dato"/>
    <s v="Sin dato"/>
    <x v="0"/>
    <s v="Juventud"/>
    <n v="66.272401433691755"/>
  </r>
  <r>
    <s v="Ubaté"/>
    <s v="Guachetá"/>
    <s v="NO"/>
    <s v="Política Pública de Mujer y Equidad de Género"/>
    <s v="Sin dato"/>
    <s v="Sin dato"/>
    <x v="0"/>
    <s v="Mujer y equidad de género"/>
    <n v="66.272401433691755"/>
  </r>
  <r>
    <s v="Ubaté"/>
    <s v="Guachetá"/>
    <s v="NO"/>
    <s v="Política Pública de Primera Infancia, Infancia y Adolescencia"/>
    <s v="Sin dato"/>
    <s v="Sin dato"/>
    <x v="0"/>
    <s v="PIIA"/>
    <n v="60.358422939068113"/>
  </r>
  <r>
    <s v="Ubaté"/>
    <s v="Guachetá"/>
    <s v="NO"/>
    <s v="Política Pública de Salud Mental"/>
    <s v="Sin dato"/>
    <s v="Sin dato"/>
    <x v="0"/>
    <s v="Salud mental"/>
    <n v="57.132616487455216"/>
  </r>
  <r>
    <s v="Bajo Magdalena"/>
    <s v="Guaduas"/>
    <s v="SI"/>
    <s v="Política Pública de Discapacidad "/>
    <s v="2019 - 2029"/>
    <s v="2019 - 2029"/>
    <x v="0"/>
    <s v="Discapacidad"/>
    <n v="48.817204301075257"/>
  </r>
  <r>
    <s v="Bajo Magdalena"/>
    <s v="Guaduas"/>
    <s v="SI"/>
    <s v="Política Pública de Envejecimiento y Vejéz"/>
    <s v="2019 - 2029"/>
    <s v="2019 - 2029"/>
    <x v="0"/>
    <s v="Envejecimiento y vejéz"/>
    <n v="50.967741935483858"/>
  </r>
  <r>
    <s v="Bajo Magdalena"/>
    <s v="Guaduas"/>
    <s v="SI"/>
    <s v="Política Pública de Juventud"/>
    <s v="2019 - 2029"/>
    <s v="2019 - 2029"/>
    <x v="0"/>
    <s v="Juventud"/>
    <n v="50.967741935483858"/>
  </r>
  <r>
    <s v="Bajo Magdalena"/>
    <s v="Guaduas"/>
    <s v="SI"/>
    <s v="Política Pública de LGTBI"/>
    <s v="2019 - 2029"/>
    <s v="2019 - 2029"/>
    <x v="0"/>
    <s v="LGTBI"/>
    <n v="49.892473118279568"/>
  </r>
  <r>
    <s v="Bajo Magdalena"/>
    <s v="Guaduas"/>
    <s v="SI"/>
    <s v="Política Pública de Mujer y Equidad de Género"/>
    <s v="2019 - 2029"/>
    <s v="2019 - 2029"/>
    <x v="0"/>
    <s v="Mujer y equidad de género"/>
    <n v="50.967741935483858"/>
  </r>
  <r>
    <s v="Bajo Magdalena"/>
    <s v="Guaduas"/>
    <s v="SI"/>
    <s v="Política Pública de Seguridad Alimentaria y Nutricional"/>
    <s v="2019 - 2029"/>
    <s v="2019 - 2029"/>
    <x v="0"/>
    <s v="SAN"/>
    <n v="49.534050179211455"/>
  </r>
  <r>
    <s v="Bajo Magdalena"/>
    <s v="Guaduas"/>
    <s v="SI"/>
    <s v="Política Pública de Victimas del Conflicto Armado"/>
    <s v="2015 - 2025"/>
    <s v="2015 - 2025"/>
    <x v="0"/>
    <s v="Víctimas del conflicto"/>
    <n v="50.967741935483858"/>
  </r>
  <r>
    <s v="Alto Magdalena"/>
    <s v="Guataquí"/>
    <s v="SI"/>
    <s v="Política Pública de Discapacidad "/>
    <n v="2017"/>
    <s v="2017 - 2027"/>
    <x v="0"/>
    <s v="Discapacidad"/>
    <n v="64.76702508960571"/>
  </r>
  <r>
    <s v="Alto Magdalena"/>
    <s v="Guataquí"/>
    <s v="SI"/>
    <s v="Política Pública de Envejecimiento y Vejéz"/>
    <s v="2016 - 2029"/>
    <s v="2016 - 2029"/>
    <x v="0"/>
    <s v="Envejecimiento y vejéz"/>
    <n v="63.315412186379923"/>
  </r>
  <r>
    <s v="Alto Magdalena"/>
    <s v="Guataquí"/>
    <s v="SI"/>
    <s v="Política Pública de Familia"/>
    <s v="2018 - 2029"/>
    <s v="2018 - 2029"/>
    <x v="0"/>
    <s v="Familia"/>
    <n v="67.240143369175641"/>
  </r>
  <r>
    <s v="Alto Magdalena"/>
    <s v="Guataquí"/>
    <s v="SI"/>
    <s v="Política Pública de Juventud"/>
    <s v="2019 - 2029"/>
    <s v="2019 - 2029"/>
    <x v="0"/>
    <s v="Juventud"/>
    <n v="63.566308243727597"/>
  </r>
  <r>
    <s v="Alto Magdalena"/>
    <s v="Guataquí"/>
    <s v="SI"/>
    <s v="Política Pública de Mujer y Equidad de Género"/>
    <s v="2016 - 2029"/>
    <s v="2016 - 2029"/>
    <x v="0"/>
    <s v="Mujer y equidad de género"/>
    <n v="69.784946236559151"/>
  </r>
  <r>
    <s v="Alto Magdalena"/>
    <s v="Guataquí"/>
    <s v="SI"/>
    <s v="Política Pública de Primera Infancia, Infancia y Adolescencia"/>
    <s v="2013 - 2023"/>
    <s v="2013 - 2023"/>
    <x v="0"/>
    <s v="PIIA"/>
    <n v="73.817204301075265"/>
  </r>
  <r>
    <s v="Alto Magdalena"/>
    <s v="Guataquí"/>
    <s v="SI"/>
    <s v="Política Pública de Victimas del Conflicto Armado"/>
    <s v="2020 - 2029"/>
    <s v="2020 - 2029"/>
    <x v="0"/>
    <s v="Víctimas del conflicto"/>
    <n v="63.136200716845885"/>
  </r>
  <r>
    <s v="Guavio"/>
    <s v="Guatavita"/>
    <s v="SI"/>
    <s v="Política Pública de Discapacidad "/>
    <s v="2015 - 2025"/>
    <s v="2015 - 2025"/>
    <x v="0"/>
    <s v="Discapacidad"/>
    <n v="37.956989247311839"/>
  </r>
  <r>
    <s v="Guavio"/>
    <s v="Guatavita"/>
    <s v="SI"/>
    <s v="Política Pública de Envejecimiento y Vejéz"/>
    <s v="2015 - 2025"/>
    <s v="2015 - 2025"/>
    <x v="0"/>
    <s v="Envejecimiento y vejéz"/>
    <n v="45.304659498207897"/>
  </r>
  <r>
    <s v="Guavio"/>
    <s v="Guatavita"/>
    <s v="SI"/>
    <s v="Política Pública de Juventud"/>
    <s v="2020 - 2029"/>
    <s v="2020 - 2029"/>
    <x v="0"/>
    <s v="Juventud"/>
    <n v="40.107526881720425"/>
  </r>
  <r>
    <s v="Guavio"/>
    <s v="Guatavita"/>
    <s v="SI"/>
    <s v="Política Pública de Mujer y Equidad de Género"/>
    <s v="2019 - 2029"/>
    <s v="2019 - 2029"/>
    <x v="0"/>
    <s v="Mujer y equidad de género"/>
    <n v="39.390681003584227"/>
  </r>
  <r>
    <s v="Guavio"/>
    <s v="Guatavita"/>
    <s v="SI"/>
    <s v="Política Pública de Primera Infancia, Infancia y Adolescencia"/>
    <n v="2019"/>
    <s v="2019 - 2029"/>
    <x v="0"/>
    <s v="PIIA"/>
    <n v="37.240143369175641"/>
  </r>
  <r>
    <s v="Guavio"/>
    <s v="Guatavita"/>
    <s v="SI"/>
    <s v="Política Pública de Salud Mental"/>
    <n v="2015"/>
    <s v="2015 - 2025"/>
    <x v="0"/>
    <s v="Salud mental"/>
    <n v="28.100358422939063"/>
  </r>
  <r>
    <s v="Guavio"/>
    <s v="Guatavita"/>
    <s v="SI"/>
    <s v="Política Pública de Seguridad Alimentaria y Nutricional"/>
    <s v="2020 - 2029"/>
    <s v="2020 - 2029"/>
    <x v="0"/>
    <s v="SAN"/>
    <n v="35.089605734767041"/>
  </r>
  <r>
    <s v="Magdalena Centro"/>
    <s v="Guayabal de Síquima"/>
    <s v="SI"/>
    <s v="Política Pública de Discapacidad "/>
    <s v="2013 - 2025"/>
    <s v="2013 - 2025"/>
    <x v="0"/>
    <s v="Discapacidad"/>
    <n v="39.390681003584234"/>
  </r>
  <r>
    <s v="Magdalena Centro"/>
    <s v="Guayabal de Síquima"/>
    <s v="SI"/>
    <s v="Política Pública de Envejecimiento y Vejéz"/>
    <n v="2013"/>
    <s v="2013 - 2023"/>
    <x v="0"/>
    <s v="Envejecimiento y vejéz"/>
    <n v="42.078853046594993"/>
  </r>
  <r>
    <s v="Magdalena Centro"/>
    <s v="Guayabal de Síquima"/>
    <s v="SI"/>
    <s v="Política Pública de Mujer y Equidad de Género"/>
    <s v="2013 - 2025"/>
    <s v="2013 - 2025"/>
    <x v="0"/>
    <s v="Mujer y equidad de género"/>
    <n v="44.498207885304666"/>
  </r>
  <r>
    <s v="Magdalena Centro"/>
    <s v="Guayabal de Síquima"/>
    <s v="SI"/>
    <s v="Política Pública de Primera Infancia, Infancia y Adolescencia"/>
    <s v="2013 - 2023"/>
    <s v="2013 - 2023"/>
    <x v="0"/>
    <s v="PIIA"/>
    <n v="37.508960573476713"/>
  </r>
  <r>
    <s v="Oriente"/>
    <s v="Guayabetal"/>
    <s v="SI"/>
    <s v="Política Pública de Primera Infancia, Infancia y Adolescencia"/>
    <s v="2013 - 2023"/>
    <s v="2013 - 2023"/>
    <x v="0"/>
    <s v="PIIA"/>
    <n v="68.8888888888889"/>
  </r>
  <r>
    <s v="Oriente"/>
    <s v="Gutiérrez"/>
    <s v="SI"/>
    <s v="Política Pública de Discapacidad "/>
    <s v="2018 - 2028"/>
    <s v="2018 - 2028"/>
    <x v="0"/>
    <s v="Discapacidad"/>
    <n v="40.19713261648748"/>
  </r>
  <r>
    <s v="Oriente"/>
    <s v="Gutiérrez"/>
    <s v="SI"/>
    <s v="Política Pública de Primera Infancia, Infancia y Adolescencia"/>
    <s v="2013 - 2023"/>
    <s v="2013 - 2023"/>
    <x v="0"/>
    <s v="PIIA"/>
    <n v="63.799283154121866"/>
  </r>
  <r>
    <s v="Alto Magdalena"/>
    <s v="Jerusalén"/>
    <s v="SI"/>
    <s v="Política Pública de Discapacidad "/>
    <s v="Acuerdo No.006 de 2017"/>
    <s v="2017 - 2029"/>
    <x v="0"/>
    <s v="Discapacidad"/>
    <n v="68.602150537634429"/>
  </r>
  <r>
    <s v="Alto Magdalena"/>
    <s v="Jerusalén"/>
    <s v="SI"/>
    <s v="Política Pública de Primera Infancia, Infancia y Adolescencia"/>
    <s v="Acuerdo No.010 de 2013"/>
    <s v="2013 - 2022"/>
    <x v="0"/>
    <s v="PIIA"/>
    <n v="42.795698924731198"/>
  </r>
  <r>
    <s v="Guavio"/>
    <s v="Junín"/>
    <s v="SI"/>
    <s v="Política Pública de Discapacidad "/>
    <n v="2019"/>
    <s v="2019 - 2029"/>
    <x v="0"/>
    <s v="Discapacidad"/>
    <n v="57.777777777777786"/>
  </r>
  <r>
    <s v="Guavio"/>
    <s v="La Calera"/>
    <s v="SI"/>
    <s v="Política Pública de Cultura y Turismo"/>
    <s v="2015 - 2025"/>
    <s v="2015 - 2025"/>
    <x v="0"/>
    <s v="Cultura y turismo"/>
    <n v="34.283154121863802"/>
  </r>
  <r>
    <s v="Guavio"/>
    <s v="La Calera"/>
    <s v="SI"/>
    <s v="Política Pública de Discapacidad "/>
    <s v="2017 - 2026"/>
    <s v="2017 - 2026"/>
    <x v="0"/>
    <s v="Discapacidad"/>
    <n v="53.064516129032249"/>
  </r>
  <r>
    <s v="Guavio"/>
    <s v="La Calera"/>
    <s v="SI"/>
    <s v="Política Pública de Envejecimiento y Vejéz"/>
    <s v="2017 - 2026"/>
    <s v="2017 - 2026"/>
    <x v="0"/>
    <s v="Envejecimiento y vejéz"/>
    <n v="68.602150537634429"/>
  </r>
  <r>
    <s v="Guavio"/>
    <s v="La Calera"/>
    <s v="SI"/>
    <s v="Política Pública de Juventud"/>
    <s v="2017 - 2027"/>
    <s v="2017 - 2027"/>
    <x v="0"/>
    <s v="Juventud"/>
    <n v="38.745519713261665"/>
  </r>
  <r>
    <s v="Guavio"/>
    <s v="La Calera"/>
    <s v="SI"/>
    <s v="Política Pública de Mujer y Equidad de Género"/>
    <s v="Acuerdo No.0014 de 2015"/>
    <s v="2015 - 2025"/>
    <x v="0"/>
    <s v="Mujer y equidad de género"/>
    <n v="42.258064516129046"/>
  </r>
  <r>
    <s v="Guavio"/>
    <s v="La Calera"/>
    <s v="SI"/>
    <s v="Política Pública de Primera Infancia, Infancia y Adolescencia"/>
    <s v="2013 - 2022"/>
    <s v="2013 - 2022"/>
    <x v="0"/>
    <s v="PIIA"/>
    <n v="31.98924731182796"/>
  </r>
  <r>
    <s v="Guavio"/>
    <s v="La Calera"/>
    <s v="SI"/>
    <s v="Política Pública de Protección y Bienestar Animal"/>
    <s v="Sin dato"/>
    <s v="Sin dato"/>
    <x v="2"/>
    <s v="Protección y bienestar animal"/>
    <n v="83.333333333333343"/>
  </r>
  <r>
    <s v="Guavio"/>
    <s v="La Calera"/>
    <s v="SI"/>
    <s v="Política Pública de Seguridad Alimentaria y Nutricional"/>
    <s v="2020 - 2031"/>
    <s v="2020 - 2031"/>
    <x v="0"/>
    <s v="SAN"/>
    <n v="57.365591397849464"/>
  </r>
  <r>
    <s v="Tequendama"/>
    <s v="La Mesa"/>
    <s v="SI"/>
    <s v="Política Pública de Discapacidad "/>
    <n v="2017"/>
    <s v="2017 - 2026"/>
    <x v="0"/>
    <s v="Discapacidad"/>
    <n v="39.121863799283169"/>
  </r>
  <r>
    <s v="Tequendama"/>
    <s v="La Mesa"/>
    <s v="SI"/>
    <s v="Política Pública de Envejecimiento y Vejéz"/>
    <s v="2017 - 2026"/>
    <s v="2017 - 2026"/>
    <x v="0"/>
    <s v="Envejecimiento y vejéz"/>
    <n v="68.602150537634429"/>
  </r>
  <r>
    <s v="Tequendama"/>
    <s v="La Mesa"/>
    <s v="SI"/>
    <s v="Política Pública de Mujer y Equidad de Género"/>
    <s v="2017 - 2026"/>
    <s v="2017 - 2026"/>
    <x v="0"/>
    <s v="Mujer y equidad de género"/>
    <n v="57.72401433691757"/>
  </r>
  <r>
    <s v="Tequendama"/>
    <s v="La Mesa"/>
    <s v="SI"/>
    <s v="Política Pública de Primera Infancia, Infancia y Adolescencia"/>
    <n v="2013"/>
    <s v="2013 - 2022"/>
    <x v="0"/>
    <s v="PIIA"/>
    <n v="40.204301075268816"/>
  </r>
  <r>
    <s v="Tequendama"/>
    <s v="La Mesa"/>
    <s v="SI"/>
    <s v="Política Pública de Seguridad Alimentaria y Nutricional"/>
    <s v="Sin dato"/>
    <s v="Sin dato"/>
    <x v="1"/>
    <s v="SAN"/>
    <n v="34.400000000000006"/>
  </r>
  <r>
    <s v="Tequendama"/>
    <s v="La Mesa"/>
    <s v="SI"/>
    <s v="Política Pública de Victimas del Conflicto Armado"/>
    <s v="2018 - 2021"/>
    <s v="2018 - 2021"/>
    <x v="0"/>
    <s v="Víctimas del conflicto"/>
    <n v="48.637992831541212"/>
  </r>
  <r>
    <s v="Rionegro"/>
    <s v="La Palma"/>
    <s v="SI"/>
    <s v="Política Pública de Discapacidad "/>
    <s v="2019 - 2029"/>
    <s v="2019 - 2029"/>
    <x v="0"/>
    <s v="Discapacidad"/>
    <s v="Sin dato"/>
  </r>
  <r>
    <s v="Rionegro"/>
    <s v="La Palma"/>
    <s v="SI"/>
    <s v="Política Pública de Mujer y Equidad de Género"/>
    <s v="2021 - 2031"/>
    <s v="2021 - 2031"/>
    <x v="0"/>
    <s v="Mujer y equidad de género"/>
    <s v="Sin dato"/>
  </r>
  <r>
    <s v="Rionegro"/>
    <s v="La Palma"/>
    <s v="SI"/>
    <s v="Política Pública de Primera Infancia, Infancia y Adolescencia"/>
    <s v="Esta politica esta Adoptada por Decreto de 2014."/>
    <s v="2014 - 2024"/>
    <x v="0"/>
    <s v="PIIA"/>
    <s v="Sin dato"/>
  </r>
  <r>
    <s v="Gualivá"/>
    <s v="La Peña"/>
    <s v="SI"/>
    <s v="Política Pública de Discapacidad "/>
    <s v="2021 - 2040"/>
    <s v="2022 - 2040"/>
    <x v="0"/>
    <s v="Discapacidad"/>
    <n v="87.86666666666666"/>
  </r>
  <r>
    <s v="Gualivá"/>
    <s v="La Peña"/>
    <s v="SI"/>
    <s v="Política Pública de Mujer y Equidad de Género"/>
    <s v="2023 - 2040"/>
    <s v="2023 - 2040"/>
    <x v="0"/>
    <s v="Mujer y equidad de género"/>
    <n v="90.533333333333317"/>
  </r>
  <r>
    <s v="Gualivá"/>
    <s v="La Peña"/>
    <s v="SI"/>
    <s v="Política Pública de Primera Infancia, Infancia y Adolescencia"/>
    <s v="2022 - 2040"/>
    <s v="2022 - 2040"/>
    <x v="0"/>
    <s v="PIIA"/>
    <n v="87.86666666666666"/>
  </r>
  <r>
    <s v="Gualivá"/>
    <s v="La Vega"/>
    <s v="SI"/>
    <s v="Política Pública de Mujer y Equidad de Género"/>
    <s v="2015 - 2025"/>
    <s v="2015 - 2025"/>
    <x v="0"/>
    <s v="Mujer y equidad de género"/>
    <n v="33.207885304659506"/>
  </r>
  <r>
    <s v="Gualivá"/>
    <s v="La Vega"/>
    <s v="SI"/>
    <s v="Política Pública de Primera Infancia, Infancia y Adolescencia"/>
    <s v="2013 - 2023"/>
    <s v="2013 - 2023"/>
    <x v="0"/>
    <s v="PIIA"/>
    <n v="87.86666666666666"/>
  </r>
  <r>
    <s v="Gualivá"/>
    <s v="La Vega"/>
    <s v="SI"/>
    <s v="Política Pública de Seguridad Alimentaria y Nutricional"/>
    <s v="2015 - 2025"/>
    <s v="2015 - 2025"/>
    <x v="0"/>
    <s v="SAN"/>
    <s v="Sin dato"/>
  </r>
  <r>
    <s v="Ubaté"/>
    <s v="Lenguazaque"/>
    <s v="NO"/>
    <s v="Política Pública de Envejecimiento y Vejéz"/>
    <s v="Sin dato"/>
    <s v="Sin dato"/>
    <x v="0"/>
    <s v="Envejecimiento y vejéz"/>
    <n v="32"/>
  </r>
  <r>
    <s v="Ubaté"/>
    <s v="Lenguazaque"/>
    <s v="NO"/>
    <s v="Política Pública de Primera Infancia, Infancia y Adolescencia"/>
    <n v="2013"/>
    <s v="2014 - 2023"/>
    <x v="2"/>
    <s v="PIIA"/>
    <n v="26"/>
  </r>
  <r>
    <s v="Almeidas"/>
    <s v="Machetá"/>
    <s v="SI"/>
    <s v="Política Pública de Discapacidad "/>
    <s v="2016 - 2030"/>
    <s v="2016 - 2030"/>
    <x v="0"/>
    <s v="Discapacidad"/>
    <n v="59.193548387096783"/>
  </r>
  <r>
    <s v="Almeidas"/>
    <s v="Machetá"/>
    <s v="SI"/>
    <s v="Política Pública de Envejecimiento y Vejéz"/>
    <n v="2016"/>
    <s v="2016 - 2026"/>
    <x v="0"/>
    <s v="Envejecimiento y vejéz"/>
    <n v="57.007168458781358"/>
  </r>
  <r>
    <s v="Almeidas"/>
    <s v="Machetá"/>
    <s v="SI"/>
    <s v="Política Pública de Mujer y Equidad de Género"/>
    <s v="2015 - 2028"/>
    <s v="2015 - 2028"/>
    <x v="0"/>
    <s v="Mujer y equidad de género"/>
    <n v="59.874551971326149"/>
  </r>
  <r>
    <s v="Almeidas"/>
    <s v="Machetá"/>
    <s v="SI"/>
    <s v="Política Pública de Primera Infancia, Infancia y Adolescencia"/>
    <n v="2017"/>
    <s v="2017 - 2027"/>
    <x v="0"/>
    <s v="PIIA"/>
    <n v="59.21146953405016"/>
  </r>
  <r>
    <s v="Almeidas"/>
    <s v="Machetá"/>
    <s v="SI"/>
    <s v="Política Pública de Seguridad Alimentaria y Nutricional"/>
    <s v="2027 - 2027"/>
    <s v="2017 - 2027"/>
    <x v="0"/>
    <s v="SAN"/>
    <s v="Sin dato"/>
  </r>
  <r>
    <s v="Sabana Occidente"/>
    <s v="Madrid "/>
    <s v="SI"/>
    <s v="Política Pública de Discapacidad "/>
    <s v="Acuerdo No.011 de 2011"/>
    <s v="2011 - 2021"/>
    <x v="0"/>
    <s v="Discapacidad"/>
    <n v="80.645161290322605"/>
  </r>
  <r>
    <s v="Sabana Occidente"/>
    <s v="Madrid "/>
    <s v="SI"/>
    <s v="Política Pública de Envejecimiento y Vejéz"/>
    <s v="2022 - 2034"/>
    <s v="2022 - 2034"/>
    <x v="0"/>
    <s v="Envejecimiento y vejéz"/>
    <n v="93.333333333333314"/>
  </r>
  <r>
    <s v="Sabana Occidente"/>
    <s v="Madrid "/>
    <s v="SI"/>
    <s v="Política Pública de Habitante de Calle"/>
    <s v="Acuerdo No.013 de 2018"/>
    <s v="2018 - 2028"/>
    <x v="0"/>
    <s v="Habitante de calle"/>
    <n v="78.709677419354861"/>
  </r>
  <r>
    <s v="Sabana Occidente"/>
    <s v="Madrid "/>
    <s v="SI"/>
    <s v="Política Pública de Libertad Religiosa"/>
    <s v="Sin dato"/>
    <s v="Sin dato"/>
    <x v="1"/>
    <s v="Libertad religiosa"/>
    <n v="87.333333333333314"/>
  </r>
  <r>
    <s v="Sabana Occidente"/>
    <s v="Madrid "/>
    <s v="SI"/>
    <s v="Política Pública de Movilidad"/>
    <s v="Sin dato"/>
    <s v="Sin dato"/>
    <x v="2"/>
    <s v="Movilidad"/>
    <s v="Sin dato"/>
  </r>
  <r>
    <s v="Sabana Occidente"/>
    <s v="Madrid "/>
    <s v="SI"/>
    <s v="Política Pública de Protección y Bienestar Animal"/>
    <s v="Acuerdo No.014 de 2018"/>
    <s v="2019 - 2029"/>
    <x v="0"/>
    <s v="Protección y bienestar animal"/>
    <n v="74.838709677419374"/>
  </r>
  <r>
    <s v="Sabana Occidente"/>
    <s v="Madrid "/>
    <s v="SI"/>
    <s v="Política Pública de Seguridad Alimentaria y Nutricional"/>
    <s v="Acuerdo No.016 de 2011"/>
    <s v="2011 - 2021"/>
    <x v="0"/>
    <s v="SAN"/>
    <n v="80.537634408602159"/>
  </r>
  <r>
    <s v="Sabana Occidente"/>
    <s v="Madrid "/>
    <s v="SI"/>
    <s v="Política Púlblica Social"/>
    <s v="Acuerdo No.001 de 2014"/>
    <s v="2014 - 2024"/>
    <x v="0"/>
    <s v="Social"/>
    <s v="Sin dato"/>
  </r>
  <r>
    <s v="Almeidas"/>
    <s v="Manta"/>
    <s v="SI"/>
    <s v="Política Pública de Discapacidad "/>
    <s v="Acuerdo 02 de 2019"/>
    <s v="2019 - 2029"/>
    <x v="0"/>
    <s v="Discapacidad"/>
    <n v="61.182795698924735"/>
  </r>
  <r>
    <s v="Almeidas"/>
    <s v="Manta"/>
    <s v="SI"/>
    <s v="Política Pública de Juventud"/>
    <s v="2017 - 2027"/>
    <s v="2017 - 2027"/>
    <x v="0"/>
    <s v="Juventud"/>
    <n v="62.59856630824374"/>
  </r>
  <r>
    <s v="Almeidas"/>
    <s v="Manta"/>
    <s v="SI"/>
    <s v="Política Pública de Mujer y Equidad de Género"/>
    <s v="2015 - 2025"/>
    <s v="2015 - 2025"/>
    <x v="0"/>
    <s v="Mujer y equidad de género"/>
    <n v="45.949820788530459"/>
  </r>
  <r>
    <s v="Almeidas"/>
    <s v="Manta"/>
    <s v="SI"/>
    <s v="Política Pública de Primera Infancia, Infancia y Adolescencia"/>
    <s v="2014 - 2024"/>
    <s v="2014 - 2024"/>
    <x v="0"/>
    <s v="PIIA"/>
    <n v="43.691756272401427"/>
  </r>
  <r>
    <s v="Medina"/>
    <s v="Medina"/>
    <s v="SI"/>
    <s v="Política Pública de Discapacidad "/>
    <n v="2018"/>
    <s v="2018 - 2028"/>
    <x v="0"/>
    <s v="Discapacidad"/>
    <n v="33.15412186379929"/>
  </r>
  <r>
    <s v="Medina"/>
    <s v="Medina"/>
    <s v="SI"/>
    <s v="Política Pública de Envejecimiento y Vejéz"/>
    <n v="2016"/>
    <s v="2016 - 2025"/>
    <x v="0"/>
    <s v="Envejecimiento y vejéz"/>
    <n v="30.788530465949826"/>
  </r>
  <r>
    <s v="Medina"/>
    <s v="Medina"/>
    <s v="SI"/>
    <s v="Política Pública de Primera Infancia, Infancia y Adolescencia"/>
    <s v="2014 - 2026"/>
    <s v="2014 - 2026"/>
    <x v="0"/>
    <s v="PIIA"/>
    <n v="30.788530465949826"/>
  </r>
  <r>
    <s v="Sabana Occidente"/>
    <s v="Mosquera "/>
    <s v="SI"/>
    <s v="Política Pública de Discapacidad "/>
    <s v="Acuerdo No.20 de 2015"/>
    <s v="2015 - 2025"/>
    <x v="0"/>
    <s v="Discapacidad"/>
    <n v="80.000000000000014"/>
  </r>
  <r>
    <s v="Sabana Occidente"/>
    <s v="Mosquera "/>
    <s v="SI"/>
    <s v="Política Pública de Emprendimiento"/>
    <s v="Sin dato"/>
    <s v="Sin dato"/>
    <x v="1"/>
    <s v="Emprendimiento"/>
    <n v="95.833333333333343"/>
  </r>
  <r>
    <s v="Sabana Occidente"/>
    <s v="Mosquera "/>
    <s v="SI"/>
    <s v="Política Pública de Envejecimiento y Vejéz"/>
    <s v="Acuerdo No.3 de 2015"/>
    <s v="2015 - 2025"/>
    <x v="0"/>
    <s v="Envejecimiento y vejéz"/>
    <n v="77.849462365591421"/>
  </r>
  <r>
    <s v="Sabana Occidente"/>
    <s v="Mosquera "/>
    <s v="SI"/>
    <s v="Política Pública de Habitante de Calle"/>
    <s v="Sin dato"/>
    <s v="Sin dato"/>
    <x v="2"/>
    <s v="Habitante de calle"/>
    <s v="Sin dato"/>
  </r>
  <r>
    <s v="Sabana Occidente"/>
    <s v="Mosquera "/>
    <s v="SI"/>
    <s v="Política Pública de Juventud"/>
    <s v="Acuerdo No.2 de 2018"/>
    <s v="2018 - 2028"/>
    <x v="0"/>
    <s v="Juventud"/>
    <n v="78.924731182795725"/>
  </r>
  <r>
    <s v="Sabana Occidente"/>
    <s v="Mosquera "/>
    <s v="SI"/>
    <s v="Política Pública de Mujer y Equidad de Género"/>
    <s v="Acuerdo No.21 de 2014"/>
    <s v="2014 - 2023"/>
    <x v="0"/>
    <s v="Mujer y equidad de género"/>
    <n v="77.311827956989276"/>
  </r>
  <r>
    <s v="Sabana Occidente"/>
    <s v="Mosquera "/>
    <s v="SI"/>
    <s v="Política Pública de Primera Infancia, Infancia y Adolescencia"/>
    <s v="Acuerdo No.22 de 2014"/>
    <s v="2013 - 2024"/>
    <x v="0"/>
    <s v="PIIA"/>
    <n v="78.924731182795711"/>
  </r>
  <r>
    <s v="Sabana Occidente"/>
    <s v="Mosquera "/>
    <s v="SI"/>
    <s v="Política Pública de Población Étnica"/>
    <s v="Sin dato"/>
    <s v="Sin dato"/>
    <x v="2"/>
    <s v="Población Étnica"/>
    <s v="Sin dato"/>
  </r>
  <r>
    <s v="Sabana Occidente"/>
    <s v="Mosquera "/>
    <s v="SI"/>
    <s v="Política Pública de Seguridad Alimentaria y Nutricional"/>
    <s v="Sin dato"/>
    <s v="2021 - 2031"/>
    <x v="0"/>
    <s v="SAN"/>
    <n v="93.333333333333314"/>
  </r>
  <r>
    <s v="Sabana Occidente"/>
    <s v="Mosquera "/>
    <s v="SI"/>
    <s v="Política Pública de Seguridad y Salud en el Trabajo"/>
    <s v="Acuerdo No.06 de 2014"/>
    <s v="2014 - 2023"/>
    <x v="0"/>
    <s v="Seguridad y salud en el trabajo"/>
    <n v="77.311827956989262"/>
  </r>
  <r>
    <s v="Alto Magdalena"/>
    <s v="Nariño"/>
    <s v="SI"/>
    <s v="Política Pública de Discapacidad "/>
    <n v="2018"/>
    <s v="2018 - 2028"/>
    <x v="0"/>
    <s v="Discapacidad"/>
    <n v="35.161290322580648"/>
  </r>
  <r>
    <s v="Alto Magdalena"/>
    <s v="Nariño"/>
    <s v="SI"/>
    <s v="Política Pública de Envejecimiento y Vejéz"/>
    <s v="2015 - 2025"/>
    <s v="2015 - 2025"/>
    <x v="0"/>
    <s v="Envejecimiento y vejéz"/>
    <n v="50.268817204301065"/>
  </r>
  <r>
    <s v="Alto Magdalena"/>
    <s v="Nariño"/>
    <s v="SI"/>
    <s v="Política Pública de Mujer y Equidad de Género"/>
    <s v="2015 - 2025"/>
    <s v="2015 - 2025"/>
    <x v="0"/>
    <s v="Mujer y equidad de género"/>
    <n v="37.867383512544812"/>
  </r>
  <r>
    <s v="Alto Magdalena"/>
    <s v="Nariño"/>
    <s v="SI"/>
    <s v="Política Pública de Primera Infancia, Infancia y Adolescencia"/>
    <n v="2013"/>
    <s v="2013 - 2023"/>
    <x v="0"/>
    <s v="PIIA"/>
    <n v="65.985663082437284"/>
  </r>
  <r>
    <s v="Sabana Centro"/>
    <s v="Nemocón"/>
    <s v="SI"/>
    <s v="Política Pública de Discapacidad "/>
    <s v="2014 - 2029"/>
    <s v="2014 - 2029"/>
    <x v="0"/>
    <s v="Discapacidad"/>
    <n v="36.702508960573496"/>
  </r>
  <r>
    <s v="Sabana Centro"/>
    <s v="Nemocón"/>
    <s v="SI"/>
    <s v="Política Pública de Juventud"/>
    <s v="2014 - 2023"/>
    <s v="2014 - 2023"/>
    <x v="0"/>
    <s v="Juventud"/>
    <n v="35.519713261648754"/>
  </r>
  <r>
    <s v="Sabana Centro"/>
    <s v="Nemocón"/>
    <s v="SI"/>
    <s v="Política Pública de Mujer y Equidad de Género"/>
    <s v="2014 - 2029"/>
    <s v="2014 - 2029"/>
    <x v="0"/>
    <s v="Mujer y equidad de género"/>
    <n v="38.046594982078865"/>
  </r>
  <r>
    <s v="Sabana Centro"/>
    <s v="Nemocón"/>
    <s v="SI"/>
    <s v="Política Pública de Primera Infancia, Infancia y Adolescencia"/>
    <s v="2014 - 2029"/>
    <s v="2014 - 2029"/>
    <x v="0"/>
    <s v="PIIA"/>
    <n v="35.627240143369178"/>
  </r>
  <r>
    <s v="Alto Magdalena"/>
    <s v="Nilo"/>
    <s v="SI"/>
    <s v="Política Pública de Discapacidad "/>
    <s v="2017 - 2022"/>
    <s v="2017 - 2022"/>
    <x v="0"/>
    <s v="Discapacidad"/>
    <n v="64.659498207885306"/>
  </r>
  <r>
    <s v="Alto Magdalena"/>
    <s v="Nilo"/>
    <s v="SI"/>
    <s v="Política Pública de Envejecimiento y Vejéz"/>
    <s v="2017 - 2022"/>
    <s v="2017 - 2022"/>
    <x v="0"/>
    <s v="Envejecimiento y vejéz"/>
    <n v="64.659498207885306"/>
  </r>
  <r>
    <s v="Alto Magdalena"/>
    <s v="Nilo"/>
    <s v="SI"/>
    <s v="Política Pública de Familia"/>
    <s v="2013 - 2022"/>
    <s v="2013 - 2022"/>
    <x v="0"/>
    <s v="Familia"/>
    <s v="Sin dato"/>
  </r>
  <r>
    <s v="Alto Magdalena"/>
    <s v="Nilo"/>
    <s v="SI"/>
    <s v="Política Pública de Mujer y Equidad de Género"/>
    <s v="2017 - 2022"/>
    <s v="2017 - 2022"/>
    <x v="0"/>
    <s v="Mujer y equidad de género"/>
    <s v="Sin dato"/>
  </r>
  <r>
    <s v="Gualivá"/>
    <s v="Nimaima"/>
    <s v="SI"/>
    <s v="Política Pública de Discapacidad "/>
    <s v="Acuerdo No.002 de 2013"/>
    <s v="2012 - 2025"/>
    <x v="0"/>
    <s v="Discapacidad"/>
    <n v="42.616487455197138"/>
  </r>
  <r>
    <s v="Gualivá"/>
    <s v="Nimaima"/>
    <s v="SI"/>
    <s v="Política Pública de Envejecimiento y Vejéz"/>
    <s v="2015 - 2025"/>
    <s v="2015 - 2025"/>
    <x v="0"/>
    <s v="Envejecimiento y vejéz"/>
    <n v="40.573476702508962"/>
  </r>
  <r>
    <s v="Gualivá"/>
    <s v="Nimaima"/>
    <s v="SI"/>
    <s v="Política Pública de Mujer y Equidad de Género"/>
    <s v="2013 - 2023"/>
    <s v="2013 - 2023"/>
    <x v="0"/>
    <s v="Mujer y equidad de género"/>
    <n v="46.702508960573496"/>
  </r>
  <r>
    <s v="Gualivá"/>
    <s v="Nimaima"/>
    <s v="SI"/>
    <s v="Política Pública de Primera Infancia, Infancia y Adolescencia"/>
    <s v="2013 - 2023"/>
    <s v="2013 - 2023"/>
    <x v="0"/>
    <s v="PIIA"/>
    <n v="45.949820788530467"/>
  </r>
  <r>
    <s v="Gualivá"/>
    <s v="Nocaima"/>
    <s v="NO"/>
    <s v="Política Pública de Discapacidad "/>
    <s v="2014 - 2024"/>
    <s v="2014 - 2024"/>
    <x v="0"/>
    <s v="Discapacidad"/>
    <n v="39.229390681003586"/>
  </r>
  <r>
    <s v="Gualivá"/>
    <s v="Nocaima"/>
    <s v="NO"/>
    <s v="Política Pública de Envejecimiento y Vejéz"/>
    <s v="2015 - 2025"/>
    <s v="2015 - 2025"/>
    <x v="0"/>
    <s v="Envejecimiento y vejéz"/>
    <n v="37.724014336917577"/>
  </r>
  <r>
    <s v="Gualivá"/>
    <s v="Nocaima"/>
    <s v="NO"/>
    <s v="Política Pública de Juventud"/>
    <s v="2013 - 2023"/>
    <s v="2013 - 2023"/>
    <x v="0"/>
    <s v="Juventud"/>
    <s v="Sin dato"/>
  </r>
  <r>
    <s v="Gualivá"/>
    <s v="Nocaima"/>
    <s v="NO"/>
    <s v="Política Pública de Primera Infancia, Infancia y Adolescencia"/>
    <s v="Sin dato"/>
    <s v="Sin dato"/>
    <x v="0"/>
    <s v="PIIA"/>
    <n v="42.401433691756282"/>
  </r>
  <r>
    <s v="Gualivá"/>
    <s v="Nocaima"/>
    <s v="NO"/>
    <s v="Política Pública de Mujer y Equidad de Género"/>
    <s v="2014 - 2024"/>
    <s v="2014 - 2024"/>
    <x v="0"/>
    <s v="Mujer y equidad de género"/>
    <n v="39.982078853046616"/>
  </r>
  <r>
    <s v="Rionegro"/>
    <s v="Pacho"/>
    <s v="SI"/>
    <s v="Política Pública de Discapacidad "/>
    <s v="2019 - 2029"/>
    <s v="2019 - 2029"/>
    <x v="0"/>
    <s v="Discapacidad"/>
    <s v="Sin dato"/>
  </r>
  <r>
    <s v="Rionegro"/>
    <s v="Pacho"/>
    <s v="SI"/>
    <s v="Política Pública de Envejecimiento y Vejéz"/>
    <s v="2017 - 2027"/>
    <s v="2017 - 2027"/>
    <x v="0"/>
    <s v="Envejecimiento y vejéz"/>
    <s v="Sin dato"/>
  </r>
  <r>
    <s v="Rionegro"/>
    <s v="Pacho"/>
    <s v="SI"/>
    <s v="Política Pública de Mujer y Equidad de Género"/>
    <s v="2017 - 2027"/>
    <s v="2017 - 2027"/>
    <x v="0"/>
    <s v="Mujer y equidad de género"/>
    <s v="Sin dato"/>
  </r>
  <r>
    <s v="Rionegro"/>
    <s v="Pacho"/>
    <s v="SI"/>
    <s v="Política Pública de Primera Infancia, Infancia y Adolescencia"/>
    <s v="2017 - 2027"/>
    <s v="2017 - 2027"/>
    <x v="0"/>
    <s v="PIIA"/>
    <s v="Sin dato"/>
  </r>
  <r>
    <s v="Rionegro"/>
    <s v="Paime"/>
    <s v="SI"/>
    <s v="Política Pública de Discapacidad "/>
    <s v="2019 - 2029"/>
    <s v="2019 - 2029"/>
    <x v="0"/>
    <s v="Discapacidad"/>
    <n v="51.648745519713259"/>
  </r>
  <r>
    <s v="Rionegro"/>
    <s v="Paime"/>
    <s v="SI"/>
    <s v="Política Pública de Juventud"/>
    <s v="2021 - 2031"/>
    <s v="2021 - 2031"/>
    <x v="0"/>
    <s v="Juventud"/>
    <s v="Sin dato"/>
  </r>
  <r>
    <s v="Rionegro"/>
    <s v="Paime"/>
    <s v="SI"/>
    <s v="Política Pública de Mujer y Equidad de Género"/>
    <s v="2015 - 2025"/>
    <s v="2015 - 2025"/>
    <x v="0"/>
    <s v="Mujer y equidad de género"/>
    <n v="52.831541218637994"/>
  </r>
  <r>
    <s v="Rionegro"/>
    <s v="Paime"/>
    <s v="SI"/>
    <s v="Política Pública de Primera Infancia, Infancia y Adolescencia"/>
    <s v="2015 - 2025"/>
    <s v="2015 - 2025"/>
    <x v="0"/>
    <s v="PIIA"/>
    <n v="44.767025089605731"/>
  </r>
  <r>
    <s v="Sumapaz"/>
    <s v="Pandi "/>
    <s v="SI"/>
    <s v="Política Pública de Discapacidad "/>
    <s v="2019 - 2028"/>
    <s v="2019 - 2028"/>
    <x v="0"/>
    <s v="Discapacidad"/>
    <n v="44.229390681003593"/>
  </r>
  <r>
    <s v="Sumapaz"/>
    <s v="Pandi "/>
    <s v="SI"/>
    <s v="Política Pública de Envejecimiento y Vejéz"/>
    <s v="2015 - 2024"/>
    <s v="2015 - 2024"/>
    <x v="0"/>
    <s v="Envejecimiento y vejéz"/>
    <n v="44.498207885304673"/>
  </r>
  <r>
    <s v="Sumapaz"/>
    <s v="Pandi "/>
    <s v="SI"/>
    <s v="Política Pública de Mujer y Equidad de Género"/>
    <s v="2015 - 2024"/>
    <s v="2015 - 2024"/>
    <x v="0"/>
    <s v="Mujer y equidad de género"/>
    <n v="45.304659498207897"/>
  </r>
  <r>
    <s v="Sumapaz"/>
    <s v="Pandi "/>
    <s v="SI"/>
    <s v="Política Pública de Primera Infancia, Infancia y Adolescencia"/>
    <s v="2014 - 2026"/>
    <s v="2014 - 2026"/>
    <x v="0"/>
    <s v="PIIA"/>
    <n v="45.304659498207897"/>
  </r>
  <r>
    <s v="Sumapaz"/>
    <s v="Pandi "/>
    <s v="SI"/>
    <s v="Política Pública de Seguridad Alimentaria y Nutricional"/>
    <s v="2019 - 2028"/>
    <s v="2019 - 2028"/>
    <x v="0"/>
    <s v="SAN"/>
    <n v="31.057347670250895"/>
  </r>
  <r>
    <s v="Medina"/>
    <s v="Paratebueno"/>
    <s v="SI"/>
    <s v="Política Pública de Acción Comunal"/>
    <n v="2021"/>
    <s v="2021 - 2031"/>
    <x v="0"/>
    <s v="Acción comunal"/>
    <s v="Sin dato"/>
  </r>
  <r>
    <s v="Medina"/>
    <s v="Paratebueno"/>
    <s v="SI"/>
    <s v="Política Pública de Discapacidad "/>
    <n v="2016"/>
    <s v="2016 - 2026"/>
    <x v="0"/>
    <s v="Discapacidad"/>
    <n v="28.100358422939063"/>
  </r>
  <r>
    <s v="Medina"/>
    <s v="Paratebueno"/>
    <s v="SI"/>
    <s v="Política Pública de Envejecimiento y Vejéz"/>
    <n v="2017"/>
    <s v="Sin dato"/>
    <x v="0"/>
    <s v="Envejecimiento y vejéz"/>
    <n v="46.379928315412194"/>
  </r>
  <r>
    <s v="Medina"/>
    <s v="Paratebueno"/>
    <s v="SI"/>
    <s v="Política Pública de Juventud"/>
    <s v="Sin dato"/>
    <s v="Sin dato"/>
    <x v="0"/>
    <s v="Juventud"/>
    <s v="Sin dato"/>
  </r>
  <r>
    <s v="Medina"/>
    <s v="Paratebueno"/>
    <s v="SI"/>
    <s v="Política Pública de Mujer y Equidad de Género"/>
    <n v="2016"/>
    <s v="2016 - 2025"/>
    <x v="0"/>
    <s v="Mujer y equidad de género"/>
    <n v="29.713261648745515"/>
  </r>
  <r>
    <s v="Medina"/>
    <s v="Paratebueno"/>
    <s v="SI"/>
    <s v="Política Pública de Primera Infancia, Infancia y Adolescencia"/>
    <n v="2014"/>
    <s v="2014 - 2023"/>
    <x v="0"/>
    <s v="PIIA"/>
    <n v="36.702508960573489"/>
  </r>
  <r>
    <s v="Sumapaz"/>
    <s v="Pasca"/>
    <s v="SI"/>
    <s v="Política Pública de Discapacidad "/>
    <s v="2016 - 2026"/>
    <s v="2016 - 2026"/>
    <x v="0"/>
    <s v="Discapacidad"/>
    <n v="52.114695340501797"/>
  </r>
  <r>
    <s v="Sumapaz"/>
    <s v="Pasca"/>
    <s v="SI"/>
    <s v="Política Pública de Envejecimiento y Vejéz"/>
    <s v="2016 - 2027"/>
    <s v="2016 - 2027"/>
    <x v="0"/>
    <s v="Envejecimiento y vejéz"/>
    <n v="51.254480286738357"/>
  </r>
  <r>
    <s v="Sumapaz"/>
    <s v="Pasca"/>
    <s v="SI"/>
    <s v="Política Pública de Juventud"/>
    <s v="2016 - 2026"/>
    <s v="2016 - 2026"/>
    <x v="0"/>
    <s v="Juventud"/>
    <n v="53.351254480286734"/>
  </r>
  <r>
    <s v="Sumapaz"/>
    <s v="Pasca"/>
    <s v="SI"/>
    <s v="Política Pública de Mujer y Equidad de Género"/>
    <s v="2016 - 2026"/>
    <s v="2016 - 2026"/>
    <x v="0"/>
    <s v="Mujer y equidad de género"/>
    <n v="50.286738351254492"/>
  </r>
  <r>
    <s v="Sumapaz"/>
    <s v="Pasca"/>
    <s v="SI"/>
    <s v="Política Pública de Primera Infancia, Infancia y Adolescencia"/>
    <n v="2014"/>
    <s v="2014 - 2023"/>
    <x v="0"/>
    <s v="PIIA"/>
    <n v="44.229390681003601"/>
  </r>
  <r>
    <s v="Bajo Magdalena"/>
    <s v="Puerto Salgar"/>
    <s v="SI"/>
    <s v="Política Pública de Acción Comunal"/>
    <s v="2021 - 2031"/>
    <s v="2021 - 2031"/>
    <x v="2"/>
    <s v="Acción comunal"/>
    <s v="Sin dato"/>
  </r>
  <r>
    <s v="Bajo Magdalena"/>
    <s v="Puerto Salgar"/>
    <s v="SI"/>
    <s v="Política Pública de Discapacidad "/>
    <s v="2021 - 2031"/>
    <s v="2021 - 2031"/>
    <x v="1"/>
    <s v="Discapacidad"/>
    <n v="82.133333333333326"/>
  </r>
  <r>
    <s v="Bajo Magdalena"/>
    <s v="Puerto Salgar"/>
    <s v="SI"/>
    <s v="Política Pública de Envejecimiento y Vejéz"/>
    <s v="2021 - 2031"/>
    <s v="2021 - 2031"/>
    <x v="1"/>
    <s v="Envejecimiento y vejéz"/>
    <n v="94"/>
  </r>
  <r>
    <s v="Bajo Magdalena"/>
    <s v="Puerto Salgar"/>
    <s v="SI"/>
    <s v="Política Pública de Juventud"/>
    <s v="2021 - 2031"/>
    <s v="2021 - 2031"/>
    <x v="1"/>
    <s v="Juventud"/>
    <n v="94"/>
  </r>
  <r>
    <s v="Bajo Magdalena"/>
    <s v="Puerto Salgar"/>
    <s v="SI"/>
    <s v="Política Pública de LGTBI"/>
    <s v="2021 - 2031"/>
    <s v="2021 - 2031"/>
    <x v="1"/>
    <s v="LGTBI"/>
    <s v="Sin dato"/>
  </r>
  <r>
    <s v="Bajo Magdalena"/>
    <s v="Puerto Salgar"/>
    <s v="SI"/>
    <s v="Política Pública de Mujer y Equidad de Género"/>
    <s v="2021 - 2031"/>
    <s v="2021 - 2031"/>
    <x v="1"/>
    <s v="Mujer y equidad de género"/>
    <s v="Sin dato"/>
  </r>
  <r>
    <s v="Bajo Magdalena"/>
    <s v="Puerto Salgar"/>
    <s v="SI"/>
    <s v="Política Pública de Primera Infancia, Infancia y Adolescencia"/>
    <s v="2020 - 2030 "/>
    <s v="2020 - 2030"/>
    <x v="0"/>
    <s v="PIIA"/>
    <n v="44.229390681003601"/>
  </r>
  <r>
    <s v="Bajo Magdalena"/>
    <s v="Puerto Salgar"/>
    <s v="SI"/>
    <s v="Política Pública de Victimas del Conflicto Armado"/>
    <s v="2021 - 2031"/>
    <s v="2021 - 2031"/>
    <x v="2"/>
    <s v="Víctimas del conflicto"/>
    <n v="100"/>
  </r>
  <r>
    <s v="Gualivá"/>
    <s v="Quebradanegra"/>
    <s v="SI"/>
    <s v="Política Pública de Discapacidad "/>
    <s v="2017 - 2027"/>
    <s v="2017 - 2027"/>
    <x v="0"/>
    <s v="Discapacidad"/>
    <n v="41.218637992831553"/>
  </r>
  <r>
    <s v="Gualivá"/>
    <s v="Quebradanegra"/>
    <s v="SI"/>
    <s v="Política Pública de Envejecimiento y Vejéz"/>
    <s v="2014 - 2024"/>
    <s v="2014 - 2024"/>
    <x v="0"/>
    <s v="Envejecimiento y vejéz"/>
    <n v="29.713261648745522"/>
  </r>
  <r>
    <s v="Gualivá"/>
    <s v="Quebradanegra"/>
    <s v="SI"/>
    <s v="Política Pública de Mujer y Equidad de Género"/>
    <s v="2014 - 2024"/>
    <s v="2014 - 2024"/>
    <x v="0"/>
    <s v="Mujer y equidad de género"/>
    <n v="30.788530465949826"/>
  </r>
  <r>
    <s v="Gualivá"/>
    <s v="Quebradanegra"/>
    <s v="SI"/>
    <s v="Política Pública de Primera Infancia, Infancia y Adolescencia"/>
    <s v="2013 - 2023"/>
    <s v="2013 - 2023"/>
    <x v="0"/>
    <s v="PIIA"/>
    <n v="32.186379928315411"/>
  </r>
  <r>
    <s v="Oriente"/>
    <s v="Quetame"/>
    <s v="SI"/>
    <s v="Política Pública de Discapacidad "/>
    <s v="2017 - 2027"/>
    <s v="2017 - 2027"/>
    <x v="0"/>
    <s v="Discapacidad"/>
    <n v="42.078853046595"/>
  </r>
  <r>
    <s v="Oriente"/>
    <s v="Quetame"/>
    <s v="SI"/>
    <s v="Política Pública de Mujer y Equidad de Género"/>
    <s v="2019 - 2029"/>
    <s v="2019 - 2029"/>
    <x v="0"/>
    <s v="Mujer y equidad de género"/>
    <n v="55.197132616487444"/>
  </r>
  <r>
    <s v="Oriente"/>
    <s v="Quetame"/>
    <s v="SI"/>
    <s v="Política Pública de Primera Infancia, Infancia y Adolescencia"/>
    <s v="2013 - 2023"/>
    <s v="2013 - 2023"/>
    <x v="0"/>
    <s v="PIIA"/>
    <n v="35.627240143369185"/>
  </r>
  <r>
    <s v="Tequendama"/>
    <s v="Quipile"/>
    <s v="NO"/>
    <s v="Política Pública de Discapacidad "/>
    <n v="2015"/>
    <s v="2015 - 2025"/>
    <x v="0"/>
    <s v="Discapacidad"/>
    <n v="42.078853046595"/>
  </r>
  <r>
    <s v="Tequendama"/>
    <s v="Quipile"/>
    <s v="NO"/>
    <s v="Política Pública de Juventud"/>
    <s v="2017 - 2027"/>
    <s v="2017 - 2027"/>
    <x v="0"/>
    <s v="Juventud"/>
    <n v="38.853046594982089"/>
  </r>
  <r>
    <s v="Tequendama"/>
    <s v="Quipile"/>
    <s v="NO"/>
    <s v="Política Pública de Salud Pública"/>
    <s v="Acuerdo No.06 de 2015"/>
    <s v="2015 - 2025"/>
    <x v="0"/>
    <s v="Salud pública"/>
    <n v="39.390681003584234"/>
  </r>
  <r>
    <s v="Tequendama"/>
    <s v="Quipile"/>
    <s v="NO"/>
    <s v="Política Pública de Seguridad Alimentaria y Nutricional"/>
    <n v="2015"/>
    <s v="2015 - 2025"/>
    <x v="0"/>
    <s v="SAN"/>
    <n v="41.003584229390697"/>
  </r>
  <r>
    <s v="Alto Magdalena"/>
    <s v="Ricaurte"/>
    <s v="SI"/>
    <s v="Política Pública de Discapacidad "/>
    <s v="2017 - 2022"/>
    <s v="2017 - 2022"/>
    <x v="0"/>
    <s v="Discapacidad"/>
    <n v="75.053763440860209"/>
  </r>
  <r>
    <s v="Alto Magdalena"/>
    <s v="Ricaurte"/>
    <s v="SI"/>
    <s v="Política Pública de Envejecimiento y Vejéz"/>
    <s v="2016 - 2022"/>
    <s v="2016 - 2022"/>
    <x v="0"/>
    <s v="Envejecimiento y vejéz"/>
    <n v="73.620071684587813"/>
  </r>
  <r>
    <s v="Alto Magdalena"/>
    <s v="Ricaurte"/>
    <s v="SI"/>
    <s v="Política Pública de Familia"/>
    <s v="Acuerdo No.019 de 2019"/>
    <s v="2019 - 2030"/>
    <x v="2"/>
    <s v="Familia"/>
    <n v="76.774193548387117"/>
  </r>
  <r>
    <s v="Alto Magdalena"/>
    <s v="Ricaurte"/>
    <s v="SI"/>
    <s v="Política Pública de Juventud"/>
    <s v="2014 - 2022"/>
    <s v="2014 - 2022"/>
    <x v="0"/>
    <s v="Juventud"/>
    <n v="76.774193548387117"/>
  </r>
  <r>
    <s v="Alto Magdalena"/>
    <s v="Ricaurte"/>
    <s v="SI"/>
    <s v="Política Pública de Mujer y Equidad de Género"/>
    <s v="2016 - 2022"/>
    <s v="2016 - 2022"/>
    <x v="0"/>
    <s v="Mujer y equidad de género"/>
    <n v="76.774193548387117"/>
  </r>
  <r>
    <s v="Alto Magdalena"/>
    <s v="Ricaurte"/>
    <s v="SI"/>
    <s v="Política Pública de Seguridad Alimentaria y Nutricional"/>
    <s v="2016 - 2022"/>
    <s v="2016 - 2022"/>
    <x v="0"/>
    <s v="SAN"/>
    <n v="76.774193548387117"/>
  </r>
  <r>
    <s v="Tequendama"/>
    <s v="San Antonio del Tequendama"/>
    <s v="NO"/>
    <s v="Política Pública de Discapacidad "/>
    <n v="2018"/>
    <s v="2018 - 2027"/>
    <x v="0"/>
    <s v="Discapacidad"/>
    <n v="64.26523297491039"/>
  </r>
  <r>
    <s v="Tequendama"/>
    <s v="San Antonio del Tequendama"/>
    <s v="NO"/>
    <s v="Política Pública de Envejecimiento y Vejéz"/>
    <n v="2018"/>
    <s v="2018 - 2028"/>
    <x v="0"/>
    <s v="Envejecimiento y vejéz"/>
    <n v="58.655913978494631"/>
  </r>
  <r>
    <s v="Tequendama"/>
    <s v="San Antonio del Tequendama"/>
    <s v="NO"/>
    <s v="Política Pública de Erradicación del Trabajo Infantíl"/>
    <n v="2018"/>
    <s v="2018 - 2027"/>
    <x v="0"/>
    <s v="Erradicación de trabajo infantíl"/>
    <n v="59.892473118279575"/>
  </r>
  <r>
    <s v="Tequendama"/>
    <s v="San Antonio del Tequendama"/>
    <s v="NO"/>
    <s v="Política Pública de Juventud"/>
    <s v="2017 - 2026"/>
    <s v="2017 - 2026"/>
    <x v="0"/>
    <s v="Juventud"/>
    <s v="Sin dato"/>
  </r>
  <r>
    <s v="Tequendama"/>
    <s v="San Antonio del Tequendama"/>
    <s v="NO"/>
    <s v="Política Pública de Mujer y Equidad de Género"/>
    <n v="2018"/>
    <s v="2018 - 2027"/>
    <x v="0"/>
    <s v="Mujer y equidad de género"/>
    <n v="65.913978494623663"/>
  </r>
  <r>
    <s v="Tequendama"/>
    <s v="San Antonio del Tequendama"/>
    <s v="NO"/>
    <s v="Política Pública de DDH, Paz, Convivencia y Cultura Ciudadana"/>
    <s v="2018 - 2027"/>
    <s v="2018 - 2027"/>
    <x v="0"/>
    <s v="Paz"/>
    <s v="Sin dato"/>
  </r>
  <r>
    <s v="Tequendama"/>
    <s v="San Antonio del Tequendama"/>
    <s v="NO"/>
    <s v="Política Pública de Primera Infancia, Infancia y Adolescencia"/>
    <n v="2018"/>
    <s v="2018 - 2028"/>
    <x v="0"/>
    <s v="PIIA"/>
    <n v="52.688172043010759"/>
  </r>
  <r>
    <s v="Tequendama"/>
    <s v="San Antonio del Tequendama"/>
    <s v="NO"/>
    <s v="Política Pública de Salud Sexual"/>
    <s v="2013 - 2027"/>
    <s v="2013 - 2027"/>
    <x v="0"/>
    <s v="Salud sexual"/>
    <n v="58.422939068100362"/>
  </r>
  <r>
    <s v="Tequendama"/>
    <s v="San Antonio del Tequendama"/>
    <s v="NO"/>
    <s v="Política Pública de Seguridad Alimentaria y Nutricional"/>
    <n v="2018"/>
    <s v="2018 - 2028"/>
    <x v="0"/>
    <s v="SAN"/>
    <n v="57.455197132616497"/>
  </r>
  <r>
    <s v="Tequendama"/>
    <s v="San Antonio del Tequendama"/>
    <s v="NO"/>
    <s v="Política Pública de Victimas del Conflicto Armado"/>
    <n v="2018"/>
    <s v="2018 - 2028"/>
    <x v="0"/>
    <s v="Víctimas del conflicto"/>
    <n v="59.784946236559136"/>
  </r>
  <r>
    <s v="Sumapaz"/>
    <s v="San Bernardo"/>
    <s v="NO"/>
    <s v="Política Pública de Discapacidad "/>
    <s v="2018 - 2027"/>
    <s v="2018 - 2027"/>
    <x v="0"/>
    <s v="Discapacidad"/>
    <n v="46.559139784946247"/>
  </r>
  <r>
    <s v="Sumapaz"/>
    <s v="San Bernardo"/>
    <s v="NO"/>
    <s v="Política Pública de Envejecimiento y Vejéz"/>
    <s v="2018 - 2027"/>
    <s v="2018 - 2027"/>
    <x v="0"/>
    <s v="Envejecimiento y vejéz"/>
    <n v="47.741935483870975"/>
  </r>
  <r>
    <s v="Sumapaz"/>
    <s v="San Bernardo"/>
    <s v="NO"/>
    <s v="Política Pública de Juventud"/>
    <s v="2018 - 2027"/>
    <s v="2018 - 2027"/>
    <x v="0"/>
    <s v="Juventud"/>
    <n v="49.892473118279568"/>
  </r>
  <r>
    <s v="Sumapaz"/>
    <s v="San Bernardo"/>
    <s v="NO"/>
    <s v="Política Pública de Mujer y Equidad de Género"/>
    <s v="2018 - 2027"/>
    <s v="2018 - 2027"/>
    <x v="0"/>
    <s v="Mujer y equidad de género"/>
    <n v="48.74551971326165"/>
  </r>
  <r>
    <s v="Sumapaz"/>
    <s v="San Bernardo"/>
    <s v="NO"/>
    <s v="Política Pública de Primera Infancia, Infancia y Adolescencia"/>
    <s v="2018 - 2027"/>
    <s v="2018 - 2027"/>
    <x v="0"/>
    <s v="PIIA"/>
    <n v="49.713261648745522"/>
  </r>
  <r>
    <s v="Sumapaz"/>
    <s v="San Bernardo"/>
    <s v="NO"/>
    <s v="Política Pública de Salud Mental"/>
    <s v="2018 - 2027"/>
    <s v="2018 - 2027"/>
    <x v="0"/>
    <s v="Salud mental"/>
    <n v="43.33333333333335"/>
  </r>
  <r>
    <s v="Sumapaz"/>
    <s v="San Bernardo"/>
    <s v="NO"/>
    <s v="Política Pública de Seguridad Alimentaria y Nutricional"/>
    <s v="Acuerdo No.14 de 2017"/>
    <s v="2017 - 2027"/>
    <x v="0"/>
    <s v="SAN"/>
    <n v="68.172043010752674"/>
  </r>
  <r>
    <s v="Rionegro"/>
    <s v="San Cayetano"/>
    <s v="SI"/>
    <s v="Política Pública de Discapacidad "/>
    <s v="2019 - 2029"/>
    <s v="2019 - 2029"/>
    <x v="0"/>
    <s v="Discapacidad"/>
    <n v="34.01433691756273"/>
  </r>
  <r>
    <s v="Rionegro"/>
    <s v="San Cayetano"/>
    <s v="SI"/>
    <s v="Política Pública de Envejecimiento y Vejéz"/>
    <s v="2019 - 2029"/>
    <s v="2019 - 2029"/>
    <x v="0"/>
    <s v="Envejecimiento y vejéz"/>
    <n v="30.250896057347674"/>
  </r>
  <r>
    <s v="Rionegro"/>
    <s v="San Cayetano"/>
    <s v="SI"/>
    <s v="Política Pública de Juventud"/>
    <s v="2019 - 2029"/>
    <s v="2019 - 2029"/>
    <x v="0"/>
    <s v="Juventud"/>
    <n v="34.551971326164882"/>
  </r>
  <r>
    <s v="Rionegro"/>
    <s v="San Cayetano"/>
    <s v="SI"/>
    <s v="Política Pública de Mujer y Equidad de Género"/>
    <s v="2019 - 2029"/>
    <s v="2019 - 2029"/>
    <x v="0"/>
    <s v="Mujer y equidad de género"/>
    <n v="35.089605734767034"/>
  </r>
  <r>
    <s v="Rionegro"/>
    <s v="San Cayetano"/>
    <s v="SI"/>
    <s v="Política Pública de Primera Infancia, Infancia y Adolescencia"/>
    <s v="2019 - 2029"/>
    <s v="2019 - 2029"/>
    <x v="0"/>
    <s v="PIIA"/>
    <n v="34.551971326164882"/>
  </r>
  <r>
    <s v="Rionegro"/>
    <s v="San Cayetano"/>
    <s v="SI"/>
    <s v="Política Pública de Seguridad Alimentaria y Nutricional"/>
    <s v="2019 - 2029"/>
    <s v="2019 - 2029"/>
    <x v="0"/>
    <s v="SAN"/>
    <n v="33.476702508960585"/>
  </r>
  <r>
    <s v="Gualivá"/>
    <s v="San Francisco"/>
    <s v="SI"/>
    <s v="Política Pública de Primera Infancia, Infancia y Adolescencia"/>
    <s v="2014 - 2025"/>
    <s v="2014 - 2025"/>
    <x v="0"/>
    <s v="PIIA"/>
    <n v="34.068100358422939"/>
  </r>
  <r>
    <s v="Gualivá"/>
    <s v="San Francisco"/>
    <s v="SI"/>
    <s v="Política Pública de Juventud"/>
    <s v="Sin dato"/>
    <s v="Sin dato"/>
    <x v="0"/>
    <s v="Juventud"/>
    <n v="30.788530465949822"/>
  </r>
  <r>
    <s v="Gualivá"/>
    <s v="San Francisco"/>
    <s v="SI"/>
    <s v="Política Pública de Discapacidad "/>
    <s v="Sin dato"/>
    <s v="Sin dato"/>
    <x v="0"/>
    <s v="Discapacidad"/>
    <n v="32.078853046594979"/>
  </r>
  <r>
    <s v="Gualivá"/>
    <s v="San Francisco"/>
    <s v="SI"/>
    <s v="Política Pública de Mujer y Equidad de Género"/>
    <s v="Sin dato"/>
    <s v="Sin dato"/>
    <x v="0"/>
    <s v="Mujer y equidad de género"/>
    <n v="34.229390681003586"/>
  </r>
  <r>
    <s v="Gualivá"/>
    <s v="San Francisco"/>
    <s v="SI"/>
    <s v="Política Pública de Primera Infancia, Infancia y Adolescencia"/>
    <s v="Sin dato"/>
    <s v="Sin dato"/>
    <x v="0"/>
    <s v="PIIA"/>
    <n v="34.068100358422939"/>
  </r>
  <r>
    <s v="Magdalena Centro"/>
    <s v="San Juan de Rioseco"/>
    <s v="SI"/>
    <s v="Política Pública de Envejecimiento y Vejéz"/>
    <s v="2020 - 2030"/>
    <s v="2020 - 2030"/>
    <x v="0"/>
    <s v="Envejecimiento y vejéz"/>
    <s v="Sin dato"/>
  </r>
  <r>
    <s v="Magdalena Centro"/>
    <s v="San Juan de Rioseco"/>
    <s v="SI"/>
    <s v="Política Pública de Mujer y Equidad de Género"/>
    <s v="2020 - 2030"/>
    <s v="2020 - 2030"/>
    <x v="0"/>
    <s v="Mujer y equidad de género"/>
    <s v="Sin dato"/>
  </r>
  <r>
    <s v="Magdalena Centro"/>
    <s v="San Juan de Rioseco"/>
    <s v="SI"/>
    <s v="Política Pública de Primera Infancia, Infancia y Adolescencia"/>
    <s v="2020 - 2030"/>
    <s v="2020 - 2030"/>
    <x v="0"/>
    <s v="PIIA"/>
    <n v="59.066666666666663"/>
  </r>
  <r>
    <s v="Gualivá"/>
    <s v="Sasaima"/>
    <s v="NO"/>
    <s v="Política Pública de Discapacidad "/>
    <s v="2017 - 2027"/>
    <s v="2017 - 2027"/>
    <x v="0"/>
    <s v="Discapacidad"/>
    <n v="38.207885304659513"/>
  </r>
  <r>
    <s v="Gualivá"/>
    <s v="Sasaima"/>
    <s v="NO"/>
    <s v="Política Pública de Envejecimiento y Vejéz"/>
    <s v="2017 - 2027"/>
    <s v="2017 - 2027"/>
    <x v="0"/>
    <s v="Envejecimiento y vejéz"/>
    <n v="37.186379928315425"/>
  </r>
  <r>
    <s v="Gualivá"/>
    <s v="Sasaima"/>
    <s v="NO"/>
    <s v="Política Pública de Mujer y Equidad de Género"/>
    <s v="2017 - 2027"/>
    <s v="2017 - 2027"/>
    <x v="0"/>
    <s v="Mujer y equidad de género"/>
    <n v="36.326164874551985"/>
  </r>
  <r>
    <s v="Gualivá"/>
    <s v="Sasaima"/>
    <s v="NO"/>
    <s v="Política Pública de Primera Infancia, Infancia y Adolescencia"/>
    <s v="2017 - 2027"/>
    <s v="2017 - 2027"/>
    <x v="0"/>
    <s v="PIIA"/>
    <n v="43.476702508960578"/>
  </r>
  <r>
    <s v="Almeidas"/>
    <s v="Sesquilé"/>
    <s v="SI"/>
    <s v="Política Pública de Acción Comunal"/>
    <s v="Sin dato"/>
    <s v="Sin dato"/>
    <x v="1"/>
    <s v="Acción comunal"/>
    <s v="Sin dato"/>
  </r>
  <r>
    <s v="Almeidas"/>
    <s v="Sesquilé"/>
    <s v="SI"/>
    <s v="Política Pública de Discapacidad "/>
    <s v="2017 - 2027"/>
    <s v="2017 - 2027"/>
    <x v="0"/>
    <s v="Discapacidad"/>
    <n v="49.605734767025091"/>
  </r>
  <r>
    <s v="Almeidas"/>
    <s v="Sesquilé"/>
    <s v="SI"/>
    <s v="Política Pública de Envejecimiento y Vejéz"/>
    <s v="2019 - 2029"/>
    <s v="2019 - 2029"/>
    <x v="0"/>
    <s v="Envejecimiento y vejéz"/>
    <n v="55.412186379928315"/>
  </r>
  <r>
    <s v="Almeidas"/>
    <s v="Sesquilé"/>
    <s v="SI"/>
    <s v="Política Pública de Juventud"/>
    <s v="2019 - 2030"/>
    <s v="2019 - 2030"/>
    <x v="0"/>
    <s v="Juventud"/>
    <n v="44.767025089605731"/>
  </r>
  <r>
    <s v="Almeidas"/>
    <s v="Sesquilé"/>
    <s v="SI"/>
    <s v="Política Pública de Mujer y Equidad de Género"/>
    <s v="2019 - 2029"/>
    <s v="2019 - 2029"/>
    <x v="0"/>
    <s v="Mujer y equidad de género"/>
    <n v="59.121863799283148"/>
  </r>
  <r>
    <s v="Almeidas"/>
    <s v="Sesquilé"/>
    <s v="SI"/>
    <s v="Política Pública de Primera Infancia, Infancia y Adolescencia"/>
    <s v="2019 - 2029"/>
    <s v="2019 - 2029"/>
    <x v="0"/>
    <s v="PIIA"/>
    <n v="52.455197132616476"/>
  </r>
  <r>
    <s v="Almeidas"/>
    <s v="Sesquilé"/>
    <s v="SI"/>
    <s v="Política Pública de Seguridad Alimentaria y Nutricional"/>
    <s v="2019 - 2030"/>
    <s v="2019 - 2030"/>
    <x v="0"/>
    <s v="SAN"/>
    <n v="39.928315412186393"/>
  </r>
  <r>
    <s v="Almeidas"/>
    <s v="Sesquilé"/>
    <s v="SI"/>
    <s v="Política Pública de Prevención del Consumo de Sustancias Psicoactivas"/>
    <s v="2019 - 2029"/>
    <s v="2019 - 2029"/>
    <x v="0"/>
    <s v="SPA"/>
    <n v="46.379928315412201"/>
  </r>
  <r>
    <s v="Sumapaz"/>
    <s v="Silvania"/>
    <s v="SI"/>
    <s v="Política Pública de Discapacidad "/>
    <s v="2019 - 2029"/>
    <s v="2019 - 2029"/>
    <x v="0"/>
    <s v="Discapacidad"/>
    <n v="67.706093189964179"/>
  </r>
  <r>
    <s v="Sumapaz"/>
    <s v="Silvania"/>
    <s v="SI"/>
    <s v="Política Pública de Emprendimiento"/>
    <s v="2015 - 2026"/>
    <s v="2015 - 2026"/>
    <x v="0"/>
    <s v="Emprendimiento"/>
    <n v="40.250896057347681"/>
  </r>
  <r>
    <s v="Sumapaz"/>
    <s v="Silvania"/>
    <s v="SI"/>
    <s v="Política Pública de Envejecimiento y Vejéz"/>
    <s v="2019 - 2029"/>
    <s v="2019 - 2029"/>
    <x v="0"/>
    <s v="Envejecimiento y vejéz"/>
    <n v="69.587813620071699"/>
  </r>
  <r>
    <s v="Sumapaz"/>
    <s v="Silvania"/>
    <s v="SI"/>
    <s v="Política Pública de Juventud"/>
    <s v="2019 - 2029"/>
    <s v="2019 - 2029"/>
    <x v="0"/>
    <s v="Juventud"/>
    <n v="73.082437275985669"/>
  </r>
  <r>
    <s v="Sumapaz"/>
    <s v="Silvania"/>
    <s v="SI"/>
    <s v="Política Pública de Mujer y Equidad de Género"/>
    <s v="2011 - 2021"/>
    <s v="2011 - 2021"/>
    <x v="0"/>
    <s v="Mujer y equidad de género"/>
    <n v="53.63799283154124"/>
  </r>
  <r>
    <s v="Sumapaz"/>
    <s v="Silvania"/>
    <s v="SI"/>
    <s v="Política Pública de Salud Mental"/>
    <s v="2019 - 2029"/>
    <s v="2019 - 2029"/>
    <x v="0"/>
    <s v="Salud mental"/>
    <n v="67.16845878136202"/>
  </r>
  <r>
    <s v="Ubaté"/>
    <s v="Simijaca"/>
    <s v="NO"/>
    <s v="Política Pública de Discapacidad "/>
    <s v="Acuerdo No.21 de 2018"/>
    <s v="2018 - 2027"/>
    <x v="0"/>
    <s v="Discapacidad"/>
    <n v="54.265232974910383"/>
  </r>
  <r>
    <s v="Ubaté"/>
    <s v="Simijaca"/>
    <s v="NO"/>
    <s v="Política Pública de Envejecimiento y Vejéz"/>
    <s v="Acuerdo No.04 de 2018"/>
    <s v="2017 - 2027"/>
    <x v="0"/>
    <s v="Envejecimiento y vejéz"/>
    <n v="62.508960573476706"/>
  </r>
  <r>
    <s v="Ubaté"/>
    <s v="Simijaca"/>
    <s v="NO"/>
    <s v="Política Pública de Primera Infancia, Infancia y Adolescencia"/>
    <s v="Acuerdo No.30 de 2013"/>
    <s v="2013 - 2023"/>
    <x v="2"/>
    <s v="PIIA"/>
    <n v="49.229390681003593"/>
  </r>
  <r>
    <s v="Ubaté"/>
    <s v="Simijaca"/>
    <s v="NO"/>
    <s v="Política Pública de Victimas del Conflicto Armado"/>
    <s v="Acuerdo No.14 de 2018"/>
    <s v="2018 - 2026"/>
    <x v="0"/>
    <s v="Víctimas del conflicto"/>
    <n v="54.874551971326163"/>
  </r>
  <r>
    <s v="Sabana Centro"/>
    <s v="Sopó"/>
    <s v="NO"/>
    <s v="Política Pública de Envejecimiento y Vejéz"/>
    <s v="2015 - 2024"/>
    <s v="2015 - 2024"/>
    <x v="0"/>
    <s v="Envejecimiento y vejéz"/>
    <n v="55.286738351254492"/>
  </r>
  <r>
    <s v="Sabana Centro"/>
    <s v="Sopó"/>
    <s v="NO"/>
    <s v="Política Pública de Generación de Ingresos"/>
    <s v="2019 - 2028"/>
    <s v="2019 - 2028"/>
    <x v="0"/>
    <s v="Generación de ingresos"/>
    <n v="40.340501792114708"/>
  </r>
  <r>
    <s v="Sabana Centro"/>
    <s v="Sopó"/>
    <s v="NO"/>
    <s v="Política Pública de Juventud"/>
    <s v="2019 - 2029"/>
    <s v="2019 - 2029"/>
    <x v="0"/>
    <s v="Juventud"/>
    <n v="40.071684587813635"/>
  </r>
  <r>
    <s v="Sabana Centro"/>
    <s v="Sopó"/>
    <s v="NO"/>
    <s v="Política Pública de Libertad Religiosa"/>
    <s v="2021 - 2028"/>
    <s v="2021 - 2028"/>
    <x v="0"/>
    <s v="Libertad religiosa"/>
    <n v="38.046594982078865"/>
  </r>
  <r>
    <s v="Sabana Centro"/>
    <s v="Sopó"/>
    <s v="NO"/>
    <s v="Política Pública de Mujer y Equidad de Género"/>
    <s v="2017 - 2027"/>
    <s v="2017 - 2027"/>
    <x v="0"/>
    <s v="Mujer y equidad de género"/>
    <n v="41.093189964157716"/>
  </r>
  <r>
    <s v="Sabana Centro"/>
    <s v="Sopó"/>
    <s v="NO"/>
    <s v="Política Pública de Primera Infancia, Infancia y Adolescencia"/>
    <s v="2013 - 2023"/>
    <s v="2013 - 2023"/>
    <x v="0"/>
    <s v="PIIA"/>
    <n v="34.157706093189965"/>
  </r>
  <r>
    <s v="Sabana Centro"/>
    <s v="Sopó"/>
    <s v="NO"/>
    <s v="Política Pública de Recreación y Deporte"/>
    <s v="2021 - 2032"/>
    <s v="2021 - 2032"/>
    <x v="0"/>
    <s v="Recreación y deporte"/>
    <n v="58.207885304659506"/>
  </r>
  <r>
    <s v="Sabana Centro"/>
    <s v="Sopó"/>
    <s v="NO"/>
    <s v="Política Pública de Seguridad Alimentaria y Nutricional"/>
    <s v="2013 - 2023"/>
    <s v="2013 - 2023"/>
    <x v="0"/>
    <s v="SAN"/>
    <n v="32.75985663082438"/>
  </r>
  <r>
    <s v="Sabana Occidente"/>
    <s v="Subachoque"/>
    <s v="SI"/>
    <s v="Política Pública de Discapacidad "/>
    <s v="Sin dato"/>
    <s v="Sin dato"/>
    <x v="1"/>
    <s v="Discapacidad"/>
    <s v="Sin dato"/>
  </r>
  <r>
    <s v="Sabana Occidente"/>
    <s v="Subachoque"/>
    <s v="SI"/>
    <s v="Política Pública de Primera Infancia, Infancia y Adolescencia"/>
    <s v="Sin dato"/>
    <s v="Sin dato"/>
    <x v="1"/>
    <s v="PIIA"/>
    <s v="Sin dato"/>
  </r>
  <r>
    <s v="Sabana Occidente"/>
    <s v="Subachoque"/>
    <s v="SI"/>
    <s v="Política Púlblica Social"/>
    <s v="Acuerdo No.03 de 2013"/>
    <s v="2016 - 2023"/>
    <x v="3"/>
    <s v="Social"/>
    <n v="65.833333333333343"/>
  </r>
  <r>
    <s v="Almeidas"/>
    <s v="Suesca"/>
    <s v="SI"/>
    <s v="Política Pública de Discapacidad "/>
    <s v="2019 - 2029"/>
    <s v="2019 - 2029"/>
    <x v="0"/>
    <s v="Discapacidad"/>
    <n v="55.483870967741936"/>
  </r>
  <r>
    <s v="Almeidas"/>
    <s v="Suesca"/>
    <s v="SI"/>
    <s v="Política Pública de Mujer y Equidad de Género"/>
    <s v="2019 - 2029"/>
    <s v="2019 - 2029"/>
    <x v="0"/>
    <s v="Mujer y equidad de género"/>
    <s v="Sin dato"/>
  </r>
  <r>
    <s v="Almeidas"/>
    <s v="Suesca"/>
    <s v="SI"/>
    <s v="Política Pública de Primera Infancia, Infancia y Adolescencia"/>
    <s v="2020 - 2029"/>
    <s v="2020 - 2029"/>
    <x v="0"/>
    <s v="PIIA"/>
    <n v="67.616487455197174"/>
  </r>
  <r>
    <s v="Almeidas"/>
    <s v="Suesca"/>
    <s v="SI"/>
    <s v="Política Pública de Seguridad Alimentaria y Nutricional"/>
    <s v="2021 - 2031"/>
    <s v="Sin dato"/>
    <x v="1"/>
    <s v="SAN"/>
    <n v="50.412186379928322"/>
  </r>
  <r>
    <s v="Gualivá"/>
    <s v="Supatá"/>
    <s v="NO"/>
    <s v="Política Pública de Primera Infancia, Infancia y Adolescencia"/>
    <s v="2014 - 2024"/>
    <s v="2014 - 2024"/>
    <x v="0"/>
    <s v="PIIA"/>
    <n v="43.745519713261658"/>
  </r>
  <r>
    <s v="Gualivá"/>
    <s v="Supatá"/>
    <s v="NO"/>
    <s v="Política Pública de Seguridad Alimentaria y Nutricional"/>
    <s v="2016 - 2026"/>
    <s v="2016 - 2026"/>
    <x v="0"/>
    <s v="SAN"/>
    <s v="Sin dato"/>
  </r>
  <r>
    <s v="Ubaté"/>
    <s v="Susa"/>
    <s v="NO"/>
    <s v="Política Pública de Discapacidad "/>
    <s v="Acuerdo No.06 de 2018"/>
    <s v="2018 - 2028"/>
    <x v="0"/>
    <s v="Discapacidad"/>
    <n v="33.010752688172047"/>
  </r>
  <r>
    <s v="Ubaté"/>
    <s v="Susa"/>
    <s v="NO"/>
    <s v="Política Pública de Envejecimiento y Vejéz"/>
    <s v="Acuerdo No.09 de 2018"/>
    <s v="2018 - 2028"/>
    <x v="0"/>
    <s v="Envejecimiento y vejéz"/>
    <n v="34.982078853046609"/>
  </r>
  <r>
    <s v="Ubaté"/>
    <s v="Susa"/>
    <s v="NO"/>
    <s v="Política Pública de Mujer y Equidad de Género"/>
    <s v="Acuerdo No.07 de 2018"/>
    <s v="2018 - 2028"/>
    <x v="0"/>
    <s v="Mujer y equidad de género"/>
    <n v="32.455197132616483"/>
  </r>
  <r>
    <s v="Ubaté"/>
    <s v="Susa"/>
    <s v="NO"/>
    <s v="Política Pública de Primera Infancia, Infancia y Adolescencia"/>
    <s v="Acuerdo No.12 de 2018"/>
    <s v="2018 - 2028"/>
    <x v="0"/>
    <s v="PIIA"/>
    <n v="34.713261648745529"/>
  </r>
  <r>
    <s v="Ubaté"/>
    <s v="Susa"/>
    <s v="NO"/>
    <s v="Política Pública de Seguridad Alimentaria y Nutricional"/>
    <s v="Acuerdo No.14 de 2019"/>
    <s v="2019 - 2029"/>
    <x v="0"/>
    <s v="SAN"/>
    <n v="53.207885304659506"/>
  </r>
  <r>
    <s v="Ubaté"/>
    <s v="Sutatausa"/>
    <s v="SI"/>
    <s v="Política Pública de Discapacidad "/>
    <s v="Acuerdo No.005 de 2019"/>
    <s v="2019 - 2029"/>
    <x v="0"/>
    <s v="Discapacidad"/>
    <n v="60.627240143369171"/>
  </r>
  <r>
    <s v="Ubaté"/>
    <s v="Sutatausa"/>
    <s v="SI"/>
    <s v="Política Pública de Envejecimiento y Vejéz"/>
    <s v="Acuerdo No.017 de 2017 (2017-2027)"/>
    <s v="2017 - 2027"/>
    <x v="0"/>
    <s v="Envejecimiento y vejéz"/>
    <n v="59.982078853046602"/>
  </r>
  <r>
    <s v="Ubaté"/>
    <s v="Sutatausa"/>
    <s v="SI"/>
    <s v="Política Pública de Juventud"/>
    <s v="Sin dato"/>
    <s v="Sin dato"/>
    <x v="2"/>
    <s v="Juventud"/>
    <s v="Sin dato"/>
  </r>
  <r>
    <s v="Ubaté"/>
    <s v="Sutatausa"/>
    <s v="SI"/>
    <s v="Política Pública de Mujer y Equidad de Género"/>
    <s v="Sin dato"/>
    <s v="Sin dato"/>
    <x v="1"/>
    <s v="Mujer y equidad de género"/>
    <s v="Sin dato"/>
  </r>
  <r>
    <s v="Ubaté"/>
    <s v="Sutatausa"/>
    <s v="SI"/>
    <s v="Política Pública de Primera Infancia, Infancia y Adolescencia"/>
    <s v="Acuerdo No.018 de 2017 (2017-2027)"/>
    <s v="2017 - 2027"/>
    <x v="0"/>
    <s v="PIIA"/>
    <n v="39.175627240143378"/>
  </r>
  <r>
    <s v="Sabana Centro"/>
    <s v="Tabio"/>
    <s v="SI"/>
    <s v="Política Pública de Discapacidad "/>
    <s v="2019 - 2029"/>
    <s v="2019 - 2029"/>
    <x v="0"/>
    <s v="Discapacidad"/>
    <n v="34.283154121863795"/>
  </r>
  <r>
    <s v="Sabana Centro"/>
    <s v="Tabio"/>
    <s v="SI"/>
    <s v="Política Pública de Envejecimiento y Vejéz"/>
    <s v="2019 - 2029"/>
    <s v="2019 - 2029"/>
    <x v="0"/>
    <s v="Envejecimiento y vejéz"/>
    <n v="58.530465949820794"/>
  </r>
  <r>
    <s v="Sabana Centro"/>
    <s v="Tabio"/>
    <s v="SI"/>
    <s v="Política Pública de Juventud"/>
    <s v="2019 - 2029"/>
    <s v="2019 - 2029"/>
    <x v="0"/>
    <s v="Juventud"/>
    <n v="58.315412186379938"/>
  </r>
  <r>
    <s v="Sabana Centro"/>
    <s v="Tabio"/>
    <s v="SI"/>
    <s v="Política Pública de Mujer y Equidad de Género"/>
    <s v="2018 - 2028"/>
    <s v="2018 - 2028"/>
    <x v="0"/>
    <s v="Mujer y equidad de género"/>
    <n v="62.182795698924728"/>
  </r>
  <r>
    <s v="Sabana Centro"/>
    <s v="Tabio"/>
    <s v="SI"/>
    <s v="Política Pública de Participación Ciudadana"/>
    <s v="2018 - 2028"/>
    <s v="2018 - 2028"/>
    <x v="0"/>
    <s v="Participación ciudadana"/>
    <s v="Sin dato"/>
  </r>
  <r>
    <s v="Sabana Centro"/>
    <s v="Tabio"/>
    <s v="SI"/>
    <s v="Política Pública de Primera Infancia, Infancia y Adolescencia"/>
    <s v="2014 - 2024"/>
    <s v="2014 - 2024"/>
    <x v="0"/>
    <s v="PIIA"/>
    <n v="64.551971326164875"/>
  </r>
  <r>
    <s v="Sabana Centro"/>
    <s v="Tabio"/>
    <s v="SI"/>
    <s v="Política Pública de Recreación y Deporte"/>
    <s v="2019 - 2029"/>
    <s v="2019 - 2029"/>
    <x v="0"/>
    <s v="Recreación y deporte"/>
    <n v="61.487455197132618"/>
  </r>
  <r>
    <s v="Ubaté"/>
    <s v="Tausa"/>
    <s v="NO"/>
    <s v="Política Pública de Discapacidad "/>
    <s v="Acuerdo No.31 de 2016"/>
    <s v="2016 - 2026"/>
    <x v="0"/>
    <s v="Discapacidad"/>
    <n v="47.258064516129025"/>
  </r>
  <r>
    <s v="Ubaté"/>
    <s v="Tausa"/>
    <s v="NO"/>
    <s v="Política Pública de Envejecimiento y Vejéz"/>
    <s v="Acuerdo No.05 de 2019"/>
    <s v="2018 - 2028"/>
    <x v="0"/>
    <s v="Envejecimiento y vejéz"/>
    <n v="35.483870967741936"/>
  </r>
  <r>
    <s v="Ubaté"/>
    <s v="Tausa"/>
    <s v="NO"/>
    <s v="Política Pública de Mujer y Equidad de Género"/>
    <s v="Acuerdo No.26 de 2017"/>
    <s v="2017 - 2027"/>
    <x v="0"/>
    <s v="Mujer y equidad de género"/>
    <n v="40"/>
  </r>
  <r>
    <s v="Ubaté"/>
    <s v="Tausa"/>
    <s v="NO"/>
    <s v="Política Pública de Discapacidad "/>
    <s v="Acuerdo No.32 de 2013"/>
    <s v="2013 - 2023"/>
    <x v="0"/>
    <s v="PIIA"/>
    <n v="32.939068100358419"/>
  </r>
  <r>
    <s v="Ubaté"/>
    <s v="Tausa"/>
    <s v="NO"/>
    <s v="Política Pública de Seguridad Alimentaria y Nutricional"/>
    <s v="Acuerdo No.16 de 2015"/>
    <s v="2015 - 2024"/>
    <x v="0"/>
    <s v="SAN"/>
    <n v="24.731182795698931"/>
  </r>
  <r>
    <s v="Tequendama"/>
    <s v="Tena "/>
    <s v="SI"/>
    <s v="Política Pública de Discapacidad "/>
    <s v="Sin dato"/>
    <s v="Sin dato"/>
    <x v="1"/>
    <s v="Discapacidad"/>
    <n v="75.999999999999986"/>
  </r>
  <r>
    <s v="Tequendama"/>
    <s v="Tena "/>
    <s v="SI"/>
    <s v="Política Pública de Juventud"/>
    <s v="2017 - 2026"/>
    <s v="2017 - 2026"/>
    <x v="0"/>
    <s v="Juventud"/>
    <n v="39.74910394265234"/>
  </r>
  <r>
    <s v="Tequendama"/>
    <s v="Tena "/>
    <s v="SI"/>
    <s v="Política Pública de Mujer y Equidad de Género"/>
    <n v="2013"/>
    <s v="2013 - 2023"/>
    <x v="0"/>
    <s v="Mujer y equidad de género"/>
    <n v="69.193548387096769"/>
  </r>
  <r>
    <s v="Tequendama"/>
    <s v="Tena "/>
    <s v="SI"/>
    <s v="Política Pública de Primera Infancia, Infancia y Adolescencia"/>
    <s v="2014 - 2023 "/>
    <s v="2014 - 2023"/>
    <x v="0"/>
    <s v="PIIA"/>
    <n v="41.003584229390704"/>
  </r>
  <r>
    <s v="Tequendama"/>
    <s v="Tena "/>
    <s v="SI"/>
    <s v="Política Pública de Protección y Bienestar Animal"/>
    <s v="Sin dato"/>
    <s v="Sin dato"/>
    <x v="1"/>
    <s v="Protección y bienestar animal"/>
    <n v="61.199999999999982"/>
  </r>
  <r>
    <s v="Tequendama"/>
    <s v="Tena "/>
    <s v="SI"/>
    <s v="Política Pública de Seguridad Alimentaria y Nutricional"/>
    <s v="2014 - 2023 "/>
    <s v="2014 - 2023"/>
    <x v="0"/>
    <s v="SAN"/>
    <n v="39.390681003584241"/>
  </r>
  <r>
    <s v="Sabana Centro"/>
    <s v="Tenjo"/>
    <s v="NO"/>
    <s v="Política Pública de Discapacidad "/>
    <s v="2013 - 2023"/>
    <s v="2013 - 2023"/>
    <x v="0"/>
    <s v="Discapacidad"/>
    <n v="38.010752688172047"/>
  </r>
  <r>
    <s v="Sabana Centro"/>
    <s v="Tenjo"/>
    <s v="NO"/>
    <s v="Política Pública de Envejecimiento y Vejéz"/>
    <s v="2013 - 2023"/>
    <s v="2013 - 2023"/>
    <x v="0"/>
    <s v="Envejecimiento y vejéz"/>
    <n v="31.16487455197133"/>
  </r>
  <r>
    <s v="Sabana Centro"/>
    <s v="Tenjo"/>
    <s v="NO"/>
    <s v="Política Pública de Familia"/>
    <s v="2013 - 2023"/>
    <s v="2013 - 2023"/>
    <x v="0"/>
    <s v="Familia"/>
    <n v="36.236559139784958"/>
  </r>
  <r>
    <s v="Sabana Centro"/>
    <s v="Tenjo"/>
    <s v="NO"/>
    <s v="Política Pública de Juventud"/>
    <s v="2013 - 2023"/>
    <s v="2013 - 2023"/>
    <x v="0"/>
    <s v="Juventud"/>
    <n v="60.358422939068106"/>
  </r>
  <r>
    <s v="Sabana Centro"/>
    <s v="Tenjo"/>
    <s v="NO"/>
    <s v="Política Pública de Mujer y Equidad de Género"/>
    <s v="2013 - 2023"/>
    <s v="2013 - 2023"/>
    <x v="0"/>
    <s v="Mujer y equidad de género"/>
    <n v="52.867383512544826"/>
  </r>
  <r>
    <s v="Sabana Centro"/>
    <s v="Tenjo"/>
    <s v="NO"/>
    <s v="Política Pública de Participación Ciudadana"/>
    <s v="2013 - 2023"/>
    <s v="2013 - 2023"/>
    <x v="0"/>
    <s v="Participación ciudadana"/>
    <n v="46.48745519713264"/>
  </r>
  <r>
    <s v="Sabana Centro"/>
    <s v="Tenjo"/>
    <s v="NO"/>
    <s v="Política Pública de Primera Infancia, Infancia y Adolescencia"/>
    <s v="2013 - 2023"/>
    <s v="2013 - 2023"/>
    <x v="0"/>
    <s v="PIIA"/>
    <n v="61.541218637992841"/>
  </r>
  <r>
    <s v="Sabana Centro"/>
    <s v="Tenjo"/>
    <s v="NO"/>
    <s v="Política Pública de Salud Mental"/>
    <s v="2013 - 2023"/>
    <s v="2013 - 2023"/>
    <x v="0"/>
    <s v="Salud mental"/>
    <n v="35.949820788530481"/>
  </r>
  <r>
    <s v="Sabana Centro"/>
    <s v="Tenjo"/>
    <s v="NO"/>
    <s v="Política Pública de Seguridad Alimentaria y Nutricional"/>
    <s v="2013 - 2023"/>
    <s v="2013 - 2023"/>
    <x v="0"/>
    <s v="SAN"/>
    <n v="67.426523297491045"/>
  </r>
  <r>
    <s v="Sabana Centro"/>
    <s v="Tenjo"/>
    <s v="NO"/>
    <s v="Política Pública de Seguridad y Salud en el Trabajo"/>
    <s v="2013 - 2023"/>
    <s v="2013 - 2023"/>
    <x v="0"/>
    <s v="Seguridad y salud en el trabajo"/>
    <n v="36.971326164874569"/>
  </r>
  <r>
    <s v="Sabana Centro"/>
    <s v="Tenjo"/>
    <s v="NO"/>
    <s v="Política Pública de Victimas del Conflicto Armado"/>
    <s v="2013 - 2023"/>
    <s v="2013 - 2023"/>
    <x v="0"/>
    <s v="Víctimas del conflicto"/>
    <n v="51.057347670250913"/>
  </r>
  <r>
    <s v="Sumapaz"/>
    <s v="Tibacuy"/>
    <s v="NO"/>
    <s v="Política Pública de Discapacidad "/>
    <s v="2018 - 2029"/>
    <s v="2018 - 2029"/>
    <x v="0"/>
    <s v="Discapacidad"/>
    <n v="53.58422939068101"/>
  </r>
  <r>
    <s v="Sumapaz"/>
    <s v="Tibacuy"/>
    <s v="NO"/>
    <s v="Política Pública de Envejecimiento y Vejéz"/>
    <s v="2018 - 2029"/>
    <s v="2018 - 2029"/>
    <x v="0"/>
    <s v="Envejecimiento y vejéz"/>
    <n v="49.87455197132617"/>
  </r>
  <r>
    <s v="Sumapaz"/>
    <s v="Tibacuy"/>
    <s v="NO"/>
    <s v="Política Pública de Familia"/>
    <s v="2018 - 2029"/>
    <s v="2018 - 2029"/>
    <x v="0"/>
    <s v="Familia"/>
    <n v="53.261648745519729"/>
  </r>
  <r>
    <s v="Sumapaz"/>
    <s v="Tibacuy"/>
    <s v="NO"/>
    <s v="Política Pública de Juventud"/>
    <s v="2018 - 2029"/>
    <s v="2018 - 2029"/>
    <x v="0"/>
    <s v="Juventud"/>
    <n v="53.996415770609325"/>
  </r>
  <r>
    <s v="Sumapaz"/>
    <s v="Tibacuy"/>
    <s v="NO"/>
    <s v="Política Pública de Mujer y Equidad de Género"/>
    <s v="2018 - 2029"/>
    <s v="2018 - 2029"/>
    <x v="0"/>
    <s v="Mujer y equidad de género"/>
    <n v="71.075268817204318"/>
  </r>
  <r>
    <s v="Sumapaz"/>
    <s v="Tibacuy"/>
    <s v="NO"/>
    <s v="Política Pública de Primera Infancia, Infancia y Adolescencia"/>
    <s v="2018 - 2029"/>
    <s v="2018 - 2029"/>
    <x v="0"/>
    <s v="PIIA"/>
    <n v="52.831541218638009"/>
  </r>
  <r>
    <s v="Sumapaz"/>
    <s v="Tibacuy"/>
    <s v="NO"/>
    <s v="Política Pública de Victimas del Conflicto Armado"/>
    <s v="2018 - 2029"/>
    <s v="2018 - 2029"/>
    <x v="0"/>
    <s v="Víctimas del conflicto"/>
    <n v="68.458781362007201"/>
  </r>
  <r>
    <s v="Almeidas"/>
    <s v="Tibirita"/>
    <s v="SI"/>
    <s v="Política Pública de Discapacidad "/>
    <s v="2019 - 2030"/>
    <s v="2019 - 2030"/>
    <x v="0"/>
    <s v="Discapacidad"/>
    <n v="39.641577060931915"/>
  </r>
  <r>
    <s v="Almeidas"/>
    <s v="Tibirita"/>
    <s v="SI"/>
    <s v="Política Pública de Envejecimiento y Vejéz"/>
    <s v="2015 - 2025"/>
    <s v="2015 - 2025"/>
    <x v="0"/>
    <s v="Envejecimiento y vejéz"/>
    <n v="34.569892473118273"/>
  </r>
  <r>
    <s v="Almeidas"/>
    <s v="Tibirita"/>
    <s v="SI"/>
    <s v="Política Pública de Mujer y Equidad de Género"/>
    <s v="2015 - 2028"/>
    <s v="2015 - 2028"/>
    <x v="0"/>
    <s v="Mujer y equidad de género"/>
    <n v="44.498207885304666"/>
  </r>
  <r>
    <s v="Almeidas"/>
    <s v="Tibirita"/>
    <s v="SI"/>
    <s v="Política Pública de Primera Infancia, Infancia y Adolescencia"/>
    <n v="2013"/>
    <s v="2013 - 2022"/>
    <x v="0"/>
    <s v="PIIA"/>
    <n v="41.146953405017932"/>
  </r>
  <r>
    <s v="Almeidas"/>
    <s v="Tibirita"/>
    <s v="SI"/>
    <s v="Política Pública de Seguridad Alimentaria y Nutricional"/>
    <s v="2015 - 2025"/>
    <s v="2015 - 2025"/>
    <x v="0"/>
    <s v="SAN"/>
    <n v="34.659498207885299"/>
  </r>
  <r>
    <s v="Alto Magdalena"/>
    <s v="Tocaima"/>
    <s v="SI"/>
    <s v="Política Pública de Cultura y Turismo"/>
    <s v="Sin dato"/>
    <s v="Sin dato"/>
    <x v="1"/>
    <s v="Cultura y turismo"/>
    <s v="Sin dato"/>
  </r>
  <r>
    <s v="Alto Magdalena"/>
    <s v="Tocaima"/>
    <s v="SI"/>
    <s v="Política Pública de Discapacidad "/>
    <s v="2014 - 2022"/>
    <s v="2014 - 2022"/>
    <x v="0"/>
    <s v="Discapacidad"/>
    <s v="Sin dato"/>
  </r>
  <r>
    <s v="Alto Magdalena"/>
    <s v="Tocaima"/>
    <s v="SI"/>
    <s v="Política Pública de Juventud"/>
    <s v="Sin dato"/>
    <s v="Sin dato"/>
    <x v="1"/>
    <s v="Juventud"/>
    <s v="Sin dato"/>
  </r>
  <r>
    <s v="Alto Magdalena"/>
    <s v="Tocaima"/>
    <s v="SI"/>
    <s v="Política Pública de Mujer y Equidad de Género"/>
    <s v="Sin dato"/>
    <s v="Sin dato"/>
    <x v="1"/>
    <s v="Mujer y equidad de género"/>
    <s v="Sin dato"/>
  </r>
  <r>
    <s v="Sabana Centro"/>
    <s v="Tocancipá"/>
    <s v="SI"/>
    <s v="Política Pública de Discapacidad "/>
    <s v="2019 - 2028"/>
    <s v="2019 - 2028"/>
    <x v="0"/>
    <s v="Discapacidad"/>
    <n v="38.978494623655905"/>
  </r>
  <r>
    <s v="Sabana Centro"/>
    <s v="Tocancipá"/>
    <s v="SI"/>
    <s v="Política Pública de Mujer y Equidad de Género"/>
    <s v="2019 - 2028"/>
    <s v="2019 - 2028"/>
    <x v="0"/>
    <s v="Mujer y equidad de género"/>
    <n v="40.82437275985663"/>
  </r>
  <r>
    <s v="Rionegro"/>
    <s v="Topaipí"/>
    <s v="SI"/>
    <s v="Política Pública de Discapacidad "/>
    <s v="2015 - 2025"/>
    <s v="2015 - 2025"/>
    <x v="0"/>
    <s v="Discapacidad"/>
    <n v="53.369175627240153"/>
  </r>
  <r>
    <s v="Oriente"/>
    <s v="Ubaque"/>
    <s v="SI"/>
    <s v="Política Pública de Discapacidad "/>
    <s v="Sin dato"/>
    <s v="2019 - 2029"/>
    <x v="0"/>
    <s v="Discapacidad"/>
    <n v="43.584229390680996"/>
  </r>
  <r>
    <s v="Oriente"/>
    <s v="Ubaque"/>
    <s v="SI"/>
    <s v="Política Pública de Envejecimiento y Vejéz"/>
    <s v="Sin dato"/>
    <s v="2019 - 2029"/>
    <x v="0"/>
    <s v="Envejecimiento y vejéz"/>
    <n v="44.19354838709679"/>
  </r>
  <r>
    <s v="Oriente"/>
    <s v="Ubaque"/>
    <s v="SI"/>
    <s v="Política Pública de Mujer y Equidad de Género"/>
    <s v="2018 - 2028"/>
    <s v="2018 - 2028"/>
    <x v="0"/>
    <s v="Mujer y equidad de género"/>
    <n v="54.774193548387089"/>
  </r>
  <r>
    <s v="Oriente"/>
    <s v="Ubaque"/>
    <s v="SI"/>
    <s v="Política Pública de Primera Infancia, Infancia y Adolescencia"/>
    <s v="2014 - 2023"/>
    <s v="2014 - 2023"/>
    <x v="0"/>
    <s v="PIIA"/>
    <n v="62.150537634408622"/>
  </r>
  <r>
    <s v="Oriente"/>
    <s v="Ubaque"/>
    <s v="SI"/>
    <s v="Política Pública de Salud Mental"/>
    <s v="2020 - 2030"/>
    <s v="2020 - 2030"/>
    <x v="0"/>
    <s v="Salud mental"/>
    <n v="63.906810035842298"/>
  </r>
  <r>
    <s v="Oriente"/>
    <s v="Ubaque"/>
    <s v="SI"/>
    <s v="Política Pública de Seguridad Alimentaria y Nutricional"/>
    <s v="2021 - 2031"/>
    <s v="2021 - 2031"/>
    <x v="0"/>
    <s v="SAN"/>
    <n v="46.756272401433698"/>
  </r>
  <r>
    <s v="Ubaté"/>
    <s v="Ubaté"/>
    <s v="SI"/>
    <s v="Política Pública de Discapacidad "/>
    <s v="Acuerdo No.09 de 2014"/>
    <s v="2014 - 2024"/>
    <x v="0"/>
    <s v="Discapacidad"/>
    <n v="57.333333333333329"/>
  </r>
  <r>
    <s v="Ubaté"/>
    <s v="Ubaté"/>
    <s v="SI"/>
    <s v="Política Pública de Envejecimiento y Vejéz"/>
    <s v="Acuerdo No.02 de 2015"/>
    <s v="2015 - 2025"/>
    <x v="0"/>
    <s v="Envejecimiento y vejéz"/>
    <n v="44.19354838709679"/>
  </r>
  <r>
    <s v="Ubaté"/>
    <s v="Ubaté"/>
    <s v="SI"/>
    <s v="Política Pública de Juventud"/>
    <s v="Acuerdo No.14 de 2015"/>
    <s v="2015 - 2025"/>
    <x v="0"/>
    <s v="Juventud"/>
    <n v="53.752688172043008"/>
  </r>
  <r>
    <s v="Ubaté"/>
    <s v="Ubaté"/>
    <s v="SI"/>
    <s v="Política Pública de Mujer y Equidad de Género"/>
    <s v="Acuerdo No.13 de 2015"/>
    <s v="2015 - 2025"/>
    <x v="0"/>
    <s v="Mujer y equidad de género"/>
    <n v="54.774193548387089"/>
  </r>
  <r>
    <s v="Ubaté"/>
    <s v="Ubaté"/>
    <s v="SI"/>
    <s v="Política Pública de Primera Infancia, Infancia y Adolescencia"/>
    <s v="Acuerdo No.12 de 2017"/>
    <s v="2017 - 2027"/>
    <x v="0"/>
    <s v="PIIA"/>
    <n v="62.150537634408622"/>
  </r>
  <r>
    <s v="Ubaté"/>
    <s v="Ubaté"/>
    <s v="SI"/>
    <s v="Política Pública de Libertad Religiosa"/>
    <s v="Sin dato"/>
    <s v="2019 - 2029"/>
    <x v="0"/>
    <s v="Libertad religiosa"/>
    <n v="51.512544802867382"/>
  </r>
  <r>
    <s v="Ubaté"/>
    <s v="Ubaté"/>
    <s v="SI"/>
    <s v="Política Pública de Seguridad y Salud en el Trabajo"/>
    <s v="Sin dato"/>
    <s v="Sin dato"/>
    <x v="0"/>
    <s v="Seguridad y salud en el trabajo"/>
    <n v="49.999999999999993"/>
  </r>
  <r>
    <s v="Ubaté"/>
    <s v="Ubaté"/>
    <s v="SI"/>
    <s v="Política Pública de Salud Mental"/>
    <s v="Sin dato"/>
    <s v="Sin dato"/>
    <x v="0"/>
    <s v="Salud mental"/>
    <n v="35.416666666666671"/>
  </r>
  <r>
    <s v="Oriente"/>
    <s v="Une"/>
    <s v="SI"/>
    <s v="Política Pública de Discapacidad "/>
    <s v="2017 - 2027"/>
    <s v="2017 - 2027"/>
    <x v="0"/>
    <s v="Discapacidad"/>
    <n v="66.702508960573496"/>
  </r>
  <r>
    <s v="Oriente"/>
    <s v="Une"/>
    <s v="SI"/>
    <s v="Política Pública de Envejecimiento y Vejéz"/>
    <s v="2017 - 2027"/>
    <s v="2017 - 2027"/>
    <x v="0"/>
    <s v="Envejecimiento y vejéz"/>
    <n v="59.892473118279568"/>
  </r>
  <r>
    <s v="Oriente"/>
    <s v="Une"/>
    <s v="SI"/>
    <s v="Política Pública de Juventud"/>
    <s v="2020 - 2027"/>
    <s v="2020 - 2027"/>
    <x v="0"/>
    <s v="Juventud"/>
    <n v="61.326164874551971"/>
  </r>
  <r>
    <s v="Oriente"/>
    <s v="Une"/>
    <s v="SI"/>
    <s v="Política Pública de Mujer y Equidad de Género"/>
    <s v="2017 - 2027"/>
    <s v="2017 - 2027"/>
    <x v="0"/>
    <s v="Mujer y equidad de género"/>
    <n v="67.043010752688176"/>
  </r>
  <r>
    <s v="Oriente"/>
    <s v="Une"/>
    <s v="SI"/>
    <s v="Política Pública de Primera Infancia, Infancia y Adolescencia"/>
    <s v="2013 - 2023"/>
    <s v="2013 - 2023"/>
    <x v="0"/>
    <s v="PIIA"/>
    <n v="56.881720430107528"/>
  </r>
  <r>
    <s v="Oriente"/>
    <s v="Une"/>
    <s v="SI"/>
    <s v="Política Pública de Seguridad Alimentaria y Nutricional"/>
    <s v="2017 - 2027"/>
    <s v="2017 - 2027"/>
    <x v="0"/>
    <s v="SAN"/>
    <n v="63.74551971326165"/>
  </r>
  <r>
    <s v="Gualivá"/>
    <s v="Útica"/>
    <s v="NO"/>
    <s v="Política Pública de Discapacidad "/>
    <s v="2017 - 2027"/>
    <s v="2017 - 2027"/>
    <x v="0"/>
    <s v="Discapacidad"/>
    <n v="42.885304659498217"/>
  </r>
  <r>
    <s v="Gualivá"/>
    <s v="Útica"/>
    <s v="NO"/>
    <s v="Política Pública de Envejecimiento y Vejéz"/>
    <s v="2017 - 2027"/>
    <s v="2017 - 2027"/>
    <x v="0"/>
    <s v="Envejecimiento y vejéz"/>
    <n v="40.681003584229401"/>
  </r>
  <r>
    <s v="Gualivá"/>
    <s v="Útica"/>
    <s v="NO"/>
    <s v="Política Pública de Juventud"/>
    <s v="2017 - 2027"/>
    <s v="2017 - 2027"/>
    <x v="0"/>
    <s v="Juventud"/>
    <s v="Sin dato"/>
  </r>
  <r>
    <s v="Gualivá"/>
    <s v="Útica"/>
    <s v="NO"/>
    <s v="Política Pública de Mujer y Equidad de Género"/>
    <s v="2017 - 2027"/>
    <s v="2017 - 2027"/>
    <x v="0"/>
    <s v="Mujer y equidad de género"/>
    <n v="31.971326164874551"/>
  </r>
  <r>
    <s v="Gualivá"/>
    <s v="Útica"/>
    <s v="NO"/>
    <s v="Política Pública de Primera Infancia, Infancia y Adolescencia"/>
    <s v="2015 - 2025"/>
    <s v="2015 - 2025"/>
    <x v="0"/>
    <s v="PIIA"/>
    <n v="31.971326164874551"/>
  </r>
  <r>
    <s v="Gualivá"/>
    <s v="Útica"/>
    <s v="NO"/>
    <s v="Política Pública de Seguridad Alimentaria y Nutricional"/>
    <s v="2015 - 2025"/>
    <s v="2015 - 2025"/>
    <x v="0"/>
    <s v="SAN"/>
    <s v="Sin dato"/>
  </r>
  <r>
    <s v="Sumapaz"/>
    <s v="Venecia"/>
    <s v="NO"/>
    <s v="Política Pública de Discapacidad "/>
    <s v="2019 - 2029"/>
    <s v="2019 - 2029"/>
    <x v="0"/>
    <s v="Discapacidad"/>
    <n v="73.476702508960585"/>
  </r>
  <r>
    <s v="Sumapaz"/>
    <s v="Venecia"/>
    <s v="NO"/>
    <s v="Política Pública de Envejecimiento y Vejéz"/>
    <s v="2021 - 2030"/>
    <s v="2021 - 2030"/>
    <x v="0"/>
    <s v="Envejecimiento y vejéz"/>
    <n v="47.921146953405021"/>
  </r>
  <r>
    <s v="Sumapaz"/>
    <s v="Venecia"/>
    <s v="NO"/>
    <s v="Política Pública de Mujer y Equidad de Género"/>
    <s v="2015 - 2024"/>
    <s v="2015 - 2024"/>
    <x v="0"/>
    <s v="Mujer y equidad de género"/>
    <n v="48.387096774193552"/>
  </r>
  <r>
    <s v="Sumapaz"/>
    <s v="Venecia"/>
    <s v="NO"/>
    <s v="Política Pública de Primera Infancia, Infancia y Adolescencia"/>
    <s v="2015 - 2024"/>
    <s v="2015 - 2024"/>
    <x v="0"/>
    <s v="PIIA"/>
    <n v="46.774193548387096"/>
  </r>
  <r>
    <s v="Sumapaz"/>
    <s v="Venecia"/>
    <s v="NO"/>
    <s v="Política Pública de Prevención del Consumo de Sustancias Psicoactivas"/>
    <s v="2017 - 2026"/>
    <s v="2017 - 2026"/>
    <x v="0"/>
    <s v="SPA"/>
    <n v="0"/>
  </r>
  <r>
    <s v="Gualivá"/>
    <s v="Vergara"/>
    <s v="SI"/>
    <s v="Política Pública de Envejecimiento y Vejéz"/>
    <s v="2013 - 2025"/>
    <s v="2013 - 2025"/>
    <x v="0"/>
    <s v="Envejecimiento y vejéz"/>
    <n v="33.207885304659506"/>
  </r>
  <r>
    <s v="Gualivá"/>
    <s v="Vergara"/>
    <s v="SI"/>
    <s v="Política Pública de Mujer y Equidad de Género"/>
    <s v="2013 - 2023"/>
    <s v="2013 - 2023"/>
    <x v="0"/>
    <s v="Mujer y equidad de género"/>
    <n v="42.078853046594986"/>
  </r>
  <r>
    <s v="Gualivá"/>
    <s v="Vergara"/>
    <s v="SI"/>
    <s v="Política Pública de Primera Infancia, Infancia y Adolescencia"/>
    <s v="2013 - 2023"/>
    <s v="2013 - 2023"/>
    <x v="0"/>
    <s v="PIIA"/>
    <n v="44.01433691756273"/>
  </r>
  <r>
    <s v="Rionegro"/>
    <s v="Villagómez"/>
    <s v="SI"/>
    <s v="Política Pública de Discapacidad "/>
    <s v="2015 - 2025"/>
    <s v="2015 - 2025"/>
    <x v="0"/>
    <s v="Discapacidad"/>
    <n v="0"/>
  </r>
  <r>
    <s v="Rionegro"/>
    <s v="Villagómez"/>
    <s v="SI"/>
    <s v="Política Pública de Envejecimiento y Vejéz"/>
    <s v="2015 - 2025"/>
    <s v="2015 - 2025"/>
    <x v="0"/>
    <s v="Envejecimiento y vejéz"/>
    <n v="70.591397849462368"/>
  </r>
  <r>
    <s v="Rionegro"/>
    <s v="Villagómez"/>
    <s v="SI"/>
    <s v="Política Pública de Juventud"/>
    <s v="2015 - 2025"/>
    <s v="2015 - 2025"/>
    <x v="0"/>
    <s v="Juventud"/>
    <n v="41.541218637992849"/>
  </r>
  <r>
    <s v="Rionegro"/>
    <s v="Villagómez"/>
    <s v="SI"/>
    <s v="Política Pública de Mujer y Equidad de Género"/>
    <s v="2015 - 2025"/>
    <s v="2015 - 2025"/>
    <x v="0"/>
    <s v="Mujer y equidad de género"/>
    <n v="70.053763440860223"/>
  </r>
  <r>
    <s v="Rionegro"/>
    <s v="Villagómez"/>
    <s v="SI"/>
    <s v="Política Pública de Primera Infancia, Infancia y Adolescencia"/>
    <s v="2015 - 2025"/>
    <s v="2015 - 2025"/>
    <x v="0"/>
    <s v="PIIA"/>
    <n v="69.121863799283176"/>
  </r>
  <r>
    <s v="Almeidas"/>
    <s v="Villapinzón"/>
    <s v="SI"/>
    <s v="Política Pública de Discapacidad "/>
    <s v="2017 - 2027"/>
    <s v="2017 - 2027"/>
    <x v="0"/>
    <s v="Discapacidad"/>
    <n v="61.863799283154144"/>
  </r>
  <r>
    <s v="Almeidas"/>
    <s v="Villapinzón"/>
    <s v="SI"/>
    <s v="Política Pública de Envejecimiento y Vejéz"/>
    <s v="2016 - 2030"/>
    <s v="2016 - 2030"/>
    <x v="0"/>
    <s v="Envejecimiento y vejéz"/>
    <n v="54.444444444444443"/>
  </r>
  <r>
    <s v="Almeidas"/>
    <s v="Villapinzón"/>
    <s v="SI"/>
    <s v="Política Pública de Juventud"/>
    <s v="Sin dato"/>
    <s v="Sin dato"/>
    <x v="1"/>
    <s v="Juventud"/>
    <n v="40.666666666666679"/>
  </r>
  <r>
    <s v="Almeidas"/>
    <s v="Villapinzón"/>
    <s v="SI"/>
    <s v="Política Pública de Mujer y Equidad de Género"/>
    <s v="2017 - 2027"/>
    <s v="2017 - 2027"/>
    <x v="0"/>
    <s v="Mujer y equidad de género"/>
    <n v="56.379928315412187"/>
  </r>
  <r>
    <s v="Almeidas"/>
    <s v="Villapinzón"/>
    <s v="SI"/>
    <s v="Política Pública de Primera Infancia, Infancia y Adolescencia"/>
    <s v="2017 - 2027"/>
    <s v="2017 - 2027"/>
    <x v="0"/>
    <s v="PIIA"/>
    <n v="27.025089605734767"/>
  </r>
  <r>
    <s v="Gualivá"/>
    <s v="Villeta"/>
    <s v="SI"/>
    <s v="Política Pública de Envejecimiento y Vejéz"/>
    <s v="2017 - 2027"/>
    <s v="2017 - 2027"/>
    <x v="0"/>
    <s v="Envejecimiento y vejéz"/>
    <n v="22.096774193548391"/>
  </r>
  <r>
    <s v="Gualivá"/>
    <s v="Villeta"/>
    <s v="SI"/>
    <s v="Política Pública de Discapacidad "/>
    <s v="Sin dato"/>
    <s v="2017 - 2027"/>
    <x v="0"/>
    <s v="Discapacidad"/>
    <n v="21.827956989247312"/>
  </r>
  <r>
    <s v="Gualivá"/>
    <s v="Villeta"/>
    <s v="SI"/>
    <s v="Política Pública de Juventud"/>
    <s v="2017 - 2027"/>
    <s v="2017 - 2027"/>
    <x v="0"/>
    <s v="Juventud"/>
    <n v="35.681003584229401"/>
  </r>
  <r>
    <s v="Gualivá"/>
    <s v="Villeta"/>
    <s v="SI"/>
    <s v="Política Pública de Primera Infancia, Infancia y Adolescencia"/>
    <s v="2017 - 2027"/>
    <s v="2017 - 2027"/>
    <x v="0"/>
    <s v="PIIA"/>
    <n v="43.745519713261658"/>
  </r>
  <r>
    <s v="Gualivá"/>
    <s v="Villeta"/>
    <s v="SI"/>
    <s v="Política Pública de Mujer y Equidad de Género"/>
    <m/>
    <s v="2017 - 2027"/>
    <x v="0"/>
    <s v="Mujer y equidad de género"/>
    <n v="24.247311827956988"/>
  </r>
  <r>
    <s v="Gualivá"/>
    <s v="Villeta"/>
    <s v="SI"/>
    <s v="Política Pública de Seguridad Alimentaria y Nutricional"/>
    <s v="2015 - 2020"/>
    <s v="2015 - 2020"/>
    <x v="0"/>
    <s v="SAN"/>
    <s v="Sin dato"/>
  </r>
  <r>
    <s v="Tequendama"/>
    <s v="Viotá"/>
    <s v="SI"/>
    <s v="Política Pública de Discapacidad "/>
    <s v="2017 - 2027 "/>
    <s v="2017 - 2027"/>
    <x v="0"/>
    <s v="Discapacidad"/>
    <n v="52.258064516129032"/>
  </r>
  <r>
    <s v="Tequendama"/>
    <s v="Viotá"/>
    <s v="SI"/>
    <s v="Política Pública de Envejecimiento y Vejéz"/>
    <s v="Sin dato"/>
    <s v="Sin dato"/>
    <x v="1"/>
    <s v="Envejecimiento y vejéz"/>
    <s v="Sin dato"/>
  </r>
  <r>
    <s v="Tequendama"/>
    <s v="Viotá"/>
    <s v="SI"/>
    <s v="Política Pública de Libertad Religiosa"/>
    <s v="2020 - 2023"/>
    <s v="2020 - 2023"/>
    <x v="0"/>
    <s v="Libertad religiosa"/>
    <s v="Sin dato"/>
  </r>
  <r>
    <s v="Tequendama"/>
    <s v="Viotá"/>
    <s v="SI"/>
    <s v="Política Pública de Mujer y Equidad de Género"/>
    <s v="2018 - 2028"/>
    <s v="2018 - 2028"/>
    <x v="0"/>
    <s v="Mujer y equidad de género"/>
    <s v="Sin dato"/>
  </r>
  <r>
    <s v="Rionegro"/>
    <s v="Yacopí"/>
    <s v="SI"/>
    <s v="Política Pública de Discapacidad "/>
    <s v="2019 - 2029"/>
    <s v="2019 - 2029"/>
    <x v="0"/>
    <s v="Discapacidad"/>
    <n v="33.476702508960585"/>
  </r>
  <r>
    <s v="Rionegro"/>
    <s v="Yacopí"/>
    <s v="SI"/>
    <s v="Política Pública de Mujer y Equidad de Género"/>
    <s v="2013 - 2023"/>
    <s v="2013 - 2023"/>
    <x v="0"/>
    <s v="Mujer y equidad de género"/>
    <n v="39.928315412186372"/>
  </r>
  <r>
    <s v="Rionegro"/>
    <s v="Yacopí"/>
    <s v="SI"/>
    <s v="Política Pública de Primera Infancia, Infancia y Adolescencia"/>
    <s v="2013 - 2023"/>
    <s v="2013 - 2023"/>
    <x v="0"/>
    <s v="PIIA"/>
    <n v="43.154121863799261"/>
  </r>
  <r>
    <s v="Sabana Occidente"/>
    <s v="Zipacón"/>
    <s v="SI"/>
    <s v="Política Pública de Discapacidad "/>
    <s v="Acuerdo No.002 de 2019"/>
    <s v="2019 - 2029"/>
    <x v="0"/>
    <s v="Discapacidad"/>
    <n v="45.304659498207897"/>
  </r>
  <r>
    <s v="Sabana Occidente"/>
    <s v="Zipacón"/>
    <s v="SI"/>
    <s v="Política Pública de Juventud"/>
    <s v="Acuerdo No.08 de 2019"/>
    <s v="2019 - 2029"/>
    <x v="0"/>
    <s v="Juventud"/>
    <n v="66.021505376344081"/>
  </r>
  <r>
    <s v="Sabana Occidente"/>
    <s v="Zipacón"/>
    <s v="SI"/>
    <s v="Política Pública de Mujer y Equidad de Género"/>
    <s v="Acuerdo No.005 de 2017"/>
    <s v="2017 - 2027"/>
    <x v="0"/>
    <s v="Mujer y equidad de género"/>
    <n v="74.336917562724025"/>
  </r>
  <r>
    <s v="Sabana Occidente"/>
    <s v="Zipacón"/>
    <s v="SI"/>
    <s v="Política Pública de Primera Infancia, Infancia y Adolescencia"/>
    <s v="Acuerdo No.019 de 2013"/>
    <s v="2013 - 2023"/>
    <x v="3"/>
    <s v="PIIA"/>
    <n v="74.336917562724025"/>
  </r>
  <r>
    <s v="Sabana Occidente"/>
    <s v="Zipacón"/>
    <s v="SI"/>
    <s v="Política Pública de Seguridad Alimentaria y Nutricional"/>
    <s v="Acuerdo No.09 de 2019"/>
    <s v="2019 - 2029"/>
    <x v="0"/>
    <s v="SAN"/>
    <n v="42.078853046595"/>
  </r>
  <r>
    <s v="Sabana Centro"/>
    <s v="Zipaquirá"/>
    <s v="SI"/>
    <s v="Política Pública del Agua"/>
    <s v="2014 - 2024"/>
    <s v="2014 - 2024"/>
    <x v="0"/>
    <s v="Agua"/>
    <n v="33.476702508960578"/>
  </r>
  <r>
    <s v="Sabana Centro"/>
    <s v="Zipaquirá"/>
    <s v="SI"/>
    <s v="Política Pública de Discapacidad "/>
    <s v="2015 - 2025"/>
    <s v="2015 - 2025"/>
    <x v="0"/>
    <s v="Discapacidad"/>
    <n v="40.30465949820789"/>
  </r>
  <r>
    <s v="Sabana Centro"/>
    <s v="Zipaquirá"/>
    <s v="SI"/>
    <s v="Política Pública de Educación Ambiental"/>
    <s v="2015 - 2025"/>
    <s v="2015 - 2025"/>
    <x v="0"/>
    <s v="Educación ambiental"/>
    <n v="52.831541218638002"/>
  </r>
  <r>
    <s v="Sabana Centro"/>
    <s v="Zipaquirá"/>
    <s v="SI"/>
    <s v="Política Pública de Envejecimiento y Vejéz"/>
    <s v="2015 - 2025"/>
    <s v="2015 - 2025"/>
    <x v="0"/>
    <s v="Envejecimiento y vejéz"/>
    <n v="53.100358422939081"/>
  </r>
  <r>
    <s v="Sabana Centro"/>
    <s v="Zipaquirá"/>
    <s v="SI"/>
    <s v="Política Pública de Mujer y Equidad de Género"/>
    <s v="2019 - 2029"/>
    <s v="2019 - 2029"/>
    <x v="0"/>
    <s v="Mujer y equidad de género"/>
    <n v="41.003584229390704"/>
  </r>
  <r>
    <s v="Sabana Centro"/>
    <s v="Zipaquirá"/>
    <s v="SI"/>
    <s v="Política Pública de Primera Infancia, Infancia y Adolescencia"/>
    <s v="2014 - 2023"/>
    <s v="2014 - 2023"/>
    <x v="0"/>
    <s v="PIIA"/>
    <n v="58.207885304659513"/>
  </r>
  <r>
    <s v="Sabana Centro"/>
    <s v="Zipaquirá"/>
    <s v="SI"/>
    <s v="Política Pública de Protección y Bienestar Animal"/>
    <s v="2018 - 2028"/>
    <s v="2018 - 2028"/>
    <x v="0"/>
    <s v="Protección y bienestar animal"/>
    <n v="34.820788530465961"/>
  </r>
  <r>
    <s v="Sabana Centro"/>
    <s v="Zipaquirá"/>
    <s v="SI"/>
    <s v="Política Pública de Recreación y Deporte"/>
    <s v="2019 - 2029"/>
    <s v="2019 - 2029"/>
    <x v="0"/>
    <s v="Recreación y deporte"/>
    <s v="Sin dato"/>
  </r>
  <r>
    <s v="Sabana Centro"/>
    <s v="Zipaquirá"/>
    <s v="SI"/>
    <s v="Política Pública de Seguridad Alimentaria y Nutricional"/>
    <s v="2018 - 2028"/>
    <s v="2018 - 2028"/>
    <x v="0"/>
    <s v="SAN"/>
    <n v="40.46594982078855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3">
  <r>
    <s v="Alto Magdalena"/>
    <s v="Agua de Dios"/>
    <x v="0"/>
    <x v="0"/>
    <m/>
    <n v="12"/>
    <s v="2017 - 2029"/>
    <s v="Implementación"/>
    <s v="Discapacidad"/>
    <n v="62.670250896057361"/>
    <m/>
  </r>
  <r>
    <s v="Alto Magdalena"/>
    <s v="Agua de Dios"/>
    <x v="0"/>
    <x v="1"/>
    <m/>
    <n v="12"/>
    <s v="2017 - 2029"/>
    <s v="Implementación"/>
    <s v="Envejecimiento y vejéz"/>
    <n v="65.465949820788538"/>
    <m/>
  </r>
  <r>
    <s v="Alto Magdalena"/>
    <s v="Agua de Dios"/>
    <x v="0"/>
    <x v="2"/>
    <m/>
    <n v="10"/>
    <s v="2019 - 2029"/>
    <s v="Implementación"/>
    <s v="Mujer y equidad de género"/>
    <n v="65.645161290322577"/>
    <m/>
  </r>
  <r>
    <s v="Alto Magdalena"/>
    <s v="Agua de Dios"/>
    <x v="0"/>
    <x v="3"/>
    <s v="Acuerdo No.012 de 2019"/>
    <n v="10"/>
    <s v="2019 - 2029"/>
    <s v="Implementación"/>
    <s v="Géneros diversos"/>
    <n v="53.369175627240139"/>
    <m/>
  </r>
  <r>
    <s v="Alto Magdalena"/>
    <s v="Agua de Dios"/>
    <x v="0"/>
    <x v="4"/>
    <m/>
    <n v="10"/>
    <s v="2013 - 2023"/>
    <s v="Implementación"/>
    <s v="PIIA"/>
    <n v="58.028673835125439"/>
    <m/>
  </r>
  <r>
    <s v="Alto Magdalena"/>
    <s v="Agua de Dios"/>
    <x v="0"/>
    <x v="5"/>
    <m/>
    <n v="10"/>
    <s v="2019 - 2029"/>
    <s v="Implementación"/>
    <s v="SAN"/>
    <n v="65.627240143369193"/>
    <m/>
  </r>
  <r>
    <s v="Gualivá"/>
    <s v="Albán "/>
    <x v="0"/>
    <x v="0"/>
    <m/>
    <n v="10"/>
    <s v="2013 - 2023"/>
    <s v="Implementación"/>
    <s v="Discapacidad"/>
    <n v="44.767025089605717"/>
    <m/>
  </r>
  <r>
    <s v="Gualivá"/>
    <s v="Albán "/>
    <x v="0"/>
    <x v="1"/>
    <m/>
    <n v="10"/>
    <s v="2013 - 2023"/>
    <s v="Implementación"/>
    <s v="Envejecimiento y vejéz"/>
    <n v="38.853046594982089"/>
    <m/>
  </r>
  <r>
    <s v="Gualivá"/>
    <s v="Albán "/>
    <x v="0"/>
    <x v="4"/>
    <m/>
    <n v="10"/>
    <s v="2013 - 2023"/>
    <s v="Implementación"/>
    <s v="PIIA"/>
    <n v="49.874551971326163"/>
    <m/>
  </r>
  <r>
    <s v="Gualivá"/>
    <s v="Albán "/>
    <x v="0"/>
    <x v="2"/>
    <s v="Acuerdo No.019 de 2013"/>
    <n v="12"/>
    <s v="2013 - 2025"/>
    <s v="Implementación"/>
    <s v="Mujer y equidad de género"/>
    <s v="Sin dato"/>
    <m/>
  </r>
  <r>
    <s v="Tequendama"/>
    <s v="Anapoima "/>
    <x v="0"/>
    <x v="6"/>
    <m/>
    <n v="11"/>
    <s v="2019 - 2030"/>
    <s v="Implementación"/>
    <s v="Acción comunal"/>
    <n v="61.433691756272403"/>
    <m/>
  </r>
  <r>
    <s v="Tequendama"/>
    <s v="Anapoima "/>
    <x v="0"/>
    <x v="0"/>
    <m/>
    <n v="10"/>
    <s v="2015 - 2025"/>
    <s v="Implementación"/>
    <s v="Discapacidad"/>
    <n v="61.738351254480285"/>
    <m/>
  </r>
  <r>
    <s v="Tequendama"/>
    <s v="Anapoima "/>
    <x v="0"/>
    <x v="1"/>
    <m/>
    <n v="10"/>
    <s v="2015 - 2025"/>
    <s v="Implementación"/>
    <s v="Envejecimiento y vejéz"/>
    <n v="54.835125448028663"/>
    <m/>
  </r>
  <r>
    <s v="Tequendama"/>
    <s v="Anapoima "/>
    <x v="0"/>
    <x v="7"/>
    <m/>
    <s v="Sin dato"/>
    <s v="Sin dato"/>
    <s v="Formulación"/>
    <s v="Familia"/>
    <s v="Sin dato"/>
    <m/>
  </r>
  <r>
    <s v="Tequendama"/>
    <s v="Anapoima "/>
    <x v="0"/>
    <x v="8"/>
    <m/>
    <n v="10"/>
    <s v="2015 - 2025"/>
    <s v="Implementación"/>
    <s v="Juventud"/>
    <n v="41.200716845878148"/>
    <m/>
  </r>
  <r>
    <s v="Tequendama"/>
    <s v="Anapoima "/>
    <x v="0"/>
    <x v="2"/>
    <m/>
    <s v="Sin dato"/>
    <s v="Sin dato"/>
    <s v="Formulación"/>
    <s v="Mujer y equidad de género"/>
    <s v="Sin dato"/>
    <m/>
  </r>
  <r>
    <s v="Tequendama"/>
    <s v="Anapoima "/>
    <x v="0"/>
    <x v="4"/>
    <m/>
    <n v="10"/>
    <s v="2013 - 2023"/>
    <s v="Implementación"/>
    <s v="PIIA"/>
    <n v="33.351254480286748"/>
    <m/>
  </r>
  <r>
    <s v="Tequendama"/>
    <s v="Anapoima "/>
    <x v="0"/>
    <x v="5"/>
    <m/>
    <n v="10"/>
    <s v="2015 - 2025"/>
    <s v="Implementación"/>
    <s v="SAN"/>
    <n v="50.985663082437277"/>
    <m/>
  </r>
  <r>
    <s v="Tequendama"/>
    <s v="Anolaima"/>
    <x v="0"/>
    <x v="0"/>
    <m/>
    <n v="10"/>
    <s v="2017 - 2027"/>
    <s v="Implementación"/>
    <s v="Discapacidad"/>
    <n v="68.924731182795711"/>
    <m/>
  </r>
  <r>
    <s v="Tequendama"/>
    <s v="Anolaima"/>
    <x v="0"/>
    <x v="1"/>
    <m/>
    <n v="10"/>
    <s v="2015 - 2025"/>
    <s v="Implementación"/>
    <s v="Envejecimiento y vejéz"/>
    <n v="65.179211469534025"/>
    <m/>
  </r>
  <r>
    <s v="Tequendama"/>
    <s v="Anolaima"/>
    <x v="0"/>
    <x v="8"/>
    <m/>
    <n v="10"/>
    <s v="2019 - 2029"/>
    <s v="Implementación"/>
    <s v="Juventud"/>
    <n v="72.007168458781393"/>
    <m/>
  </r>
  <r>
    <s v="Tequendama"/>
    <s v="Anolaima"/>
    <x v="0"/>
    <x v="2"/>
    <m/>
    <n v="10"/>
    <s v="2019 - 2029"/>
    <s v="Implementación"/>
    <s v="Mujer y equidad de género"/>
    <n v="65.286738351254485"/>
    <m/>
  </r>
  <r>
    <s v="Tequendama"/>
    <s v="Anolaima"/>
    <x v="0"/>
    <x v="4"/>
    <m/>
    <n v="10"/>
    <s v="2019 - 2029"/>
    <s v="Implementación"/>
    <s v="PIIA"/>
    <n v="68.673835125448036"/>
    <m/>
  </r>
  <r>
    <s v="Tequendama"/>
    <s v="Anolaima"/>
    <x v="0"/>
    <x v="9"/>
    <m/>
    <s v="Sin dato"/>
    <s v="Sin dato"/>
    <s v="Implementación"/>
    <s v="TIC"/>
    <n v="28.673835125448033"/>
    <m/>
  </r>
  <r>
    <s v="Tequendama"/>
    <s v="Apulo"/>
    <x v="0"/>
    <x v="4"/>
    <m/>
    <n v="9"/>
    <s v="2013 - 2022"/>
    <s v="Implementación"/>
    <s v="PIIA"/>
    <n v="50.376344086021518"/>
    <m/>
  </r>
  <r>
    <s v="Tequendama"/>
    <s v="Apulo"/>
    <x v="0"/>
    <x v="2"/>
    <m/>
    <s v="Sin dato"/>
    <s v="Sin dato"/>
    <s v="Implementación"/>
    <s v="Mujer y equidad de género"/>
    <s v="Sin dato"/>
    <m/>
  </r>
  <r>
    <s v="Tequendama"/>
    <s v="Apulo"/>
    <x v="0"/>
    <x v="8"/>
    <m/>
    <s v="Sin dato"/>
    <s v="Sin dato"/>
    <s v="Implementación"/>
    <s v="Juventud"/>
    <s v="Sin dato"/>
    <m/>
  </r>
  <r>
    <s v="Tequendama"/>
    <s v="Apulo"/>
    <x v="0"/>
    <x v="1"/>
    <m/>
    <s v="Sin dato"/>
    <s v="Sin dato"/>
    <s v="Implementación"/>
    <s v="Envejecimiento y vejéz"/>
    <s v="Sin dato"/>
    <m/>
  </r>
  <r>
    <s v="Tequendama"/>
    <s v="Apulo"/>
    <x v="0"/>
    <x v="7"/>
    <m/>
    <s v="Sin dato"/>
    <s v="Sin dato"/>
    <s v="Agenda Pública"/>
    <s v="Familia"/>
    <s v="Sin dato"/>
    <m/>
  </r>
  <r>
    <s v="Tequendama"/>
    <s v="Apulo"/>
    <x v="0"/>
    <x v="0"/>
    <m/>
    <s v="Sin dato"/>
    <s v="Sin dato"/>
    <s v="Implementación"/>
    <s v="Discapacidad"/>
    <s v="Sin dato"/>
    <m/>
  </r>
  <r>
    <s v="Tequendama"/>
    <s v="Apulo"/>
    <x v="0"/>
    <x v="5"/>
    <m/>
    <n v="10"/>
    <s v="2020 - 2030"/>
    <s v="Implementación"/>
    <s v="SAN"/>
    <n v="49.283154121863816"/>
    <m/>
  </r>
  <r>
    <s v="Sumapaz"/>
    <s v="Arbeláez"/>
    <x v="0"/>
    <x v="0"/>
    <m/>
    <n v="10"/>
    <s v="2019 - 2029"/>
    <s v="Implementación"/>
    <s v="Discapacidad"/>
    <n v="49.372759856630807"/>
    <m/>
  </r>
  <r>
    <s v="Sumapaz"/>
    <s v="Arbeláez"/>
    <x v="0"/>
    <x v="1"/>
    <m/>
    <n v="10"/>
    <s v="2018 - 2028"/>
    <s v="Implementación"/>
    <s v="Envejecimiento y vejéz"/>
    <n v="46.953405017921135"/>
    <m/>
  </r>
  <r>
    <s v="Sumapaz"/>
    <s v="Arbeláez"/>
    <x v="0"/>
    <x v="10"/>
    <m/>
    <n v="10"/>
    <s v="2020 - 2030"/>
    <s v="Implementación"/>
    <s v="Gestión del riesgo"/>
    <n v="38.100358422939067"/>
    <m/>
  </r>
  <r>
    <s v="Sumapaz"/>
    <s v="Arbeláez"/>
    <x v="0"/>
    <x v="2"/>
    <m/>
    <n v="10"/>
    <s v="2018 - 2028"/>
    <s v="Implementación"/>
    <s v="Mujer y equidad de género"/>
    <n v="57.060931899641567"/>
    <m/>
  </r>
  <r>
    <s v="Sumapaz"/>
    <s v="Arbeláez"/>
    <x v="0"/>
    <x v="8"/>
    <m/>
    <s v="Acuerdo No.008 de 2019"/>
    <s v="2019 - 2028"/>
    <s v="Formulación"/>
    <s v="Juventud"/>
    <n v="33.942652329749116"/>
    <m/>
  </r>
  <r>
    <s v="Sumapaz"/>
    <s v="Arbeláez"/>
    <x v="0"/>
    <x v="4"/>
    <m/>
    <n v="10"/>
    <s v="2019 - 2029"/>
    <s v="Implementación"/>
    <s v="PIIA"/>
    <n v="57.598566308243733"/>
    <m/>
  </r>
  <r>
    <s v="Magdalena Centro"/>
    <s v="Beltrán"/>
    <x v="0"/>
    <x v="0"/>
    <m/>
    <n v="10"/>
    <s v="2017 - 2027"/>
    <s v="Implementación"/>
    <s v="Discapacidad"/>
    <n v="67.992831541218649"/>
    <m/>
  </r>
  <r>
    <s v="Magdalena Centro"/>
    <s v="Beltrán"/>
    <x v="0"/>
    <x v="1"/>
    <m/>
    <n v="10"/>
    <s v="2017 - 2027"/>
    <s v="Implementación"/>
    <s v="Envejecimiento y vejéz"/>
    <s v="Sin dato"/>
    <m/>
  </r>
  <r>
    <s v="Magdalena Centro"/>
    <s v="Beltrán"/>
    <x v="0"/>
    <x v="7"/>
    <m/>
    <n v="9"/>
    <s v="2018 - 2027"/>
    <s v="Implementación"/>
    <s v="Familia"/>
    <s v="Sin dato"/>
    <m/>
  </r>
  <r>
    <s v="Magdalena Centro"/>
    <s v="Beltrán"/>
    <x v="0"/>
    <x v="8"/>
    <m/>
    <n v="10"/>
    <s v="2018 - 2028"/>
    <s v="Implementación"/>
    <s v="Juventud"/>
    <s v="Sin dato"/>
    <m/>
  </r>
  <r>
    <s v="Magdalena Centro"/>
    <s v="Beltrán"/>
    <x v="0"/>
    <x v="2"/>
    <m/>
    <n v="10"/>
    <s v="2017 - 2027"/>
    <s v="Implementación"/>
    <s v="Mujer y equidad de género"/>
    <s v="Sin dato"/>
    <m/>
  </r>
  <r>
    <s v="Magdalena Centro"/>
    <s v="Beltrán"/>
    <x v="0"/>
    <x v="4"/>
    <m/>
    <n v="10"/>
    <s v="2016 - 2026"/>
    <s v="Implementación"/>
    <s v="PIIA"/>
    <s v="Sin dato"/>
    <m/>
  </r>
  <r>
    <s v="Magdalena Centro"/>
    <s v="Beltrán"/>
    <x v="0"/>
    <x v="11"/>
    <m/>
    <n v="10"/>
    <s v="2019 - 2029"/>
    <s v="Implementación"/>
    <s v="Víctimas del conflicto"/>
    <s v="Sin dato"/>
    <m/>
  </r>
  <r>
    <s v="Magdalena Centro"/>
    <s v="Bituima "/>
    <x v="0"/>
    <x v="0"/>
    <m/>
    <n v="10"/>
    <s v="2020 - 2030"/>
    <s v="Implementación"/>
    <s v="Discapacidad"/>
    <n v="53.906810035842291"/>
    <m/>
  </r>
  <r>
    <s v="Magdalena Centro"/>
    <s v="Bituima "/>
    <x v="0"/>
    <x v="1"/>
    <m/>
    <n v="10"/>
    <s v="2020 - 2030"/>
    <s v="Implementación"/>
    <s v="Envejecimiento y vejéz"/>
    <n v="51.577060931899631"/>
    <m/>
  </r>
  <r>
    <s v="Magdalena Centro"/>
    <s v="Bituima "/>
    <x v="0"/>
    <x v="2"/>
    <m/>
    <n v="10"/>
    <s v="2014 - 2024"/>
    <s v="Implementación"/>
    <s v="Mujer y equidad de género"/>
    <n v="81.25"/>
    <m/>
  </r>
  <r>
    <s v="Magdalena Centro"/>
    <s v="Bituima "/>
    <x v="0"/>
    <x v="4"/>
    <m/>
    <n v="10"/>
    <s v="2020 - 2030"/>
    <s v="Implementación"/>
    <s v="PIIA"/>
    <n v="51.218637992831539"/>
    <m/>
  </r>
  <r>
    <s v="Magdalena Centro"/>
    <s v="Bituima "/>
    <x v="0"/>
    <x v="5"/>
    <m/>
    <n v="10"/>
    <s v="2020 - 2030"/>
    <s v="Implementación"/>
    <s v="SAN"/>
    <n v="49.336917562724011"/>
    <m/>
  </r>
  <r>
    <s v="Sabana Occidente"/>
    <s v="Bojacá"/>
    <x v="0"/>
    <x v="12"/>
    <s v="Acuerdo No.011 de 2013"/>
    <n v="8"/>
    <s v="2015 - 2023"/>
    <s v="Evaluación"/>
    <s v="Social"/>
    <n v="45.833333333333329"/>
    <m/>
  </r>
  <r>
    <s v="Sumapaz"/>
    <s v="Cabrera "/>
    <x v="0"/>
    <x v="0"/>
    <m/>
    <n v="9"/>
    <s v="2018 - 2027"/>
    <s v="Implementación"/>
    <s v="Discapacidad"/>
    <n v="45.304659498207897"/>
    <m/>
  </r>
  <r>
    <s v="Sumapaz"/>
    <s v="Cabrera "/>
    <x v="0"/>
    <x v="1"/>
    <m/>
    <n v="9"/>
    <s v="2018 - 2027"/>
    <s v="Implementación"/>
    <s v="Envejecimiento y vejéz"/>
    <n v="45.304659498207897"/>
    <m/>
  </r>
  <r>
    <s v="Sumapaz"/>
    <s v="Cabrera "/>
    <x v="0"/>
    <x v="10"/>
    <m/>
    <n v="9"/>
    <s v="2019 - 2028"/>
    <s v="Implementación"/>
    <s v="Gestión del riesgo"/>
    <n v="75.73476702508961"/>
    <m/>
  </r>
  <r>
    <s v="Sumapaz"/>
    <s v="Cabrera "/>
    <x v="0"/>
    <x v="8"/>
    <m/>
    <n v="9"/>
    <s v="2015 - 2024"/>
    <s v="Implementación"/>
    <s v="Juventud"/>
    <n v="45.304659498207897"/>
    <m/>
  </r>
  <r>
    <s v="Sumapaz"/>
    <s v="Cabrera "/>
    <x v="0"/>
    <x v="2"/>
    <m/>
    <n v="9"/>
    <s v="2019 - 2028"/>
    <s v="Implementación"/>
    <s v="Mujer y equidad de género"/>
    <n v="45.752688172043015"/>
    <m/>
  </r>
  <r>
    <s v="Sumapaz"/>
    <s v="Cabrera "/>
    <x v="0"/>
    <x v="4"/>
    <m/>
    <n v="9"/>
    <s v="2019 - 2028"/>
    <s v="Implementación"/>
    <s v="PIIA"/>
    <n v="45.734767025089617"/>
    <m/>
  </r>
  <r>
    <s v="Tequendama"/>
    <s v="Cachipay"/>
    <x v="0"/>
    <x v="0"/>
    <m/>
    <s v="Sin dato"/>
    <s v="Sin dato"/>
    <s v="Formulación"/>
    <s v="Discapacidad"/>
    <s v="Sin dato"/>
    <m/>
  </r>
  <r>
    <s v="Tequendama"/>
    <s v="Cachipay"/>
    <x v="0"/>
    <x v="8"/>
    <m/>
    <s v="Sin dato"/>
    <s v="Sin dato"/>
    <s v="Formulación"/>
    <s v="Juventud"/>
    <n v="64.166666666666671"/>
    <m/>
  </r>
  <r>
    <s v="Tequendama"/>
    <s v="Cachipay"/>
    <x v="0"/>
    <x v="2"/>
    <m/>
    <s v="Sin dato"/>
    <s v="Sin dato"/>
    <s v="Formulación"/>
    <s v="Mujer y equidad de género"/>
    <n v="62.5"/>
    <m/>
  </r>
  <r>
    <s v="Tequendama"/>
    <s v="Cachipay"/>
    <x v="0"/>
    <x v="4"/>
    <m/>
    <s v="Sin dato"/>
    <s v="Sin dato"/>
    <s v="Formulación"/>
    <s v="PIIA"/>
    <n v="58.333333333333336"/>
    <m/>
  </r>
  <r>
    <s v="Tequendama"/>
    <s v="Cachipay"/>
    <x v="0"/>
    <x v="5"/>
    <m/>
    <s v="Sin dato"/>
    <s v="Sin dato"/>
    <s v="Formulación"/>
    <s v="SAN"/>
    <s v="Sin dato"/>
    <m/>
  </r>
  <r>
    <s v="Sabana Centro"/>
    <s v="Cajicá"/>
    <x v="0"/>
    <x v="0"/>
    <m/>
    <n v="9"/>
    <s v="2014 - 2023"/>
    <s v="Implementación"/>
    <s v="Discapacidad"/>
    <n v="51.003584229390675"/>
    <m/>
  </r>
  <r>
    <s v="Sabana Centro"/>
    <s v="Cajicá"/>
    <x v="0"/>
    <x v="8"/>
    <m/>
    <n v="16"/>
    <s v="2019 - 2035"/>
    <s v="Implementación"/>
    <s v="Juventud"/>
    <n v="62.724014336917541"/>
    <m/>
  </r>
  <r>
    <s v="Sabana Centro"/>
    <s v="Cajicá"/>
    <x v="0"/>
    <x v="2"/>
    <m/>
    <n v="16"/>
    <s v="2019 - 2035"/>
    <s v="Implementación"/>
    <s v="Mujer y equidad de género"/>
    <n v="62.724014336917541"/>
    <m/>
  </r>
  <r>
    <s v="Sabana Centro"/>
    <s v="Cajicá"/>
    <x v="0"/>
    <x v="4"/>
    <m/>
    <n v="16"/>
    <s v="2019 - 2035"/>
    <s v="Implementación"/>
    <s v="PIIA"/>
    <n v="63.906810035842284"/>
    <m/>
  </r>
  <r>
    <s v="Sabana Centro"/>
    <s v="Cajicá"/>
    <x v="0"/>
    <x v="13"/>
    <m/>
    <n v="9"/>
    <s v="2018 - 2027"/>
    <s v="Implementación"/>
    <s v="SPA"/>
    <n v="68.691756272401449"/>
    <m/>
  </r>
  <r>
    <s v="Bajo Magdalena"/>
    <s v="Caparrapí "/>
    <x v="0"/>
    <x v="14"/>
    <m/>
    <n v="9"/>
    <s v="2014 - 2023"/>
    <s v="Formulación"/>
    <s v="Cultura y turismo"/>
    <n v="27.741935483870968"/>
    <m/>
  </r>
  <r>
    <s v="Bajo Magdalena"/>
    <s v="Caparrapí "/>
    <x v="0"/>
    <x v="1"/>
    <m/>
    <n v="9"/>
    <s v="2014 - 2023"/>
    <s v="Formulación"/>
    <s v="Envejecimiento y vejéz"/>
    <n v="28.458781362007169"/>
    <m/>
  </r>
  <r>
    <s v="Bajo Magdalena"/>
    <s v="Caparrapí "/>
    <x v="0"/>
    <x v="2"/>
    <m/>
    <n v="9"/>
    <s v="2014 - 2023"/>
    <s v="Formulación"/>
    <s v="Mujer y equidad de género"/>
    <n v="45.519713261648754"/>
    <m/>
  </r>
  <r>
    <s v="Bajo Magdalena"/>
    <s v="Caparrapí "/>
    <x v="0"/>
    <x v="4"/>
    <m/>
    <n v="9"/>
    <s v="2014 - 2023"/>
    <s v="Formulación"/>
    <s v="PIIA"/>
    <n v="46.415770609318997"/>
    <m/>
  </r>
  <r>
    <s v="Bajo Magdalena"/>
    <s v="Caparrapí "/>
    <x v="0"/>
    <x v="15"/>
    <m/>
    <n v="9"/>
    <s v="2014 - 2023"/>
    <s v="Formulación"/>
    <s v="Salud mental"/>
    <n v="28.458781362007169"/>
    <m/>
  </r>
  <r>
    <s v="Bajo Magdalena"/>
    <s v="Caparrapí "/>
    <x v="0"/>
    <x v="5"/>
    <m/>
    <n v="9"/>
    <s v="2014 - 2023"/>
    <s v="Formulación"/>
    <s v="SAN"/>
    <n v="44.999999999999993"/>
    <m/>
  </r>
  <r>
    <s v="Oriente"/>
    <s v="Cáqueza"/>
    <x v="0"/>
    <x v="0"/>
    <m/>
    <n v="10"/>
    <s v="2019 - 2029"/>
    <s v="Implementación"/>
    <s v="Discapacidad"/>
    <n v="65.089605734767034"/>
    <m/>
  </r>
  <r>
    <s v="Oriente"/>
    <s v="Cáqueza"/>
    <x v="0"/>
    <x v="1"/>
    <m/>
    <n v="10"/>
    <s v="2019 - 2029"/>
    <s v="Implementación"/>
    <s v="Envejecimiento y vejéz"/>
    <n v="61.487455197132633"/>
    <m/>
  </r>
  <r>
    <s v="Oriente"/>
    <s v="Cáqueza"/>
    <x v="0"/>
    <x v="4"/>
    <m/>
    <n v="9"/>
    <s v="2014 - 2023"/>
    <s v="Implementación"/>
    <s v="PIIA"/>
    <n v="49.068100358422946"/>
    <m/>
  </r>
  <r>
    <s v="Ubaté"/>
    <s v="Carmen de Carupa "/>
    <x v="0"/>
    <x v="0"/>
    <s v="Acuerdo No.09 de 2017"/>
    <n v="10"/>
    <s v="2017 - 2027"/>
    <s v="Implementación"/>
    <s v="Discapacidad"/>
    <n v="59.283154121863788"/>
    <m/>
  </r>
  <r>
    <s v="Ubaté"/>
    <s v="Carmen de Carupa "/>
    <x v="0"/>
    <x v="1"/>
    <s v="Acuerdo No.19 de 2016"/>
    <n v="10"/>
    <s v="2016 - 2026"/>
    <s v="Implementación"/>
    <s v="Envejecimiento y vejéz"/>
    <n v="44.946236559139798"/>
    <m/>
  </r>
  <r>
    <s v="Ubaté"/>
    <s v="Carmen de Carupa "/>
    <x v="0"/>
    <x v="8"/>
    <s v="Acuerdo No.07 de 2018"/>
    <n v="10"/>
    <s v="2018 - 2028"/>
    <s v="Implementación"/>
    <s v="Juventud"/>
    <n v="28.458781362007169"/>
    <m/>
  </r>
  <r>
    <s v="Ubaté"/>
    <s v="Carmen de Carupa "/>
    <x v="0"/>
    <x v="2"/>
    <s v="Acuerdo No.01 de 2018"/>
    <n v="10"/>
    <s v="2018 - 2028"/>
    <s v="Implementación"/>
    <s v="Mujer y equidad de género"/>
    <n v="57.526881720430111"/>
    <m/>
  </r>
  <r>
    <s v="Ubaté"/>
    <s v="Carmen de Carupa "/>
    <x v="0"/>
    <x v="4"/>
    <m/>
    <n v="10"/>
    <s v="2022 - 2032"/>
    <s v="Formulación"/>
    <s v="PIIA"/>
    <s v="Sin dato"/>
    <m/>
  </r>
  <r>
    <s v="Ubaté"/>
    <s v="Carmen de Carupa "/>
    <x v="0"/>
    <x v="5"/>
    <s v="Acuerdo No.11 de 2017"/>
    <n v="9"/>
    <s v="2017 - 2026"/>
    <s v="Implementación"/>
    <s v="SAN"/>
    <n v="28.458781362007169"/>
    <m/>
  </r>
  <r>
    <s v="Magdalena Centro"/>
    <s v="Chaguaní "/>
    <x v="0"/>
    <x v="0"/>
    <s v="Acuerdo No.006 de 2018"/>
    <n v="10"/>
    <s v="2017 - 2027"/>
    <s v="Implementación"/>
    <s v="Discapacidad"/>
    <n v="73.799283154121881"/>
    <m/>
  </r>
  <r>
    <s v="Magdalena Centro"/>
    <s v="Chaguaní "/>
    <x v="0"/>
    <x v="1"/>
    <s v="Acuerdo No.016 de 2012"/>
    <n v="10"/>
    <s v="2017 - 2027"/>
    <s v="Implementación"/>
    <s v="Envejecimiento y vejéz"/>
    <n v="71.111111111111114"/>
    <m/>
  </r>
  <r>
    <s v="Magdalena Centro"/>
    <s v="Chaguaní "/>
    <x v="0"/>
    <x v="2"/>
    <m/>
    <s v="Sin dato"/>
    <s v="Sin dato"/>
    <s v="Formulación"/>
    <s v="Mujer y equidad de género"/>
    <n v="49.999999999999993"/>
    <m/>
  </r>
  <r>
    <s v="Magdalena Centro"/>
    <s v="Chaguaní "/>
    <x v="0"/>
    <x v="4"/>
    <m/>
    <s v="Sin dato"/>
    <s v="Sin dato"/>
    <s v="Formulación"/>
    <s v="PIIA"/>
    <n v="45.833333333333336"/>
    <m/>
  </r>
  <r>
    <s v="Sabana Centro"/>
    <s v="Chía"/>
    <x v="0"/>
    <x v="16"/>
    <m/>
    <n v="10"/>
    <s v="2019 - 2029"/>
    <s v="Implementación"/>
    <s v="Bicicleta"/>
    <n v="51.326164874551978"/>
    <m/>
  </r>
  <r>
    <s v="Sabana Centro"/>
    <s v="Chía"/>
    <x v="0"/>
    <x v="17"/>
    <m/>
    <n v="9"/>
    <s v="2015 - 2024"/>
    <s v="Implementación"/>
    <s v="Recreación y deporte"/>
    <n v="61.487455197132626"/>
    <m/>
  </r>
  <r>
    <s v="Sabana Centro"/>
    <s v="Chía"/>
    <x v="0"/>
    <x v="0"/>
    <m/>
    <n v="9"/>
    <s v="2020 - 2029"/>
    <s v="Implementación"/>
    <s v="Discapacidad"/>
    <n v="61.25"/>
    <m/>
  </r>
  <r>
    <s v="Sabana Centro"/>
    <s v="Chía"/>
    <x v="0"/>
    <x v="18"/>
    <m/>
    <n v="9"/>
    <s v="2018 - 2027"/>
    <s v="Implementación"/>
    <s v="Educación ambiental"/>
    <n v="31.111111111111114"/>
    <m/>
  </r>
  <r>
    <s v="Sabana Centro"/>
    <s v="Chía"/>
    <x v="0"/>
    <x v="19"/>
    <m/>
    <n v="9"/>
    <s v="2019 - 2028"/>
    <s v="Implementación"/>
    <s v="Libertad religiosa"/>
    <n v="38.691756272401442"/>
    <m/>
  </r>
  <r>
    <s v="Sabana Centro"/>
    <s v="Chía"/>
    <x v="0"/>
    <x v="20"/>
    <m/>
    <n v="9"/>
    <s v="2018 - 2027"/>
    <s v="Agenda Pública"/>
    <s v="Presupuesto participativo"/>
    <n v="31.469534050179217"/>
    <m/>
  </r>
  <r>
    <s v="Sabana Centro"/>
    <s v="Chía"/>
    <x v="0"/>
    <x v="21"/>
    <m/>
    <n v="8"/>
    <s v="2020 - 2028"/>
    <s v="Implementación"/>
    <s v="Protección y bienestar animal"/>
    <n v="57.999999999999972"/>
    <m/>
  </r>
  <r>
    <s v="Sabana Centro"/>
    <s v="Chía"/>
    <x v="0"/>
    <x v="12"/>
    <m/>
    <n v="9"/>
    <s v="2015 - 2024"/>
    <s v="Implementación"/>
    <s v="Social"/>
    <n v="62.293906810035843"/>
    <m/>
  </r>
  <r>
    <s v="Oriente"/>
    <s v="Chipaque "/>
    <x v="0"/>
    <x v="18"/>
    <m/>
    <n v="10"/>
    <s v="2021 - 2031"/>
    <s v="Formulación"/>
    <s v="Educación ambiental"/>
    <n v="82.266666666666666"/>
    <m/>
  </r>
  <r>
    <s v="Oriente"/>
    <s v="Chipaque "/>
    <x v="0"/>
    <x v="1"/>
    <m/>
    <n v="9"/>
    <s v="2020 - 2029"/>
    <s v="Implementación"/>
    <s v="Envejecimiento y vejéz"/>
    <n v="44.605734767025098"/>
    <m/>
  </r>
  <r>
    <s v="Oriente"/>
    <s v="Chipaque "/>
    <x v="0"/>
    <x v="8"/>
    <m/>
    <n v="9"/>
    <s v="2020 - 2029"/>
    <s v="Implementación"/>
    <s v="Juventud"/>
    <n v="45.681003584229387"/>
    <m/>
  </r>
  <r>
    <s v="Oriente"/>
    <s v="Chipaque "/>
    <x v="0"/>
    <x v="4"/>
    <m/>
    <n v="9"/>
    <s v="2020 - 2029"/>
    <s v="Implementación"/>
    <s v="PIIA"/>
    <n v="41.810035842293907"/>
    <m/>
  </r>
  <r>
    <s v="Oriente"/>
    <s v="Choachí "/>
    <x v="0"/>
    <x v="0"/>
    <m/>
    <n v="10"/>
    <s v="2017 - 2027"/>
    <s v="Implementación"/>
    <s v="Discapacidad"/>
    <n v="50.215053763440856"/>
    <m/>
  </r>
  <r>
    <s v="Oriente"/>
    <s v="Choachí "/>
    <x v="0"/>
    <x v="1"/>
    <m/>
    <n v="10"/>
    <s v="2019 - 2029"/>
    <s v="Implementación"/>
    <s v="Envejecimiento y vejéz"/>
    <n v="48.15412186379929"/>
    <m/>
  </r>
  <r>
    <s v="Oriente"/>
    <s v="Choachí "/>
    <x v="0"/>
    <x v="8"/>
    <m/>
    <n v="9"/>
    <s v="2020 - 2029"/>
    <s v="Implementación"/>
    <s v="Juventud"/>
    <n v="52.347670250896059"/>
    <m/>
  </r>
  <r>
    <s v="Oriente"/>
    <s v="Choachí "/>
    <x v="0"/>
    <x v="2"/>
    <m/>
    <n v="10"/>
    <s v="2019 - 2029"/>
    <s v="Implementación"/>
    <s v="Mujer y equidad de género"/>
    <n v="50.896057347670251"/>
    <m/>
  </r>
  <r>
    <s v="Oriente"/>
    <s v="Choachí "/>
    <x v="0"/>
    <x v="4"/>
    <m/>
    <n v="10"/>
    <s v="2019 - 2029"/>
    <s v="Implementación"/>
    <s v="PIIA"/>
    <n v="66.594982078853064"/>
    <m/>
  </r>
  <r>
    <s v="Almeidas"/>
    <s v="Chocontá "/>
    <x v="0"/>
    <x v="0"/>
    <m/>
    <n v="10"/>
    <s v="2016 - 2026"/>
    <s v="Implementación"/>
    <s v="Discapacidad"/>
    <n v="50.143369175627242"/>
    <m/>
  </r>
  <r>
    <s v="Almeidas"/>
    <s v="Chocontá "/>
    <x v="0"/>
    <x v="1"/>
    <m/>
    <n v="10"/>
    <s v="2016 - 2026"/>
    <s v="Implementación"/>
    <s v="Envejecimiento y vejéz"/>
    <n v="37.7777777777778"/>
    <m/>
  </r>
  <r>
    <s v="Almeidas"/>
    <s v="Chocontá "/>
    <x v="0"/>
    <x v="8"/>
    <m/>
    <n v="11"/>
    <s v="2016 - 2027"/>
    <s v="Implementación"/>
    <s v="Juventud"/>
    <n v="51.218637992831525"/>
    <m/>
  </r>
  <r>
    <s v="Almeidas"/>
    <s v="Chocontá "/>
    <x v="0"/>
    <x v="2"/>
    <m/>
    <s v="Sin dato"/>
    <s v="Sin dato"/>
    <s v="Implementación"/>
    <s v="Mujer y equidad de género"/>
    <n v="50.143369175627228"/>
    <m/>
  </r>
  <r>
    <s v="Almeidas"/>
    <s v="Chocontá "/>
    <x v="0"/>
    <x v="4"/>
    <m/>
    <n v="9"/>
    <s v="2020 - 2029"/>
    <s v="Implementación"/>
    <s v="PIIA"/>
    <n v="42.67025089605734"/>
    <m/>
  </r>
  <r>
    <s v="Sabana Centro"/>
    <s v="Cogua"/>
    <x v="1"/>
    <x v="0"/>
    <m/>
    <n v="9"/>
    <s v="2019 - 2028"/>
    <s v="Implementación"/>
    <s v="Discapacidad"/>
    <n v="52.616487455197117"/>
    <m/>
  </r>
  <r>
    <s v="Sabana Centro"/>
    <s v="Cogua"/>
    <x v="1"/>
    <x v="8"/>
    <m/>
    <n v="9"/>
    <s v="2015 - 2024"/>
    <s v="Implementación"/>
    <s v="Juventud"/>
    <n v="39.874551971326177"/>
    <m/>
  </r>
  <r>
    <s v="Sabana Centro"/>
    <s v="Cogua"/>
    <x v="1"/>
    <x v="2"/>
    <m/>
    <n v="9"/>
    <s v="2018 - 2027"/>
    <s v="Implementación"/>
    <s v="Mujer y equidad de género"/>
    <n v="45.412186379928308"/>
    <m/>
  </r>
  <r>
    <s v="Sabana Centro"/>
    <s v="Cogua"/>
    <x v="1"/>
    <x v="4"/>
    <m/>
    <n v="9"/>
    <s v="2019 - 2028"/>
    <s v="Implementación"/>
    <s v="PIIA"/>
    <n v="52.939068100358412"/>
    <m/>
  </r>
  <r>
    <s v="Sabana Centro"/>
    <s v="Cota"/>
    <x v="0"/>
    <x v="0"/>
    <m/>
    <n v="10"/>
    <s v="2018 - 2028"/>
    <s v="Implementación"/>
    <s v="Discapacidad"/>
    <n v="34.820788530465954"/>
    <m/>
  </r>
  <r>
    <s v="Sabana Centro"/>
    <s v="Cota"/>
    <x v="0"/>
    <x v="18"/>
    <m/>
    <n v="11"/>
    <s v="2020 - 2031"/>
    <s v="Implementación"/>
    <s v="Educación ambiental"/>
    <n v="42.132616487455216"/>
    <m/>
  </r>
  <r>
    <s v="Sabana Centro"/>
    <s v="Cota"/>
    <x v="0"/>
    <x v="22"/>
    <m/>
    <n v="10"/>
    <s v="2018 - 2028"/>
    <s v="Implementación"/>
    <s v="Educación ambiental"/>
    <n v="56.146953405017911"/>
    <m/>
  </r>
  <r>
    <s v="Sabana Centro"/>
    <s v="Cota"/>
    <x v="0"/>
    <x v="1"/>
    <m/>
    <n v="10"/>
    <s v="2019 - 2029"/>
    <s v="Implementación"/>
    <s v="Envejecimiento y vejéz"/>
    <n v="60.17921146953406"/>
    <m/>
  </r>
  <r>
    <s v="Sabana Centro"/>
    <s v="Cota"/>
    <x v="0"/>
    <x v="7"/>
    <m/>
    <n v="10"/>
    <s v="2018 - 2028"/>
    <s v="Implementación"/>
    <s v="Familia"/>
    <n v="48.172043010752702"/>
    <m/>
  </r>
  <r>
    <s v="Sabana Centro"/>
    <s v="Cota"/>
    <x v="0"/>
    <x v="10"/>
    <m/>
    <n v="10"/>
    <s v="2019 - 2029"/>
    <s v="Implementación"/>
    <s v="Gestión del riesgo"/>
    <n v="48.172043010752702"/>
    <m/>
  </r>
  <r>
    <s v="Sabana Centro"/>
    <s v="Cota"/>
    <x v="0"/>
    <x v="2"/>
    <m/>
    <n v="10"/>
    <s v="2019 - 2029"/>
    <s v="Implementación"/>
    <s v="Mujer y equidad de género"/>
    <n v="56.845878136200724"/>
    <m/>
  </r>
  <r>
    <s v="Sabana Centro"/>
    <s v="Cota"/>
    <x v="0"/>
    <x v="23"/>
    <m/>
    <n v="10"/>
    <s v="2018 - 2028"/>
    <s v="Implementación"/>
    <s v="Participación ciudadana"/>
    <n v="37.150537634408622"/>
    <m/>
  </r>
  <r>
    <s v="Sabana Centro"/>
    <s v="Cota"/>
    <x v="0"/>
    <x v="4"/>
    <m/>
    <n v="10"/>
    <s v="2014 - 2024"/>
    <s v="Implementación"/>
    <s v="PIIA"/>
    <n v="50.412186379928329"/>
    <m/>
  </r>
  <r>
    <s v="Sabana Centro"/>
    <s v="Cota"/>
    <x v="0"/>
    <x v="21"/>
    <m/>
    <n v="10"/>
    <s v="2018 - 2028"/>
    <s v="Implementación"/>
    <s v="Protección y bienestar animal"/>
    <n v="36.523297491039436"/>
    <m/>
  </r>
  <r>
    <s v="Sabana Centro"/>
    <s v="Cota"/>
    <x v="0"/>
    <x v="15"/>
    <s v="Acuerdo No.013 de 2021"/>
    <n v="10"/>
    <s v="2022 - 2032"/>
    <s v="Implementación"/>
    <s v="Salud mental"/>
    <n v="77.466666666666654"/>
    <m/>
  </r>
  <r>
    <s v="Sabana Centro"/>
    <s v="Cota"/>
    <x v="0"/>
    <x v="24"/>
    <m/>
    <n v="10"/>
    <s v="2018 - 2028"/>
    <s v="Implementación"/>
    <s v="Salud sexual"/>
    <n v="65.555555555555543"/>
    <m/>
  </r>
  <r>
    <s v="Sabana Centro"/>
    <s v="Cota"/>
    <x v="0"/>
    <x v="5"/>
    <m/>
    <n v="10"/>
    <s v="2018 - 2028"/>
    <s v="Implementación"/>
    <s v="SAN"/>
    <n v="64.838709677419345"/>
    <m/>
  </r>
  <r>
    <s v="Sabana Centro"/>
    <s v="Cota"/>
    <x v="0"/>
    <x v="25"/>
    <m/>
    <s v="Sin dato"/>
    <s v="Sin dato"/>
    <s v="Formulación"/>
    <s v="Seguridad y salud en el trabajo"/>
    <n v="42.078853046594979"/>
    <m/>
  </r>
  <r>
    <s v="Ubaté"/>
    <s v="Cucunubá"/>
    <x v="0"/>
    <x v="0"/>
    <s v="Acuerdo No.006 de 2018"/>
    <n v="10"/>
    <s v="2018 - 2028"/>
    <s v="Implementación"/>
    <s v="Discapacidad"/>
    <n v="73.681003584229416"/>
    <m/>
  </r>
  <r>
    <s v="Ubaté"/>
    <s v="Cucunubá"/>
    <x v="0"/>
    <x v="1"/>
    <s v="Acuerdo No.016 de 2012"/>
    <n v="10"/>
    <s v="2015 - 2025"/>
    <s v="Implementación"/>
    <s v="Envejecimiento y vejéz"/>
    <n v="35.967741935483872"/>
    <m/>
  </r>
  <r>
    <s v="Ubaté"/>
    <s v="Cucunubá"/>
    <x v="0"/>
    <x v="7"/>
    <s v="Acuerdo No. 012 de 2012"/>
    <n v="9"/>
    <s v="2019 - 2030"/>
    <s v="Implementación"/>
    <s v="Familia"/>
    <n v="61.164874551971316"/>
    <m/>
  </r>
  <r>
    <s v="Ubaté"/>
    <s v="Cucunubá"/>
    <x v="0"/>
    <x v="8"/>
    <s v="Acuerdo No. 011 de 2019"/>
    <n v="4"/>
    <s v="2019 - 2023"/>
    <s v="Implementación"/>
    <s v="Juventud"/>
    <n v="48.924731182795711"/>
    <m/>
  </r>
  <r>
    <s v="Ubaté"/>
    <s v="Cucunubá"/>
    <x v="0"/>
    <x v="2"/>
    <s v="Acuerdo No.005 de 2018"/>
    <n v="10"/>
    <s v="2018 - 2028"/>
    <s v="Implementación"/>
    <s v="Mujer y equidad de género"/>
    <n v="62.5161290322581"/>
    <m/>
  </r>
  <r>
    <s v="Ubaté"/>
    <s v="Cucunubá"/>
    <x v="0"/>
    <x v="4"/>
    <s v="Acuerdo No.025 de 2015"/>
    <n v="10"/>
    <s v="2015 - 2025"/>
    <s v="Implementación"/>
    <s v="PIIA"/>
    <n v="51.326164874551985"/>
    <m/>
  </r>
  <r>
    <s v="Tequendama"/>
    <s v="El Colegio"/>
    <x v="0"/>
    <x v="0"/>
    <m/>
    <n v="9"/>
    <s v="2021 - 2030"/>
    <s v="Implementación"/>
    <s v="Discapacidad"/>
    <n v="64.13978494623656"/>
    <m/>
  </r>
  <r>
    <s v="Tequendama"/>
    <s v="El Colegio"/>
    <x v="0"/>
    <x v="1"/>
    <m/>
    <n v="10"/>
    <s v="2020 - 2030"/>
    <s v="Implementación"/>
    <s v="Envejecimiento y vejéz"/>
    <n v="53.422939068100348"/>
    <m/>
  </r>
  <r>
    <s v="Tequendama"/>
    <s v="El Colegio"/>
    <x v="0"/>
    <x v="8"/>
    <m/>
    <n v="10"/>
    <s v="2014 - 2024"/>
    <s v="Implementación"/>
    <s v="Juventud"/>
    <n v="55.734767025089603"/>
    <m/>
  </r>
  <r>
    <s v="Tequendama"/>
    <s v="El Colegio"/>
    <x v="0"/>
    <x v="26"/>
    <m/>
    <s v="Sin dato"/>
    <s v="Sin dato"/>
    <s v="Formulación"/>
    <s v="LGTBI"/>
    <n v="58.530465949820794"/>
    <m/>
  </r>
  <r>
    <s v="Tequendama"/>
    <s v="El Colegio"/>
    <x v="0"/>
    <x v="2"/>
    <m/>
    <n v="12"/>
    <s v="2014 - 2026"/>
    <s v="Implementación"/>
    <s v="Mujer y equidad de género"/>
    <n v="67.275985663082437"/>
    <m/>
  </r>
  <r>
    <s v="Tequendama"/>
    <s v="El Colegio"/>
    <x v="0"/>
    <x v="4"/>
    <m/>
    <n v="10"/>
    <s v="2013 - 2023"/>
    <s v="Implementación"/>
    <s v="PIIA"/>
    <n v="69.469534050179249"/>
    <m/>
  </r>
  <r>
    <s v="Tequendama"/>
    <s v="El Colegio"/>
    <x v="0"/>
    <x v="5"/>
    <m/>
    <n v="10"/>
    <s v="2014 - 2024"/>
    <s v="Implementación"/>
    <s v="SAN"/>
    <n v="54.551971326164875"/>
    <m/>
  </r>
  <r>
    <s v="Rionegro"/>
    <s v="El Peñón"/>
    <x v="0"/>
    <x v="0"/>
    <m/>
    <n v="10"/>
    <s v="2015 - 2025"/>
    <s v="Implementación"/>
    <s v="Discapacidad"/>
    <n v="19.498207885304655"/>
    <m/>
  </r>
  <r>
    <s v="Rionegro"/>
    <s v="El Peñón"/>
    <x v="0"/>
    <x v="1"/>
    <m/>
    <n v="10"/>
    <s v="2015 - 2025"/>
    <s v="Implementación"/>
    <s v="Envejecimiento y vejéz"/>
    <n v="44.767025089605738"/>
    <m/>
  </r>
  <r>
    <s v="Rionegro"/>
    <s v="El Peñón"/>
    <x v="0"/>
    <x v="2"/>
    <m/>
    <n v="10"/>
    <s v="2015 - 2025"/>
    <s v="Implementación"/>
    <s v="Mujer y equidad de género"/>
    <n v="22.186379928315404"/>
    <m/>
  </r>
  <r>
    <s v="Rionegro"/>
    <s v="El Peñón"/>
    <x v="0"/>
    <x v="4"/>
    <m/>
    <n v="10"/>
    <s v="2015 - 2025"/>
    <s v="Implementación"/>
    <s v="PIIA"/>
    <n v="51.218637992831546"/>
    <m/>
  </r>
  <r>
    <s v="Sabana Occidente"/>
    <s v="El Rosal"/>
    <x v="0"/>
    <x v="0"/>
    <m/>
    <n v="9"/>
    <s v="2019 - 2028"/>
    <s v="Implementación"/>
    <s v="Discapacidad"/>
    <n v="83.333333333333343"/>
    <m/>
  </r>
  <r>
    <s v="Sabana Occidente"/>
    <s v="El Rosal"/>
    <x v="0"/>
    <x v="2"/>
    <m/>
    <n v="10"/>
    <s v="2019 - 2029"/>
    <s v="Implementación"/>
    <s v="Mujer y equidad de género"/>
    <n v="83.333333333333343"/>
    <m/>
  </r>
  <r>
    <s v="Sabana Occidente"/>
    <s v="El Rosal"/>
    <x v="0"/>
    <x v="4"/>
    <m/>
    <n v="10"/>
    <s v="2019 - 2029"/>
    <s v="Implementación"/>
    <s v="PIIA"/>
    <n v="83.333333333333343"/>
    <m/>
  </r>
  <r>
    <s v="Sabana Occidente"/>
    <s v="El Rosal"/>
    <x v="0"/>
    <x v="12"/>
    <s v="Acuerdo No.14 de 2013"/>
    <n v="9"/>
    <s v="2014 - 2023"/>
    <s v="Evaluación"/>
    <s v="Social"/>
    <s v="Sin dato"/>
    <m/>
  </r>
  <r>
    <s v="Sabana Occidente"/>
    <s v="Facatativá"/>
    <x v="0"/>
    <x v="14"/>
    <s v="Decreto  No.298 de 2015"/>
    <n v="9"/>
    <s v="2015 - 2024"/>
    <s v="Implementación"/>
    <s v="Cultura y turismo"/>
    <s v="Sin dato"/>
    <m/>
  </r>
  <r>
    <s v="Sabana Occidente"/>
    <s v="Facatativá"/>
    <x v="0"/>
    <x v="27"/>
    <s v="Acuerdo 005 de 2917 y 011 de 2018 "/>
    <s v="Sin dato"/>
    <s v="Sin dato"/>
    <s v="Implementación"/>
    <s v="Paz"/>
    <n v="95.833333333333343"/>
    <m/>
  </r>
  <r>
    <s v="Sabana Occidente"/>
    <s v="Facatativá"/>
    <x v="0"/>
    <x v="0"/>
    <s v="Acuerdo 020 de 2010"/>
    <s v="Sin dato"/>
    <s v="Sin dato"/>
    <s v="Implementación"/>
    <s v="Discapacidad"/>
    <n v="66.021505376344081"/>
    <m/>
  </r>
  <r>
    <s v="Sabana Occidente"/>
    <s v="Facatativá"/>
    <x v="0"/>
    <x v="18"/>
    <m/>
    <s v="Sin dato"/>
    <s v="Sin dato"/>
    <s v="Formulación"/>
    <s v="Educación ambiental"/>
    <n v="95.833333333333343"/>
    <m/>
  </r>
  <r>
    <s v="Sabana Occidente"/>
    <s v="Facatativá"/>
    <x v="0"/>
    <x v="28"/>
    <m/>
    <s v="Sin dato"/>
    <s v="Sin dato"/>
    <s v="Formulación"/>
    <s v="Espacio público"/>
    <n v="87.5"/>
    <m/>
  </r>
  <r>
    <s v="Sabana Occidente"/>
    <s v="Facatativá"/>
    <x v="0"/>
    <x v="8"/>
    <s v="Decreto 299 de 2015"/>
    <n v="10"/>
    <s v="2015 - 2025"/>
    <s v="Implementación"/>
    <s v="Juventud"/>
    <s v="Sin dato"/>
    <m/>
  </r>
  <r>
    <s v="Sabana Occidente"/>
    <s v="Facatativá"/>
    <x v="0"/>
    <x v="26"/>
    <m/>
    <s v="Sin dato"/>
    <s v="Sin dato"/>
    <s v="Formulación"/>
    <s v="LGTBI"/>
    <n v="76.666666666666686"/>
    <m/>
  </r>
  <r>
    <s v="Sabana Occidente"/>
    <s v="Facatativá"/>
    <x v="0"/>
    <x v="19"/>
    <s v="Acuerdo No.009 de 2019"/>
    <n v="10"/>
    <s v="2019 - 2029"/>
    <s v="Implementación"/>
    <s v="Libertad religiosa"/>
    <s v="Sin dato"/>
    <m/>
  </r>
  <r>
    <s v="Sabana Occidente"/>
    <s v="Facatativá"/>
    <x v="0"/>
    <x v="13"/>
    <m/>
    <s v="Sin dato"/>
    <s v="Sin dato"/>
    <s v="Formulación"/>
    <s v="SPA"/>
    <n v="79.166666666666686"/>
    <m/>
  </r>
  <r>
    <s v="Sabana Occidente"/>
    <s v="Facatativá"/>
    <x v="0"/>
    <x v="21"/>
    <m/>
    <s v="Sin dato"/>
    <s v="Sin dato"/>
    <s v="Formulación"/>
    <s v="Protección y bienestar animal"/>
    <n v="95.833333333333343"/>
    <m/>
  </r>
  <r>
    <s v="Sabana Occidente"/>
    <s v="Facatativá"/>
    <x v="0"/>
    <x v="2"/>
    <m/>
    <s v="Sin dato"/>
    <s v="Sin dato"/>
    <s v="Implementación"/>
    <s v="Mujer y equidad de género"/>
    <n v="76.666666666666686"/>
    <m/>
  </r>
  <r>
    <s v="Sabana Occidente"/>
    <s v="Facatativá"/>
    <x v="0"/>
    <x v="12"/>
    <s v="Acuerdo No.013 de 2011"/>
    <n v="10"/>
    <s v="2011 - 2021"/>
    <s v="Implementación"/>
    <s v="Social"/>
    <n v="66.021505376344081"/>
    <m/>
  </r>
  <r>
    <s v="Oriente"/>
    <s v="Fómeque"/>
    <x v="0"/>
    <x v="0"/>
    <m/>
    <n v="10"/>
    <s v="2017 - 2027"/>
    <s v="Implementación"/>
    <s v="Discapacidad"/>
    <n v="72.508960573476713"/>
    <m/>
  </r>
  <r>
    <s v="Oriente"/>
    <s v="Fómeque"/>
    <x v="0"/>
    <x v="1"/>
    <m/>
    <n v="10"/>
    <s v="2018 - 2028"/>
    <s v="Implementación"/>
    <s v="Envejecimiento y vejéz"/>
    <n v="68.960573476702521"/>
    <m/>
  </r>
  <r>
    <s v="Oriente"/>
    <s v="Fómeque"/>
    <x v="0"/>
    <x v="8"/>
    <m/>
    <n v="10"/>
    <s v="2018 - 2028"/>
    <s v="Implementación"/>
    <s v="Juventud"/>
    <n v="43.691756272401442"/>
    <m/>
  </r>
  <r>
    <s v="Oriente"/>
    <s v="Fómeque"/>
    <x v="0"/>
    <x v="2"/>
    <m/>
    <n v="10"/>
    <s v="2018 - 2028"/>
    <s v="Implementación"/>
    <s v="Mujer y equidad de género"/>
    <n v="72.186379928315432"/>
    <m/>
  </r>
  <r>
    <s v="Oriente"/>
    <s v="Fómeque"/>
    <x v="0"/>
    <x v="4"/>
    <m/>
    <n v="9"/>
    <s v="2014 - 2023"/>
    <s v="Implementación"/>
    <s v="PIIA"/>
    <n v="54.713261648745529"/>
    <m/>
  </r>
  <r>
    <s v="Oriente"/>
    <s v="Fómeque"/>
    <x v="0"/>
    <x v="15"/>
    <m/>
    <n v="10"/>
    <s v="2018 - 2028"/>
    <s v="Implementación"/>
    <s v="Salud mental"/>
    <n v="54.713261648745537"/>
    <m/>
  </r>
  <r>
    <s v="Oriente"/>
    <s v="Fosca"/>
    <x v="0"/>
    <x v="0"/>
    <m/>
    <n v="10"/>
    <s v="2018 - 2028"/>
    <s v="Implementación"/>
    <s v="Discapacidad"/>
    <n v="54.623655913978482"/>
    <m/>
  </r>
  <r>
    <s v="Oriente"/>
    <s v="Fosca"/>
    <x v="0"/>
    <x v="18"/>
    <m/>
    <n v="10"/>
    <s v="2019 - 2029"/>
    <s v="Implementación"/>
    <s v="Educación ambiental"/>
    <n v="55.519713261648761"/>
    <m/>
  </r>
  <r>
    <s v="Oriente"/>
    <s v="Fosca"/>
    <x v="0"/>
    <x v="1"/>
    <m/>
    <n v="10"/>
    <s v="2014 - 2024"/>
    <s v="Implementación"/>
    <s v="Envejecimiento y vejéz"/>
    <n v="68.960573476702521"/>
    <m/>
  </r>
  <r>
    <s v="Oriente"/>
    <s v="Fosca"/>
    <x v="0"/>
    <x v="2"/>
    <m/>
    <n v="10"/>
    <s v="2014 - 2024"/>
    <s v="Implementación"/>
    <s v="Mujer y equidad de género"/>
    <n v="72.186379928315432"/>
    <m/>
  </r>
  <r>
    <s v="Oriente"/>
    <s v="Fosca"/>
    <x v="0"/>
    <x v="4"/>
    <m/>
    <n v="10"/>
    <s v="2013 - 2023"/>
    <s v="Implementación"/>
    <s v="PIIA"/>
    <n v="54.713261648745529"/>
    <m/>
  </r>
  <r>
    <s v="Sabana Occidente"/>
    <s v="Funza"/>
    <x v="0"/>
    <x v="28"/>
    <m/>
    <s v="Sin dato"/>
    <s v="Sin dato"/>
    <s v="Formulación"/>
    <s v="Espacio público"/>
    <s v="Sin dato"/>
    <m/>
  </r>
  <r>
    <s v="Sabana Occidente"/>
    <s v="Funza"/>
    <x v="0"/>
    <x v="10"/>
    <m/>
    <s v="Sin dato"/>
    <s v="Sin dato"/>
    <s v="Formulación"/>
    <s v="Gestión del riesgo"/>
    <s v="Sin dato"/>
    <m/>
  </r>
  <r>
    <s v="Sabana Occidente"/>
    <s v="Funza"/>
    <x v="0"/>
    <x v="8"/>
    <m/>
    <s v="Sin dato"/>
    <s v="Sin dato"/>
    <s v="Formulación"/>
    <s v="Juventud"/>
    <s v="Sin dato"/>
    <m/>
  </r>
  <r>
    <s v="Sabana Occidente"/>
    <s v="Funza"/>
    <x v="0"/>
    <x v="26"/>
    <m/>
    <s v="Sin dato"/>
    <s v="Sin dato"/>
    <s v="Formulación"/>
    <s v="LGTBI"/>
    <s v="Sin dato"/>
    <m/>
  </r>
  <r>
    <s v="Sabana Occidente"/>
    <s v="Funza"/>
    <x v="0"/>
    <x v="19"/>
    <m/>
    <s v="Sin dato"/>
    <s v="Sin dato"/>
    <s v="Formulación"/>
    <s v="Libertad religiosa"/>
    <s v="Sin dato"/>
    <m/>
  </r>
  <r>
    <s v="Sabana Occidente"/>
    <s v="Funza"/>
    <x v="0"/>
    <x v="2"/>
    <m/>
    <s v="Sin dato"/>
    <s v="Sin dato"/>
    <s v="Formulación"/>
    <s v="Mujer y equidad de género"/>
    <s v="Sin dato"/>
    <m/>
  </r>
  <r>
    <s v="Sabana Occidente"/>
    <s v="Funza"/>
    <x v="0"/>
    <x v="23"/>
    <m/>
    <s v="Sin dato"/>
    <s v="Sin dato"/>
    <s v="Formulación"/>
    <s v="Participación ciudadana"/>
    <s v="Sin dato"/>
    <m/>
  </r>
  <r>
    <s v="Sabana Occidente"/>
    <s v="Funza"/>
    <x v="0"/>
    <x v="15"/>
    <m/>
    <s v="Sin dato"/>
    <s v="Sin dato"/>
    <s v="Formulación"/>
    <s v="Salud mental"/>
    <s v="Sin dato"/>
    <m/>
  </r>
  <r>
    <s v="Sabana Occidente"/>
    <s v="Funza"/>
    <x v="0"/>
    <x v="5"/>
    <m/>
    <n v="10"/>
    <s v="2018 - 2028"/>
    <s v="Implementación"/>
    <s v="SAN"/>
    <s v="Sin dato"/>
    <m/>
  </r>
  <r>
    <s v="Sabana Occidente"/>
    <s v="Funza"/>
    <x v="0"/>
    <x v="25"/>
    <m/>
    <s v="Sin dato"/>
    <s v="Sin dato"/>
    <s v="Formulación"/>
    <s v="Seguridad y salud en el trabajo"/>
    <s v="Sin dato"/>
    <m/>
  </r>
  <r>
    <s v="Sabana Occidente"/>
    <s v="Funza"/>
    <x v="0"/>
    <x v="12"/>
    <m/>
    <n v="10"/>
    <s v="2013 - 2023"/>
    <s v="Monitoreo"/>
    <s v="Social"/>
    <s v="Sin dato"/>
    <m/>
  </r>
  <r>
    <s v="Ubaté"/>
    <s v="Fúquene"/>
    <x v="0"/>
    <x v="6"/>
    <m/>
    <s v="Sin dato"/>
    <s v="Sin dato"/>
    <s v="Formulación"/>
    <s v="Acción comunal"/>
    <s v="Sin dato"/>
    <m/>
  </r>
  <r>
    <s v="Ubaté"/>
    <s v="Fúquene"/>
    <x v="0"/>
    <x v="0"/>
    <m/>
    <s v="Sin dato"/>
    <s v="Sin dato"/>
    <s v="Formulación"/>
    <s v="Discapacidad"/>
    <s v="Sin dato"/>
    <m/>
  </r>
  <r>
    <s v="Ubaté"/>
    <s v="Fúquene"/>
    <x v="0"/>
    <x v="1"/>
    <m/>
    <s v="Sin dato"/>
    <s v="Sin dato"/>
    <s v="Formulación"/>
    <s v="Envejecimiento y vejéz"/>
    <s v="Sin dato"/>
    <m/>
  </r>
  <r>
    <s v="Ubaté"/>
    <s v="Fúquene"/>
    <x v="0"/>
    <x v="2"/>
    <m/>
    <n v="10"/>
    <s v="2022 - 2032"/>
    <s v="Formulación"/>
    <s v="Mujer y equidad de género"/>
    <s v="Sin dato"/>
    <m/>
  </r>
  <r>
    <s v="Ubaté"/>
    <s v="Fúquene"/>
    <x v="0"/>
    <x v="12"/>
    <m/>
    <n v="8"/>
    <s v="2015 - 2023"/>
    <s v="Agenda Pública"/>
    <s v="Social"/>
    <s v="Sin dato"/>
    <m/>
  </r>
  <r>
    <s v="Sumapaz"/>
    <s v="Fusagasugá"/>
    <x v="0"/>
    <x v="14"/>
    <m/>
    <n v="9"/>
    <s v="2016 - 2025"/>
    <s v="Implementación"/>
    <s v="Cultura y turismo"/>
    <n v="45.483870967741957"/>
    <m/>
  </r>
  <r>
    <s v="Sumapaz"/>
    <s v="Fusagasugá"/>
    <x v="0"/>
    <x v="0"/>
    <m/>
    <n v="9"/>
    <s v="2020 - 2029"/>
    <s v="Implementación"/>
    <s v="Discapacidad"/>
    <n v="78.207885304659513"/>
    <m/>
  </r>
  <r>
    <s v="Sumapaz"/>
    <s v="Fusagasugá"/>
    <x v="0"/>
    <x v="1"/>
    <m/>
    <n v="9"/>
    <s v="2018 - 2027"/>
    <s v="Implementación"/>
    <s v="Envejecimiento y vejéz"/>
    <n v="75.519713261648761"/>
    <m/>
  </r>
  <r>
    <s v="Sumapaz"/>
    <s v="Fusagasugá"/>
    <x v="0"/>
    <x v="29"/>
    <m/>
    <n v="9"/>
    <s v="2016 - 2025"/>
    <s v="Implementación"/>
    <s v="Habitante de calle"/>
    <n v="34.551971326164882"/>
    <m/>
  </r>
  <r>
    <s v="Sumapaz"/>
    <s v="Fusagasugá"/>
    <x v="0"/>
    <x v="8"/>
    <m/>
    <n v="10"/>
    <s v="2019 - 2029"/>
    <s v="Implementación"/>
    <s v="Juventud"/>
    <n v="77.598566308243733"/>
    <m/>
  </r>
  <r>
    <s v="Sumapaz"/>
    <s v="Fusagasugá"/>
    <x v="0"/>
    <x v="19"/>
    <m/>
    <n v="9"/>
    <s v="2018 - 2027"/>
    <s v="Implementación"/>
    <s v="Libertad religiosa"/>
    <n v="66.953405017921142"/>
    <m/>
  </r>
  <r>
    <s v="Sumapaz"/>
    <s v="Fusagasugá"/>
    <x v="0"/>
    <x v="2"/>
    <s v="Acuerdo No.13 de 2010"/>
    <n v="11"/>
    <s v="2010 - 2021"/>
    <s v="Implementación"/>
    <s v="Mujer y equidad de género"/>
    <n v="44.587813620071692"/>
    <m/>
  </r>
  <r>
    <s v="Sumapaz"/>
    <s v="Fusagasugá"/>
    <x v="0"/>
    <x v="4"/>
    <m/>
    <n v="9"/>
    <s v="2015 - 2024"/>
    <s v="Implementación"/>
    <s v="PIIA"/>
    <n v="67.849462365591421"/>
    <m/>
  </r>
  <r>
    <s v="Sumapaz"/>
    <s v="Fusagasugá"/>
    <x v="0"/>
    <x v="17"/>
    <m/>
    <n v="11"/>
    <s v="2009 - 2020"/>
    <s v="Implementación"/>
    <s v="Recreación y deporte"/>
    <n v="44.677419354838733"/>
    <m/>
  </r>
  <r>
    <s v="Sumapaz"/>
    <s v="Fusagasugá"/>
    <x v="0"/>
    <x v="5"/>
    <m/>
    <n v="10"/>
    <s v="2019 - 2029"/>
    <s v="Implementación"/>
    <s v="SAN"/>
    <n v="78.136200716845877"/>
    <m/>
  </r>
  <r>
    <s v="Sumapaz"/>
    <s v="Fusagasugá"/>
    <x v="0"/>
    <x v="9"/>
    <m/>
    <n v="9"/>
    <s v="2017 - 2026"/>
    <s v="Implementación"/>
    <s v="TIC"/>
    <n v="47.060931899641588"/>
    <m/>
  </r>
  <r>
    <s v="Guavio"/>
    <s v="Gachalá"/>
    <x v="0"/>
    <x v="14"/>
    <m/>
    <n v="10"/>
    <s v="2018 - 2028"/>
    <s v="Implementación"/>
    <s v="Cultura y turismo"/>
    <n v="47.992831541218642"/>
    <m/>
  </r>
  <r>
    <s v="Guavio"/>
    <s v="Gachalá"/>
    <x v="0"/>
    <x v="0"/>
    <m/>
    <n v="10"/>
    <s v="2018 - 2028"/>
    <s v="Implementación"/>
    <s v="Discapacidad"/>
    <n v="39.928315412186379"/>
    <m/>
  </r>
  <r>
    <s v="Guavio"/>
    <s v="Gachalá"/>
    <x v="0"/>
    <x v="1"/>
    <m/>
    <n v="10"/>
    <s v="2018 - 2028"/>
    <s v="Implementación"/>
    <s v="Envejecimiento y vejéz"/>
    <n v="44.22"/>
    <m/>
  </r>
  <r>
    <s v="Guavio"/>
    <s v="Gachalá"/>
    <x v="0"/>
    <x v="8"/>
    <m/>
    <n v="10"/>
    <s v="2018 - 2028"/>
    <s v="Implementación"/>
    <s v="Juventud"/>
    <n v="54.982078853046602"/>
    <m/>
  </r>
  <r>
    <s v="Guavio"/>
    <s v="Gachalá"/>
    <x v="0"/>
    <x v="2"/>
    <m/>
    <n v="9"/>
    <s v="2018 - 2027"/>
    <s v="Implementación"/>
    <s v="Mujer y equidad de género"/>
    <n v="50.681003584229408"/>
    <m/>
  </r>
  <r>
    <s v="Guavio"/>
    <s v="Gachalá"/>
    <x v="0"/>
    <x v="4"/>
    <m/>
    <n v="10"/>
    <s v="2013 - 2023"/>
    <s v="Implementación"/>
    <s v="PIIA"/>
    <n v="41.541218637992834"/>
    <m/>
  </r>
  <r>
    <s v="Guavio"/>
    <s v="Gachalá"/>
    <x v="0"/>
    <x v="17"/>
    <m/>
    <n v="10"/>
    <s v="2018 - 2028"/>
    <s v="Implementación"/>
    <s v="Recreación y deporte"/>
    <n v="49.605734767025076"/>
    <m/>
  </r>
  <r>
    <s v="Guavio"/>
    <s v="Gachalá"/>
    <x v="0"/>
    <x v="5"/>
    <m/>
    <n v="10"/>
    <s v="2018 - 2028"/>
    <s v="Implementación"/>
    <s v="SAN"/>
    <n v="43.154121863799283"/>
    <m/>
  </r>
  <r>
    <s v="Sabana Centro"/>
    <s v="Gachancipá"/>
    <x v="0"/>
    <x v="0"/>
    <m/>
    <n v="10"/>
    <s v="2019 - 2029"/>
    <s v="Implementación"/>
    <s v="Discapacidad"/>
    <n v="37.842293906810049"/>
    <m/>
  </r>
  <r>
    <s v="Sabana Centro"/>
    <s v="Gachancipá"/>
    <x v="0"/>
    <x v="7"/>
    <m/>
    <n v="10"/>
    <s v="2016 - 2026"/>
    <s v="Implementación"/>
    <s v="Familia"/>
    <n v="61.362007168458788"/>
    <m/>
  </r>
  <r>
    <s v="Sabana Centro"/>
    <s v="Gachancipá"/>
    <x v="0"/>
    <x v="2"/>
    <m/>
    <n v="10"/>
    <s v="2012 - 2022"/>
    <s v="Implementación"/>
    <s v="Mujer y equidad de género"/>
    <n v="37.867383512544812"/>
    <m/>
  </r>
  <r>
    <s v="Sabana Centro"/>
    <s v="Gachancipá"/>
    <x v="0"/>
    <x v="4"/>
    <m/>
    <n v="10"/>
    <s v="2020 - 2030"/>
    <s v="Implementación"/>
    <s v="PIIA"/>
    <n v="41.541218637992834"/>
    <m/>
  </r>
  <r>
    <s v="Sabana Centro"/>
    <s v="Gachancipá"/>
    <x v="0"/>
    <x v="13"/>
    <m/>
    <n v="10"/>
    <s v="2015 - 2025"/>
    <s v="Implementación"/>
    <s v="SPA"/>
    <n v="51.612903225806441"/>
    <m/>
  </r>
  <r>
    <s v="Guavio"/>
    <s v="Gachetá"/>
    <x v="0"/>
    <x v="0"/>
    <m/>
    <n v="10"/>
    <s v="2016 - 2026"/>
    <s v="Implementación"/>
    <s v="Discapacidad"/>
    <n v="27.025089999999999"/>
    <m/>
  </r>
  <r>
    <s v="Guavio"/>
    <s v="Gachetá"/>
    <x v="0"/>
    <x v="4"/>
    <m/>
    <n v="10"/>
    <s v="2021 - 2031"/>
    <s v="Implementación"/>
    <s v="PIIA"/>
    <n v="30.788530465949822"/>
    <m/>
  </r>
  <r>
    <s v="Guavio"/>
    <s v="Gama "/>
    <x v="0"/>
    <x v="5"/>
    <m/>
    <n v="10"/>
    <s v="2020 - 2030"/>
    <s v="Implementación"/>
    <s v="SAN"/>
    <n v="33.476700000000001"/>
    <m/>
  </r>
  <r>
    <s v="Guavio"/>
    <s v="Gama "/>
    <x v="0"/>
    <x v="4"/>
    <m/>
    <n v="10"/>
    <s v="2020 - 2030"/>
    <s v="Implementación"/>
    <s v="PIIA"/>
    <n v="30.788530000000002"/>
    <m/>
  </r>
  <r>
    <s v="Guavio"/>
    <s v="Gama "/>
    <x v="0"/>
    <x v="1"/>
    <m/>
    <n v="10"/>
    <s v="2019 - 2029"/>
    <s v="Implementación"/>
    <s v="Envejecimiento y vejéz"/>
    <n v="30.250896000000001"/>
    <m/>
  </r>
  <r>
    <s v="Guavio"/>
    <s v="Gama "/>
    <x v="0"/>
    <x v="11"/>
    <m/>
    <n v="10"/>
    <s v="2020 - 2030"/>
    <s v="Implementación"/>
    <s v="Víctimas del conflicto"/>
    <n v="30.250896000000001"/>
    <m/>
  </r>
  <r>
    <s v="Alto Magdalena"/>
    <s v="Girardot"/>
    <x v="0"/>
    <x v="14"/>
    <m/>
    <s v="Sin dato"/>
    <s v="Sin dato"/>
    <s v="Formulación"/>
    <s v="Cultura y turismo"/>
    <s v="Sin dato"/>
    <m/>
  </r>
  <r>
    <s v="Alto Magdalena"/>
    <s v="Girardot"/>
    <x v="0"/>
    <x v="14"/>
    <m/>
    <s v="Sin dato"/>
    <s v="Sin dato"/>
    <s v="Formulación"/>
    <s v="Cultura y turismo"/>
    <s v="Sin dato"/>
    <m/>
  </r>
  <r>
    <s v="Alto Magdalena"/>
    <s v="Girardot"/>
    <x v="0"/>
    <x v="0"/>
    <s v="Acuerdo No.019 de 2019"/>
    <n v="3"/>
    <s v="2019 - 2022"/>
    <s v="Implementación"/>
    <s v="Discapacidad"/>
    <s v="Sin dato"/>
    <m/>
  </r>
  <r>
    <s v="Alto Magdalena"/>
    <s v="Girardot"/>
    <x v="0"/>
    <x v="30"/>
    <m/>
    <s v="Sin dato"/>
    <s v="Sin dato"/>
    <s v="Formulación"/>
    <s v="Educación"/>
    <s v="Sin dato"/>
    <m/>
  </r>
  <r>
    <s v="Alto Magdalena"/>
    <s v="Girardot"/>
    <x v="0"/>
    <x v="1"/>
    <m/>
    <s v="Sin dato"/>
    <s v="Sin dato"/>
    <s v="Formulación"/>
    <s v="Envejecimiento y vejéz"/>
    <s v="Sin dato"/>
    <m/>
  </r>
  <r>
    <s v="Alto Magdalena"/>
    <s v="Girardot"/>
    <x v="0"/>
    <x v="7"/>
    <m/>
    <s v="Sin dato"/>
    <s v="Sin dato"/>
    <s v="Formulación"/>
    <s v="Familia"/>
    <s v="Sin dato"/>
    <m/>
  </r>
  <r>
    <s v="Alto Magdalena"/>
    <s v="Girardot"/>
    <x v="0"/>
    <x v="7"/>
    <m/>
    <n v="9"/>
    <s v="2013 - 2022"/>
    <s v="Implementación"/>
    <s v="Familia"/>
    <s v="Sin dato"/>
    <m/>
  </r>
  <r>
    <s v="Alto Magdalena"/>
    <s v="Girardot"/>
    <x v="0"/>
    <x v="8"/>
    <m/>
    <s v="Sin dato"/>
    <s v="Sin dato"/>
    <s v="Formulación"/>
    <s v="Juventud"/>
    <s v="Sin dato"/>
    <m/>
  </r>
  <r>
    <s v="Alto Magdalena"/>
    <s v="Girardot"/>
    <x v="0"/>
    <x v="31"/>
    <m/>
    <s v="Sin dato"/>
    <s v="Sin dato"/>
    <s v="Formulación"/>
    <s v="Laboral"/>
    <s v="Sin dato"/>
    <m/>
  </r>
  <r>
    <s v="Alto Magdalena"/>
    <s v="Girardot"/>
    <x v="0"/>
    <x v="26"/>
    <m/>
    <s v="Sin dato"/>
    <s v="Sin dato"/>
    <s v="Formulación"/>
    <s v="LGTBI"/>
    <s v="Sin dato"/>
    <m/>
  </r>
  <r>
    <s v="Alto Magdalena"/>
    <s v="Girardot"/>
    <x v="0"/>
    <x v="19"/>
    <m/>
    <n v="2"/>
    <s v="2020 - 2022"/>
    <s v="Implementación"/>
    <s v="Libertad religiosa"/>
    <s v="Sin dato"/>
    <m/>
  </r>
  <r>
    <s v="Alto Magdalena"/>
    <s v="Girardot"/>
    <x v="0"/>
    <x v="2"/>
    <m/>
    <s v="Sin dato"/>
    <s v="Sin dato"/>
    <s v="Formulación"/>
    <s v="Mujer y equidad de género"/>
    <s v="Sin dato"/>
    <m/>
  </r>
  <r>
    <s v="Alto Magdalena"/>
    <s v="Girardot"/>
    <x v="0"/>
    <x v="23"/>
    <m/>
    <n v="9"/>
    <s v="2013 - 2022"/>
    <s v="Formulación"/>
    <s v="Participación ciudadana"/>
    <s v="Sin dato"/>
    <m/>
  </r>
  <r>
    <s v="Alto Magdalena"/>
    <s v="Girardot"/>
    <x v="0"/>
    <x v="17"/>
    <m/>
    <s v="Sin dato"/>
    <s v="Sin dato"/>
    <s v="Formulación"/>
    <s v="Recreación y deporte"/>
    <s v="Sin dato"/>
    <m/>
  </r>
  <r>
    <s v="Alto Magdalena"/>
    <s v="Girardot"/>
    <x v="0"/>
    <x v="15"/>
    <m/>
    <s v="Sin dato"/>
    <s v="Sin dato"/>
    <s v="Formulación"/>
    <s v="Salud mental"/>
    <s v="Sin dato"/>
    <m/>
  </r>
  <r>
    <s v="Alto Magdalena"/>
    <s v="Girardot"/>
    <x v="0"/>
    <x v="24"/>
    <m/>
    <s v="Sin dato"/>
    <s v="Sin dato"/>
    <s v="Formulación"/>
    <s v="SAN"/>
    <s v="Sin dato"/>
    <m/>
  </r>
  <r>
    <s v="Alto Magdalena"/>
    <s v="Girardot"/>
    <x v="0"/>
    <x v="5"/>
    <s v="Acuerdo No.022 de 2008"/>
    <n v="14"/>
    <s v="2008 - 2022"/>
    <s v="Implementación"/>
    <s v="SAN"/>
    <s v="Sin dato"/>
    <m/>
  </r>
  <r>
    <s v="Sumapaz"/>
    <s v="Granada"/>
    <x v="0"/>
    <x v="0"/>
    <m/>
    <n v="10"/>
    <s v="2015 - 2025"/>
    <s v="Implementación"/>
    <s v="Discapacidad"/>
    <n v="33.548387096774199"/>
    <m/>
  </r>
  <r>
    <s v="Sumapaz"/>
    <s v="Granada"/>
    <x v="0"/>
    <x v="1"/>
    <m/>
    <n v="10"/>
    <s v="2015 - 2025"/>
    <s v="Implementación"/>
    <s v="Envejecimiento y vejéz"/>
    <n v="33.548387096774199"/>
    <m/>
  </r>
  <r>
    <s v="Sumapaz"/>
    <s v="Granada"/>
    <x v="0"/>
    <x v="8"/>
    <m/>
    <n v="10"/>
    <s v="2015 - 2025"/>
    <s v="Implementación"/>
    <s v="Juventud"/>
    <n v="36.971326164874561"/>
    <m/>
  </r>
  <r>
    <s v="Sumapaz"/>
    <s v="Granada"/>
    <x v="0"/>
    <x v="2"/>
    <m/>
    <n v="11"/>
    <s v="2015 - 2026"/>
    <s v="Implementación"/>
    <s v="Mujer y equidad de género"/>
    <n v="38.853046594982082"/>
    <m/>
  </r>
  <r>
    <s v="Sumapaz"/>
    <s v="Granada"/>
    <x v="0"/>
    <x v="4"/>
    <m/>
    <n v="12"/>
    <s v="2019 - 2031"/>
    <s v="Implementación"/>
    <s v="PIIA"/>
    <n v="32.831541218638002"/>
    <m/>
  </r>
  <r>
    <s v="Ubaté"/>
    <s v="Guachetá"/>
    <x v="0"/>
    <x v="5"/>
    <s v="Acuerdo No.011 de 2014"/>
    <n v="10"/>
    <s v="2014 - 2024"/>
    <s v="Implementación"/>
    <s v="SAN"/>
    <s v="Sin dato"/>
    <m/>
  </r>
  <r>
    <s v="Ubaté"/>
    <s v="Guachetá"/>
    <x v="0"/>
    <x v="32"/>
    <s v="Acuerdo No.006 de 2021"/>
    <n v="10"/>
    <s v="2021 - 2031"/>
    <s v="Implementación"/>
    <s v="Cambio climático"/>
    <n v="34.193548387096783"/>
    <m/>
  </r>
  <r>
    <s v="Ubaté"/>
    <s v="Guachetá"/>
    <x v="0"/>
    <x v="17"/>
    <s v="Acuerdo No.011 de 2021"/>
    <n v="10"/>
    <s v="2021 - 2031"/>
    <s v="Implementación"/>
    <s v="Recreación y deporte"/>
    <n v="66.810035842293914"/>
    <m/>
  </r>
  <r>
    <s v="Ubaté"/>
    <s v="Guachetá"/>
    <x v="0"/>
    <x v="0"/>
    <s v="Acuerdo No.010 de 2021"/>
    <n v="10"/>
    <s v="2021 - 2031"/>
    <s v="Implementación"/>
    <s v="Discapacidad"/>
    <n v="66.810035842293914"/>
    <m/>
  </r>
  <r>
    <s v="Ubaté"/>
    <s v="Guachetá"/>
    <x v="0"/>
    <x v="1"/>
    <s v="Acuerdo No.013 de 2021"/>
    <n v="10"/>
    <s v="2021 - 2031"/>
    <s v="Implementación"/>
    <s v="Envejecimiento y vejéz"/>
    <n v="64.659498207885292"/>
    <m/>
  </r>
  <r>
    <s v="Ubaté"/>
    <s v="Guachetá"/>
    <x v="0"/>
    <x v="8"/>
    <s v="Acuerdo No.009 de 2021"/>
    <n v="10"/>
    <s v="2021 - 2031"/>
    <s v="Implementación"/>
    <s v="Juventud"/>
    <n v="66.272401433691755"/>
    <m/>
  </r>
  <r>
    <s v="Ubaté"/>
    <s v="Guachetá"/>
    <x v="0"/>
    <x v="2"/>
    <s v="Acuerdo No.014 de 2021"/>
    <n v="10"/>
    <s v="2021 - 2031"/>
    <s v="Implementación"/>
    <s v="Mujer y equidad de género"/>
    <n v="66.272401433691755"/>
    <m/>
  </r>
  <r>
    <s v="Ubaté"/>
    <s v="Guachetá"/>
    <x v="0"/>
    <x v="4"/>
    <s v="Acuerdo No.012 de 2021"/>
    <n v="10"/>
    <s v="2021 - 2031"/>
    <s v="Implementación"/>
    <s v="PIIA"/>
    <n v="60.358422939068113"/>
    <m/>
  </r>
  <r>
    <s v="Ubaté"/>
    <s v="Guachetá"/>
    <x v="0"/>
    <x v="15"/>
    <s v="Acuerdo No.008 de 2021"/>
    <n v="10"/>
    <s v="2021 - 2031"/>
    <s v="Implementación"/>
    <s v="Salud mental"/>
    <n v="57.132616487455216"/>
    <m/>
  </r>
  <r>
    <s v="Bajo Magdalena"/>
    <s v="Guaduas"/>
    <x v="0"/>
    <x v="0"/>
    <m/>
    <n v="10"/>
    <s v="2019 - 2029"/>
    <s v="Implementación"/>
    <s v="Discapacidad"/>
    <n v="48.817204301075257"/>
    <m/>
  </r>
  <r>
    <s v="Bajo Magdalena"/>
    <s v="Guaduas"/>
    <x v="0"/>
    <x v="1"/>
    <m/>
    <n v="10"/>
    <s v="2019 - 2029"/>
    <s v="Implementación"/>
    <s v="Envejecimiento y vejéz"/>
    <n v="50.967741935483858"/>
    <m/>
  </r>
  <r>
    <s v="Bajo Magdalena"/>
    <s v="Guaduas"/>
    <x v="0"/>
    <x v="8"/>
    <m/>
    <n v="10"/>
    <s v="2019 - 2029"/>
    <s v="Implementación"/>
    <s v="Juventud"/>
    <n v="50.967741935483858"/>
    <m/>
  </r>
  <r>
    <s v="Bajo Magdalena"/>
    <s v="Guaduas"/>
    <x v="0"/>
    <x v="26"/>
    <m/>
    <n v="10"/>
    <s v="2019 - 2029"/>
    <s v="Implementación"/>
    <s v="LGTBI"/>
    <n v="49.892473118279568"/>
    <m/>
  </r>
  <r>
    <s v="Bajo Magdalena"/>
    <s v="Guaduas"/>
    <x v="0"/>
    <x v="2"/>
    <m/>
    <n v="10"/>
    <s v="2019 - 2029"/>
    <s v="Implementación"/>
    <s v="Mujer y equidad de género"/>
    <n v="50.967741935483858"/>
    <m/>
  </r>
  <r>
    <s v="Bajo Magdalena"/>
    <s v="Guaduas"/>
    <x v="0"/>
    <x v="5"/>
    <m/>
    <n v="10"/>
    <s v="2019 - 2029"/>
    <s v="Implementación"/>
    <s v="SAN"/>
    <n v="49.534050179211455"/>
    <m/>
  </r>
  <r>
    <s v="Bajo Magdalena"/>
    <s v="Guaduas"/>
    <x v="0"/>
    <x v="11"/>
    <m/>
    <n v="10"/>
    <s v="2015 - 2025"/>
    <s v="Implementación"/>
    <s v="Víctimas del conflicto"/>
    <n v="50.967741935483858"/>
    <m/>
  </r>
  <r>
    <s v="Guavio"/>
    <s v="Guasca"/>
    <x v="0"/>
    <x v="0"/>
    <m/>
    <n v="3"/>
    <s v="2012 - 2015"/>
    <s v="Implementación"/>
    <s v="Discapacidad"/>
    <n v="39.390681000000001"/>
    <m/>
  </r>
  <r>
    <s v="Guavio"/>
    <s v="Guasca"/>
    <x v="0"/>
    <x v="4"/>
    <m/>
    <n v="10"/>
    <s v="2013 - 2023"/>
    <s v="Implementación"/>
    <s v="PIIA"/>
    <n v="49.605732000000003"/>
    <m/>
  </r>
  <r>
    <s v="Alto Magdalena"/>
    <s v="Guataquí"/>
    <x v="0"/>
    <x v="0"/>
    <m/>
    <n v="10"/>
    <s v="2017 - 2027"/>
    <s v="Implementación"/>
    <s v="Discapacidad"/>
    <n v="64.76702508960571"/>
    <m/>
  </r>
  <r>
    <s v="Alto Magdalena"/>
    <s v="Guataquí"/>
    <x v="0"/>
    <x v="1"/>
    <m/>
    <n v="13"/>
    <s v="2016 - 2029"/>
    <s v="Implementación"/>
    <s v="Envejecimiento y vejéz"/>
    <n v="63.315412186379923"/>
    <m/>
  </r>
  <r>
    <s v="Alto Magdalena"/>
    <s v="Guataquí"/>
    <x v="0"/>
    <x v="7"/>
    <m/>
    <n v="11"/>
    <s v="2018 - 2029"/>
    <s v="Implementación"/>
    <s v="Familia"/>
    <n v="67.240143369175641"/>
    <m/>
  </r>
  <r>
    <s v="Alto Magdalena"/>
    <s v="Guataquí"/>
    <x v="0"/>
    <x v="8"/>
    <m/>
    <n v="10"/>
    <s v="2019 - 2029"/>
    <s v="Implementación"/>
    <s v="Juventud"/>
    <n v="63.566308243727597"/>
    <m/>
  </r>
  <r>
    <s v="Alto Magdalena"/>
    <s v="Guataquí"/>
    <x v="0"/>
    <x v="2"/>
    <m/>
    <n v="13"/>
    <s v="2016 - 2029"/>
    <s v="Implementación"/>
    <s v="Mujer y equidad de género"/>
    <n v="69.784946236559151"/>
    <m/>
  </r>
  <r>
    <s v="Alto Magdalena"/>
    <s v="Guataquí"/>
    <x v="0"/>
    <x v="4"/>
    <m/>
    <n v="10"/>
    <s v="2013 - 2023"/>
    <s v="Implementación"/>
    <s v="PIIA"/>
    <n v="73.817204301075265"/>
    <m/>
  </r>
  <r>
    <s v="Alto Magdalena"/>
    <s v="Guataquí"/>
    <x v="0"/>
    <x v="11"/>
    <m/>
    <n v="9"/>
    <s v="2020 - 2029"/>
    <s v="Implementación"/>
    <s v="Víctimas del conflicto"/>
    <n v="63.136200716845885"/>
    <m/>
  </r>
  <r>
    <s v="Guavio"/>
    <s v="Guatavita"/>
    <x v="0"/>
    <x v="0"/>
    <m/>
    <n v="10"/>
    <s v="2015 - 2025"/>
    <s v="Implementación"/>
    <s v="Discapacidad"/>
    <n v="37.956989247311839"/>
    <m/>
  </r>
  <r>
    <s v="Guavio"/>
    <s v="Guatavita"/>
    <x v="0"/>
    <x v="1"/>
    <m/>
    <n v="10"/>
    <s v="2015 - 2025"/>
    <s v="Implementación"/>
    <s v="Envejecimiento y vejéz"/>
    <n v="45.304659498207897"/>
    <m/>
  </r>
  <r>
    <s v="Guavio"/>
    <s v="Guatavita"/>
    <x v="0"/>
    <x v="8"/>
    <m/>
    <n v="9"/>
    <s v="2020 - 2029"/>
    <s v="Implementación"/>
    <s v="Juventud"/>
    <n v="40.107526881720425"/>
    <m/>
  </r>
  <r>
    <s v="Guavio"/>
    <s v="Guatavita"/>
    <x v="0"/>
    <x v="2"/>
    <m/>
    <n v="10"/>
    <s v="2019 - 2029"/>
    <s v="Implementación"/>
    <s v="Mujer y equidad de género"/>
    <n v="39.390681003584227"/>
    <m/>
  </r>
  <r>
    <s v="Guavio"/>
    <s v="Guatavita"/>
    <x v="0"/>
    <x v="4"/>
    <m/>
    <n v="10"/>
    <s v="2019 - 2029"/>
    <s v="Implementación"/>
    <s v="PIIA"/>
    <n v="37.240143369175641"/>
    <m/>
  </r>
  <r>
    <s v="Guavio"/>
    <s v="Guatavita"/>
    <x v="0"/>
    <x v="15"/>
    <m/>
    <n v="10"/>
    <s v="2015 - 2025"/>
    <s v="Implementación"/>
    <s v="Salud mental"/>
    <n v="28.100358422939063"/>
    <m/>
  </r>
  <r>
    <s v="Guavio"/>
    <s v="Guatavita"/>
    <x v="0"/>
    <x v="5"/>
    <m/>
    <n v="10"/>
    <s v="2020 - 2029"/>
    <s v="Implementación"/>
    <s v="SAN"/>
    <n v="35.089605734767041"/>
    <m/>
  </r>
  <r>
    <s v="Magdalena Centro"/>
    <s v="Guayabal de Síquima"/>
    <x v="0"/>
    <x v="0"/>
    <m/>
    <n v="12"/>
    <s v="2013 - 2025"/>
    <s v="Implementación"/>
    <s v="Discapacidad"/>
    <n v="39.390681003584234"/>
    <m/>
  </r>
  <r>
    <s v="Magdalena Centro"/>
    <s v="Guayabal de Síquima"/>
    <x v="0"/>
    <x v="1"/>
    <m/>
    <n v="10"/>
    <s v="2013 - 2023"/>
    <s v="Implementación"/>
    <s v="Envejecimiento y vejéz"/>
    <n v="42.078853046594993"/>
    <m/>
  </r>
  <r>
    <s v="Magdalena Centro"/>
    <s v="Guayabal de Síquima"/>
    <x v="0"/>
    <x v="2"/>
    <m/>
    <n v="12"/>
    <s v="2013 - 2025"/>
    <s v="Implementación"/>
    <s v="Mujer y equidad de género"/>
    <n v="44.498207885304666"/>
    <m/>
  </r>
  <r>
    <s v="Magdalena Centro"/>
    <s v="Guayabal de Síquima"/>
    <x v="0"/>
    <x v="4"/>
    <m/>
    <n v="10"/>
    <s v="2013 - 2023"/>
    <s v="Implementación"/>
    <s v="PIIA"/>
    <n v="37.508960573476713"/>
    <m/>
  </r>
  <r>
    <s v="Oriente"/>
    <s v="Guayabetal"/>
    <x v="0"/>
    <x v="4"/>
    <m/>
    <n v="10"/>
    <s v="2013 - 2023"/>
    <s v="Implementación"/>
    <s v="PIIA"/>
    <n v="68.8888888888889"/>
    <m/>
  </r>
  <r>
    <s v="Oriente"/>
    <s v="Gutiérrez"/>
    <x v="0"/>
    <x v="0"/>
    <m/>
    <n v="10"/>
    <s v="2018 - 2028"/>
    <s v="Implementación"/>
    <s v="Discapacidad"/>
    <n v="40.19713261648748"/>
    <m/>
  </r>
  <r>
    <s v="Oriente"/>
    <s v="Gutiérrez"/>
    <x v="0"/>
    <x v="4"/>
    <m/>
    <n v="10"/>
    <s v="2013 - 2023"/>
    <s v="Implementación"/>
    <s v="PIIA"/>
    <n v="63.799283154121866"/>
    <m/>
  </r>
  <r>
    <s v="Alto Magdalena"/>
    <s v="Jerusalén"/>
    <x v="0"/>
    <x v="0"/>
    <s v="Acuerdo No.006 de 2017"/>
    <s v="Acuerdo No.006 de 2017"/>
    <s v="2017 - 2029"/>
    <s v="Implementación"/>
    <s v="Discapacidad"/>
    <n v="68.602150537634429"/>
    <m/>
  </r>
  <r>
    <s v="Alto Magdalena"/>
    <s v="Jerusalén"/>
    <x v="0"/>
    <x v="4"/>
    <s v="Acuerdo No.010 de 2013"/>
    <s v="Acuerdo No.010 de 2013"/>
    <s v="2013 - 2022"/>
    <s v="Implementación"/>
    <s v="PIIA"/>
    <n v="42.795698924731198"/>
    <m/>
  </r>
  <r>
    <s v="Guavio"/>
    <s v="Junín"/>
    <x v="0"/>
    <x v="0"/>
    <m/>
    <n v="10"/>
    <s v="2019 - 2029"/>
    <s v="Implementación"/>
    <s v="Discapacidad"/>
    <n v="57.777777777777786"/>
    <m/>
  </r>
  <r>
    <s v="Guavio"/>
    <s v="La Calera"/>
    <x v="0"/>
    <x v="14"/>
    <m/>
    <n v="10"/>
    <s v="2015 - 2025"/>
    <s v="Implementación"/>
    <s v="Cultura y turismo"/>
    <n v="34.283154121863802"/>
    <m/>
  </r>
  <r>
    <s v="Guavio"/>
    <s v="La Calera"/>
    <x v="0"/>
    <x v="0"/>
    <m/>
    <n v="9"/>
    <s v="2017 - 2026"/>
    <s v="Implementación"/>
    <s v="Discapacidad"/>
    <n v="53.064516129032249"/>
    <m/>
  </r>
  <r>
    <s v="Guavio"/>
    <s v="La Calera"/>
    <x v="0"/>
    <x v="1"/>
    <m/>
    <n v="9"/>
    <s v="2017 - 2026"/>
    <s v="Implementación"/>
    <s v="Envejecimiento y vejéz"/>
    <n v="68.602150537634429"/>
    <m/>
  </r>
  <r>
    <s v="Guavio"/>
    <s v="La Calera"/>
    <x v="0"/>
    <x v="8"/>
    <m/>
    <n v="10"/>
    <s v="2017 - 2027"/>
    <s v="Implementación"/>
    <s v="Juventud"/>
    <n v="38.745519713261665"/>
    <m/>
  </r>
  <r>
    <s v="Guavio"/>
    <s v="La Calera"/>
    <x v="0"/>
    <x v="2"/>
    <s v="Acuerdo No.0014 de 2015"/>
    <s v="Acuerdo No.0014 de 2015"/>
    <s v="2015 - 2025"/>
    <s v="Implementación"/>
    <s v="Mujer y equidad de género"/>
    <n v="42.258064516129046"/>
    <m/>
  </r>
  <r>
    <s v="Guavio"/>
    <s v="La Calera"/>
    <x v="0"/>
    <x v="4"/>
    <m/>
    <n v="9"/>
    <s v="2013 - 2022"/>
    <s v="Implementación"/>
    <s v="PIIA"/>
    <n v="31.98924731182796"/>
    <m/>
  </r>
  <r>
    <s v="Guavio"/>
    <s v="La Calera"/>
    <x v="0"/>
    <x v="21"/>
    <m/>
    <s v="Sin dato"/>
    <s v="Sin dato"/>
    <s v="Agenda Pública"/>
    <s v="Protección y bienestar animal"/>
    <n v="83.333333333333343"/>
    <m/>
  </r>
  <r>
    <s v="Guavio"/>
    <s v="La Calera"/>
    <x v="0"/>
    <x v="5"/>
    <m/>
    <n v="11"/>
    <s v="2020 - 2031"/>
    <s v="Implementación"/>
    <s v="SAN"/>
    <n v="57.365591397849464"/>
    <m/>
  </r>
  <r>
    <s v="Tequendama"/>
    <s v="La Mesa"/>
    <x v="0"/>
    <x v="0"/>
    <m/>
    <n v="9"/>
    <s v="2017 - 2026"/>
    <s v="Implementación"/>
    <s v="Discapacidad"/>
    <n v="39.121863799283169"/>
    <m/>
  </r>
  <r>
    <s v="Tequendama"/>
    <s v="La Mesa"/>
    <x v="0"/>
    <x v="1"/>
    <m/>
    <n v="9"/>
    <s v="2017 - 2026"/>
    <s v="Implementación"/>
    <s v="Envejecimiento y vejéz"/>
    <n v="68.602150537634429"/>
    <m/>
  </r>
  <r>
    <s v="Tequendama"/>
    <s v="La Mesa"/>
    <x v="0"/>
    <x v="2"/>
    <m/>
    <n v="9"/>
    <s v="2017 - 2026"/>
    <s v="Implementación"/>
    <s v="Mujer y equidad de género"/>
    <n v="57.72401433691757"/>
    <m/>
  </r>
  <r>
    <s v="Tequendama"/>
    <s v="La Mesa"/>
    <x v="0"/>
    <x v="4"/>
    <m/>
    <n v="9"/>
    <s v="2013 - 2022"/>
    <s v="Implementación"/>
    <s v="PIIA"/>
    <n v="40.204301075268816"/>
    <m/>
  </r>
  <r>
    <s v="Tequendama"/>
    <s v="La Mesa"/>
    <x v="0"/>
    <x v="5"/>
    <m/>
    <s v="Sin dato"/>
    <s v="Sin dato"/>
    <s v="Formulación"/>
    <s v="SAN"/>
    <n v="34.400000000000006"/>
    <m/>
  </r>
  <r>
    <s v="Tequendama"/>
    <s v="La Mesa"/>
    <x v="0"/>
    <x v="11"/>
    <m/>
    <n v="3"/>
    <s v="2018 - 2021"/>
    <s v="Implementación"/>
    <s v="Víctimas del conflicto"/>
    <n v="48.637992831541212"/>
    <m/>
  </r>
  <r>
    <s v="Rionegro"/>
    <s v="La Palma"/>
    <x v="0"/>
    <x v="0"/>
    <m/>
    <n v="10"/>
    <s v="2019 - 2029"/>
    <s v="Implementación"/>
    <s v="Discapacidad"/>
    <s v="Sin dato"/>
    <m/>
  </r>
  <r>
    <s v="Rionegro"/>
    <s v="La Palma"/>
    <x v="0"/>
    <x v="2"/>
    <m/>
    <n v="10"/>
    <s v="2021 - 2031"/>
    <s v="Implementación"/>
    <s v="Mujer y equidad de género"/>
    <s v="Sin dato"/>
    <m/>
  </r>
  <r>
    <s v="Rionegro"/>
    <s v="La Palma"/>
    <x v="0"/>
    <x v="4"/>
    <s v="Decreto de 2014"/>
    <n v="10"/>
    <s v="2014 - 2024"/>
    <s v="Implementación"/>
    <s v="PIIA"/>
    <s v="Sin dato"/>
    <m/>
  </r>
  <r>
    <s v="Gualivá"/>
    <s v="La Peña"/>
    <x v="0"/>
    <x v="0"/>
    <m/>
    <n v="18"/>
    <s v="2022 - 2040"/>
    <s v="Implementación"/>
    <s v="Discapacidad"/>
    <n v="87.86666666666666"/>
    <m/>
  </r>
  <r>
    <s v="Gualivá"/>
    <s v="La Peña"/>
    <x v="0"/>
    <x v="2"/>
    <m/>
    <n v="17"/>
    <s v="2023 - 2040"/>
    <s v="Implementación"/>
    <s v="Mujer y equidad de género"/>
    <n v="90.533333333333317"/>
    <m/>
  </r>
  <r>
    <s v="Gualivá"/>
    <s v="La Peña"/>
    <x v="0"/>
    <x v="4"/>
    <m/>
    <n v="18"/>
    <s v="2022 - 2040"/>
    <s v="Implementación"/>
    <s v="PIIA"/>
    <n v="87.86666666666666"/>
    <m/>
  </r>
  <r>
    <s v="Gualivá"/>
    <s v="La Vega"/>
    <x v="0"/>
    <x v="2"/>
    <m/>
    <n v="10"/>
    <s v="2015 - 2025"/>
    <s v="Implementación"/>
    <s v="Mujer y equidad de género"/>
    <n v="33.207885304659506"/>
    <m/>
  </r>
  <r>
    <s v="Gualivá"/>
    <s v="La Vega"/>
    <x v="0"/>
    <x v="4"/>
    <m/>
    <n v="10"/>
    <s v="2013 - 2023"/>
    <s v="Implementación"/>
    <s v="PIIA"/>
    <n v="87.86666666666666"/>
    <m/>
  </r>
  <r>
    <s v="Gualivá"/>
    <s v="La Vega"/>
    <x v="0"/>
    <x v="5"/>
    <m/>
    <n v="10"/>
    <s v="2015 - 2025"/>
    <s v="Implementación"/>
    <s v="SAN"/>
    <s v="Sin dato"/>
    <m/>
  </r>
  <r>
    <s v="Ubaté"/>
    <s v="Lenguazaque"/>
    <x v="1"/>
    <x v="1"/>
    <m/>
    <s v="Sin dato"/>
    <s v="Sin dato"/>
    <s v="Implementación"/>
    <s v="Envejecimiento y vejéz"/>
    <n v="32"/>
    <m/>
  </r>
  <r>
    <s v="Ubaté"/>
    <s v="Lenguazaque"/>
    <x v="1"/>
    <x v="4"/>
    <m/>
    <n v="9"/>
    <s v="2014 - 2023"/>
    <s v="Agenda Pública"/>
    <s v="PIIA"/>
    <n v="26"/>
    <m/>
  </r>
  <r>
    <s v="Almeidas"/>
    <s v="Machetá"/>
    <x v="0"/>
    <x v="0"/>
    <m/>
    <n v="14"/>
    <s v="2016 - 2030"/>
    <s v="Implementación"/>
    <s v="Discapacidad"/>
    <n v="59.193548387096783"/>
    <m/>
  </r>
  <r>
    <s v="Almeidas"/>
    <s v="Machetá"/>
    <x v="0"/>
    <x v="1"/>
    <m/>
    <n v="10"/>
    <s v="2016 - 2026"/>
    <s v="Implementación"/>
    <s v="Envejecimiento y vejéz"/>
    <n v="57.007168458781358"/>
    <m/>
  </r>
  <r>
    <s v="Almeidas"/>
    <s v="Machetá"/>
    <x v="0"/>
    <x v="2"/>
    <m/>
    <n v="13"/>
    <s v="2015 - 2028"/>
    <s v="Implementación"/>
    <s v="Mujer y equidad de género"/>
    <n v="59.874551971326149"/>
    <m/>
  </r>
  <r>
    <s v="Almeidas"/>
    <s v="Machetá"/>
    <x v="0"/>
    <x v="4"/>
    <m/>
    <n v="10"/>
    <s v="2017 - 2027"/>
    <s v="Implementación"/>
    <s v="PIIA"/>
    <n v="59.21146953405016"/>
    <m/>
  </r>
  <r>
    <s v="Almeidas"/>
    <s v="Machetá"/>
    <x v="0"/>
    <x v="5"/>
    <m/>
    <n v="10"/>
    <s v="2017 - 2027"/>
    <s v="Implementación"/>
    <s v="SAN"/>
    <s v="Sin dato"/>
    <m/>
  </r>
  <r>
    <s v="Sabana Occidente"/>
    <s v="Madrid "/>
    <x v="0"/>
    <x v="0"/>
    <s v="Acuerdo No.011 de 2011"/>
    <n v="10"/>
    <s v="2011 - 2021"/>
    <s v="Implementación"/>
    <s v="Discapacidad"/>
    <n v="80.645161290322605"/>
    <m/>
  </r>
  <r>
    <s v="Sabana Occidente"/>
    <s v="Madrid "/>
    <x v="0"/>
    <x v="1"/>
    <m/>
    <n v="12"/>
    <s v="2022 - 2034"/>
    <s v="Implementación"/>
    <s v="Envejecimiento y vejéz"/>
    <n v="93.333333333333314"/>
    <m/>
  </r>
  <r>
    <s v="Sabana Occidente"/>
    <s v="Madrid "/>
    <x v="0"/>
    <x v="29"/>
    <s v="Acuerdo No.013 de 2018"/>
    <n v="10"/>
    <s v="2018 - 2028"/>
    <s v="Implementación"/>
    <s v="Habitante de calle"/>
    <n v="78.709677419354861"/>
    <m/>
  </r>
  <r>
    <s v="Sabana Occidente"/>
    <s v="Madrid "/>
    <x v="0"/>
    <x v="19"/>
    <s v="Acuerdo No.005 de 2022"/>
    <n v="10"/>
    <s v="2022 - 2034"/>
    <s v="Implementación"/>
    <s v="Libertad religiosa"/>
    <n v="87.333333333333314"/>
    <m/>
  </r>
  <r>
    <s v="Sabana Occidente"/>
    <s v="Madrid "/>
    <x v="0"/>
    <x v="33"/>
    <m/>
    <s v="Sin dato"/>
    <s v="Sin dato"/>
    <s v="Agenda Pública"/>
    <s v="Movilidad"/>
    <s v="Sin dato"/>
    <m/>
  </r>
  <r>
    <s v="Sabana Occidente"/>
    <s v="Madrid "/>
    <x v="0"/>
    <x v="21"/>
    <s v="Acuerdo No.014 de 2018"/>
    <n v="10"/>
    <s v="2019 - 2029"/>
    <s v="Implementación"/>
    <s v="Protección y bienestar animal"/>
    <n v="74.838709677419374"/>
    <m/>
  </r>
  <r>
    <s v="Sabana Occidente"/>
    <s v="Madrid "/>
    <x v="0"/>
    <x v="5"/>
    <s v="Acuerdo No.016 de 2011"/>
    <n v="10"/>
    <s v="2011 - 2021"/>
    <s v="Implementación"/>
    <s v="SAN"/>
    <n v="80.537634408602159"/>
    <m/>
  </r>
  <r>
    <s v="Sabana Occidente"/>
    <s v="Madrid "/>
    <x v="0"/>
    <x v="15"/>
    <m/>
    <s v="Sin dato"/>
    <s v="Sin dato"/>
    <s v="Agenda Pública"/>
    <s v="Salud mental"/>
    <s v="Sin dato"/>
    <m/>
  </r>
  <r>
    <s v="Sabana Occidente"/>
    <s v="Madrid "/>
    <x v="0"/>
    <x v="12"/>
    <s v="Acuerdo No.001 de 2014"/>
    <n v="10"/>
    <s v="2014 - 2024"/>
    <s v="Implementación"/>
    <s v="Social"/>
    <n v="100"/>
    <m/>
  </r>
  <r>
    <s v="Almeidas"/>
    <s v="Manta"/>
    <x v="0"/>
    <x v="0"/>
    <s v="Acuerdo No.20 de 2015"/>
    <n v="10"/>
    <s v="2019 - 2029"/>
    <s v="Implementación"/>
    <s v="Discapacidad"/>
    <n v="61.182795698924735"/>
    <m/>
  </r>
  <r>
    <s v="Almeidas"/>
    <s v="Manta"/>
    <x v="0"/>
    <x v="8"/>
    <m/>
    <n v="10"/>
    <s v="2017 - 2027"/>
    <s v="Implementación"/>
    <s v="Juventud"/>
    <n v="62.59856630824374"/>
    <m/>
  </r>
  <r>
    <s v="Almeidas"/>
    <s v="Manta"/>
    <x v="0"/>
    <x v="2"/>
    <m/>
    <n v="10"/>
    <s v="2015 - 2025"/>
    <s v="Implementación"/>
    <s v="Mujer y equidad de género"/>
    <n v="45.949820788530459"/>
    <m/>
  </r>
  <r>
    <s v="Almeidas"/>
    <s v="Manta"/>
    <x v="0"/>
    <x v="4"/>
    <m/>
    <n v="10"/>
    <s v="2014 - 2024"/>
    <s v="Implementación"/>
    <s v="PIIA"/>
    <n v="43.691756272401427"/>
    <m/>
  </r>
  <r>
    <s v="Medina"/>
    <s v="Medina"/>
    <x v="0"/>
    <x v="0"/>
    <m/>
    <n v="10"/>
    <s v="2018 - 2028"/>
    <s v="Implementación"/>
    <s v="Discapacidad"/>
    <n v="33.15412186379929"/>
    <m/>
  </r>
  <r>
    <s v="Medina"/>
    <s v="Medina"/>
    <x v="0"/>
    <x v="1"/>
    <m/>
    <n v="9"/>
    <s v="2016 - 2025"/>
    <s v="Implementación"/>
    <s v="Envejecimiento y vejéz"/>
    <n v="30.788530465949826"/>
    <m/>
  </r>
  <r>
    <s v="Medina"/>
    <s v="Medina"/>
    <x v="0"/>
    <x v="4"/>
    <m/>
    <n v="12"/>
    <s v="2014 - 2026"/>
    <s v="Implementación"/>
    <s v="PIIA"/>
    <n v="30.788530465949826"/>
    <m/>
  </r>
  <r>
    <s v="Sabana Occidente"/>
    <s v="Mosquera "/>
    <x v="0"/>
    <x v="0"/>
    <s v="Acuerdo No.20 de 2015"/>
    <n v="11"/>
    <s v="2015 - 2025"/>
    <s v="Implementación"/>
    <s v="Discapacidad"/>
    <n v="80.000000000000014"/>
    <m/>
  </r>
  <r>
    <s v="Sabana Occidente"/>
    <s v="Mosquera "/>
    <x v="0"/>
    <x v="34"/>
    <m/>
    <s v="Sin dato"/>
    <s v="Sin dato"/>
    <s v="Formulación"/>
    <s v="Emprendimiento"/>
    <n v="95.833333333333343"/>
    <m/>
  </r>
  <r>
    <s v="Sabana Occidente"/>
    <s v="Mosquera "/>
    <x v="0"/>
    <x v="1"/>
    <s v="Acuerdo No.3 de 2015"/>
    <n v="10"/>
    <s v="2015 - 2025"/>
    <s v="Implementación"/>
    <s v="Envejecimiento y vejéz"/>
    <n v="77.849462365591421"/>
    <m/>
  </r>
  <r>
    <s v="Sabana Occidente"/>
    <s v="Mosquera "/>
    <x v="0"/>
    <x v="29"/>
    <m/>
    <s v="Sin dato"/>
    <s v="Sin dato"/>
    <s v="Agenda Pública"/>
    <s v="Habitante de calle"/>
    <s v="Sin dato"/>
    <m/>
  </r>
  <r>
    <s v="Sabana Occidente"/>
    <s v="Mosquera "/>
    <x v="0"/>
    <x v="8"/>
    <s v="Acuerdo No.2 de 2018"/>
    <n v="10"/>
    <s v="2018 - 2028"/>
    <s v="Implementación"/>
    <s v="Juventud"/>
    <n v="78.924731182795725"/>
    <m/>
  </r>
  <r>
    <s v="Sabana Occidente"/>
    <s v="Mosquera "/>
    <x v="0"/>
    <x v="2"/>
    <s v="Acuerdo No.21 de 2014"/>
    <n v="9"/>
    <s v="2014 - 2023"/>
    <s v="Implementación"/>
    <s v="Mujer y equidad de género"/>
    <n v="77.311827956989276"/>
    <m/>
  </r>
  <r>
    <s v="Sabana Occidente"/>
    <s v="Mosquera "/>
    <x v="0"/>
    <x v="4"/>
    <s v="Acuerdo No.22 de 2014"/>
    <n v="11"/>
    <s v="2013 - 2024"/>
    <s v="Implementación"/>
    <s v="PIIA"/>
    <n v="78.924731182795711"/>
    <m/>
  </r>
  <r>
    <s v="Sabana Occidente"/>
    <s v="Mosquera "/>
    <x v="0"/>
    <x v="35"/>
    <m/>
    <s v="Sin dato"/>
    <s v="Sin dato"/>
    <s v="Agenda Pública"/>
    <s v="Población Étnica"/>
    <s v="Sin dato"/>
    <m/>
  </r>
  <r>
    <s v="Sabana Occidente"/>
    <s v="Mosquera "/>
    <x v="0"/>
    <x v="5"/>
    <m/>
    <s v="Sin dato"/>
    <s v="2021 - 2031"/>
    <s v="Implementación"/>
    <s v="SAN"/>
    <n v="93.333333333333314"/>
    <m/>
  </r>
  <r>
    <s v="Sabana Occidente"/>
    <s v="Mosquera "/>
    <x v="0"/>
    <x v="25"/>
    <s v="Acuerdo No.06 de 2014"/>
    <n v="9"/>
    <s v="2014 - 2023"/>
    <s v="Implementación"/>
    <s v="Seguridad y salud en el trabajo"/>
    <n v="77.311827956989262"/>
    <m/>
  </r>
  <r>
    <s v="Alto Magdalena"/>
    <s v="Nariño"/>
    <x v="0"/>
    <x v="0"/>
    <m/>
    <n v="10"/>
    <s v="2018 - 2028"/>
    <s v="Implementación"/>
    <s v="Discapacidad"/>
    <n v="35.161290322580648"/>
    <m/>
  </r>
  <r>
    <s v="Alto Magdalena"/>
    <s v="Nariño"/>
    <x v="0"/>
    <x v="1"/>
    <m/>
    <n v="10"/>
    <s v="2015 - 2025"/>
    <s v="Implementación"/>
    <s v="Envejecimiento y vejéz"/>
    <n v="50.268817204301065"/>
    <m/>
  </r>
  <r>
    <s v="Alto Magdalena"/>
    <s v="Nariño"/>
    <x v="0"/>
    <x v="2"/>
    <m/>
    <n v="10"/>
    <s v="2015 - 2025"/>
    <s v="Implementación"/>
    <s v="Mujer y equidad de género"/>
    <n v="37.867383512544812"/>
    <m/>
  </r>
  <r>
    <s v="Alto Magdalena"/>
    <s v="Nariño"/>
    <x v="0"/>
    <x v="4"/>
    <m/>
    <n v="10"/>
    <s v="2013 - 2023"/>
    <s v="Implementación"/>
    <s v="PIIA"/>
    <n v="65.985663082437284"/>
    <m/>
  </r>
  <r>
    <s v="Sabana Centro"/>
    <s v="Nemocón"/>
    <x v="0"/>
    <x v="0"/>
    <m/>
    <n v="15"/>
    <s v="2014 - 2029"/>
    <s v="Implementación"/>
    <s v="Discapacidad"/>
    <n v="36.702508960573496"/>
    <m/>
  </r>
  <r>
    <s v="Sabana Centro"/>
    <s v="Nemocón"/>
    <x v="0"/>
    <x v="8"/>
    <m/>
    <n v="9"/>
    <s v="2014 - 2023"/>
    <s v="Implementación"/>
    <s v="Juventud"/>
    <n v="35.519713261648754"/>
    <m/>
  </r>
  <r>
    <s v="Sabana Centro"/>
    <s v="Nemocón"/>
    <x v="0"/>
    <x v="2"/>
    <m/>
    <n v="15"/>
    <s v="2014 - 2029"/>
    <s v="Implementación"/>
    <s v="Mujer y equidad de género"/>
    <n v="38.046594982078865"/>
    <m/>
  </r>
  <r>
    <s v="Sabana Centro"/>
    <s v="Nemocón"/>
    <x v="0"/>
    <x v="4"/>
    <m/>
    <n v="15"/>
    <s v="2014 - 2029"/>
    <s v="Implementación"/>
    <s v="PIIA"/>
    <n v="35.627240143369178"/>
    <m/>
  </r>
  <r>
    <s v="Alto Magdalena"/>
    <s v="Nilo"/>
    <x v="0"/>
    <x v="0"/>
    <m/>
    <n v="5"/>
    <s v="2017 - 2022"/>
    <s v="Implementación"/>
    <s v="Discapacidad"/>
    <n v="64.659498207885306"/>
    <m/>
  </r>
  <r>
    <s v="Alto Magdalena"/>
    <s v="Nilo"/>
    <x v="0"/>
    <x v="1"/>
    <m/>
    <n v="5"/>
    <s v="2017 - 2022"/>
    <s v="Implementación"/>
    <s v="Envejecimiento y vejéz"/>
    <n v="64.659498207885306"/>
    <m/>
  </r>
  <r>
    <s v="Alto Magdalena"/>
    <s v="Nilo"/>
    <x v="0"/>
    <x v="7"/>
    <m/>
    <n v="9"/>
    <s v="2013 - 2022"/>
    <s v="Implementación"/>
    <s v="Familia"/>
    <s v="Sin dato"/>
    <m/>
  </r>
  <r>
    <s v="Alto Magdalena"/>
    <s v="Nilo"/>
    <x v="0"/>
    <x v="2"/>
    <m/>
    <n v="5"/>
    <s v="2017 - 2022"/>
    <s v="Implementación"/>
    <s v="Mujer y equidad de género"/>
    <s v="Sin dato"/>
    <m/>
  </r>
  <r>
    <s v="Gualivá"/>
    <s v="Nimaima"/>
    <x v="0"/>
    <x v="0"/>
    <s v="Acuerdo No.002 de 2013"/>
    <n v="13"/>
    <s v="2012 - 2025"/>
    <s v="Implementación"/>
    <s v="Discapacidad"/>
    <n v="42.616487455197138"/>
    <m/>
  </r>
  <r>
    <s v="Gualivá"/>
    <s v="Nimaima"/>
    <x v="0"/>
    <x v="1"/>
    <m/>
    <n v="10"/>
    <s v="2015 - 2025"/>
    <s v="Implementación"/>
    <s v="Envejecimiento y vejéz"/>
    <n v="40.573476702508962"/>
    <m/>
  </r>
  <r>
    <s v="Gualivá"/>
    <s v="Nimaima"/>
    <x v="0"/>
    <x v="2"/>
    <m/>
    <n v="10"/>
    <s v="2013 - 2023"/>
    <s v="Implementación"/>
    <s v="Mujer y equidad de género"/>
    <n v="46.702508960573496"/>
    <m/>
  </r>
  <r>
    <s v="Gualivá"/>
    <s v="Nimaima"/>
    <x v="0"/>
    <x v="4"/>
    <m/>
    <n v="10"/>
    <s v="2013 - 2023"/>
    <s v="Implementación"/>
    <s v="PIIA"/>
    <n v="45.949820788530467"/>
    <m/>
  </r>
  <r>
    <s v="Gualivá"/>
    <s v="Nocaima"/>
    <x v="1"/>
    <x v="0"/>
    <m/>
    <n v="10"/>
    <s v="2014 - 2024"/>
    <s v="Implementación"/>
    <s v="Discapacidad"/>
    <n v="39.229390681003586"/>
    <m/>
  </r>
  <r>
    <s v="Gualivá"/>
    <s v="Nocaima"/>
    <x v="1"/>
    <x v="1"/>
    <m/>
    <n v="10"/>
    <s v="2015 - 2025"/>
    <s v="Implementación"/>
    <s v="Envejecimiento y vejéz"/>
    <n v="37.724014336917577"/>
    <m/>
  </r>
  <r>
    <s v="Gualivá"/>
    <s v="Nocaima"/>
    <x v="1"/>
    <x v="8"/>
    <m/>
    <n v="10"/>
    <s v="2013 - 2023"/>
    <s v="Implementación"/>
    <s v="Juventud"/>
    <s v="Sin dato"/>
    <m/>
  </r>
  <r>
    <s v="Gualivá"/>
    <s v="Nocaima"/>
    <x v="1"/>
    <x v="4"/>
    <m/>
    <s v="Sin dato"/>
    <s v="Sin dato"/>
    <s v="Implementación"/>
    <s v="PIIA"/>
    <n v="42.401433691756282"/>
    <m/>
  </r>
  <r>
    <s v="Gualivá"/>
    <s v="Nocaima"/>
    <x v="1"/>
    <x v="2"/>
    <m/>
    <n v="10"/>
    <s v="2014 - 2024"/>
    <s v="Implementación"/>
    <s v="Mujer y equidad de género"/>
    <n v="39.982078853046616"/>
    <m/>
  </r>
  <r>
    <s v="Rionegro"/>
    <s v="Pacho"/>
    <x v="0"/>
    <x v="0"/>
    <m/>
    <n v="10"/>
    <s v="2019 - 2029"/>
    <s v="Implementación"/>
    <s v="Discapacidad"/>
    <s v="Sin dato"/>
    <m/>
  </r>
  <r>
    <s v="Rionegro"/>
    <s v="Pacho"/>
    <x v="0"/>
    <x v="1"/>
    <m/>
    <n v="10"/>
    <s v="2017 - 2027"/>
    <s v="Implementación"/>
    <s v="Envejecimiento y vejéz"/>
    <s v="Sin dato"/>
    <m/>
  </r>
  <r>
    <s v="Rionegro"/>
    <s v="Pacho"/>
    <x v="0"/>
    <x v="2"/>
    <m/>
    <n v="10"/>
    <s v="2017 - 2027"/>
    <s v="Implementación"/>
    <s v="Mujer y equidad de género"/>
    <s v="Sin dato"/>
    <m/>
  </r>
  <r>
    <s v="Rionegro"/>
    <s v="Pacho"/>
    <x v="0"/>
    <x v="4"/>
    <m/>
    <n v="10"/>
    <s v="2017 - 2027"/>
    <s v="Implementación"/>
    <s v="PIIA"/>
    <s v="Sin dato"/>
    <m/>
  </r>
  <r>
    <s v="Rionegro"/>
    <s v="Paime"/>
    <x v="0"/>
    <x v="0"/>
    <m/>
    <n v="10"/>
    <s v="2019 - 2029"/>
    <s v="Implementación"/>
    <s v="Discapacidad"/>
    <n v="51.648745519713259"/>
    <m/>
  </r>
  <r>
    <s v="Rionegro"/>
    <s v="Paime"/>
    <x v="0"/>
    <x v="8"/>
    <m/>
    <n v="10"/>
    <s v="2021 - 2031"/>
    <s v="Implementación"/>
    <s v="Juventud"/>
    <s v="Sin dato"/>
    <m/>
  </r>
  <r>
    <s v="Rionegro"/>
    <s v="Paime"/>
    <x v="0"/>
    <x v="2"/>
    <m/>
    <n v="10"/>
    <s v="2015 - 2025"/>
    <s v="Implementación"/>
    <s v="Mujer y equidad de género"/>
    <n v="52.831541218637994"/>
    <m/>
  </r>
  <r>
    <s v="Rionegro"/>
    <s v="Paime"/>
    <x v="0"/>
    <x v="4"/>
    <m/>
    <n v="10"/>
    <s v="2015 - 2025"/>
    <s v="Implementación"/>
    <s v="PIIA"/>
    <n v="44.767025089605731"/>
    <m/>
  </r>
  <r>
    <s v="Sumapaz"/>
    <s v="Pandi "/>
    <x v="0"/>
    <x v="0"/>
    <m/>
    <n v="9"/>
    <s v="2019 - 2028"/>
    <s v="Implementación"/>
    <s v="Discapacidad"/>
    <n v="44.229390681003593"/>
    <m/>
  </r>
  <r>
    <s v="Sumapaz"/>
    <s v="Pandi "/>
    <x v="0"/>
    <x v="1"/>
    <m/>
    <n v="9"/>
    <s v="2015 - 2024"/>
    <s v="Implementación"/>
    <s v="Envejecimiento y vejéz"/>
    <n v="44.498207885304673"/>
    <m/>
  </r>
  <r>
    <s v="Sumapaz"/>
    <s v="Pandi "/>
    <x v="0"/>
    <x v="2"/>
    <m/>
    <n v="9"/>
    <s v="2015 - 2024"/>
    <s v="Implementación"/>
    <s v="Mujer y equidad de género"/>
    <n v="45.304659498207897"/>
    <m/>
  </r>
  <r>
    <s v="Sumapaz"/>
    <s v="Pandi "/>
    <x v="0"/>
    <x v="4"/>
    <m/>
    <n v="12"/>
    <s v="2014 - 2026"/>
    <s v="Implementación"/>
    <s v="PIIA"/>
    <n v="45.304659498207897"/>
    <m/>
  </r>
  <r>
    <s v="Sumapaz"/>
    <s v="Pandi "/>
    <x v="0"/>
    <x v="5"/>
    <m/>
    <n v="9"/>
    <s v="2019 - 2028"/>
    <s v="Implementación"/>
    <s v="SAN"/>
    <n v="31.057347670250895"/>
    <m/>
  </r>
  <r>
    <s v="Medina"/>
    <s v="Paratebueno"/>
    <x v="0"/>
    <x v="6"/>
    <m/>
    <n v="10"/>
    <s v="2021 - 2031"/>
    <s v="Implementación"/>
    <s v="Acción comunal"/>
    <s v="Sin dato"/>
    <m/>
  </r>
  <r>
    <s v="Medina"/>
    <s v="Paratebueno"/>
    <x v="0"/>
    <x v="0"/>
    <m/>
    <n v="10"/>
    <s v="2016 - 2026"/>
    <s v="Implementación"/>
    <s v="Discapacidad"/>
    <n v="28.100358422939063"/>
    <m/>
  </r>
  <r>
    <s v="Medina"/>
    <s v="Paratebueno"/>
    <x v="0"/>
    <x v="1"/>
    <m/>
    <s v="Sin dato"/>
    <s v="Sin dato"/>
    <s v="Implementación"/>
    <s v="Envejecimiento y vejéz"/>
    <n v="46.379928315412194"/>
    <m/>
  </r>
  <r>
    <s v="Medina"/>
    <s v="Paratebueno"/>
    <x v="0"/>
    <x v="8"/>
    <m/>
    <s v="Sin dato"/>
    <s v="Sin dato"/>
    <s v="Implementación"/>
    <s v="Juventud"/>
    <s v="Sin dato"/>
    <m/>
  </r>
  <r>
    <s v="Medina"/>
    <s v="Paratebueno"/>
    <x v="0"/>
    <x v="2"/>
    <m/>
    <n v="9"/>
    <s v="2016 - 2025"/>
    <s v="Implementación"/>
    <s v="Mujer y equidad de género"/>
    <n v="29.713261648745515"/>
    <m/>
  </r>
  <r>
    <s v="Medina"/>
    <s v="Paratebueno"/>
    <x v="0"/>
    <x v="4"/>
    <m/>
    <n v="9"/>
    <s v="2014 - 2023"/>
    <s v="Implementación"/>
    <s v="PIIA"/>
    <n v="36.702508960573489"/>
    <m/>
  </r>
  <r>
    <s v="Sumapaz"/>
    <s v="Pasca"/>
    <x v="0"/>
    <x v="0"/>
    <m/>
    <n v="10"/>
    <s v="2016 - 2026"/>
    <s v="Implementación"/>
    <s v="Discapacidad"/>
    <n v="52.114695340501797"/>
    <m/>
  </r>
  <r>
    <s v="Sumapaz"/>
    <s v="Pasca"/>
    <x v="0"/>
    <x v="1"/>
    <m/>
    <n v="11"/>
    <s v="2016 - 2027"/>
    <s v="Implementación"/>
    <s v="Envejecimiento y vejéz"/>
    <n v="51.254480286738357"/>
    <m/>
  </r>
  <r>
    <s v="Sumapaz"/>
    <s v="Pasca"/>
    <x v="0"/>
    <x v="8"/>
    <m/>
    <n v="10"/>
    <s v="2016 - 2026"/>
    <s v="Implementación"/>
    <s v="Juventud"/>
    <n v="53.351254480286734"/>
    <m/>
  </r>
  <r>
    <s v="Sumapaz"/>
    <s v="Pasca"/>
    <x v="0"/>
    <x v="2"/>
    <m/>
    <n v="10"/>
    <s v="2016 - 2026"/>
    <s v="Implementación"/>
    <s v="Mujer y equidad de género"/>
    <n v="50.286738351254492"/>
    <m/>
  </r>
  <r>
    <s v="Sumapaz"/>
    <s v="Pasca"/>
    <x v="0"/>
    <x v="4"/>
    <m/>
    <n v="9"/>
    <s v="2014 - 2023"/>
    <s v="Implementación"/>
    <s v="PIIA"/>
    <n v="44.229390681003601"/>
    <m/>
  </r>
  <r>
    <s v="Bajo Magdalena"/>
    <s v="Puerto Salgar"/>
    <x v="0"/>
    <x v="6"/>
    <m/>
    <n v="10"/>
    <s v="2021 - 2031"/>
    <s v="Agenda Pública"/>
    <s v="Acción comunal"/>
    <s v="Sin dato"/>
    <m/>
  </r>
  <r>
    <s v="Bajo Magdalena"/>
    <s v="Puerto Salgar"/>
    <x v="0"/>
    <x v="0"/>
    <m/>
    <n v="10"/>
    <s v="2021 - 2031"/>
    <s v="Formulación"/>
    <s v="Discapacidad"/>
    <n v="82.133333333333326"/>
    <m/>
  </r>
  <r>
    <s v="Bajo Magdalena"/>
    <s v="Puerto Salgar"/>
    <x v="0"/>
    <x v="1"/>
    <m/>
    <n v="10"/>
    <s v="2021 - 2031"/>
    <s v="Formulación"/>
    <s v="Envejecimiento y vejéz"/>
    <n v="94"/>
    <m/>
  </r>
  <r>
    <s v="Bajo Magdalena"/>
    <s v="Puerto Salgar"/>
    <x v="0"/>
    <x v="8"/>
    <m/>
    <n v="10"/>
    <s v="2021 - 2031"/>
    <s v="Formulación"/>
    <s v="Juventud"/>
    <n v="94"/>
    <m/>
  </r>
  <r>
    <s v="Bajo Magdalena"/>
    <s v="Puerto Salgar"/>
    <x v="0"/>
    <x v="26"/>
    <m/>
    <n v="10"/>
    <s v="2021 - 2031"/>
    <s v="Formulación"/>
    <s v="LGTBI"/>
    <s v="Sin dato"/>
    <m/>
  </r>
  <r>
    <s v="Bajo Magdalena"/>
    <s v="Puerto Salgar"/>
    <x v="0"/>
    <x v="2"/>
    <m/>
    <n v="10"/>
    <s v="2021 - 2031"/>
    <s v="Formulación"/>
    <s v="Mujer y equidad de género"/>
    <s v="Sin dato"/>
    <m/>
  </r>
  <r>
    <s v="Bajo Magdalena"/>
    <s v="Puerto Salgar"/>
    <x v="0"/>
    <x v="4"/>
    <m/>
    <n v="10"/>
    <s v="2020 - 2030"/>
    <s v="Implementación"/>
    <s v="PIIA"/>
    <n v="44.229390681003601"/>
    <m/>
  </r>
  <r>
    <s v="Bajo Magdalena"/>
    <s v="Puerto Salgar"/>
    <x v="0"/>
    <x v="11"/>
    <m/>
    <n v="10"/>
    <s v="2021 - 2031"/>
    <s v="Agenda Pública"/>
    <s v="Víctimas del conflicto"/>
    <n v="100"/>
    <m/>
  </r>
  <r>
    <s v="Gualivá"/>
    <s v="Quebradanegra"/>
    <x v="0"/>
    <x v="0"/>
    <m/>
    <n v="10"/>
    <s v="2017 - 2027"/>
    <s v="Implementación"/>
    <s v="Discapacidad"/>
    <n v="41.218637992831553"/>
    <m/>
  </r>
  <r>
    <s v="Gualivá"/>
    <s v="Quebradanegra"/>
    <x v="0"/>
    <x v="1"/>
    <m/>
    <n v="10"/>
    <s v="2014 - 2024"/>
    <s v="Implementación"/>
    <s v="Envejecimiento y vejéz"/>
    <n v="29.713261648745522"/>
    <m/>
  </r>
  <r>
    <s v="Gualivá"/>
    <s v="Quebradanegra"/>
    <x v="0"/>
    <x v="2"/>
    <m/>
    <n v="10"/>
    <s v="2014 - 2024"/>
    <s v="Implementación"/>
    <s v="Mujer y equidad de género"/>
    <n v="30.788530465949826"/>
    <m/>
  </r>
  <r>
    <s v="Gualivá"/>
    <s v="Quebradanegra"/>
    <x v="0"/>
    <x v="4"/>
    <m/>
    <n v="10"/>
    <s v="2013 - 2023"/>
    <s v="Implementación"/>
    <s v="PIIA"/>
    <n v="32.186379928315411"/>
    <m/>
  </r>
  <r>
    <s v="Oriente"/>
    <s v="Quetame"/>
    <x v="0"/>
    <x v="0"/>
    <m/>
    <n v="10"/>
    <s v="2017 - 2027"/>
    <s v="Implementación"/>
    <s v="Discapacidad"/>
    <n v="42.078853046595"/>
    <m/>
  </r>
  <r>
    <s v="Oriente"/>
    <s v="Quetame"/>
    <x v="0"/>
    <x v="2"/>
    <m/>
    <n v="10"/>
    <s v="2019 - 2029"/>
    <s v="Implementación"/>
    <s v="Mujer y equidad de género"/>
    <n v="55.197132616487444"/>
    <m/>
  </r>
  <r>
    <s v="Oriente"/>
    <s v="Quetame"/>
    <x v="0"/>
    <x v="4"/>
    <m/>
    <n v="10"/>
    <s v="2013 - 2023"/>
    <s v="Implementación"/>
    <s v="PIIA"/>
    <n v="35.627240143369185"/>
    <m/>
  </r>
  <r>
    <s v="Tequendama"/>
    <s v="Quipile"/>
    <x v="1"/>
    <x v="0"/>
    <m/>
    <n v="10"/>
    <s v="2015 - 2025"/>
    <s v="Implementación"/>
    <s v="Discapacidad"/>
    <n v="42.078853046595"/>
    <m/>
  </r>
  <r>
    <s v="Tequendama"/>
    <s v="Quipile"/>
    <x v="1"/>
    <x v="8"/>
    <m/>
    <n v="10"/>
    <s v="2017 - 2027"/>
    <s v="Implementación"/>
    <s v="Juventud"/>
    <n v="38.853046594982089"/>
    <m/>
  </r>
  <r>
    <s v="Tequendama"/>
    <s v="Quipile"/>
    <x v="1"/>
    <x v="36"/>
    <s v="Acuerdo No.06 de 2015"/>
    <n v="10"/>
    <s v="2015 - 2025"/>
    <s v="Implementación"/>
    <s v="Salud pública"/>
    <n v="39.390681003584234"/>
    <m/>
  </r>
  <r>
    <s v="Tequendama"/>
    <s v="Quipile"/>
    <x v="1"/>
    <x v="5"/>
    <m/>
    <n v="10"/>
    <s v="2015 - 2025"/>
    <s v="Implementación"/>
    <s v="SAN"/>
    <n v="41.003584229390697"/>
    <m/>
  </r>
  <r>
    <s v="Alto Magdalena"/>
    <s v="Ricaurte"/>
    <x v="0"/>
    <x v="0"/>
    <m/>
    <n v="5"/>
    <s v="2017 - 2022"/>
    <s v="Implementación"/>
    <s v="Discapacidad"/>
    <n v="75.053763440860209"/>
    <m/>
  </r>
  <r>
    <s v="Alto Magdalena"/>
    <s v="Ricaurte"/>
    <x v="0"/>
    <x v="1"/>
    <m/>
    <n v="6"/>
    <s v="2016 - 2022"/>
    <s v="Implementación"/>
    <s v="Envejecimiento y vejéz"/>
    <n v="73.620071684587813"/>
    <m/>
  </r>
  <r>
    <s v="Alto Magdalena"/>
    <s v="Ricaurte"/>
    <x v="0"/>
    <x v="7"/>
    <s v="Acuerdo No.019 de 2019"/>
    <n v="11"/>
    <s v="2019 - 2030"/>
    <s v="Agenda Pública"/>
    <s v="Familia"/>
    <n v="76.774193548387117"/>
    <m/>
  </r>
  <r>
    <s v="Alto Magdalena"/>
    <s v="Ricaurte"/>
    <x v="0"/>
    <x v="8"/>
    <m/>
    <n v="8"/>
    <s v="2014 - 2022"/>
    <s v="Implementación"/>
    <s v="Juventud"/>
    <n v="76.774193548387117"/>
    <m/>
  </r>
  <r>
    <s v="Alto Magdalena"/>
    <s v="Ricaurte"/>
    <x v="0"/>
    <x v="2"/>
    <m/>
    <n v="6"/>
    <s v="2016 - 2022"/>
    <s v="Implementación"/>
    <s v="Mujer y equidad de género"/>
    <n v="76.774193548387117"/>
    <m/>
  </r>
  <r>
    <s v="Alto Magdalena"/>
    <s v="Ricaurte"/>
    <x v="0"/>
    <x v="5"/>
    <m/>
    <n v="6"/>
    <s v="2016 - 2022"/>
    <s v="Implementación"/>
    <s v="SAN"/>
    <n v="76.774193548387117"/>
    <m/>
  </r>
  <r>
    <s v="Tequendama"/>
    <s v="San Antonio del Tequendama"/>
    <x v="1"/>
    <x v="0"/>
    <m/>
    <n v="9"/>
    <s v="2018 - 2027"/>
    <s v="Implementación"/>
    <s v="Discapacidad"/>
    <n v="64.26523297491039"/>
    <m/>
  </r>
  <r>
    <s v="Tequendama"/>
    <s v="San Antonio del Tequendama"/>
    <x v="1"/>
    <x v="1"/>
    <m/>
    <n v="10"/>
    <s v="2018 - 2028"/>
    <s v="Implementación"/>
    <s v="Envejecimiento y vejéz"/>
    <n v="58.655913978494631"/>
    <m/>
  </r>
  <r>
    <s v="Tequendama"/>
    <s v="San Antonio del Tequendama"/>
    <x v="1"/>
    <x v="37"/>
    <m/>
    <n v="9"/>
    <s v="2018 - 2027"/>
    <s v="Implementación"/>
    <s v="Erradicación de trabajo infantíl"/>
    <n v="59.892473118279575"/>
    <m/>
  </r>
  <r>
    <s v="Tequendama"/>
    <s v="San Antonio del Tequendama"/>
    <x v="1"/>
    <x v="8"/>
    <m/>
    <n v="9"/>
    <s v="2017 - 2026"/>
    <s v="Implementación"/>
    <s v="Juventud"/>
    <s v="Sin dato"/>
    <m/>
  </r>
  <r>
    <s v="Tequendama"/>
    <s v="San Antonio del Tequendama"/>
    <x v="1"/>
    <x v="2"/>
    <m/>
    <n v="9"/>
    <s v="2018 - 2027"/>
    <s v="Implementación"/>
    <s v="Mujer y equidad de género"/>
    <n v="65.913978494623663"/>
    <m/>
  </r>
  <r>
    <s v="Tequendama"/>
    <s v="San Antonio del Tequendama"/>
    <x v="1"/>
    <x v="38"/>
    <m/>
    <n v="9"/>
    <s v="2018 - 2027"/>
    <s v="Implementación"/>
    <s v="Paz"/>
    <s v="Sin dato"/>
    <m/>
  </r>
  <r>
    <s v="Tequendama"/>
    <s v="San Antonio del Tequendama"/>
    <x v="1"/>
    <x v="4"/>
    <m/>
    <n v="10"/>
    <s v="2018 - 2028"/>
    <s v="Implementación"/>
    <s v="PIIA"/>
    <n v="52.688172043010759"/>
    <m/>
  </r>
  <r>
    <s v="Tequendama"/>
    <s v="San Antonio del Tequendama"/>
    <x v="1"/>
    <x v="24"/>
    <m/>
    <n v="14"/>
    <s v="2013 - 2027"/>
    <s v="Implementación"/>
    <s v="Salud sexual"/>
    <n v="58.422939068100362"/>
    <m/>
  </r>
  <r>
    <s v="Tequendama"/>
    <s v="San Antonio del Tequendama"/>
    <x v="1"/>
    <x v="5"/>
    <m/>
    <n v="10"/>
    <s v="2018 - 2028"/>
    <s v="Implementación"/>
    <s v="SAN"/>
    <n v="57.455197132616497"/>
    <m/>
  </r>
  <r>
    <s v="Tequendama"/>
    <s v="San Antonio del Tequendama"/>
    <x v="1"/>
    <x v="11"/>
    <m/>
    <n v="10"/>
    <s v="2018 - 2028"/>
    <s v="Implementación"/>
    <s v="Víctimas del conflicto"/>
    <n v="59.784946236559136"/>
    <m/>
  </r>
  <r>
    <s v="Sumapaz"/>
    <s v="San Bernardo"/>
    <x v="0"/>
    <x v="0"/>
    <m/>
    <n v="9"/>
    <s v="2018 - 2027"/>
    <s v="Implementación"/>
    <s v="Discapacidad"/>
    <n v="46.559139784946247"/>
    <m/>
  </r>
  <r>
    <s v="Sumapaz"/>
    <s v="San Bernardo"/>
    <x v="0"/>
    <x v="1"/>
    <m/>
    <n v="9"/>
    <s v="2018 - 2027"/>
    <s v="Implementación"/>
    <s v="Envejecimiento y vejéz"/>
    <n v="47.741935483870975"/>
    <m/>
  </r>
  <r>
    <s v="Sumapaz"/>
    <s v="San Bernardo"/>
    <x v="0"/>
    <x v="8"/>
    <m/>
    <n v="9"/>
    <s v="2018 - 2027"/>
    <s v="Implementación"/>
    <s v="Juventud"/>
    <n v="49.892473118279568"/>
    <m/>
  </r>
  <r>
    <s v="Sumapaz"/>
    <s v="San Bernardo"/>
    <x v="0"/>
    <x v="2"/>
    <m/>
    <n v="9"/>
    <s v="2018 - 2027"/>
    <s v="Implementación"/>
    <s v="Mujer y equidad de género"/>
    <n v="48.74551971326165"/>
    <m/>
  </r>
  <r>
    <s v="Sumapaz"/>
    <s v="San Bernardo"/>
    <x v="0"/>
    <x v="4"/>
    <m/>
    <n v="9"/>
    <s v="2018 - 2027"/>
    <s v="Implementación"/>
    <s v="PIIA"/>
    <n v="49.713261648745522"/>
    <m/>
  </r>
  <r>
    <s v="Sumapaz"/>
    <s v="San Bernardo"/>
    <x v="0"/>
    <x v="15"/>
    <m/>
    <n v="9"/>
    <s v="2018 - 2027"/>
    <s v="Implementación"/>
    <s v="Salud mental"/>
    <n v="43.33333333333335"/>
    <m/>
  </r>
  <r>
    <s v="Sumapaz"/>
    <s v="San Bernardo"/>
    <x v="0"/>
    <x v="5"/>
    <s v="Acuerdo No.14 de 2017"/>
    <n v="10"/>
    <s v="2017 - 2027"/>
    <s v="Implementación"/>
    <s v="SAN"/>
    <n v="68.172043010752674"/>
    <m/>
  </r>
  <r>
    <s v="Rionegro"/>
    <s v="San Cayetano"/>
    <x v="0"/>
    <x v="0"/>
    <m/>
    <n v="10"/>
    <s v="2019 - 2029"/>
    <s v="Implementación"/>
    <s v="Discapacidad"/>
    <n v="34.01433691756273"/>
    <m/>
  </r>
  <r>
    <s v="Rionegro"/>
    <s v="San Cayetano"/>
    <x v="0"/>
    <x v="1"/>
    <m/>
    <n v="10"/>
    <s v="2019 - 2029"/>
    <s v="Implementación"/>
    <s v="Envejecimiento y vejéz"/>
    <n v="30.250896057347674"/>
    <m/>
  </r>
  <r>
    <s v="Rionegro"/>
    <s v="San Cayetano"/>
    <x v="0"/>
    <x v="8"/>
    <m/>
    <n v="10"/>
    <s v="2019 - 2029"/>
    <s v="Implementación"/>
    <s v="Juventud"/>
    <n v="34.551971326164882"/>
    <m/>
  </r>
  <r>
    <s v="Rionegro"/>
    <s v="San Cayetano"/>
    <x v="0"/>
    <x v="2"/>
    <m/>
    <n v="10"/>
    <s v="2019 - 2029"/>
    <s v="Implementación"/>
    <s v="Mujer y equidad de género"/>
    <n v="35.089605734767034"/>
    <m/>
  </r>
  <r>
    <s v="Rionegro"/>
    <s v="San Cayetano"/>
    <x v="0"/>
    <x v="4"/>
    <m/>
    <n v="10"/>
    <s v="2019 - 2029"/>
    <s v="Implementación"/>
    <s v="PIIA"/>
    <n v="34.551971326164882"/>
    <m/>
  </r>
  <r>
    <s v="Rionegro"/>
    <s v="San Cayetano"/>
    <x v="0"/>
    <x v="5"/>
    <m/>
    <n v="10"/>
    <s v="2019 - 2029"/>
    <s v="Implementación"/>
    <s v="SAN"/>
    <n v="33.476702508960585"/>
    <m/>
  </r>
  <r>
    <s v="Gualivá"/>
    <s v="San Francisco"/>
    <x v="0"/>
    <x v="4"/>
    <m/>
    <n v="11"/>
    <s v="2014 - 2025"/>
    <s v="Implementación"/>
    <s v="PIIA"/>
    <n v="34.068100358422939"/>
    <m/>
  </r>
  <r>
    <s v="Gualivá"/>
    <s v="San Francisco"/>
    <x v="0"/>
    <x v="8"/>
    <m/>
    <s v="Sin dato"/>
    <s v="Sin dato"/>
    <s v="Implementación"/>
    <s v="Juventud"/>
    <n v="30.788530465949822"/>
    <m/>
  </r>
  <r>
    <s v="Gualivá"/>
    <s v="San Francisco"/>
    <x v="0"/>
    <x v="0"/>
    <m/>
    <s v="Sin dato"/>
    <s v="Sin dato"/>
    <s v="Implementación"/>
    <s v="Discapacidad"/>
    <n v="32.078853046594979"/>
    <m/>
  </r>
  <r>
    <s v="Gualivá"/>
    <s v="San Francisco"/>
    <x v="0"/>
    <x v="2"/>
    <m/>
    <s v="Sin dato"/>
    <s v="Sin dato"/>
    <s v="Implementación"/>
    <s v="Mujer y equidad de género"/>
    <n v="34.229390681003586"/>
    <m/>
  </r>
  <r>
    <s v="Gualivá"/>
    <s v="San Francisco"/>
    <x v="0"/>
    <x v="4"/>
    <m/>
    <s v="Sin dato"/>
    <s v="Sin dato"/>
    <s v="Implementación"/>
    <s v="PIIA"/>
    <n v="34.068100358422939"/>
    <m/>
  </r>
  <r>
    <s v="Magdalena Centro"/>
    <s v="San Juan de Rioseco"/>
    <x v="0"/>
    <x v="1"/>
    <m/>
    <n v="10"/>
    <s v="2020 - 2030"/>
    <s v="Implementación"/>
    <s v="Envejecimiento y vejéz"/>
    <s v="Sin dato"/>
    <m/>
  </r>
  <r>
    <s v="Magdalena Centro"/>
    <s v="San Juan de Rioseco"/>
    <x v="0"/>
    <x v="2"/>
    <m/>
    <n v="10"/>
    <s v="2020 - 2030"/>
    <s v="Implementación"/>
    <s v="Mujer y equidad de género"/>
    <s v="Sin dato"/>
    <m/>
  </r>
  <r>
    <s v="Magdalena Centro"/>
    <s v="San Juan de Rioseco"/>
    <x v="0"/>
    <x v="4"/>
    <m/>
    <n v="10"/>
    <s v="2020 - 2030"/>
    <s v="Implementación"/>
    <s v="PIIA"/>
    <n v="59.066666666666663"/>
    <m/>
  </r>
  <r>
    <s v="Gualivá"/>
    <s v="Sasaima"/>
    <x v="1"/>
    <x v="0"/>
    <m/>
    <n v="10"/>
    <s v="2017 - 2027"/>
    <s v="Implementación"/>
    <s v="Discapacidad"/>
    <n v="38.207885304659513"/>
    <m/>
  </r>
  <r>
    <s v="Gualivá"/>
    <s v="Sasaima"/>
    <x v="1"/>
    <x v="1"/>
    <m/>
    <n v="10"/>
    <s v="2017 - 2027"/>
    <s v="Implementación"/>
    <s v="Envejecimiento y vejéz"/>
    <n v="37.186379928315425"/>
    <m/>
  </r>
  <r>
    <s v="Gualivá"/>
    <s v="Sasaima"/>
    <x v="1"/>
    <x v="2"/>
    <m/>
    <n v="10"/>
    <s v="2017 - 2027"/>
    <s v="Implementación"/>
    <s v="Mujer y equidad de género"/>
    <n v="36.326164874551985"/>
    <m/>
  </r>
  <r>
    <s v="Gualivá"/>
    <s v="Sasaima"/>
    <x v="1"/>
    <x v="4"/>
    <m/>
    <n v="10"/>
    <s v="2017 - 2027"/>
    <s v="Implementación"/>
    <s v="PIIA"/>
    <n v="43.476702508960578"/>
    <m/>
  </r>
  <r>
    <s v="Almeidas"/>
    <s v="Sesquilé"/>
    <x v="0"/>
    <x v="6"/>
    <m/>
    <s v="Sin dato"/>
    <s v="Sin dato"/>
    <s v="Formulación"/>
    <s v="Acción comunal"/>
    <s v="Sin dato"/>
    <m/>
  </r>
  <r>
    <s v="Almeidas"/>
    <s v="Sesquilé"/>
    <x v="0"/>
    <x v="0"/>
    <m/>
    <n v="10"/>
    <s v="2017 - 2027"/>
    <s v="Implementación"/>
    <s v="Discapacidad"/>
    <n v="49.605734767025091"/>
    <m/>
  </r>
  <r>
    <s v="Almeidas"/>
    <s v="Sesquilé"/>
    <x v="0"/>
    <x v="1"/>
    <m/>
    <n v="10"/>
    <s v="2019 - 2029"/>
    <s v="Implementación"/>
    <s v="Envejecimiento y vejéz"/>
    <n v="55.412186379928315"/>
    <m/>
  </r>
  <r>
    <s v="Almeidas"/>
    <s v="Sesquilé"/>
    <x v="0"/>
    <x v="8"/>
    <m/>
    <n v="11"/>
    <s v="2019 - 2030"/>
    <s v="Implementación"/>
    <s v="Juventud"/>
    <n v="44.767025089605731"/>
    <m/>
  </r>
  <r>
    <s v="Almeidas"/>
    <s v="Sesquilé"/>
    <x v="0"/>
    <x v="2"/>
    <m/>
    <n v="10"/>
    <s v="2019 - 2029"/>
    <s v="Implementación"/>
    <s v="Mujer y equidad de género"/>
    <n v="59.121863799283148"/>
    <m/>
  </r>
  <r>
    <s v="Almeidas"/>
    <s v="Sesquilé"/>
    <x v="0"/>
    <x v="4"/>
    <m/>
    <n v="10"/>
    <s v="2019 - 2029"/>
    <s v="Implementación"/>
    <s v="PIIA"/>
    <n v="52.455197132616476"/>
    <m/>
  </r>
  <r>
    <s v="Almeidas"/>
    <s v="Sesquilé"/>
    <x v="0"/>
    <x v="5"/>
    <m/>
    <n v="11"/>
    <s v="2019 - 2030"/>
    <s v="Implementación"/>
    <s v="SAN"/>
    <n v="39.928315412186393"/>
    <m/>
  </r>
  <r>
    <s v="Almeidas"/>
    <s v="Sesquilé"/>
    <x v="0"/>
    <x v="13"/>
    <m/>
    <n v="10"/>
    <s v="2019 - 2029"/>
    <s v="Implementación"/>
    <s v="SPA"/>
    <n v="46.379928315412201"/>
    <m/>
  </r>
  <r>
    <s v="Sumapaz"/>
    <s v="Silvania"/>
    <x v="0"/>
    <x v="0"/>
    <m/>
    <n v="10"/>
    <s v="2019 - 2029"/>
    <s v="Implementación"/>
    <s v="Discapacidad"/>
    <n v="67.706093189964179"/>
    <m/>
  </r>
  <r>
    <s v="Sumapaz"/>
    <s v="Silvania"/>
    <x v="0"/>
    <x v="34"/>
    <m/>
    <n v="11"/>
    <s v="2015 - 2026"/>
    <s v="Implementación"/>
    <s v="Emprendimiento"/>
    <n v="40.250896057347681"/>
    <m/>
  </r>
  <r>
    <s v="Sumapaz"/>
    <s v="Silvania"/>
    <x v="0"/>
    <x v="1"/>
    <m/>
    <n v="10"/>
    <s v="2019 - 2029"/>
    <s v="Implementación"/>
    <s v="Envejecimiento y vejéz"/>
    <n v="69.587813620071699"/>
    <m/>
  </r>
  <r>
    <s v="Sumapaz"/>
    <s v="Silvania"/>
    <x v="0"/>
    <x v="8"/>
    <m/>
    <n v="10"/>
    <s v="2019 - 2029"/>
    <s v="Implementación"/>
    <s v="Juventud"/>
    <n v="73.082437275985669"/>
    <m/>
  </r>
  <r>
    <s v="Sumapaz"/>
    <s v="Silvania"/>
    <x v="0"/>
    <x v="2"/>
    <m/>
    <n v="10"/>
    <s v="2011 - 2021"/>
    <s v="Implementación"/>
    <s v="Mujer y equidad de género"/>
    <n v="53.63799283154124"/>
    <m/>
  </r>
  <r>
    <s v="Sumapaz"/>
    <s v="Silvania"/>
    <x v="0"/>
    <x v="15"/>
    <m/>
    <n v="10"/>
    <s v="2019 - 2029"/>
    <s v="Implementación"/>
    <s v="Salud mental"/>
    <n v="67.16845878136202"/>
    <m/>
  </r>
  <r>
    <s v="Ubaté"/>
    <s v="Simijaca"/>
    <x v="1"/>
    <x v="0"/>
    <s v="Acuerdo No.21 de 2018"/>
    <n v="8"/>
    <s v="2018 - 2027"/>
    <s v="Implementación"/>
    <s v="Discapacidad"/>
    <n v="54.265232974910383"/>
    <m/>
  </r>
  <r>
    <s v="Ubaté"/>
    <s v="Simijaca"/>
    <x v="1"/>
    <x v="1"/>
    <s v="Acuerdo No.04 de 2018"/>
    <n v="10"/>
    <s v="2017 - 2027"/>
    <s v="Implementación"/>
    <s v="Envejecimiento y vejéz"/>
    <n v="62.508960573476706"/>
    <m/>
  </r>
  <r>
    <s v="Ubaté"/>
    <s v="Simijaca"/>
    <x v="1"/>
    <x v="4"/>
    <s v="Acuerdo No.30 de 2013"/>
    <n v="10"/>
    <s v="2013 - 2023"/>
    <s v="Agenda Pública"/>
    <s v="PIIA"/>
    <n v="49.229390681003593"/>
    <m/>
  </r>
  <r>
    <s v="Ubaté"/>
    <s v="Simijaca"/>
    <x v="1"/>
    <x v="11"/>
    <s v="Acuerdo No.14 de 2018"/>
    <n v="13"/>
    <s v="2018 - 2026"/>
    <s v="Implementación"/>
    <s v="Víctimas del conflicto"/>
    <n v="54.874551971326163"/>
    <m/>
  </r>
  <r>
    <s v="Sabana Centro"/>
    <s v="Sopó"/>
    <x v="1"/>
    <x v="1"/>
    <m/>
    <n v="9"/>
    <s v="2015 - 2024"/>
    <s v="Implementación"/>
    <s v="Envejecimiento y vejéz"/>
    <n v="55.286738351254492"/>
    <m/>
  </r>
  <r>
    <s v="Sabana Centro"/>
    <s v="Sopó"/>
    <x v="1"/>
    <x v="39"/>
    <m/>
    <n v="9"/>
    <s v="2019 - 2028"/>
    <s v="Implementación"/>
    <s v="Generación de ingresos"/>
    <n v="40.340501792114708"/>
    <m/>
  </r>
  <r>
    <s v="Sabana Centro"/>
    <s v="Sopó"/>
    <x v="1"/>
    <x v="8"/>
    <m/>
    <n v="10"/>
    <s v="2019 - 2029"/>
    <s v="Implementación"/>
    <s v="Juventud"/>
    <n v="40.071684587813635"/>
    <m/>
  </r>
  <r>
    <s v="Sabana Centro"/>
    <s v="Sopó"/>
    <x v="1"/>
    <x v="19"/>
    <m/>
    <n v="7"/>
    <s v="2021 - 2028"/>
    <s v="Implementación"/>
    <s v="Libertad religiosa"/>
    <n v="38.046594982078865"/>
    <m/>
  </r>
  <r>
    <s v="Sabana Centro"/>
    <s v="Sopó"/>
    <x v="1"/>
    <x v="2"/>
    <m/>
    <n v="10"/>
    <s v="2017 - 2027"/>
    <s v="Implementación"/>
    <s v="Mujer y equidad de género"/>
    <n v="41.093189964157716"/>
    <m/>
  </r>
  <r>
    <s v="Sabana Centro"/>
    <s v="Sopó"/>
    <x v="1"/>
    <x v="4"/>
    <m/>
    <n v="10"/>
    <s v="2013 - 2023"/>
    <s v="Implementación"/>
    <s v="PIIA"/>
    <n v="34.157706093189965"/>
    <m/>
  </r>
  <r>
    <s v="Sabana Centro"/>
    <s v="Sopó"/>
    <x v="1"/>
    <x v="17"/>
    <m/>
    <n v="11"/>
    <s v="2021 - 2032"/>
    <s v="Implementación"/>
    <s v="Recreación y deporte"/>
    <n v="58.207885304659506"/>
    <m/>
  </r>
  <r>
    <s v="Sabana Centro"/>
    <s v="Sopó"/>
    <x v="1"/>
    <x v="5"/>
    <m/>
    <n v="2023"/>
    <s v="2013 - 2023"/>
    <s v="Implementación"/>
    <s v="SAN"/>
    <n v="32.75985663082438"/>
    <m/>
  </r>
  <r>
    <s v="Sabana Occidente"/>
    <s v="Subachoque"/>
    <x v="0"/>
    <x v="4"/>
    <m/>
    <s v="Sin dato"/>
    <s v="Sin dato"/>
    <s v="Agenda Pública"/>
    <s v="PIIA"/>
    <s v="Sin dato"/>
    <m/>
  </r>
  <r>
    <s v="Sabana Occidente"/>
    <s v="Subachoque"/>
    <x v="0"/>
    <x v="12"/>
    <s v="Acuerdo No.03 de 2013"/>
    <s v="Acuerdo No.03 de 2013"/>
    <s v="2016 - 2023"/>
    <s v="Evaluación"/>
    <s v="Social"/>
    <n v="65.833333333333343"/>
    <m/>
  </r>
  <r>
    <s v="Almeidas"/>
    <s v="Suesca"/>
    <x v="0"/>
    <x v="0"/>
    <m/>
    <n v="10"/>
    <s v="2019 - 2029"/>
    <s v="Implementación"/>
    <s v="Discapacidad"/>
    <n v="55.483870967741936"/>
    <m/>
  </r>
  <r>
    <s v="Almeidas"/>
    <s v="Suesca"/>
    <x v="0"/>
    <x v="2"/>
    <m/>
    <n v="10"/>
    <s v="2019 - 2029"/>
    <s v="Implementación"/>
    <s v="Mujer y equidad de género"/>
    <s v="Sin dato"/>
    <m/>
  </r>
  <r>
    <s v="Almeidas"/>
    <s v="Suesca"/>
    <x v="0"/>
    <x v="4"/>
    <m/>
    <n v="10"/>
    <s v="2020 - 2029"/>
    <s v="Implementación"/>
    <s v="PIIA"/>
    <n v="67.616487455197174"/>
    <m/>
  </r>
  <r>
    <s v="Almeidas"/>
    <s v="Suesca"/>
    <x v="0"/>
    <x v="5"/>
    <m/>
    <n v="10"/>
    <s v="Sin dato"/>
    <s v="Formulación"/>
    <s v="SAN"/>
    <n v="50.412186379928322"/>
    <m/>
  </r>
  <r>
    <s v="Gualivá"/>
    <s v="Supatá"/>
    <x v="1"/>
    <x v="4"/>
    <m/>
    <n v="10"/>
    <s v="2014 - 2024"/>
    <s v="Implementación"/>
    <s v="PIIA"/>
    <n v="43.745519713261658"/>
    <m/>
  </r>
  <r>
    <s v="Gualivá"/>
    <s v="Supatá"/>
    <x v="1"/>
    <x v="5"/>
    <m/>
    <n v="10"/>
    <s v="2016 - 2026"/>
    <s v="Implementación"/>
    <s v="SAN"/>
    <s v="Sin dato"/>
    <m/>
  </r>
  <r>
    <s v="Ubaté"/>
    <s v="Susa"/>
    <x v="1"/>
    <x v="0"/>
    <s v="Acuerdo No.06 de 2018"/>
    <n v="10"/>
    <s v="2018 - 2028"/>
    <s v="Implementación"/>
    <s v="Discapacidad"/>
    <n v="33.010752688172047"/>
    <m/>
  </r>
  <r>
    <s v="Ubaté"/>
    <s v="Susa"/>
    <x v="1"/>
    <x v="1"/>
    <s v="Acuerdo No.09 de 2018"/>
    <n v="10"/>
    <s v="2018 - 2028"/>
    <s v="Implementación"/>
    <s v="Envejecimiento y vejéz"/>
    <n v="34.982078853046609"/>
    <m/>
  </r>
  <r>
    <s v="Ubaté"/>
    <s v="Susa"/>
    <x v="1"/>
    <x v="2"/>
    <s v="Acuerdo No.07 de 2018"/>
    <n v="10"/>
    <s v="2018 - 2028"/>
    <s v="Implementación"/>
    <s v="Mujer y equidad de género"/>
    <n v="32.455197132616483"/>
    <m/>
  </r>
  <r>
    <s v="Ubaté"/>
    <s v="Susa"/>
    <x v="1"/>
    <x v="4"/>
    <s v="Acuerdo No.12 de 2018"/>
    <n v="10"/>
    <s v="2018 - 2028"/>
    <s v="Implementación"/>
    <s v="PIIA"/>
    <n v="34.713261648745529"/>
    <m/>
  </r>
  <r>
    <s v="Ubaté"/>
    <s v="Susa"/>
    <x v="1"/>
    <x v="5"/>
    <s v="Acuerdo No.14 de 2019"/>
    <n v="10"/>
    <s v="2019 - 2029"/>
    <s v="Implementación"/>
    <s v="SAN"/>
    <n v="53.207885304659506"/>
    <m/>
  </r>
  <r>
    <s v="Ubaté"/>
    <s v="Sutatausa"/>
    <x v="0"/>
    <x v="0"/>
    <s v="Acuerdo No.005 de 2019"/>
    <n v="10"/>
    <s v="2019 - 2029"/>
    <s v="Implementación"/>
    <s v="Discapacidad"/>
    <n v="60.627240143369171"/>
    <m/>
  </r>
  <r>
    <s v="Ubaté"/>
    <s v="Sutatausa"/>
    <x v="0"/>
    <x v="1"/>
    <s v="Acuerdo No.017 de 2017"/>
    <n v="10"/>
    <s v="2017 - 2027"/>
    <s v="Implementación"/>
    <s v="Envejecimiento y vejéz"/>
    <n v="59.982078853046602"/>
    <m/>
  </r>
  <r>
    <s v="Ubaté"/>
    <s v="Sutatausa"/>
    <x v="0"/>
    <x v="8"/>
    <m/>
    <s v="Sin dato"/>
    <s v="Sin dato"/>
    <s v="Agenda Pública"/>
    <s v="Juventud"/>
    <s v="Sin dato"/>
    <m/>
  </r>
  <r>
    <s v="Ubaté"/>
    <s v="Sutatausa"/>
    <x v="0"/>
    <x v="2"/>
    <m/>
    <s v="Sin dato"/>
    <s v="Sin dato"/>
    <s v="Formulación"/>
    <s v="Mujer y equidad de género"/>
    <s v="Sin dato"/>
    <m/>
  </r>
  <r>
    <s v="Ubaté"/>
    <s v="Sutatausa"/>
    <x v="0"/>
    <x v="4"/>
    <s v="Acuerdo No.018 de 2017 (2017-2027)"/>
    <n v="10"/>
    <s v="2017 - 2027"/>
    <s v="Implementación"/>
    <s v="PIIA"/>
    <n v="39.175627240143378"/>
    <m/>
  </r>
  <r>
    <s v="Sabana Centro"/>
    <s v="Tabio"/>
    <x v="0"/>
    <x v="0"/>
    <m/>
    <n v="10"/>
    <s v="2019 - 2029"/>
    <s v="Implementación"/>
    <s v="Discapacidad"/>
    <n v="34.283154121863795"/>
    <m/>
  </r>
  <r>
    <s v="Sabana Centro"/>
    <s v="Tabio"/>
    <x v="0"/>
    <x v="1"/>
    <m/>
    <n v="10"/>
    <s v="2019 - 2029"/>
    <s v="Implementación"/>
    <s v="Envejecimiento y vejéz"/>
    <n v="58.530465949820794"/>
    <m/>
  </r>
  <r>
    <s v="Sabana Centro"/>
    <s v="Tabio"/>
    <x v="0"/>
    <x v="8"/>
    <m/>
    <n v="10"/>
    <s v="2019 - 2029"/>
    <s v="Implementación"/>
    <s v="Juventud"/>
    <n v="58.315412186379938"/>
    <m/>
  </r>
  <r>
    <s v="Sabana Centro"/>
    <s v="Tabio"/>
    <x v="0"/>
    <x v="2"/>
    <m/>
    <n v="10"/>
    <s v="2018 - 2028"/>
    <s v="Implementación"/>
    <s v="Mujer y equidad de género"/>
    <n v="62.182795698924728"/>
    <m/>
  </r>
  <r>
    <s v="Sabana Centro"/>
    <s v="Tabio"/>
    <x v="0"/>
    <x v="23"/>
    <m/>
    <n v="10"/>
    <s v="2018 - 2028"/>
    <s v="Implementación"/>
    <s v="Participación ciudadana"/>
    <s v="Sin dato"/>
    <m/>
  </r>
  <r>
    <s v="Sabana Centro"/>
    <s v="Tabio"/>
    <x v="0"/>
    <x v="4"/>
    <m/>
    <n v="10"/>
    <s v="2014 - 2024"/>
    <s v="Implementación"/>
    <s v="PIIA"/>
    <n v="64.551971326164875"/>
    <m/>
  </r>
  <r>
    <s v="Sabana Centro"/>
    <s v="Tabio"/>
    <x v="0"/>
    <x v="17"/>
    <m/>
    <n v="10"/>
    <s v="2019 - 2029"/>
    <s v="Implementación"/>
    <s v="Recreación y deporte"/>
    <n v="61.487455197132618"/>
    <m/>
  </r>
  <r>
    <s v="Ubaté"/>
    <s v="Tausa"/>
    <x v="1"/>
    <x v="0"/>
    <s v="Acuerdo No.31 de 2016"/>
    <n v="10"/>
    <s v="2016 - 2026"/>
    <s v="Implementación"/>
    <s v="Discapacidad"/>
    <n v="47.258064516129025"/>
    <m/>
  </r>
  <r>
    <s v="Ubaté"/>
    <s v="Tausa"/>
    <x v="1"/>
    <x v="1"/>
    <s v="Acuerdo No.05 de 2019"/>
    <n v="10"/>
    <s v="2018 - 2028"/>
    <s v="Implementación"/>
    <s v="Envejecimiento y vejéz"/>
    <n v="35.483870967741936"/>
    <m/>
  </r>
  <r>
    <s v="Ubaté"/>
    <s v="Tausa"/>
    <x v="1"/>
    <x v="2"/>
    <s v="Acuerdo No.26 de 2017"/>
    <n v="10"/>
    <s v="2017 - 2027"/>
    <s v="Implementación"/>
    <s v="Mujer y equidad de género"/>
    <n v="40"/>
    <m/>
  </r>
  <r>
    <s v="Ubaté"/>
    <s v="Tausa"/>
    <x v="1"/>
    <x v="0"/>
    <s v="Acuerdo No.32 de 2013"/>
    <n v="10"/>
    <s v="2013 - 2023"/>
    <s v="Implementación"/>
    <s v="PIIA"/>
    <n v="32.939068100358419"/>
    <m/>
  </r>
  <r>
    <s v="Ubaté"/>
    <s v="Tausa"/>
    <x v="1"/>
    <x v="5"/>
    <s v="Acuerdo No.16 de 2015"/>
    <n v="9"/>
    <s v="2015 - 2024"/>
    <s v="Implementación"/>
    <s v="SAN"/>
    <n v="24.731182795698931"/>
    <m/>
  </r>
  <r>
    <s v="Tequendama"/>
    <s v="Tena "/>
    <x v="0"/>
    <x v="0"/>
    <m/>
    <s v="Sin dato"/>
    <s v="Sin dato"/>
    <s v="Formulación"/>
    <s v="Discapacidad"/>
    <n v="75.999999999999986"/>
    <m/>
  </r>
  <r>
    <s v="Tequendama"/>
    <s v="Tena "/>
    <x v="0"/>
    <x v="8"/>
    <m/>
    <n v="9"/>
    <s v="2017 - 2026"/>
    <s v="Implementación"/>
    <s v="Juventud"/>
    <n v="39.74910394265234"/>
    <m/>
  </r>
  <r>
    <s v="Tequendama"/>
    <s v="Tena "/>
    <x v="0"/>
    <x v="2"/>
    <m/>
    <n v="10"/>
    <s v="2013 - 2023"/>
    <s v="Implementación"/>
    <s v="Mujer y equidad de género"/>
    <n v="69.193548387096769"/>
    <m/>
  </r>
  <r>
    <s v="Tequendama"/>
    <s v="Tena "/>
    <x v="0"/>
    <x v="4"/>
    <m/>
    <n v="9"/>
    <s v="2014 - 2023"/>
    <s v="Implementación"/>
    <s v="PIIA"/>
    <n v="41.003584229390704"/>
    <m/>
  </r>
  <r>
    <s v="Tequendama"/>
    <s v="Tena "/>
    <x v="0"/>
    <x v="21"/>
    <m/>
    <s v="Sin dato"/>
    <s v="Sin dato"/>
    <s v="Formulación"/>
    <s v="Protección y bienestar animal"/>
    <n v="61.199999999999982"/>
    <m/>
  </r>
  <r>
    <s v="Tequendama"/>
    <s v="Tena "/>
    <x v="0"/>
    <x v="5"/>
    <m/>
    <n v="9"/>
    <s v="2014 - 2023"/>
    <s v="Implementación"/>
    <s v="SAN"/>
    <n v="39.390681003584241"/>
    <m/>
  </r>
  <r>
    <s v="Sabana Centro"/>
    <s v="Tenjo"/>
    <x v="1"/>
    <x v="0"/>
    <m/>
    <n v="10"/>
    <s v="2013 - 2023"/>
    <s v="Implementación"/>
    <s v="Discapacidad"/>
    <n v="38.010752688172047"/>
    <m/>
  </r>
  <r>
    <s v="Sabana Centro"/>
    <s v="Tenjo"/>
    <x v="1"/>
    <x v="1"/>
    <m/>
    <n v="10"/>
    <s v="2013 - 2023"/>
    <s v="Implementación"/>
    <s v="Envejecimiento y vejéz"/>
    <n v="31.16487455197133"/>
    <m/>
  </r>
  <r>
    <s v="Sabana Centro"/>
    <s v="Tenjo"/>
    <x v="1"/>
    <x v="7"/>
    <m/>
    <n v="10"/>
    <s v="2013 - 2023"/>
    <s v="Implementación"/>
    <s v="Familia"/>
    <n v="36.236559139784958"/>
    <m/>
  </r>
  <r>
    <s v="Sabana Centro"/>
    <s v="Tenjo"/>
    <x v="1"/>
    <x v="8"/>
    <m/>
    <n v="10"/>
    <s v="2013 - 2023"/>
    <s v="Implementación"/>
    <s v="Juventud"/>
    <n v="60.358422939068106"/>
    <m/>
  </r>
  <r>
    <s v="Sabana Centro"/>
    <s v="Tenjo"/>
    <x v="1"/>
    <x v="2"/>
    <m/>
    <n v="10"/>
    <s v="2013 - 2023"/>
    <s v="Implementación"/>
    <s v="Mujer y equidad de género"/>
    <n v="52.867383512544826"/>
    <m/>
  </r>
  <r>
    <s v="Sabana Centro"/>
    <s v="Tenjo"/>
    <x v="1"/>
    <x v="23"/>
    <m/>
    <n v="10"/>
    <s v="2013 - 2023"/>
    <s v="Implementación"/>
    <s v="Participación ciudadana"/>
    <n v="46.48745519713264"/>
    <m/>
  </r>
  <r>
    <s v="Sabana Centro"/>
    <s v="Tenjo"/>
    <x v="1"/>
    <x v="4"/>
    <m/>
    <n v="10"/>
    <s v="2013 - 2023"/>
    <s v="Implementación"/>
    <s v="PIIA"/>
    <n v="61.541218637992841"/>
    <m/>
  </r>
  <r>
    <s v="Sabana Centro"/>
    <s v="Tenjo"/>
    <x v="1"/>
    <x v="15"/>
    <m/>
    <n v="10"/>
    <s v="2013 - 2023"/>
    <s v="Implementación"/>
    <s v="Salud mental"/>
    <n v="35.949820788530481"/>
    <m/>
  </r>
  <r>
    <s v="Sabana Centro"/>
    <s v="Tenjo"/>
    <x v="1"/>
    <x v="5"/>
    <m/>
    <n v="10"/>
    <s v="2013 - 2023"/>
    <s v="Implementación"/>
    <s v="SAN"/>
    <n v="67.426523297491045"/>
    <m/>
  </r>
  <r>
    <s v="Sabana Centro"/>
    <s v="Tenjo"/>
    <x v="1"/>
    <x v="25"/>
    <m/>
    <n v="10"/>
    <s v="2013 - 2023"/>
    <s v="Implementación"/>
    <s v="Seguridad y salud en el trabajo"/>
    <n v="36.971326164874569"/>
    <m/>
  </r>
  <r>
    <s v="Sabana Centro"/>
    <s v="Tenjo"/>
    <x v="1"/>
    <x v="11"/>
    <m/>
    <n v="10"/>
    <s v="2013 - 2023"/>
    <s v="Implementación"/>
    <s v="Víctimas del conflicto"/>
    <n v="51.057347670250913"/>
    <m/>
  </r>
  <r>
    <s v="Sumapaz"/>
    <s v="Tibacuy"/>
    <x v="0"/>
    <x v="0"/>
    <m/>
    <n v="9"/>
    <s v="2018 - 2029"/>
    <s v="Implementación"/>
    <s v="Discapacidad"/>
    <n v="53.58422939068101"/>
    <m/>
  </r>
  <r>
    <s v="Sumapaz"/>
    <s v="Tibacuy"/>
    <x v="0"/>
    <x v="1"/>
    <m/>
    <n v="10"/>
    <s v="2018 - 2029"/>
    <s v="Implementación"/>
    <s v="Envejecimiento y vejéz"/>
    <n v="49.87455197132617"/>
    <m/>
  </r>
  <r>
    <s v="Sumapaz"/>
    <s v="Tibacuy"/>
    <x v="0"/>
    <x v="7"/>
    <m/>
    <n v="11"/>
    <s v="2018 - 2029"/>
    <s v="Implementación"/>
    <s v="Familia"/>
    <n v="53.261648745519729"/>
    <m/>
  </r>
  <r>
    <s v="Sumapaz"/>
    <s v="Tibacuy"/>
    <x v="0"/>
    <x v="8"/>
    <m/>
    <n v="11"/>
    <s v="2018 - 2029"/>
    <s v="Implementación"/>
    <s v="Juventud"/>
    <n v="53.996415770609325"/>
    <m/>
  </r>
  <r>
    <s v="Sumapaz"/>
    <s v="Tibacuy"/>
    <x v="0"/>
    <x v="2"/>
    <m/>
    <n v="11"/>
    <s v="2018 - 2029"/>
    <s v="Implementación"/>
    <s v="Mujer y equidad de género"/>
    <n v="71.075268817204318"/>
    <m/>
  </r>
  <r>
    <s v="Sumapaz"/>
    <s v="Tibacuy"/>
    <x v="0"/>
    <x v="4"/>
    <m/>
    <n v="11"/>
    <s v="2018 - 2029"/>
    <s v="Implementación"/>
    <s v="PIIA"/>
    <n v="52.831541218638009"/>
    <m/>
  </r>
  <r>
    <s v="Sumapaz"/>
    <s v="Tibacuy"/>
    <x v="0"/>
    <x v="11"/>
    <m/>
    <n v="11"/>
    <s v="2018 - 2029"/>
    <s v="Implementación"/>
    <s v="Víctimas del conflicto"/>
    <n v="68.458781362007201"/>
    <m/>
  </r>
  <r>
    <s v="Almeidas"/>
    <s v="Tibirita"/>
    <x v="0"/>
    <x v="0"/>
    <m/>
    <n v="11"/>
    <s v="2019 - 2030"/>
    <s v="Implementación"/>
    <s v="Discapacidad"/>
    <n v="39.641577060931915"/>
    <m/>
  </r>
  <r>
    <s v="Almeidas"/>
    <s v="Tibirita"/>
    <x v="0"/>
    <x v="1"/>
    <m/>
    <n v="10"/>
    <s v="2015 - 2025"/>
    <s v="Implementación"/>
    <s v="Envejecimiento y vejéz"/>
    <n v="34.569892473118273"/>
    <m/>
  </r>
  <r>
    <s v="Almeidas"/>
    <s v="Tibirita"/>
    <x v="0"/>
    <x v="2"/>
    <m/>
    <n v="13"/>
    <s v="2015 - 2028"/>
    <s v="Implementación"/>
    <s v="Mujer y equidad de género"/>
    <n v="44.498207885304666"/>
    <m/>
  </r>
  <r>
    <s v="Almeidas"/>
    <s v="Tibirita"/>
    <x v="0"/>
    <x v="4"/>
    <m/>
    <n v="9"/>
    <s v="2013 - 2022"/>
    <s v="Implementación"/>
    <s v="PIIA"/>
    <n v="41.146953405017932"/>
    <m/>
  </r>
  <r>
    <s v="Almeidas"/>
    <s v="Tibirita"/>
    <x v="0"/>
    <x v="5"/>
    <m/>
    <n v="10"/>
    <s v="2015 - 2025"/>
    <s v="Implementación"/>
    <s v="SAN"/>
    <n v="34.659498207885299"/>
    <m/>
  </r>
  <r>
    <s v="Alto Magdalena"/>
    <s v="Tocaima"/>
    <x v="0"/>
    <x v="14"/>
    <m/>
    <s v="Sin dato"/>
    <s v="Sin dato"/>
    <s v="Formulación"/>
    <s v="Cultura y turismo"/>
    <s v="Sin dato"/>
    <m/>
  </r>
  <r>
    <s v="Alto Magdalena"/>
    <s v="Tocaima"/>
    <x v="0"/>
    <x v="0"/>
    <m/>
    <n v="8"/>
    <s v="2014 - 2022"/>
    <s v="Implementación"/>
    <s v="Discapacidad"/>
    <s v="Sin dato"/>
    <m/>
  </r>
  <r>
    <s v="Alto Magdalena"/>
    <s v="Tocaima"/>
    <x v="0"/>
    <x v="8"/>
    <m/>
    <s v="Sin dato"/>
    <s v="Sin dato"/>
    <s v="Formulación"/>
    <s v="Juventud"/>
    <s v="Sin dato"/>
    <m/>
  </r>
  <r>
    <s v="Alto Magdalena"/>
    <s v="Tocaima"/>
    <x v="0"/>
    <x v="2"/>
    <m/>
    <s v="Sin dato"/>
    <s v="Sin dato"/>
    <s v="Formulación"/>
    <s v="Mujer y equidad de género"/>
    <s v="Sin dato"/>
    <m/>
  </r>
  <r>
    <s v="Sabana Centro"/>
    <s v="Tocancipá"/>
    <x v="0"/>
    <x v="0"/>
    <m/>
    <n v="9"/>
    <s v="2019 - 2028"/>
    <s v="Implementación"/>
    <s v="Discapacidad"/>
    <n v="38.978494623655905"/>
    <m/>
  </r>
  <r>
    <s v="Sabana Centro"/>
    <s v="Tocancipá"/>
    <x v="0"/>
    <x v="2"/>
    <m/>
    <n v="9"/>
    <s v="2019 - 2028"/>
    <s v="Implementación"/>
    <s v="Mujer y equidad de género"/>
    <n v="40.82437275985663"/>
    <m/>
  </r>
  <r>
    <s v="Rionegro"/>
    <s v="Topaipí"/>
    <x v="0"/>
    <x v="0"/>
    <m/>
    <n v="10"/>
    <s v="2015 - 2025"/>
    <s v="Implementación"/>
    <s v="Discapacidad"/>
    <n v="53.369175627240153"/>
    <m/>
  </r>
  <r>
    <s v="Oriente"/>
    <s v="Ubaque"/>
    <x v="0"/>
    <x v="0"/>
    <m/>
    <n v="10"/>
    <s v="2019 - 2029"/>
    <s v="Implementación"/>
    <s v="Discapacidad"/>
    <n v="43.584229390680996"/>
    <m/>
  </r>
  <r>
    <s v="Oriente"/>
    <s v="Ubaque"/>
    <x v="0"/>
    <x v="1"/>
    <m/>
    <n v="10"/>
    <s v="2019 - 2029"/>
    <s v="Implementación"/>
    <s v="Envejecimiento y vejéz"/>
    <n v="44.19354838709679"/>
    <m/>
  </r>
  <r>
    <s v="Oriente"/>
    <s v="Ubaque"/>
    <x v="0"/>
    <x v="2"/>
    <m/>
    <n v="10"/>
    <s v="2018 - 2028"/>
    <s v="Implementación"/>
    <s v="Mujer y equidad de género"/>
    <n v="54.774193548387089"/>
    <m/>
  </r>
  <r>
    <s v="Oriente"/>
    <s v="Ubaque"/>
    <x v="0"/>
    <x v="4"/>
    <m/>
    <n v="9"/>
    <s v="2014 - 2023"/>
    <s v="Implementación"/>
    <s v="PIIA"/>
    <n v="62.150537634408622"/>
    <m/>
  </r>
  <r>
    <s v="Oriente"/>
    <s v="Ubaque"/>
    <x v="0"/>
    <x v="15"/>
    <m/>
    <n v="10"/>
    <s v="2020 - 2030"/>
    <s v="Implementación"/>
    <s v="Salud mental"/>
    <n v="63.906810035842298"/>
    <m/>
  </r>
  <r>
    <s v="Oriente"/>
    <s v="Ubaque"/>
    <x v="0"/>
    <x v="5"/>
    <m/>
    <n v="10"/>
    <s v="2021 - 2031"/>
    <s v="Implementación"/>
    <s v="SAN"/>
    <n v="46.756272401433698"/>
    <m/>
  </r>
  <r>
    <s v="Ubaté"/>
    <s v="Ubaté"/>
    <x v="0"/>
    <x v="0"/>
    <s v="Acuerdo No.09 de 2014"/>
    <n v="10"/>
    <s v="2014 - 2024"/>
    <s v="Implementación"/>
    <s v="Discapacidad"/>
    <n v="57.333333333333329"/>
    <m/>
  </r>
  <r>
    <s v="Ubaté"/>
    <s v="Ubaté"/>
    <x v="0"/>
    <x v="1"/>
    <s v="Acuerdo No.02 de 2015"/>
    <n v="10"/>
    <s v="2015 - 2025"/>
    <s v="Implementación"/>
    <s v="Envejecimiento y vejéz"/>
    <n v="44.19354838709679"/>
    <m/>
  </r>
  <r>
    <s v="Ubaté"/>
    <s v="Ubaté"/>
    <x v="0"/>
    <x v="8"/>
    <s v="Acuerdo No.14 de 2015"/>
    <n v="10"/>
    <s v="2015 - 2025"/>
    <s v="Implementación"/>
    <s v="Juventud"/>
    <n v="53.752688172043008"/>
    <m/>
  </r>
  <r>
    <s v="Ubaté"/>
    <s v="Ubaté"/>
    <x v="0"/>
    <x v="2"/>
    <s v="Acuerdo No.13 de 2015"/>
    <n v="10"/>
    <s v="2015 - 2025"/>
    <s v="Implementación"/>
    <s v="Mujer y equidad de género"/>
    <n v="54.774193548387089"/>
    <m/>
  </r>
  <r>
    <s v="Ubaté"/>
    <s v="Ubaté"/>
    <x v="0"/>
    <x v="4"/>
    <s v="Acuerdo No.12 de 2017"/>
    <n v="10"/>
    <s v="2017 - 2027"/>
    <s v="Implementación"/>
    <s v="PIIA"/>
    <n v="62.150537634408622"/>
    <m/>
  </r>
  <r>
    <s v="Ubaté"/>
    <s v="Ubaté"/>
    <x v="0"/>
    <x v="19"/>
    <s v="Acuerdo No.12 de 2017"/>
    <n v="10"/>
    <s v="2019 - 2029"/>
    <s v="Implementación"/>
    <s v="Libertad religiosa"/>
    <n v="51.512544802867382"/>
    <m/>
  </r>
  <r>
    <s v="Ubaté"/>
    <s v="Ubaté"/>
    <x v="0"/>
    <x v="25"/>
    <m/>
    <s v="Sin dato"/>
    <s v="Sin dato"/>
    <s v="Implementación"/>
    <s v="Seguridad y salud en el trabajo"/>
    <n v="49.999999999999993"/>
    <m/>
  </r>
  <r>
    <s v="Ubaté"/>
    <s v="Ubaté"/>
    <x v="0"/>
    <x v="15"/>
    <m/>
    <s v="Sin dato"/>
    <s v="Sin dato"/>
    <s v="Implementación"/>
    <s v="Salud mental"/>
    <n v="35.416666666666671"/>
    <m/>
  </r>
  <r>
    <s v="Oriente"/>
    <s v="Une"/>
    <x v="0"/>
    <x v="0"/>
    <m/>
    <n v="10"/>
    <s v="2017 - 2027"/>
    <s v="Implementación"/>
    <s v="Discapacidad"/>
    <n v="66.702508960573496"/>
    <m/>
  </r>
  <r>
    <s v="Oriente"/>
    <s v="Une"/>
    <x v="0"/>
    <x v="1"/>
    <m/>
    <n v="10"/>
    <s v="2017 - 2027"/>
    <s v="Implementación"/>
    <s v="Envejecimiento y vejéz"/>
    <n v="59.892473118279568"/>
    <m/>
  </r>
  <r>
    <s v="Oriente"/>
    <s v="Une"/>
    <x v="0"/>
    <x v="8"/>
    <m/>
    <n v="10"/>
    <s v="2020 - 2027"/>
    <s v="Implementación"/>
    <s v="Juventud"/>
    <n v="61.326164874551971"/>
    <m/>
  </r>
  <r>
    <s v="Oriente"/>
    <s v="Une"/>
    <x v="0"/>
    <x v="2"/>
    <m/>
    <n v="10"/>
    <s v="2017 - 2027"/>
    <s v="Implementación"/>
    <s v="Mujer y equidad de género"/>
    <n v="67.043010752688176"/>
    <m/>
  </r>
  <r>
    <s v="Oriente"/>
    <s v="Une"/>
    <x v="0"/>
    <x v="4"/>
    <m/>
    <n v="10"/>
    <s v="2013 - 2023"/>
    <s v="Implementación"/>
    <s v="PIIA"/>
    <n v="56.881720430107528"/>
    <m/>
  </r>
  <r>
    <s v="Oriente"/>
    <s v="Une"/>
    <x v="0"/>
    <x v="5"/>
    <m/>
    <n v="10"/>
    <s v="2017 - 2027"/>
    <s v="Implementación"/>
    <s v="SAN"/>
    <n v="63.74551971326165"/>
    <m/>
  </r>
  <r>
    <s v="Gualivá"/>
    <s v="Útica"/>
    <x v="1"/>
    <x v="0"/>
    <m/>
    <n v="10"/>
    <s v="2017 - 2027"/>
    <s v="Implementación"/>
    <s v="Discapacidad"/>
    <n v="42.885304659498217"/>
    <m/>
  </r>
  <r>
    <s v="Gualivá"/>
    <s v="Útica"/>
    <x v="1"/>
    <x v="1"/>
    <m/>
    <n v="10"/>
    <s v="2017 - 2027"/>
    <s v="Implementación"/>
    <s v="Envejecimiento y vejéz"/>
    <n v="40.681003584229401"/>
    <m/>
  </r>
  <r>
    <s v="Gualivá"/>
    <s v="Útica"/>
    <x v="1"/>
    <x v="8"/>
    <m/>
    <n v="10"/>
    <s v="2017 - 2027"/>
    <s v="Implementación"/>
    <s v="Juventud"/>
    <s v="Sin dato"/>
    <m/>
  </r>
  <r>
    <s v="Gualivá"/>
    <s v="Útica"/>
    <x v="1"/>
    <x v="2"/>
    <m/>
    <n v="10"/>
    <s v="2017 - 2027"/>
    <s v="Implementación"/>
    <s v="Mujer y equidad de género"/>
    <n v="31.971326164874551"/>
    <m/>
  </r>
  <r>
    <s v="Gualivá"/>
    <s v="Útica"/>
    <x v="1"/>
    <x v="4"/>
    <m/>
    <n v="10"/>
    <s v="2015 - 2025"/>
    <s v="Implementación"/>
    <s v="PIIA"/>
    <n v="31.971326164874551"/>
    <m/>
  </r>
  <r>
    <s v="Gualivá"/>
    <s v="Útica"/>
    <x v="1"/>
    <x v="5"/>
    <m/>
    <n v="10"/>
    <s v="2015 - 2025"/>
    <s v="Implementación"/>
    <s v="SAN"/>
    <s v="Sin dato"/>
    <m/>
  </r>
  <r>
    <s v="Sumapaz"/>
    <s v="Venecia"/>
    <x v="0"/>
    <x v="0"/>
    <m/>
    <n v="10"/>
    <s v="2019 - 2029"/>
    <s v="Implementación"/>
    <s v="Discapacidad"/>
    <n v="73.476702508960585"/>
    <m/>
  </r>
  <r>
    <s v="Sumapaz"/>
    <s v="Venecia"/>
    <x v="0"/>
    <x v="1"/>
    <m/>
    <n v="9"/>
    <s v="2021 - 2030"/>
    <s v="Implementación"/>
    <s v="Envejecimiento y vejéz"/>
    <n v="47.921146953405021"/>
    <m/>
  </r>
  <r>
    <s v="Sumapaz"/>
    <s v="Venecia"/>
    <x v="0"/>
    <x v="2"/>
    <m/>
    <n v="9"/>
    <s v="2015 - 2024"/>
    <s v="Implementación"/>
    <s v="Mujer y equidad de género"/>
    <n v="48.387096774193552"/>
    <m/>
  </r>
  <r>
    <s v="Sumapaz"/>
    <s v="Venecia"/>
    <x v="0"/>
    <x v="4"/>
    <m/>
    <n v="9"/>
    <s v="2015 - 2024"/>
    <s v="Implementación"/>
    <s v="PIIA"/>
    <n v="46.774193548387096"/>
    <m/>
  </r>
  <r>
    <s v="Sumapaz"/>
    <s v="Venecia"/>
    <x v="0"/>
    <x v="13"/>
    <m/>
    <n v="9"/>
    <s v="2017 - 2026"/>
    <s v="Implementación"/>
    <s v="SPA"/>
    <n v="0"/>
    <m/>
  </r>
  <r>
    <s v="Gualivá"/>
    <s v="Vergara"/>
    <x v="0"/>
    <x v="1"/>
    <m/>
    <n v="12"/>
    <s v="2013 - 2025"/>
    <s v="Implementación"/>
    <s v="Envejecimiento y vejéz"/>
    <n v="33.207885304659506"/>
    <m/>
  </r>
  <r>
    <s v="Gualivá"/>
    <s v="Vergara"/>
    <x v="0"/>
    <x v="2"/>
    <m/>
    <n v="10"/>
    <s v="2013 - 2023"/>
    <s v="Implementación"/>
    <s v="Mujer y equidad de género"/>
    <n v="42.078853046594986"/>
    <m/>
  </r>
  <r>
    <s v="Gualivá"/>
    <s v="Vergara"/>
    <x v="0"/>
    <x v="4"/>
    <m/>
    <n v="10"/>
    <s v="2013 - 2023"/>
    <s v="Implementación"/>
    <s v="PIIA"/>
    <n v="44.01433691756273"/>
    <m/>
  </r>
  <r>
    <s v="Rionegro"/>
    <s v="Villagómez"/>
    <x v="0"/>
    <x v="0"/>
    <m/>
    <n v="10"/>
    <s v="2015 - 2025"/>
    <s v="Implementación"/>
    <s v="Discapacidad"/>
    <n v="0"/>
    <m/>
  </r>
  <r>
    <s v="Rionegro"/>
    <s v="Villagómez"/>
    <x v="0"/>
    <x v="1"/>
    <m/>
    <n v="10"/>
    <s v="2015 - 2025"/>
    <s v="Implementación"/>
    <s v="Envejecimiento y vejéz"/>
    <n v="70.591397849462368"/>
    <m/>
  </r>
  <r>
    <s v="Rionegro"/>
    <s v="Villagómez"/>
    <x v="0"/>
    <x v="8"/>
    <m/>
    <n v="10"/>
    <s v="2015 - 2025"/>
    <s v="Implementación"/>
    <s v="Juventud"/>
    <n v="41.541218637992849"/>
    <m/>
  </r>
  <r>
    <s v="Rionegro"/>
    <s v="Villagómez"/>
    <x v="0"/>
    <x v="2"/>
    <m/>
    <n v="10"/>
    <s v="2015 - 2025"/>
    <s v="Implementación"/>
    <s v="Mujer y equidad de género"/>
    <n v="70.053763440860223"/>
    <m/>
  </r>
  <r>
    <s v="Rionegro"/>
    <s v="Villagómez"/>
    <x v="0"/>
    <x v="4"/>
    <m/>
    <n v="10"/>
    <s v="2015 - 2025"/>
    <s v="Implementación"/>
    <s v="PIIA"/>
    <n v="69.121863799283176"/>
    <m/>
  </r>
  <r>
    <s v="Almeidas"/>
    <s v="Villapinzón"/>
    <x v="0"/>
    <x v="0"/>
    <m/>
    <n v="10"/>
    <s v="2017 - 2027"/>
    <s v="Implementación"/>
    <s v="Discapacidad"/>
    <n v="61.863799283154144"/>
    <m/>
  </r>
  <r>
    <s v="Almeidas"/>
    <s v="Villapinzón"/>
    <x v="0"/>
    <x v="1"/>
    <m/>
    <n v="14"/>
    <s v="2016 - 2030"/>
    <s v="Implementación"/>
    <s v="Envejecimiento y vejéz"/>
    <n v="54.444444444444443"/>
    <m/>
  </r>
  <r>
    <s v="Almeidas"/>
    <s v="Villapinzón"/>
    <x v="0"/>
    <x v="8"/>
    <m/>
    <s v="Sin dato"/>
    <s v="Sin dato"/>
    <s v="Formulación"/>
    <s v="Juventud"/>
    <n v="40.666666666666679"/>
    <m/>
  </r>
  <r>
    <s v="Almeidas"/>
    <s v="Villapinzón"/>
    <x v="0"/>
    <x v="2"/>
    <m/>
    <n v="10"/>
    <s v="2017 - 2027"/>
    <s v="Implementación"/>
    <s v="Mujer y equidad de género"/>
    <n v="56.379928315412187"/>
    <m/>
  </r>
  <r>
    <s v="Almeidas"/>
    <s v="Villapinzón"/>
    <x v="0"/>
    <x v="4"/>
    <m/>
    <n v="10"/>
    <s v="2017 - 2027"/>
    <s v="Implementación"/>
    <s v="PIIA"/>
    <n v="27.025089605734767"/>
    <m/>
  </r>
  <r>
    <s v="Gualivá"/>
    <s v="Villeta"/>
    <x v="0"/>
    <x v="1"/>
    <m/>
    <n v="10"/>
    <s v="2017 - 2027"/>
    <s v="Implementación"/>
    <s v="Envejecimiento y vejéz"/>
    <n v="22.096774193548391"/>
    <m/>
  </r>
  <r>
    <s v="Gualivá"/>
    <s v="Villeta"/>
    <x v="0"/>
    <x v="0"/>
    <m/>
    <s v="Sin dato"/>
    <s v="2017 - 2027"/>
    <s v="Implementación"/>
    <s v="Discapacidad"/>
    <n v="21.827956989247312"/>
    <m/>
  </r>
  <r>
    <s v="Gualivá"/>
    <s v="Villeta"/>
    <x v="0"/>
    <x v="8"/>
    <m/>
    <n v="10"/>
    <s v="2017 - 2027"/>
    <s v="Implementación"/>
    <s v="Juventud"/>
    <n v="35.681003584229401"/>
    <m/>
  </r>
  <r>
    <s v="Gualivá"/>
    <s v="Villeta"/>
    <x v="0"/>
    <x v="4"/>
    <m/>
    <n v="10"/>
    <s v="2017 - 2027"/>
    <s v="Implementación"/>
    <s v="PIIA"/>
    <n v="43.745519713261658"/>
    <m/>
  </r>
  <r>
    <s v="Gualivá"/>
    <s v="Villeta"/>
    <x v="0"/>
    <x v="2"/>
    <m/>
    <n v="10"/>
    <s v="2017 - 2027"/>
    <s v="Implementación"/>
    <s v="Mujer y equidad de género"/>
    <n v="24.247311827956988"/>
    <m/>
  </r>
  <r>
    <s v="Gualivá"/>
    <s v="Villeta"/>
    <x v="0"/>
    <x v="5"/>
    <m/>
    <n v="5"/>
    <s v="2015 - 2020"/>
    <s v="Implementación"/>
    <s v="SAN"/>
    <s v="Sin dato"/>
    <m/>
  </r>
  <r>
    <s v="Tequendama"/>
    <s v="Viotá"/>
    <x v="0"/>
    <x v="0"/>
    <m/>
    <n v="10"/>
    <s v="2017 - 2027"/>
    <s v="Implementación"/>
    <s v="Discapacidad"/>
    <n v="52.258064516129032"/>
    <m/>
  </r>
  <r>
    <s v="Tequendama"/>
    <s v="Viotá"/>
    <x v="0"/>
    <x v="1"/>
    <m/>
    <s v="Sin dato"/>
    <s v="Sin dato"/>
    <s v="Formulación"/>
    <s v="Envejecimiento y vejéz"/>
    <s v="Sin dato"/>
    <m/>
  </r>
  <r>
    <s v="Tequendama"/>
    <s v="Viotá"/>
    <x v="0"/>
    <x v="19"/>
    <m/>
    <n v="3"/>
    <s v="2020 - 2023"/>
    <s v="Implementación"/>
    <s v="Libertad religiosa"/>
    <s v="Sin dato"/>
    <m/>
  </r>
  <r>
    <s v="Tequendama"/>
    <s v="Viotá"/>
    <x v="0"/>
    <x v="2"/>
    <m/>
    <n v="10"/>
    <s v="2018 - 2028"/>
    <s v="Implementación"/>
    <s v="Mujer y equidad de género"/>
    <s v="Sin dato"/>
    <m/>
  </r>
  <r>
    <s v="Rionegro"/>
    <s v="Yacopí"/>
    <x v="0"/>
    <x v="0"/>
    <m/>
    <n v="10"/>
    <s v="2019 - 2029"/>
    <s v="Implementación"/>
    <s v="Discapacidad"/>
    <n v="33.476702508960585"/>
    <m/>
  </r>
  <r>
    <s v="Rionegro"/>
    <s v="Yacopí"/>
    <x v="0"/>
    <x v="2"/>
    <m/>
    <n v="10"/>
    <s v="2013 - 2023"/>
    <s v="Implementación"/>
    <s v="Mujer y equidad de género"/>
    <n v="39.928315412186372"/>
    <m/>
  </r>
  <r>
    <s v="Rionegro"/>
    <s v="Yacopí"/>
    <x v="0"/>
    <x v="4"/>
    <m/>
    <n v="10"/>
    <s v="2013 - 2023"/>
    <s v="Implementación"/>
    <s v="PIIA"/>
    <n v="43.154121863799261"/>
    <m/>
  </r>
  <r>
    <s v="Sabana Occidente"/>
    <s v="Zipacón"/>
    <x v="0"/>
    <x v="0"/>
    <s v="Acuerdo No.002 de 2019"/>
    <n v="10"/>
    <s v="2019 - 2029"/>
    <s v="Implementación"/>
    <s v="Discapacidad"/>
    <n v="45.304659498207897"/>
    <m/>
  </r>
  <r>
    <s v="Sabana Occidente"/>
    <s v="Zipacón"/>
    <x v="0"/>
    <x v="8"/>
    <s v="Acuerdo No.08 de 2019"/>
    <n v="10"/>
    <s v="2019 - 2029"/>
    <s v="Implementación"/>
    <s v="Juventud"/>
    <n v="66.021505376344081"/>
    <m/>
  </r>
  <r>
    <s v="Sabana Occidente"/>
    <s v="Zipacón"/>
    <x v="0"/>
    <x v="2"/>
    <s v="Acuerdo No.005 de 2017"/>
    <n v="10"/>
    <s v="2017 - 2027"/>
    <s v="Implementación"/>
    <s v="Mujer y equidad de género"/>
    <n v="74.336917562724025"/>
    <m/>
  </r>
  <r>
    <s v="Sabana Occidente"/>
    <s v="Zipacón"/>
    <x v="0"/>
    <x v="4"/>
    <s v="Acuerdo No.019 de 2013"/>
    <n v="10"/>
    <s v="2013 - 2023"/>
    <s v="Evaluación"/>
    <s v="PIIA"/>
    <n v="74.336917562724025"/>
    <m/>
  </r>
  <r>
    <s v="Sabana Occidente"/>
    <s v="Zipacón"/>
    <x v="0"/>
    <x v="5"/>
    <s v="Acuerdo No.09 de 2019"/>
    <n v="10"/>
    <s v="2019 - 2029"/>
    <s v="Implementación"/>
    <s v="SAN"/>
    <n v="42.078853046595"/>
    <m/>
  </r>
  <r>
    <s v="Sabana Centro"/>
    <s v="Zipaquirá"/>
    <x v="0"/>
    <x v="40"/>
    <m/>
    <n v="10"/>
    <s v="2014 - 2024"/>
    <s v="Implementación"/>
    <s v="Agua"/>
    <n v="33.476702508960578"/>
    <m/>
  </r>
  <r>
    <s v="Sabana Centro"/>
    <s v="Zipaquirá"/>
    <x v="0"/>
    <x v="0"/>
    <m/>
    <n v="10"/>
    <s v="2015 - 2025"/>
    <s v="Implementación"/>
    <s v="Discapacidad"/>
    <n v="40.30465949820789"/>
    <m/>
  </r>
  <r>
    <s v="Sabana Centro"/>
    <s v="Zipaquirá"/>
    <x v="0"/>
    <x v="18"/>
    <m/>
    <n v="10"/>
    <s v="2015 - 2025"/>
    <s v="Implementación"/>
    <s v="Educación ambiental"/>
    <n v="52.831541218638002"/>
    <m/>
  </r>
  <r>
    <s v="Sabana Centro"/>
    <s v="Zipaquirá"/>
    <x v="0"/>
    <x v="1"/>
    <m/>
    <n v="10"/>
    <s v="2015 - 2025"/>
    <s v="Implementación"/>
    <s v="Envejecimiento y vejéz"/>
    <n v="53.100358422939081"/>
    <m/>
  </r>
  <r>
    <s v="Sabana Centro"/>
    <s v="Zipaquirá"/>
    <x v="0"/>
    <x v="2"/>
    <m/>
    <n v="10"/>
    <s v="2019 - 2029"/>
    <s v="Implementación"/>
    <s v="Mujer y equidad de género"/>
    <n v="41.003584229390704"/>
    <m/>
  </r>
  <r>
    <s v="Sabana Centro"/>
    <s v="Zipaquirá"/>
    <x v="0"/>
    <x v="4"/>
    <m/>
    <n v="9"/>
    <s v="2014 - 2023"/>
    <s v="Implementación"/>
    <s v="PIIA"/>
    <n v="58.207885304659513"/>
    <m/>
  </r>
  <r>
    <s v="Sabana Centro"/>
    <s v="Zipaquirá"/>
    <x v="0"/>
    <x v="21"/>
    <m/>
    <n v="10"/>
    <s v="2018 - 2028"/>
    <s v="Implementación"/>
    <s v="Protección y bienestar animal"/>
    <n v="34.820788530465961"/>
    <m/>
  </r>
  <r>
    <s v="Sabana Centro"/>
    <s v="Zipaquirá"/>
    <x v="0"/>
    <x v="17"/>
    <m/>
    <n v="10"/>
    <s v="2019 - 2029"/>
    <s v="Implementación"/>
    <s v="Recreación y deporte"/>
    <s v="Sin dato"/>
    <m/>
  </r>
  <r>
    <s v="Sabana Centro"/>
    <s v="Zipaquirá"/>
    <x v="0"/>
    <x v="5"/>
    <m/>
    <n v="10"/>
    <s v="2018 - 2028"/>
    <s v="Implementación"/>
    <s v="SAN"/>
    <n v="40.465949820788552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03">
  <r>
    <s v="Alto Magdalena"/>
    <s v="Agua de Dios"/>
    <s v="SI"/>
    <s v="Política Pública de Discapacidad "/>
    <m/>
    <n v="12"/>
    <x v="0"/>
    <s v="Implementación"/>
    <x v="0"/>
    <n v="62.670250896057361"/>
    <m/>
  </r>
  <r>
    <s v="Alto Magdalena"/>
    <s v="Agua de Dios"/>
    <s v="SI"/>
    <s v="Política Pública de Envejecimiento y Vejéz"/>
    <m/>
    <n v="12"/>
    <x v="0"/>
    <s v="Implementación"/>
    <x v="1"/>
    <n v="65.465949820788538"/>
    <m/>
  </r>
  <r>
    <s v="Alto Magdalena"/>
    <s v="Agua de Dios"/>
    <s v="SI"/>
    <s v="Política Pública de Mujer y Equidad de Género"/>
    <m/>
    <n v="10"/>
    <x v="1"/>
    <s v="Implementación"/>
    <x v="2"/>
    <n v="65.645161290322577"/>
    <m/>
  </r>
  <r>
    <s v="Alto Magdalena"/>
    <s v="Agua de Dios"/>
    <s v="SI"/>
    <s v="Política Pública de Identidad de Géneros Diversos"/>
    <s v="Acuerdo No.012 de 2019"/>
    <n v="10"/>
    <x v="1"/>
    <s v="Implementación"/>
    <x v="3"/>
    <n v="53.369175627240139"/>
    <m/>
  </r>
  <r>
    <s v="Alto Magdalena"/>
    <s v="Agua de Dios"/>
    <s v="SI"/>
    <s v="Política Pública de Primera Infancia, Infancia y Adolescencia"/>
    <m/>
    <n v="10"/>
    <x v="2"/>
    <s v="Implementación"/>
    <x v="4"/>
    <n v="58.028673835125439"/>
    <m/>
  </r>
  <r>
    <s v="Alto Magdalena"/>
    <s v="Agua de Dios"/>
    <s v="SI"/>
    <s v="Política Pública de Seguridad Alimentaria y Nutricional"/>
    <m/>
    <n v="10"/>
    <x v="1"/>
    <s v="Implementación"/>
    <x v="5"/>
    <n v="65.627240143369193"/>
    <m/>
  </r>
  <r>
    <s v="Gualivá"/>
    <s v="Albán "/>
    <s v="SI"/>
    <s v="Política Pública de Discapacidad "/>
    <m/>
    <n v="10"/>
    <x v="2"/>
    <s v="Implementación"/>
    <x v="0"/>
    <n v="44.767025089605717"/>
    <m/>
  </r>
  <r>
    <s v="Gualivá"/>
    <s v="Albán "/>
    <s v="SI"/>
    <s v="Política Pública de Envejecimiento y Vejéz"/>
    <m/>
    <n v="10"/>
    <x v="2"/>
    <s v="Implementación"/>
    <x v="1"/>
    <n v="38.853046594982089"/>
    <m/>
  </r>
  <r>
    <s v="Gualivá"/>
    <s v="Albán "/>
    <s v="SI"/>
    <s v="Política Pública de Primera Infancia, Infancia y Adolescencia"/>
    <m/>
    <n v="10"/>
    <x v="2"/>
    <s v="Implementación"/>
    <x v="4"/>
    <n v="49.874551971326163"/>
    <m/>
  </r>
  <r>
    <s v="Gualivá"/>
    <s v="Albán "/>
    <s v="SI"/>
    <s v="Política Pública de Mujer y Equidad de Género"/>
    <s v="Acuerdo No.019 de 2013"/>
    <n v="12"/>
    <x v="3"/>
    <s v="Implementación"/>
    <x v="2"/>
    <s v="Sin dato"/>
    <m/>
  </r>
  <r>
    <s v="Tequendama"/>
    <s v="Anapoima "/>
    <s v="SI"/>
    <s v="Política Pública de Acción Comunal"/>
    <m/>
    <n v="11"/>
    <x v="4"/>
    <s v="Implementación"/>
    <x v="6"/>
    <n v="61.433691756272403"/>
    <m/>
  </r>
  <r>
    <s v="Tequendama"/>
    <s v="Anapoima "/>
    <s v="SI"/>
    <s v="Política Pública de Discapacidad "/>
    <m/>
    <n v="10"/>
    <x v="5"/>
    <s v="Implementación"/>
    <x v="0"/>
    <n v="61.738351254480285"/>
    <m/>
  </r>
  <r>
    <s v="Tequendama"/>
    <s v="Anapoima "/>
    <s v="SI"/>
    <s v="Política Pública de Envejecimiento y Vejéz"/>
    <m/>
    <n v="10"/>
    <x v="5"/>
    <s v="Implementación"/>
    <x v="1"/>
    <n v="54.835125448028663"/>
    <m/>
  </r>
  <r>
    <s v="Tequendama"/>
    <s v="Anapoima "/>
    <s v="SI"/>
    <s v="Política Pública de Familia"/>
    <m/>
    <s v="Sin dato"/>
    <x v="6"/>
    <s v="Formulación"/>
    <x v="7"/>
    <s v="Sin dato"/>
    <m/>
  </r>
  <r>
    <s v="Tequendama"/>
    <s v="Anapoima "/>
    <s v="SI"/>
    <s v="Política Pública de Juventud"/>
    <m/>
    <n v="10"/>
    <x v="5"/>
    <s v="Implementación"/>
    <x v="8"/>
    <n v="41.200716845878148"/>
    <m/>
  </r>
  <r>
    <s v="Tequendama"/>
    <s v="Anapoima "/>
    <s v="SI"/>
    <s v="Política Pública de Mujer y Equidad de Género"/>
    <m/>
    <s v="Sin dato"/>
    <x v="6"/>
    <s v="Formulación"/>
    <x v="2"/>
    <s v="Sin dato"/>
    <m/>
  </r>
  <r>
    <s v="Tequendama"/>
    <s v="Anapoima "/>
    <s v="SI"/>
    <s v="Política Pública de Primera Infancia, Infancia y Adolescencia"/>
    <m/>
    <n v="10"/>
    <x v="2"/>
    <s v="Implementación"/>
    <x v="4"/>
    <n v="33.351254480286748"/>
    <m/>
  </r>
  <r>
    <s v="Tequendama"/>
    <s v="Anapoima "/>
    <s v="SI"/>
    <s v="Política Pública de Seguridad Alimentaria y Nutricional"/>
    <m/>
    <n v="10"/>
    <x v="5"/>
    <s v="Implementación"/>
    <x v="5"/>
    <n v="50.985663082437277"/>
    <m/>
  </r>
  <r>
    <s v="Tequendama"/>
    <s v="Anolaima"/>
    <s v="SI"/>
    <s v="Política Pública de Discapacidad "/>
    <m/>
    <n v="10"/>
    <x v="7"/>
    <s v="Implementación"/>
    <x v="0"/>
    <n v="68.924731182795711"/>
    <m/>
  </r>
  <r>
    <s v="Tequendama"/>
    <s v="Anolaima"/>
    <s v="SI"/>
    <s v="Política Pública de Envejecimiento y Vejéz"/>
    <m/>
    <n v="10"/>
    <x v="5"/>
    <s v="Implementación"/>
    <x v="1"/>
    <n v="65.179211469534025"/>
    <m/>
  </r>
  <r>
    <s v="Tequendama"/>
    <s v="Anolaima"/>
    <s v="SI"/>
    <s v="Política Pública de Juventud"/>
    <m/>
    <n v="10"/>
    <x v="1"/>
    <s v="Implementación"/>
    <x v="8"/>
    <n v="72.007168458781393"/>
    <m/>
  </r>
  <r>
    <s v="Tequendama"/>
    <s v="Anolaima"/>
    <s v="SI"/>
    <s v="Política Pública de Mujer y Equidad de Género"/>
    <m/>
    <n v="10"/>
    <x v="1"/>
    <s v="Implementación"/>
    <x v="2"/>
    <n v="65.286738351254485"/>
    <m/>
  </r>
  <r>
    <s v="Tequendama"/>
    <s v="Anolaima"/>
    <s v="SI"/>
    <s v="Política Pública de Primera Infancia, Infancia y Adolescencia"/>
    <m/>
    <n v="10"/>
    <x v="1"/>
    <s v="Implementación"/>
    <x v="4"/>
    <n v="68.673835125448036"/>
    <m/>
  </r>
  <r>
    <s v="Tequendama"/>
    <s v="Anolaima"/>
    <s v="SI"/>
    <s v="Política Pública de Tecnologías de la Información"/>
    <m/>
    <s v="Sin dato"/>
    <x v="6"/>
    <s v="Implementación"/>
    <x v="9"/>
    <n v="28.673835125448033"/>
    <m/>
  </r>
  <r>
    <s v="Tequendama"/>
    <s v="Apulo"/>
    <s v="SI"/>
    <s v="Política Pública de Primera Infancia, Infancia y Adolescencia"/>
    <m/>
    <n v="9"/>
    <x v="8"/>
    <s v="Implementación"/>
    <x v="4"/>
    <n v="50.376344086021518"/>
    <m/>
  </r>
  <r>
    <s v="Tequendama"/>
    <s v="Apulo"/>
    <s v="SI"/>
    <s v="Política Pública de Mujer y Equidad de Género"/>
    <m/>
    <s v="Sin dato"/>
    <x v="6"/>
    <s v="Implementación"/>
    <x v="2"/>
    <s v="Sin dato"/>
    <m/>
  </r>
  <r>
    <s v="Tequendama"/>
    <s v="Apulo"/>
    <s v="SI"/>
    <s v="Política Pública de Juventud"/>
    <m/>
    <s v="Sin dato"/>
    <x v="6"/>
    <s v="Implementación"/>
    <x v="8"/>
    <s v="Sin dato"/>
    <m/>
  </r>
  <r>
    <s v="Tequendama"/>
    <s v="Apulo"/>
    <s v="SI"/>
    <s v="Política Pública de Envejecimiento y Vejéz"/>
    <m/>
    <s v="Sin dato"/>
    <x v="6"/>
    <s v="Implementación"/>
    <x v="1"/>
    <s v="Sin dato"/>
    <m/>
  </r>
  <r>
    <s v="Tequendama"/>
    <s v="Apulo"/>
    <s v="SI"/>
    <s v="Política Pública de Familia"/>
    <m/>
    <s v="Sin dato"/>
    <x v="6"/>
    <s v="Agenda Pública"/>
    <x v="7"/>
    <s v="Sin dato"/>
    <m/>
  </r>
  <r>
    <s v="Tequendama"/>
    <s v="Apulo"/>
    <s v="SI"/>
    <s v="Política Pública de Discapacidad "/>
    <m/>
    <s v="Sin dato"/>
    <x v="6"/>
    <s v="Implementación"/>
    <x v="0"/>
    <s v="Sin dato"/>
    <m/>
  </r>
  <r>
    <s v="Tequendama"/>
    <s v="Apulo"/>
    <s v="SI"/>
    <s v="Política Pública de Seguridad Alimentaria y Nutricional"/>
    <m/>
    <n v="10"/>
    <x v="9"/>
    <s v="Implementación"/>
    <x v="5"/>
    <n v="49.283154121863816"/>
    <m/>
  </r>
  <r>
    <s v="Sumapaz"/>
    <s v="Arbeláez"/>
    <s v="SI"/>
    <s v="Política Pública de Discapacidad "/>
    <m/>
    <n v="10"/>
    <x v="1"/>
    <s v="Implementación"/>
    <x v="0"/>
    <n v="49.372759856630807"/>
    <m/>
  </r>
  <r>
    <s v="Sumapaz"/>
    <s v="Arbeláez"/>
    <s v="SI"/>
    <s v="Política Pública de Envejecimiento y Vejéz"/>
    <m/>
    <n v="10"/>
    <x v="10"/>
    <s v="Implementación"/>
    <x v="1"/>
    <n v="46.953405017921135"/>
    <m/>
  </r>
  <r>
    <s v="Sumapaz"/>
    <s v="Arbeláez"/>
    <s v="SI"/>
    <s v="Política Pública de Gestión del Riesgo"/>
    <m/>
    <n v="10"/>
    <x v="9"/>
    <s v="Implementación"/>
    <x v="10"/>
    <n v="38.100358422939067"/>
    <m/>
  </r>
  <r>
    <s v="Sumapaz"/>
    <s v="Arbeláez"/>
    <s v="SI"/>
    <s v="Política Pública de Mujer y Equidad de Género"/>
    <m/>
    <n v="10"/>
    <x v="10"/>
    <s v="Implementación"/>
    <x v="2"/>
    <n v="57.060931899641567"/>
    <m/>
  </r>
  <r>
    <s v="Sumapaz"/>
    <s v="Arbeláez"/>
    <s v="SI"/>
    <s v="Política Pública de Juventud"/>
    <m/>
    <s v="Acuerdo No.008 de 2019"/>
    <x v="11"/>
    <s v="Formulación"/>
    <x v="8"/>
    <n v="33.942652329749116"/>
    <m/>
  </r>
  <r>
    <s v="Sumapaz"/>
    <s v="Arbeláez"/>
    <s v="SI"/>
    <s v="Política Pública de Primera Infancia, Infancia y Adolescencia"/>
    <m/>
    <n v="10"/>
    <x v="1"/>
    <s v="Implementación"/>
    <x v="4"/>
    <n v="57.598566308243733"/>
    <m/>
  </r>
  <r>
    <s v="Magdalena Centro"/>
    <s v="Beltrán"/>
    <s v="SI"/>
    <s v="Política Pública de Discapacidad "/>
    <m/>
    <n v="10"/>
    <x v="7"/>
    <s v="Implementación"/>
    <x v="0"/>
    <n v="67.992831541218649"/>
    <m/>
  </r>
  <r>
    <s v="Magdalena Centro"/>
    <s v="Beltrán"/>
    <s v="SI"/>
    <s v="Política Pública de Envejecimiento y Vejéz"/>
    <m/>
    <n v="10"/>
    <x v="7"/>
    <s v="Implementación"/>
    <x v="1"/>
    <s v="Sin dato"/>
    <m/>
  </r>
  <r>
    <s v="Magdalena Centro"/>
    <s v="Beltrán"/>
    <s v="SI"/>
    <s v="Política Pública de Familia"/>
    <m/>
    <n v="9"/>
    <x v="12"/>
    <s v="Implementación"/>
    <x v="7"/>
    <s v="Sin dato"/>
    <m/>
  </r>
  <r>
    <s v="Magdalena Centro"/>
    <s v="Beltrán"/>
    <s v="SI"/>
    <s v="Política Pública de Juventud"/>
    <m/>
    <n v="10"/>
    <x v="10"/>
    <s v="Implementación"/>
    <x v="8"/>
    <s v="Sin dato"/>
    <m/>
  </r>
  <r>
    <s v="Magdalena Centro"/>
    <s v="Beltrán"/>
    <s v="SI"/>
    <s v="Política Pública de Mujer y Equidad de Género"/>
    <m/>
    <n v="10"/>
    <x v="7"/>
    <s v="Implementación"/>
    <x v="2"/>
    <s v="Sin dato"/>
    <m/>
  </r>
  <r>
    <s v="Magdalena Centro"/>
    <s v="Beltrán"/>
    <s v="SI"/>
    <s v="Política Pública de Primera Infancia, Infancia y Adolescencia"/>
    <m/>
    <n v="10"/>
    <x v="13"/>
    <s v="Implementación"/>
    <x v="4"/>
    <s v="Sin dato"/>
    <m/>
  </r>
  <r>
    <s v="Magdalena Centro"/>
    <s v="Beltrán"/>
    <s v="SI"/>
    <s v="Política Pública de Victimas del Conflicto Armado"/>
    <m/>
    <n v="10"/>
    <x v="1"/>
    <s v="Implementación"/>
    <x v="11"/>
    <s v="Sin dato"/>
    <m/>
  </r>
  <r>
    <s v="Magdalena Centro"/>
    <s v="Bituima "/>
    <s v="SI"/>
    <s v="Política Pública de Discapacidad "/>
    <m/>
    <n v="10"/>
    <x v="9"/>
    <s v="Implementación"/>
    <x v="0"/>
    <n v="53.906810035842291"/>
    <m/>
  </r>
  <r>
    <s v="Magdalena Centro"/>
    <s v="Bituima "/>
    <s v="SI"/>
    <s v="Política Pública de Envejecimiento y Vejéz"/>
    <m/>
    <n v="10"/>
    <x v="9"/>
    <s v="Implementación"/>
    <x v="1"/>
    <n v="51.577060931899631"/>
    <m/>
  </r>
  <r>
    <s v="Magdalena Centro"/>
    <s v="Bituima "/>
    <s v="SI"/>
    <s v="Política Pública de Mujer y Equidad de Género"/>
    <m/>
    <n v="10"/>
    <x v="14"/>
    <s v="Implementación"/>
    <x v="2"/>
    <n v="81.25"/>
    <m/>
  </r>
  <r>
    <s v="Magdalena Centro"/>
    <s v="Bituima "/>
    <s v="SI"/>
    <s v="Política Pública de Primera Infancia, Infancia y Adolescencia"/>
    <m/>
    <n v="10"/>
    <x v="9"/>
    <s v="Implementación"/>
    <x v="4"/>
    <n v="51.218637992831539"/>
    <m/>
  </r>
  <r>
    <s v="Magdalena Centro"/>
    <s v="Bituima "/>
    <s v="SI"/>
    <s v="Política Pública de Seguridad Alimentaria y Nutricional"/>
    <m/>
    <n v="10"/>
    <x v="9"/>
    <s v="Implementación"/>
    <x v="5"/>
    <n v="49.336917562724011"/>
    <m/>
  </r>
  <r>
    <s v="Sabana Occidente"/>
    <s v="Bojacá"/>
    <s v="SI"/>
    <s v="Política Púlblica Social"/>
    <s v="Acuerdo No.011 de 2013"/>
    <n v="8"/>
    <x v="15"/>
    <s v="Evaluación"/>
    <x v="12"/>
    <n v="45.833333333333329"/>
    <m/>
  </r>
  <r>
    <s v="Sumapaz"/>
    <s v="Cabrera "/>
    <s v="SI"/>
    <s v="Política Pública de Discapacidad "/>
    <m/>
    <n v="9"/>
    <x v="12"/>
    <s v="Implementación"/>
    <x v="0"/>
    <n v="45.304659498207897"/>
    <m/>
  </r>
  <r>
    <s v="Sumapaz"/>
    <s v="Cabrera "/>
    <s v="SI"/>
    <s v="Política Pública de Envejecimiento y Vejéz"/>
    <m/>
    <n v="9"/>
    <x v="12"/>
    <s v="Implementación"/>
    <x v="1"/>
    <n v="45.304659498207897"/>
    <m/>
  </r>
  <r>
    <s v="Sumapaz"/>
    <s v="Cabrera "/>
    <s v="SI"/>
    <s v="Política Pública de Gestión del Riesgo"/>
    <m/>
    <n v="9"/>
    <x v="11"/>
    <s v="Implementación"/>
    <x v="10"/>
    <n v="75.73476702508961"/>
    <m/>
  </r>
  <r>
    <s v="Sumapaz"/>
    <s v="Cabrera "/>
    <s v="SI"/>
    <s v="Política Pública de Juventud"/>
    <m/>
    <n v="9"/>
    <x v="16"/>
    <s v="Implementación"/>
    <x v="8"/>
    <n v="45.304659498207897"/>
    <m/>
  </r>
  <r>
    <s v="Sumapaz"/>
    <s v="Cabrera "/>
    <s v="SI"/>
    <s v="Política Pública de Mujer y Equidad de Género"/>
    <m/>
    <n v="9"/>
    <x v="11"/>
    <s v="Implementación"/>
    <x v="2"/>
    <n v="45.752688172043015"/>
    <m/>
  </r>
  <r>
    <s v="Sumapaz"/>
    <s v="Cabrera "/>
    <s v="SI"/>
    <s v="Política Pública de Primera Infancia, Infancia y Adolescencia"/>
    <m/>
    <n v="9"/>
    <x v="11"/>
    <s v="Implementación"/>
    <x v="4"/>
    <n v="45.734767025089617"/>
    <m/>
  </r>
  <r>
    <s v="Tequendama"/>
    <s v="Cachipay"/>
    <s v="SI"/>
    <s v="Política Pública de Discapacidad "/>
    <m/>
    <s v="Sin dato"/>
    <x v="6"/>
    <s v="Formulación"/>
    <x v="0"/>
    <s v="Sin dato"/>
    <m/>
  </r>
  <r>
    <s v="Tequendama"/>
    <s v="Cachipay"/>
    <s v="SI"/>
    <s v="Política Pública de Juventud"/>
    <m/>
    <s v="Sin dato"/>
    <x v="6"/>
    <s v="Formulación"/>
    <x v="8"/>
    <n v="64.166666666666671"/>
    <m/>
  </r>
  <r>
    <s v="Tequendama"/>
    <s v="Cachipay"/>
    <s v="SI"/>
    <s v="Política Pública de Mujer y Equidad de Género"/>
    <m/>
    <s v="Sin dato"/>
    <x v="6"/>
    <s v="Formulación"/>
    <x v="2"/>
    <n v="62.5"/>
    <m/>
  </r>
  <r>
    <s v="Tequendama"/>
    <s v="Cachipay"/>
    <s v="SI"/>
    <s v="Política Pública de Primera Infancia, Infancia y Adolescencia"/>
    <m/>
    <s v="Sin dato"/>
    <x v="6"/>
    <s v="Formulación"/>
    <x v="4"/>
    <n v="58.333333333333336"/>
    <m/>
  </r>
  <r>
    <s v="Tequendama"/>
    <s v="Cachipay"/>
    <s v="SI"/>
    <s v="Política Pública de Seguridad Alimentaria y Nutricional"/>
    <m/>
    <s v="Sin dato"/>
    <x v="6"/>
    <s v="Formulación"/>
    <x v="5"/>
    <s v="Sin dato"/>
    <m/>
  </r>
  <r>
    <s v="Sabana Centro"/>
    <s v="Cajicá"/>
    <s v="SI"/>
    <s v="Política Pública de Discapacidad "/>
    <m/>
    <n v="9"/>
    <x v="17"/>
    <s v="Implementación"/>
    <x v="0"/>
    <n v="51.003584229390675"/>
    <m/>
  </r>
  <r>
    <s v="Sabana Centro"/>
    <s v="Cajicá"/>
    <s v="SI"/>
    <s v="Política Pública de Juventud"/>
    <m/>
    <n v="16"/>
    <x v="18"/>
    <s v="Implementación"/>
    <x v="8"/>
    <n v="62.724014336917541"/>
    <m/>
  </r>
  <r>
    <s v="Sabana Centro"/>
    <s v="Cajicá"/>
    <s v="SI"/>
    <s v="Política Pública de Mujer y Equidad de Género"/>
    <m/>
    <n v="16"/>
    <x v="18"/>
    <s v="Implementación"/>
    <x v="2"/>
    <n v="62.724014336917541"/>
    <m/>
  </r>
  <r>
    <s v="Sabana Centro"/>
    <s v="Cajicá"/>
    <s v="SI"/>
    <s v="Política Pública de Primera Infancia, Infancia y Adolescencia"/>
    <m/>
    <n v="16"/>
    <x v="18"/>
    <s v="Implementación"/>
    <x v="4"/>
    <n v="63.906810035842284"/>
    <m/>
  </r>
  <r>
    <s v="Sabana Centro"/>
    <s v="Cajicá"/>
    <s v="SI"/>
    <s v="Política Pública de Prevención del Consumo de Sustancias Psicoactivas"/>
    <m/>
    <n v="9"/>
    <x v="12"/>
    <s v="Implementación"/>
    <x v="13"/>
    <n v="68.691756272401449"/>
    <m/>
  </r>
  <r>
    <s v="Bajo Magdalena"/>
    <s v="Caparrapí "/>
    <s v="SI"/>
    <s v="Política Pública de Cultura y Turismo"/>
    <m/>
    <n v="9"/>
    <x v="17"/>
    <s v="Formulación"/>
    <x v="14"/>
    <n v="27.741935483870968"/>
    <m/>
  </r>
  <r>
    <s v="Bajo Magdalena"/>
    <s v="Caparrapí "/>
    <s v="SI"/>
    <s v="Política Pública de Envejecimiento y Vejéz"/>
    <m/>
    <n v="9"/>
    <x v="17"/>
    <s v="Formulación"/>
    <x v="1"/>
    <n v="28.458781362007169"/>
    <m/>
  </r>
  <r>
    <s v="Bajo Magdalena"/>
    <s v="Caparrapí "/>
    <s v="SI"/>
    <s v="Política Pública de Mujer y Equidad de Género"/>
    <m/>
    <n v="9"/>
    <x v="17"/>
    <s v="Formulación"/>
    <x v="2"/>
    <n v="45.519713261648754"/>
    <m/>
  </r>
  <r>
    <s v="Bajo Magdalena"/>
    <s v="Caparrapí "/>
    <s v="SI"/>
    <s v="Política Pública de Primera Infancia, Infancia y Adolescencia"/>
    <m/>
    <n v="9"/>
    <x v="17"/>
    <s v="Formulación"/>
    <x v="4"/>
    <n v="46.415770609318997"/>
    <m/>
  </r>
  <r>
    <s v="Bajo Magdalena"/>
    <s v="Caparrapí "/>
    <s v="SI"/>
    <s v="Política Pública de Salud Mental"/>
    <m/>
    <n v="9"/>
    <x v="17"/>
    <s v="Formulación"/>
    <x v="15"/>
    <n v="28.458781362007169"/>
    <m/>
  </r>
  <r>
    <s v="Bajo Magdalena"/>
    <s v="Caparrapí "/>
    <s v="SI"/>
    <s v="Política Pública de Seguridad Alimentaria y Nutricional"/>
    <m/>
    <n v="9"/>
    <x v="17"/>
    <s v="Formulación"/>
    <x v="5"/>
    <n v="44.999999999999993"/>
    <m/>
  </r>
  <r>
    <s v="Oriente"/>
    <s v="Cáqueza"/>
    <s v="SI"/>
    <s v="Política Pública de Discapacidad "/>
    <m/>
    <n v="10"/>
    <x v="1"/>
    <s v="Implementación"/>
    <x v="0"/>
    <n v="65.089605734767034"/>
    <m/>
  </r>
  <r>
    <s v="Oriente"/>
    <s v="Cáqueza"/>
    <s v="SI"/>
    <s v="Política Pública de Envejecimiento y Vejéz"/>
    <m/>
    <n v="10"/>
    <x v="1"/>
    <s v="Implementación"/>
    <x v="1"/>
    <n v="61.487455197132633"/>
    <m/>
  </r>
  <r>
    <s v="Oriente"/>
    <s v="Cáqueza"/>
    <s v="SI"/>
    <s v="Política Pública de Primera Infancia, Infancia y Adolescencia"/>
    <m/>
    <n v="9"/>
    <x v="17"/>
    <s v="Implementación"/>
    <x v="4"/>
    <n v="49.068100358422946"/>
    <m/>
  </r>
  <r>
    <s v="Ubaté"/>
    <s v="Carmen de Carupa "/>
    <s v="SI"/>
    <s v="Política Pública de Discapacidad "/>
    <s v="Acuerdo No.09 de 2017"/>
    <n v="10"/>
    <x v="7"/>
    <s v="Implementación"/>
    <x v="0"/>
    <n v="59.283154121863788"/>
    <m/>
  </r>
  <r>
    <s v="Ubaté"/>
    <s v="Carmen de Carupa "/>
    <s v="SI"/>
    <s v="Política Pública de Envejecimiento y Vejéz"/>
    <s v="Acuerdo No.19 de 2016"/>
    <n v="10"/>
    <x v="13"/>
    <s v="Implementación"/>
    <x v="1"/>
    <n v="44.946236559139798"/>
    <m/>
  </r>
  <r>
    <s v="Ubaté"/>
    <s v="Carmen de Carupa "/>
    <s v="SI"/>
    <s v="Política Pública de Juventud"/>
    <s v="Acuerdo No.07 de 2018"/>
    <n v="10"/>
    <x v="10"/>
    <s v="Implementación"/>
    <x v="8"/>
    <n v="28.458781362007169"/>
    <m/>
  </r>
  <r>
    <s v="Ubaté"/>
    <s v="Carmen de Carupa "/>
    <s v="SI"/>
    <s v="Política Pública de Mujer y Equidad de Género"/>
    <s v="Acuerdo No.01 de 2018"/>
    <n v="10"/>
    <x v="10"/>
    <s v="Implementación"/>
    <x v="2"/>
    <n v="57.526881720430111"/>
    <m/>
  </r>
  <r>
    <s v="Ubaté"/>
    <s v="Carmen de Carupa "/>
    <s v="SI"/>
    <s v="Política Pública de Primera Infancia, Infancia y Adolescencia"/>
    <m/>
    <n v="10"/>
    <x v="19"/>
    <s v="Formulación"/>
    <x v="4"/>
    <s v="Sin dato"/>
    <m/>
  </r>
  <r>
    <s v="Ubaté"/>
    <s v="Carmen de Carupa "/>
    <s v="SI"/>
    <s v="Política Pública de Seguridad Alimentaria y Nutricional"/>
    <s v="Acuerdo No.11 de 2017"/>
    <n v="9"/>
    <x v="20"/>
    <s v="Implementación"/>
    <x v="5"/>
    <n v="28.458781362007169"/>
    <m/>
  </r>
  <r>
    <s v="Magdalena Centro"/>
    <s v="Chaguaní "/>
    <s v="SI"/>
    <s v="Política Pública de Discapacidad "/>
    <s v="Acuerdo No.006 de 2018"/>
    <n v="10"/>
    <x v="7"/>
    <s v="Implementación"/>
    <x v="0"/>
    <n v="73.799283154121881"/>
    <m/>
  </r>
  <r>
    <s v="Magdalena Centro"/>
    <s v="Chaguaní "/>
    <s v="SI"/>
    <s v="Política Pública de Envejecimiento y Vejéz"/>
    <s v="Acuerdo No.016 de 2012"/>
    <n v="10"/>
    <x v="7"/>
    <s v="Implementación"/>
    <x v="1"/>
    <n v="71.111111111111114"/>
    <m/>
  </r>
  <r>
    <s v="Magdalena Centro"/>
    <s v="Chaguaní "/>
    <s v="SI"/>
    <s v="Política Pública de Mujer y Equidad de Género"/>
    <m/>
    <s v="Sin dato"/>
    <x v="6"/>
    <s v="Formulación"/>
    <x v="2"/>
    <n v="49.999999999999993"/>
    <m/>
  </r>
  <r>
    <s v="Magdalena Centro"/>
    <s v="Chaguaní "/>
    <s v="SI"/>
    <s v="Política Pública de Primera Infancia, Infancia y Adolescencia"/>
    <m/>
    <s v="Sin dato"/>
    <x v="6"/>
    <s v="Formulación"/>
    <x v="4"/>
    <n v="45.833333333333336"/>
    <m/>
  </r>
  <r>
    <s v="Sabana Centro"/>
    <s v="Chía"/>
    <s v="SI"/>
    <s v="Política Pública de la Bicicleta"/>
    <m/>
    <n v="10"/>
    <x v="1"/>
    <s v="Implementación"/>
    <x v="16"/>
    <n v="51.326164874551978"/>
    <m/>
  </r>
  <r>
    <s v="Sabana Centro"/>
    <s v="Chía"/>
    <s v="SI"/>
    <s v="Política Pública de Recreación y Deporte"/>
    <m/>
    <n v="9"/>
    <x v="16"/>
    <s v="Implementación"/>
    <x v="17"/>
    <n v="61.487455197132626"/>
    <m/>
  </r>
  <r>
    <s v="Sabana Centro"/>
    <s v="Chía"/>
    <s v="SI"/>
    <s v="Política Pública de Discapacidad "/>
    <m/>
    <n v="9"/>
    <x v="21"/>
    <s v="Implementación"/>
    <x v="0"/>
    <n v="61.25"/>
    <m/>
  </r>
  <r>
    <s v="Sabana Centro"/>
    <s v="Chía"/>
    <s v="SI"/>
    <s v="Política Pública de Educación Ambiental"/>
    <m/>
    <n v="9"/>
    <x v="12"/>
    <s v="Implementación"/>
    <x v="18"/>
    <n v="31.111111111111114"/>
    <m/>
  </r>
  <r>
    <s v="Sabana Centro"/>
    <s v="Chía"/>
    <s v="SI"/>
    <s v="Política Pública de Libertad Religiosa"/>
    <m/>
    <n v="9"/>
    <x v="11"/>
    <s v="Implementación"/>
    <x v="19"/>
    <n v="38.691756272401442"/>
    <m/>
  </r>
  <r>
    <s v="Sabana Centro"/>
    <s v="Chía"/>
    <s v="SI"/>
    <s v="Política Pública de Presupuestos Participativos"/>
    <m/>
    <n v="9"/>
    <x v="12"/>
    <s v="Agenda Pública"/>
    <x v="20"/>
    <n v="31.469534050179217"/>
    <m/>
  </r>
  <r>
    <s v="Sabana Centro"/>
    <s v="Chía"/>
    <s v="SI"/>
    <s v="Política Pública de Protección y Bienestar Animal"/>
    <m/>
    <n v="8"/>
    <x v="22"/>
    <s v="Implementación"/>
    <x v="21"/>
    <n v="57.999999999999972"/>
    <m/>
  </r>
  <r>
    <s v="Sabana Centro"/>
    <s v="Chía"/>
    <s v="SI"/>
    <s v="Política Púlblica Social"/>
    <m/>
    <n v="9"/>
    <x v="16"/>
    <s v="Implementación"/>
    <x v="12"/>
    <n v="62.293906810035843"/>
    <m/>
  </r>
  <r>
    <s v="Oriente"/>
    <s v="Chipaque "/>
    <s v="SI"/>
    <s v="Política Pública de Educación Ambiental"/>
    <m/>
    <n v="10"/>
    <x v="23"/>
    <s v="Formulación"/>
    <x v="18"/>
    <n v="82.266666666666666"/>
    <m/>
  </r>
  <r>
    <s v="Oriente"/>
    <s v="Chipaque "/>
    <s v="SI"/>
    <s v="Política Pública de Envejecimiento y Vejéz"/>
    <m/>
    <n v="9"/>
    <x v="21"/>
    <s v="Implementación"/>
    <x v="1"/>
    <n v="44.605734767025098"/>
    <m/>
  </r>
  <r>
    <s v="Oriente"/>
    <s v="Chipaque "/>
    <s v="SI"/>
    <s v="Política Pública de Juventud"/>
    <m/>
    <n v="9"/>
    <x v="21"/>
    <s v="Implementación"/>
    <x v="8"/>
    <n v="45.681003584229387"/>
    <m/>
  </r>
  <r>
    <s v="Oriente"/>
    <s v="Chipaque "/>
    <s v="SI"/>
    <s v="Política Pública de Primera Infancia, Infancia y Adolescencia"/>
    <m/>
    <n v="9"/>
    <x v="21"/>
    <s v="Implementación"/>
    <x v="4"/>
    <n v="41.810035842293907"/>
    <m/>
  </r>
  <r>
    <s v="Oriente"/>
    <s v="Choachí "/>
    <s v="SI"/>
    <s v="Política Pública de Discapacidad "/>
    <m/>
    <n v="10"/>
    <x v="7"/>
    <s v="Implementación"/>
    <x v="0"/>
    <n v="50.215053763440856"/>
    <m/>
  </r>
  <r>
    <s v="Oriente"/>
    <s v="Choachí "/>
    <s v="SI"/>
    <s v="Política Pública de Envejecimiento y Vejéz"/>
    <m/>
    <n v="10"/>
    <x v="1"/>
    <s v="Implementación"/>
    <x v="1"/>
    <n v="48.15412186379929"/>
    <m/>
  </r>
  <r>
    <s v="Oriente"/>
    <s v="Choachí "/>
    <s v="SI"/>
    <s v="Política Pública de Juventud"/>
    <m/>
    <n v="9"/>
    <x v="21"/>
    <s v="Implementación"/>
    <x v="8"/>
    <n v="52.347670250896059"/>
    <m/>
  </r>
  <r>
    <s v="Oriente"/>
    <s v="Choachí "/>
    <s v="SI"/>
    <s v="Política Pública de Mujer y Equidad de Género"/>
    <m/>
    <n v="10"/>
    <x v="1"/>
    <s v="Implementación"/>
    <x v="2"/>
    <n v="50.896057347670251"/>
    <m/>
  </r>
  <r>
    <s v="Oriente"/>
    <s v="Choachí "/>
    <s v="SI"/>
    <s v="Política Pública de Primera Infancia, Infancia y Adolescencia"/>
    <m/>
    <n v="10"/>
    <x v="1"/>
    <s v="Implementación"/>
    <x v="4"/>
    <n v="66.594982078853064"/>
    <m/>
  </r>
  <r>
    <s v="Almeidas"/>
    <s v="Chocontá "/>
    <s v="SI"/>
    <s v="Política Pública de Discapacidad "/>
    <m/>
    <n v="10"/>
    <x v="13"/>
    <s v="Implementación"/>
    <x v="0"/>
    <n v="50.143369175627242"/>
    <m/>
  </r>
  <r>
    <s v="Almeidas"/>
    <s v="Chocontá "/>
    <s v="SI"/>
    <s v="Política Pública de Envejecimiento y Vejéz"/>
    <m/>
    <n v="10"/>
    <x v="13"/>
    <s v="Implementación"/>
    <x v="1"/>
    <n v="37.7777777777778"/>
    <m/>
  </r>
  <r>
    <s v="Almeidas"/>
    <s v="Chocontá "/>
    <s v="SI"/>
    <s v="Política Pública de Juventud"/>
    <m/>
    <n v="11"/>
    <x v="24"/>
    <s v="Implementación"/>
    <x v="8"/>
    <n v="51.218637992831525"/>
    <m/>
  </r>
  <r>
    <s v="Almeidas"/>
    <s v="Chocontá "/>
    <s v="SI"/>
    <s v="Política Pública de Mujer y Equidad de Género"/>
    <m/>
    <s v="Sin dato"/>
    <x v="6"/>
    <s v="Implementación"/>
    <x v="2"/>
    <n v="50.143369175627228"/>
    <m/>
  </r>
  <r>
    <s v="Almeidas"/>
    <s v="Chocontá "/>
    <s v="SI"/>
    <s v="Política Pública de Primera Infancia, Infancia y Adolescencia"/>
    <m/>
    <n v="9"/>
    <x v="21"/>
    <s v="Implementación"/>
    <x v="4"/>
    <n v="42.67025089605734"/>
    <m/>
  </r>
  <r>
    <s v="Sabana Centro"/>
    <s v="Cogua"/>
    <s v="NO"/>
    <s v="Política Pública de Discapacidad "/>
    <m/>
    <n v="9"/>
    <x v="11"/>
    <s v="Implementación"/>
    <x v="0"/>
    <n v="52.616487455197117"/>
    <m/>
  </r>
  <r>
    <s v="Sabana Centro"/>
    <s v="Cogua"/>
    <s v="NO"/>
    <s v="Política Pública de Juventud"/>
    <m/>
    <n v="9"/>
    <x v="16"/>
    <s v="Implementación"/>
    <x v="8"/>
    <n v="39.874551971326177"/>
    <m/>
  </r>
  <r>
    <s v="Sabana Centro"/>
    <s v="Cogua"/>
    <s v="NO"/>
    <s v="Política Pública de Mujer y Equidad de Género"/>
    <m/>
    <n v="9"/>
    <x v="12"/>
    <s v="Implementación"/>
    <x v="2"/>
    <n v="45.412186379928308"/>
    <m/>
  </r>
  <r>
    <s v="Sabana Centro"/>
    <s v="Cogua"/>
    <s v="NO"/>
    <s v="Política Pública de Primera Infancia, Infancia y Adolescencia"/>
    <m/>
    <n v="9"/>
    <x v="11"/>
    <s v="Implementación"/>
    <x v="4"/>
    <n v="52.939068100358412"/>
    <m/>
  </r>
  <r>
    <s v="Sabana Centro"/>
    <s v="Cota"/>
    <s v="SI"/>
    <s v="Política Pública de Discapacidad "/>
    <m/>
    <n v="10"/>
    <x v="10"/>
    <s v="Implementación"/>
    <x v="0"/>
    <n v="34.820788530465954"/>
    <m/>
  </r>
  <r>
    <s v="Sabana Centro"/>
    <s v="Cota"/>
    <s v="SI"/>
    <s v="Política Pública de Educación Ambiental"/>
    <m/>
    <n v="11"/>
    <x v="25"/>
    <s v="Implementación"/>
    <x v="18"/>
    <n v="42.132616487455216"/>
    <m/>
  </r>
  <r>
    <s v="Sabana Centro"/>
    <s v="Cota"/>
    <s v="SI"/>
    <s v="Política Pública de Salud Ambiental"/>
    <m/>
    <n v="10"/>
    <x v="10"/>
    <s v="Implementación"/>
    <x v="18"/>
    <n v="56.146953405017911"/>
    <m/>
  </r>
  <r>
    <s v="Sabana Centro"/>
    <s v="Cota"/>
    <s v="SI"/>
    <s v="Política Pública de Envejecimiento y Vejéz"/>
    <m/>
    <n v="10"/>
    <x v="1"/>
    <s v="Implementación"/>
    <x v="1"/>
    <n v="60.17921146953406"/>
    <m/>
  </r>
  <r>
    <s v="Sabana Centro"/>
    <s v="Cota"/>
    <s v="SI"/>
    <s v="Política Pública de Familia"/>
    <m/>
    <n v="10"/>
    <x v="10"/>
    <s v="Implementación"/>
    <x v="7"/>
    <n v="48.172043010752702"/>
    <m/>
  </r>
  <r>
    <s v="Sabana Centro"/>
    <s v="Cota"/>
    <s v="SI"/>
    <s v="Política Pública de Gestión del Riesgo"/>
    <m/>
    <n v="10"/>
    <x v="1"/>
    <s v="Implementación"/>
    <x v="10"/>
    <n v="48.172043010752702"/>
    <m/>
  </r>
  <r>
    <s v="Sabana Centro"/>
    <s v="Cota"/>
    <s v="SI"/>
    <s v="Política Pública de Mujer y Equidad de Género"/>
    <m/>
    <n v="10"/>
    <x v="1"/>
    <s v="Implementación"/>
    <x v="2"/>
    <n v="56.845878136200724"/>
    <m/>
  </r>
  <r>
    <s v="Sabana Centro"/>
    <s v="Cota"/>
    <s v="SI"/>
    <s v="Política Pública de Participación Ciudadana"/>
    <m/>
    <n v="10"/>
    <x v="10"/>
    <s v="Implementación"/>
    <x v="22"/>
    <n v="37.150537634408622"/>
    <m/>
  </r>
  <r>
    <s v="Sabana Centro"/>
    <s v="Cota"/>
    <s v="SI"/>
    <s v="Política Pública de Primera Infancia, Infancia y Adolescencia"/>
    <m/>
    <n v="10"/>
    <x v="14"/>
    <s v="Implementación"/>
    <x v="4"/>
    <n v="50.412186379928329"/>
    <m/>
  </r>
  <r>
    <s v="Sabana Centro"/>
    <s v="Cota"/>
    <s v="SI"/>
    <s v="Política Pública de Protección y Bienestar Animal"/>
    <m/>
    <n v="10"/>
    <x v="10"/>
    <s v="Implementación"/>
    <x v="21"/>
    <n v="36.523297491039436"/>
    <m/>
  </r>
  <r>
    <s v="Sabana Centro"/>
    <s v="Cota"/>
    <s v="SI"/>
    <s v="Política Pública de Salud Mental"/>
    <s v="Acuerdo No.013 de 2021"/>
    <n v="10"/>
    <x v="19"/>
    <s v="Implementación"/>
    <x v="15"/>
    <n v="77.466666666666654"/>
    <m/>
  </r>
  <r>
    <s v="Sabana Centro"/>
    <s v="Cota"/>
    <s v="SI"/>
    <s v="Política Pública de Salud Sexual"/>
    <m/>
    <n v="10"/>
    <x v="10"/>
    <s v="Implementación"/>
    <x v="23"/>
    <n v="65.555555555555543"/>
    <m/>
  </r>
  <r>
    <s v="Sabana Centro"/>
    <s v="Cota"/>
    <s v="SI"/>
    <s v="Política Pública de Seguridad Alimentaria y Nutricional"/>
    <m/>
    <n v="10"/>
    <x v="10"/>
    <s v="Implementación"/>
    <x v="5"/>
    <n v="64.838709677419345"/>
    <m/>
  </r>
  <r>
    <s v="Sabana Centro"/>
    <s v="Cota"/>
    <s v="SI"/>
    <s v="Política Pública de Seguridad y Salud en el Trabajo"/>
    <m/>
    <s v="Sin dato"/>
    <x v="6"/>
    <s v="Formulación"/>
    <x v="24"/>
    <n v="42.078853046594979"/>
    <m/>
  </r>
  <r>
    <s v="Ubaté"/>
    <s v="Cucunubá"/>
    <s v="SI"/>
    <s v="Política Pública de Discapacidad "/>
    <s v="Acuerdo No.006 de 2018"/>
    <n v="10"/>
    <x v="10"/>
    <s v="Implementación"/>
    <x v="0"/>
    <n v="73.681003584229416"/>
    <m/>
  </r>
  <r>
    <s v="Ubaté"/>
    <s v="Cucunubá"/>
    <s v="SI"/>
    <s v="Política Pública de Envejecimiento y Vejéz"/>
    <s v="Acuerdo No.016 de 2012"/>
    <n v="10"/>
    <x v="5"/>
    <s v="Implementación"/>
    <x v="1"/>
    <n v="35.967741935483872"/>
    <m/>
  </r>
  <r>
    <s v="Ubaté"/>
    <s v="Cucunubá"/>
    <s v="SI"/>
    <s v="Política Pública de Familia"/>
    <s v="Acuerdo No. 012 de 2012"/>
    <n v="9"/>
    <x v="4"/>
    <s v="Implementación"/>
    <x v="7"/>
    <n v="61.164874551971316"/>
    <m/>
  </r>
  <r>
    <s v="Ubaté"/>
    <s v="Cucunubá"/>
    <s v="SI"/>
    <s v="Política Pública de Juventud"/>
    <s v="Acuerdo No. 011 de 2019"/>
    <n v="4"/>
    <x v="26"/>
    <s v="Implementación"/>
    <x v="8"/>
    <n v="48.924731182795711"/>
    <m/>
  </r>
  <r>
    <s v="Ubaté"/>
    <s v="Cucunubá"/>
    <s v="SI"/>
    <s v="Política Pública de Mujer y Equidad de Género"/>
    <s v="Acuerdo No.005 de 2018"/>
    <n v="10"/>
    <x v="10"/>
    <s v="Implementación"/>
    <x v="2"/>
    <n v="62.5161290322581"/>
    <m/>
  </r>
  <r>
    <s v="Ubaté"/>
    <s v="Cucunubá"/>
    <s v="SI"/>
    <s v="Política Pública de Primera Infancia, Infancia y Adolescencia"/>
    <s v="Acuerdo No.025 de 2015"/>
    <n v="10"/>
    <x v="5"/>
    <s v="Implementación"/>
    <x v="4"/>
    <n v="51.326164874551985"/>
    <m/>
  </r>
  <r>
    <s v="Tequendama"/>
    <s v="El Colegio"/>
    <s v="SI"/>
    <s v="Política Pública de Discapacidad "/>
    <m/>
    <n v="9"/>
    <x v="27"/>
    <s v="Implementación"/>
    <x v="0"/>
    <n v="64.13978494623656"/>
    <m/>
  </r>
  <r>
    <s v="Tequendama"/>
    <s v="El Colegio"/>
    <s v="SI"/>
    <s v="Política Pública de Envejecimiento y Vejéz"/>
    <m/>
    <n v="10"/>
    <x v="9"/>
    <s v="Implementación"/>
    <x v="1"/>
    <n v="53.422939068100348"/>
    <m/>
  </r>
  <r>
    <s v="Tequendama"/>
    <s v="El Colegio"/>
    <s v="SI"/>
    <s v="Política Pública de Juventud"/>
    <m/>
    <n v="10"/>
    <x v="14"/>
    <s v="Implementación"/>
    <x v="8"/>
    <n v="55.734767025089603"/>
    <m/>
  </r>
  <r>
    <s v="Tequendama"/>
    <s v="El Colegio"/>
    <s v="SI"/>
    <s v="Política Pública de LGTBI"/>
    <m/>
    <s v="Sin dato"/>
    <x v="6"/>
    <s v="Formulación"/>
    <x v="25"/>
    <n v="58.530465949820794"/>
    <m/>
  </r>
  <r>
    <s v="Tequendama"/>
    <s v="El Colegio"/>
    <s v="SI"/>
    <s v="Política Pública de Mujer y Equidad de Género"/>
    <m/>
    <n v="12"/>
    <x v="28"/>
    <s v="Implementación"/>
    <x v="2"/>
    <n v="67.275985663082437"/>
    <m/>
  </r>
  <r>
    <s v="Tequendama"/>
    <s v="El Colegio"/>
    <s v="SI"/>
    <s v="Política Pública de Primera Infancia, Infancia y Adolescencia"/>
    <m/>
    <n v="10"/>
    <x v="2"/>
    <s v="Implementación"/>
    <x v="4"/>
    <n v="69.469534050179249"/>
    <m/>
  </r>
  <r>
    <s v="Tequendama"/>
    <s v="El Colegio"/>
    <s v="SI"/>
    <s v="Política Pública de Seguridad Alimentaria y Nutricional"/>
    <m/>
    <n v="10"/>
    <x v="14"/>
    <s v="Implementación"/>
    <x v="5"/>
    <n v="54.551971326164875"/>
    <m/>
  </r>
  <r>
    <s v="Rionegro"/>
    <s v="El Peñón"/>
    <s v="SI"/>
    <s v="Política Pública de Discapacidad "/>
    <m/>
    <n v="10"/>
    <x v="5"/>
    <s v="Implementación"/>
    <x v="0"/>
    <n v="19.498207885304655"/>
    <m/>
  </r>
  <r>
    <s v="Rionegro"/>
    <s v="El Peñón"/>
    <s v="SI"/>
    <s v="Política Pública de Envejecimiento y Vejéz"/>
    <m/>
    <n v="10"/>
    <x v="5"/>
    <s v="Implementación"/>
    <x v="1"/>
    <n v="44.767025089605738"/>
    <m/>
  </r>
  <r>
    <s v="Rionegro"/>
    <s v="El Peñón"/>
    <s v="SI"/>
    <s v="Política Pública de Mujer y Equidad de Género"/>
    <m/>
    <n v="10"/>
    <x v="5"/>
    <s v="Implementación"/>
    <x v="2"/>
    <n v="22.186379928315404"/>
    <m/>
  </r>
  <r>
    <s v="Rionegro"/>
    <s v="El Peñón"/>
    <s v="SI"/>
    <s v="Política Pública de Primera Infancia, Infancia y Adolescencia"/>
    <m/>
    <n v="10"/>
    <x v="5"/>
    <s v="Implementación"/>
    <x v="4"/>
    <n v="51.218637992831546"/>
    <m/>
  </r>
  <r>
    <s v="Sabana Occidente"/>
    <s v="El Rosal"/>
    <s v="SI"/>
    <s v="Política Pública de Discapacidad "/>
    <m/>
    <n v="9"/>
    <x v="11"/>
    <s v="Implementación"/>
    <x v="0"/>
    <n v="83.333333333333343"/>
    <m/>
  </r>
  <r>
    <s v="Sabana Occidente"/>
    <s v="El Rosal"/>
    <s v="SI"/>
    <s v="Política Pública de Mujer y Equidad de Género"/>
    <m/>
    <n v="10"/>
    <x v="1"/>
    <s v="Implementación"/>
    <x v="2"/>
    <n v="83.333333333333343"/>
    <m/>
  </r>
  <r>
    <s v="Sabana Occidente"/>
    <s v="El Rosal"/>
    <s v="SI"/>
    <s v="Política Pública de Primera Infancia, Infancia y Adolescencia"/>
    <m/>
    <n v="10"/>
    <x v="1"/>
    <s v="Implementación"/>
    <x v="4"/>
    <n v="83.333333333333343"/>
    <m/>
  </r>
  <r>
    <s v="Sabana Occidente"/>
    <s v="El Rosal"/>
    <s v="SI"/>
    <s v="Política Púlblica Social"/>
    <s v="Acuerdo No.14 de 2013"/>
    <n v="9"/>
    <x v="17"/>
    <s v="Evaluación"/>
    <x v="12"/>
    <s v="Sin dato"/>
    <m/>
  </r>
  <r>
    <s v="Sabana Occidente"/>
    <s v="Facatativá"/>
    <s v="SI"/>
    <s v="Política Pública de Cultura y Turismo"/>
    <s v="Decreto  No.298 de 2015"/>
    <n v="9"/>
    <x v="16"/>
    <s v="Implementación"/>
    <x v="14"/>
    <s v="Sin dato"/>
    <m/>
  </r>
  <r>
    <s v="Sabana Occidente"/>
    <s v="Facatativá"/>
    <s v="SI"/>
    <s v="Política Pública de DDHH, Paz, Convivencia y Cultura Ciudadana"/>
    <s v="Acuerdo 005 de 2917 y 011 de 2018 "/>
    <s v="Sin dato"/>
    <x v="6"/>
    <s v="Implementación"/>
    <x v="26"/>
    <n v="95.833333333333343"/>
    <m/>
  </r>
  <r>
    <s v="Sabana Occidente"/>
    <s v="Facatativá"/>
    <s v="SI"/>
    <s v="Política Pública de Discapacidad "/>
    <s v="Acuerdo 020 de 2010"/>
    <s v="Sin dato"/>
    <x v="6"/>
    <s v="Implementación"/>
    <x v="0"/>
    <n v="66.021505376344081"/>
    <m/>
  </r>
  <r>
    <s v="Sabana Occidente"/>
    <s v="Facatativá"/>
    <s v="SI"/>
    <s v="Política Pública de Educación Ambiental"/>
    <m/>
    <s v="Sin dato"/>
    <x v="6"/>
    <s v="Formulación"/>
    <x v="18"/>
    <n v="95.833333333333343"/>
    <m/>
  </r>
  <r>
    <s v="Sabana Occidente"/>
    <s v="Facatativá"/>
    <s v="SI"/>
    <s v="Política Pública de Espacio Público"/>
    <m/>
    <s v="Sin dato"/>
    <x v="6"/>
    <s v="Formulación"/>
    <x v="27"/>
    <n v="87.5"/>
    <m/>
  </r>
  <r>
    <s v="Sabana Occidente"/>
    <s v="Facatativá"/>
    <s v="SI"/>
    <s v="Política Pública de Juventud"/>
    <s v="Decreto 299 de 2015"/>
    <n v="10"/>
    <x v="5"/>
    <s v="Implementación"/>
    <x v="8"/>
    <s v="Sin dato"/>
    <m/>
  </r>
  <r>
    <s v="Sabana Occidente"/>
    <s v="Facatativá"/>
    <s v="SI"/>
    <s v="Política Pública de LGTBI"/>
    <m/>
    <s v="Sin dato"/>
    <x v="6"/>
    <s v="Formulación"/>
    <x v="25"/>
    <n v="76.666666666666686"/>
    <m/>
  </r>
  <r>
    <s v="Sabana Occidente"/>
    <s v="Facatativá"/>
    <s v="SI"/>
    <s v="Política Pública de Libertad Religiosa"/>
    <s v="Acuerdo No.009 de 2019"/>
    <n v="10"/>
    <x v="1"/>
    <s v="Implementación"/>
    <x v="19"/>
    <s v="Sin dato"/>
    <m/>
  </r>
  <r>
    <s v="Sabana Occidente"/>
    <s v="Facatativá"/>
    <s v="SI"/>
    <s v="Política Pública de Prevención del Consumo de Sustancias Psicoactivas"/>
    <m/>
    <s v="Sin dato"/>
    <x v="6"/>
    <s v="Formulación"/>
    <x v="13"/>
    <n v="79.166666666666686"/>
    <m/>
  </r>
  <r>
    <s v="Sabana Occidente"/>
    <s v="Facatativá"/>
    <s v="SI"/>
    <s v="Política Pública de Protección y Bienestar Animal"/>
    <m/>
    <s v="Sin dato"/>
    <x v="6"/>
    <s v="Formulación"/>
    <x v="21"/>
    <n v="95.833333333333343"/>
    <m/>
  </r>
  <r>
    <s v="Sabana Occidente"/>
    <s v="Facatativá"/>
    <s v="SI"/>
    <s v="Política Pública de Mujer y Equidad de Género"/>
    <m/>
    <s v="Sin dato"/>
    <x v="6"/>
    <s v="Implementación"/>
    <x v="2"/>
    <n v="76.666666666666686"/>
    <m/>
  </r>
  <r>
    <s v="Sabana Occidente"/>
    <s v="Facatativá"/>
    <s v="SI"/>
    <s v="Política Púlblica Social"/>
    <s v="Acuerdo No.013 de 2011"/>
    <n v="10"/>
    <x v="29"/>
    <s v="Implementación"/>
    <x v="12"/>
    <n v="66.021505376344081"/>
    <m/>
  </r>
  <r>
    <s v="Oriente"/>
    <s v="Fómeque"/>
    <s v="SI"/>
    <s v="Política Pública de Discapacidad "/>
    <m/>
    <n v="10"/>
    <x v="7"/>
    <s v="Implementación"/>
    <x v="0"/>
    <n v="72.508960573476713"/>
    <m/>
  </r>
  <r>
    <s v="Oriente"/>
    <s v="Fómeque"/>
    <s v="SI"/>
    <s v="Política Pública de Envejecimiento y Vejéz"/>
    <m/>
    <n v="10"/>
    <x v="10"/>
    <s v="Implementación"/>
    <x v="1"/>
    <n v="68.960573476702521"/>
    <m/>
  </r>
  <r>
    <s v="Oriente"/>
    <s v="Fómeque"/>
    <s v="SI"/>
    <s v="Política Pública de Juventud"/>
    <m/>
    <n v="10"/>
    <x v="10"/>
    <s v="Implementación"/>
    <x v="8"/>
    <n v="43.691756272401442"/>
    <m/>
  </r>
  <r>
    <s v="Oriente"/>
    <s v="Fómeque"/>
    <s v="SI"/>
    <s v="Política Pública de Mujer y Equidad de Género"/>
    <m/>
    <n v="10"/>
    <x v="10"/>
    <s v="Implementación"/>
    <x v="2"/>
    <n v="72.186379928315432"/>
    <m/>
  </r>
  <r>
    <s v="Oriente"/>
    <s v="Fómeque"/>
    <s v="SI"/>
    <s v="Política Pública de Primera Infancia, Infancia y Adolescencia"/>
    <m/>
    <n v="9"/>
    <x v="17"/>
    <s v="Implementación"/>
    <x v="4"/>
    <n v="54.713261648745529"/>
    <m/>
  </r>
  <r>
    <s v="Oriente"/>
    <s v="Fómeque"/>
    <s v="SI"/>
    <s v="Política Pública de Salud Mental"/>
    <m/>
    <n v="10"/>
    <x v="10"/>
    <s v="Implementación"/>
    <x v="15"/>
    <n v="54.713261648745537"/>
    <m/>
  </r>
  <r>
    <s v="Oriente"/>
    <s v="Fosca"/>
    <s v="SI"/>
    <s v="Política Pública de Discapacidad "/>
    <m/>
    <n v="10"/>
    <x v="10"/>
    <s v="Implementación"/>
    <x v="0"/>
    <n v="54.623655913978482"/>
    <m/>
  </r>
  <r>
    <s v="Oriente"/>
    <s v="Fosca"/>
    <s v="SI"/>
    <s v="Política Pública de Educación Ambiental"/>
    <m/>
    <n v="10"/>
    <x v="1"/>
    <s v="Implementación"/>
    <x v="18"/>
    <n v="55.519713261648761"/>
    <m/>
  </r>
  <r>
    <s v="Oriente"/>
    <s v="Fosca"/>
    <s v="SI"/>
    <s v="Política Pública de Envejecimiento y Vejéz"/>
    <m/>
    <n v="10"/>
    <x v="14"/>
    <s v="Implementación"/>
    <x v="1"/>
    <n v="68.960573476702521"/>
    <m/>
  </r>
  <r>
    <s v="Oriente"/>
    <s v="Fosca"/>
    <s v="SI"/>
    <s v="Política Pública de Mujer y Equidad de Género"/>
    <m/>
    <n v="10"/>
    <x v="14"/>
    <s v="Implementación"/>
    <x v="2"/>
    <n v="72.186379928315432"/>
    <m/>
  </r>
  <r>
    <s v="Oriente"/>
    <s v="Fosca"/>
    <s v="SI"/>
    <s v="Política Pública de Primera Infancia, Infancia y Adolescencia"/>
    <m/>
    <n v="10"/>
    <x v="2"/>
    <s v="Implementación"/>
    <x v="4"/>
    <n v="54.713261648745529"/>
    <m/>
  </r>
  <r>
    <s v="Sabana Occidente"/>
    <s v="Funza"/>
    <s v="SI"/>
    <s v="Política Pública de Espacio Público"/>
    <m/>
    <s v="Sin dato"/>
    <x v="6"/>
    <s v="Formulación"/>
    <x v="27"/>
    <s v="Sin dato"/>
    <m/>
  </r>
  <r>
    <s v="Sabana Occidente"/>
    <s v="Funza"/>
    <s v="SI"/>
    <s v="Política Pública de Gestión del Riesgo"/>
    <m/>
    <s v="Sin dato"/>
    <x v="6"/>
    <s v="Formulación"/>
    <x v="10"/>
    <s v="Sin dato"/>
    <m/>
  </r>
  <r>
    <s v="Sabana Occidente"/>
    <s v="Funza"/>
    <s v="SI"/>
    <s v="Política Pública de Juventud"/>
    <m/>
    <s v="Sin dato"/>
    <x v="6"/>
    <s v="Formulación"/>
    <x v="8"/>
    <s v="Sin dato"/>
    <m/>
  </r>
  <r>
    <s v="Sabana Occidente"/>
    <s v="Funza"/>
    <s v="SI"/>
    <s v="Política Pública de LGTBI"/>
    <m/>
    <s v="Sin dato"/>
    <x v="6"/>
    <s v="Formulación"/>
    <x v="25"/>
    <s v="Sin dato"/>
    <m/>
  </r>
  <r>
    <s v="Sabana Occidente"/>
    <s v="Funza"/>
    <s v="SI"/>
    <s v="Política Pública de Libertad Religiosa"/>
    <m/>
    <s v="Sin dato"/>
    <x v="6"/>
    <s v="Formulación"/>
    <x v="19"/>
    <s v="Sin dato"/>
    <m/>
  </r>
  <r>
    <s v="Sabana Occidente"/>
    <s v="Funza"/>
    <s v="SI"/>
    <s v="Política Pública de Mujer y Equidad de Género"/>
    <m/>
    <s v="Sin dato"/>
    <x v="6"/>
    <s v="Formulación"/>
    <x v="2"/>
    <s v="Sin dato"/>
    <m/>
  </r>
  <r>
    <s v="Sabana Occidente"/>
    <s v="Funza"/>
    <s v="SI"/>
    <s v="Política Pública de Participación Ciudadana"/>
    <m/>
    <s v="Sin dato"/>
    <x v="6"/>
    <s v="Formulación"/>
    <x v="22"/>
    <s v="Sin dato"/>
    <m/>
  </r>
  <r>
    <s v="Sabana Occidente"/>
    <s v="Funza"/>
    <s v="SI"/>
    <s v="Política Pública de Salud Mental"/>
    <m/>
    <s v="Sin dato"/>
    <x v="6"/>
    <s v="Formulación"/>
    <x v="15"/>
    <s v="Sin dato"/>
    <m/>
  </r>
  <r>
    <s v="Sabana Occidente"/>
    <s v="Funza"/>
    <s v="SI"/>
    <s v="Política Pública de Seguridad Alimentaria y Nutricional"/>
    <m/>
    <n v="10"/>
    <x v="10"/>
    <s v="Implementación"/>
    <x v="5"/>
    <s v="Sin dato"/>
    <m/>
  </r>
  <r>
    <s v="Sabana Occidente"/>
    <s v="Funza"/>
    <s v="SI"/>
    <s v="Política Pública de Seguridad y Salud en el Trabajo"/>
    <m/>
    <s v="Sin dato"/>
    <x v="6"/>
    <s v="Formulación"/>
    <x v="24"/>
    <s v="Sin dato"/>
    <m/>
  </r>
  <r>
    <s v="Sabana Occidente"/>
    <s v="Funza"/>
    <s v="SI"/>
    <s v="Política Púlblica Social"/>
    <m/>
    <n v="10"/>
    <x v="2"/>
    <s v="Monitoreo"/>
    <x v="12"/>
    <s v="Sin dato"/>
    <m/>
  </r>
  <r>
    <s v="Ubaté"/>
    <s v="Fúquene"/>
    <s v="SI"/>
    <s v="Política Pública de Acción Comunal"/>
    <m/>
    <s v="Sin dato"/>
    <x v="6"/>
    <s v="Formulación"/>
    <x v="6"/>
    <s v="Sin dato"/>
    <m/>
  </r>
  <r>
    <s v="Ubaté"/>
    <s v="Fúquene"/>
    <s v="SI"/>
    <s v="Política Pública de Discapacidad "/>
    <m/>
    <s v="Sin dato"/>
    <x v="6"/>
    <s v="Formulación"/>
    <x v="0"/>
    <s v="Sin dato"/>
    <m/>
  </r>
  <r>
    <s v="Ubaté"/>
    <s v="Fúquene"/>
    <s v="SI"/>
    <s v="Política Pública de Envejecimiento y Vejéz"/>
    <m/>
    <s v="Sin dato"/>
    <x v="6"/>
    <s v="Formulación"/>
    <x v="1"/>
    <s v="Sin dato"/>
    <m/>
  </r>
  <r>
    <s v="Ubaté"/>
    <s v="Fúquene"/>
    <s v="SI"/>
    <s v="Política Pública de Mujer y Equidad de Género"/>
    <m/>
    <n v="10"/>
    <x v="19"/>
    <s v="Formulación"/>
    <x v="2"/>
    <s v="Sin dato"/>
    <m/>
  </r>
  <r>
    <s v="Ubaté"/>
    <s v="Fúquene"/>
    <s v="SI"/>
    <s v="Política Púlblica Social"/>
    <m/>
    <n v="8"/>
    <x v="15"/>
    <s v="Agenda Pública"/>
    <x v="12"/>
    <s v="Sin dato"/>
    <m/>
  </r>
  <r>
    <s v="Sumapaz"/>
    <s v="Fusagasugá"/>
    <s v="SI"/>
    <s v="Política Pública de Cultura y Turismo"/>
    <m/>
    <n v="9"/>
    <x v="30"/>
    <s v="Implementación"/>
    <x v="14"/>
    <n v="45.483870967741957"/>
    <m/>
  </r>
  <r>
    <s v="Sumapaz"/>
    <s v="Fusagasugá"/>
    <s v="SI"/>
    <s v="Política Pública de Discapacidad "/>
    <m/>
    <n v="9"/>
    <x v="21"/>
    <s v="Implementación"/>
    <x v="0"/>
    <n v="78.207885304659513"/>
    <m/>
  </r>
  <r>
    <s v="Sumapaz"/>
    <s v="Fusagasugá"/>
    <s v="SI"/>
    <s v="Política Pública de Envejecimiento y Vejéz"/>
    <m/>
    <n v="9"/>
    <x v="12"/>
    <s v="Implementación"/>
    <x v="1"/>
    <n v="75.519713261648761"/>
    <m/>
  </r>
  <r>
    <s v="Sumapaz"/>
    <s v="Fusagasugá"/>
    <s v="SI"/>
    <s v="Política Pública de Habitante de Calle"/>
    <m/>
    <n v="9"/>
    <x v="30"/>
    <s v="Implementación"/>
    <x v="28"/>
    <n v="34.551971326164882"/>
    <m/>
  </r>
  <r>
    <s v="Sumapaz"/>
    <s v="Fusagasugá"/>
    <s v="SI"/>
    <s v="Política Pública de Juventud"/>
    <m/>
    <n v="10"/>
    <x v="1"/>
    <s v="Implementación"/>
    <x v="8"/>
    <n v="77.598566308243733"/>
    <m/>
  </r>
  <r>
    <s v="Sumapaz"/>
    <s v="Fusagasugá"/>
    <s v="SI"/>
    <s v="Política Pública de Libertad Religiosa"/>
    <m/>
    <n v="9"/>
    <x v="12"/>
    <s v="Implementación"/>
    <x v="19"/>
    <n v="66.953405017921142"/>
    <m/>
  </r>
  <r>
    <s v="Sumapaz"/>
    <s v="Fusagasugá"/>
    <s v="SI"/>
    <s v="Política Pública de Mujer y Equidad de Género"/>
    <s v="Acuerdo No.13 de 2010"/>
    <n v="11"/>
    <x v="31"/>
    <s v="Implementación"/>
    <x v="2"/>
    <n v="44.587813620071692"/>
    <m/>
  </r>
  <r>
    <s v="Sumapaz"/>
    <s v="Fusagasugá"/>
    <s v="SI"/>
    <s v="Política Pública de Primera Infancia, Infancia y Adolescencia"/>
    <m/>
    <n v="9"/>
    <x v="16"/>
    <s v="Implementación"/>
    <x v="4"/>
    <n v="67.849462365591421"/>
    <m/>
  </r>
  <r>
    <s v="Sumapaz"/>
    <s v="Fusagasugá"/>
    <s v="SI"/>
    <s v="Política Pública de Recreación y Deporte"/>
    <m/>
    <n v="11"/>
    <x v="32"/>
    <s v="Implementación"/>
    <x v="17"/>
    <n v="44.677419354838733"/>
    <m/>
  </r>
  <r>
    <s v="Sumapaz"/>
    <s v="Fusagasugá"/>
    <s v="SI"/>
    <s v="Política Pública de Seguridad Alimentaria y Nutricional"/>
    <m/>
    <n v="10"/>
    <x v="1"/>
    <s v="Implementación"/>
    <x v="5"/>
    <n v="78.136200716845877"/>
    <m/>
  </r>
  <r>
    <s v="Sumapaz"/>
    <s v="Fusagasugá"/>
    <s v="SI"/>
    <s v="Política Pública de Tecnologías de la Información"/>
    <m/>
    <n v="9"/>
    <x v="20"/>
    <s v="Implementación"/>
    <x v="9"/>
    <n v="47.060931899641588"/>
    <m/>
  </r>
  <r>
    <s v="Guavio"/>
    <s v="Gachalá"/>
    <s v="SI"/>
    <s v="Política Pública de Cultura y Turismo"/>
    <m/>
    <n v="10"/>
    <x v="10"/>
    <s v="Implementación"/>
    <x v="14"/>
    <n v="47.992831541218642"/>
    <m/>
  </r>
  <r>
    <s v="Guavio"/>
    <s v="Gachalá"/>
    <s v="SI"/>
    <s v="Política Pública de Discapacidad "/>
    <m/>
    <n v="10"/>
    <x v="10"/>
    <s v="Implementación"/>
    <x v="0"/>
    <n v="39.928315412186379"/>
    <m/>
  </r>
  <r>
    <s v="Guavio"/>
    <s v="Gachalá"/>
    <s v="SI"/>
    <s v="Política Pública de Envejecimiento y Vejéz"/>
    <m/>
    <n v="10"/>
    <x v="10"/>
    <s v="Implementación"/>
    <x v="1"/>
    <n v="44.22"/>
    <m/>
  </r>
  <r>
    <s v="Guavio"/>
    <s v="Gachalá"/>
    <s v="SI"/>
    <s v="Política Pública de Juventud"/>
    <m/>
    <n v="10"/>
    <x v="10"/>
    <s v="Implementación"/>
    <x v="8"/>
    <n v="54.982078853046602"/>
    <m/>
  </r>
  <r>
    <s v="Guavio"/>
    <s v="Gachalá"/>
    <s v="SI"/>
    <s v="Política Pública de Mujer y Equidad de Género"/>
    <m/>
    <n v="9"/>
    <x v="12"/>
    <s v="Implementación"/>
    <x v="2"/>
    <n v="50.681003584229408"/>
    <m/>
  </r>
  <r>
    <s v="Guavio"/>
    <s v="Gachalá"/>
    <s v="SI"/>
    <s v="Política Pública de Primera Infancia, Infancia y Adolescencia"/>
    <m/>
    <n v="10"/>
    <x v="2"/>
    <s v="Implementación"/>
    <x v="4"/>
    <n v="41.541218637992834"/>
    <m/>
  </r>
  <r>
    <s v="Guavio"/>
    <s v="Gachalá"/>
    <s v="SI"/>
    <s v="Política Pública de Recreación y Deporte"/>
    <m/>
    <n v="10"/>
    <x v="10"/>
    <s v="Implementación"/>
    <x v="17"/>
    <n v="49.605734767025076"/>
    <m/>
  </r>
  <r>
    <s v="Guavio"/>
    <s v="Gachalá"/>
    <s v="SI"/>
    <s v="Política Pública de Seguridad Alimentaria y Nutricional"/>
    <m/>
    <n v="10"/>
    <x v="10"/>
    <s v="Implementación"/>
    <x v="5"/>
    <n v="43.154121863799283"/>
    <m/>
  </r>
  <r>
    <s v="Sabana Centro"/>
    <s v="Gachancipá"/>
    <s v="SI"/>
    <s v="Política Pública de Discapacidad "/>
    <m/>
    <n v="10"/>
    <x v="1"/>
    <s v="Implementación"/>
    <x v="0"/>
    <n v="37.842293906810049"/>
    <m/>
  </r>
  <r>
    <s v="Sabana Centro"/>
    <s v="Gachancipá"/>
    <s v="SI"/>
    <s v="Política Pública de Familia"/>
    <m/>
    <n v="10"/>
    <x v="13"/>
    <s v="Implementación"/>
    <x v="7"/>
    <n v="61.362007168458788"/>
    <m/>
  </r>
  <r>
    <s v="Sabana Centro"/>
    <s v="Gachancipá"/>
    <s v="SI"/>
    <s v="Política Pública de Mujer y Equidad de Género"/>
    <m/>
    <n v="10"/>
    <x v="33"/>
    <s v="Implementación"/>
    <x v="2"/>
    <n v="37.867383512544812"/>
    <m/>
  </r>
  <r>
    <s v="Sabana Centro"/>
    <s v="Gachancipá"/>
    <s v="SI"/>
    <s v="Política Pública de Primera Infancia, Infancia y Adolescencia"/>
    <m/>
    <n v="10"/>
    <x v="9"/>
    <s v="Implementación"/>
    <x v="4"/>
    <n v="41.541218637992834"/>
    <m/>
  </r>
  <r>
    <s v="Sabana Centro"/>
    <s v="Gachancipá"/>
    <s v="SI"/>
    <s v="Política Pública de Prevención del Consumo de Sustancias Psicoactivas"/>
    <m/>
    <n v="10"/>
    <x v="5"/>
    <s v="Implementación"/>
    <x v="13"/>
    <n v="51.612903225806441"/>
    <m/>
  </r>
  <r>
    <s v="Guavio"/>
    <s v="Gachetá"/>
    <s v="SI"/>
    <s v="Política Pública de Discapacidad "/>
    <m/>
    <n v="10"/>
    <x v="13"/>
    <s v="Implementación"/>
    <x v="0"/>
    <n v="27.025089999999999"/>
    <m/>
  </r>
  <r>
    <s v="Guavio"/>
    <s v="Gachetá"/>
    <s v="SI"/>
    <s v="Política Pública de Primera Infancia, Infancia y Adolescencia"/>
    <m/>
    <n v="10"/>
    <x v="23"/>
    <s v="Implementación"/>
    <x v="4"/>
    <n v="30.788530465949822"/>
    <m/>
  </r>
  <r>
    <s v="Guavio"/>
    <s v="Gama "/>
    <s v="SI"/>
    <s v="Política Pública de Seguridad Alimentaria y Nutricional"/>
    <m/>
    <n v="10"/>
    <x v="9"/>
    <s v="Implementación"/>
    <x v="5"/>
    <n v="33.476700000000001"/>
    <m/>
  </r>
  <r>
    <s v="Guavio"/>
    <s v="Gama "/>
    <s v="SI"/>
    <s v="Política Pública de Primera Infancia, Infancia y Adolescencia"/>
    <m/>
    <n v="10"/>
    <x v="9"/>
    <s v="Implementación"/>
    <x v="4"/>
    <n v="30.788530000000002"/>
    <m/>
  </r>
  <r>
    <s v="Guavio"/>
    <s v="Gama "/>
    <s v="SI"/>
    <s v="Política Pública de Envejecimiento y Vejéz"/>
    <m/>
    <n v="10"/>
    <x v="1"/>
    <s v="Implementación"/>
    <x v="1"/>
    <n v="30.250896000000001"/>
    <m/>
  </r>
  <r>
    <s v="Guavio"/>
    <s v="Gama "/>
    <s v="SI"/>
    <s v="Política Pública de Victimas del Conflicto Armado"/>
    <m/>
    <n v="10"/>
    <x v="9"/>
    <s v="Implementación"/>
    <x v="11"/>
    <n v="30.250896000000001"/>
    <m/>
  </r>
  <r>
    <s v="Alto Magdalena"/>
    <s v="Girardot"/>
    <s v="SI"/>
    <s v="Política Pública de Cultura y Turismo"/>
    <m/>
    <s v="Sin dato"/>
    <x v="6"/>
    <s v="Formulación"/>
    <x v="14"/>
    <s v="Sin dato"/>
    <m/>
  </r>
  <r>
    <s v="Alto Magdalena"/>
    <s v="Girardot"/>
    <s v="SI"/>
    <s v="Política Pública de Cultura y Turismo"/>
    <m/>
    <s v="Sin dato"/>
    <x v="6"/>
    <s v="Formulación"/>
    <x v="14"/>
    <s v="Sin dato"/>
    <m/>
  </r>
  <r>
    <s v="Alto Magdalena"/>
    <s v="Girardot"/>
    <s v="SI"/>
    <s v="Política Pública de Discapacidad "/>
    <s v="Acuerdo No.019 de 2019"/>
    <n v="3"/>
    <x v="34"/>
    <s v="Implementación"/>
    <x v="0"/>
    <s v="Sin dato"/>
    <m/>
  </r>
  <r>
    <s v="Alto Magdalena"/>
    <s v="Girardot"/>
    <s v="SI"/>
    <s v="Política Pública de Educación"/>
    <m/>
    <s v="Sin dato"/>
    <x v="6"/>
    <s v="Formulación"/>
    <x v="29"/>
    <s v="Sin dato"/>
    <m/>
  </r>
  <r>
    <s v="Alto Magdalena"/>
    <s v="Girardot"/>
    <s v="SI"/>
    <s v="Política Pública de Envejecimiento y Vejéz"/>
    <m/>
    <s v="Sin dato"/>
    <x v="6"/>
    <s v="Formulación"/>
    <x v="1"/>
    <s v="Sin dato"/>
    <m/>
  </r>
  <r>
    <s v="Alto Magdalena"/>
    <s v="Girardot"/>
    <s v="SI"/>
    <s v="Política Pública de Familia"/>
    <m/>
    <s v="Sin dato"/>
    <x v="6"/>
    <s v="Formulación"/>
    <x v="7"/>
    <s v="Sin dato"/>
    <m/>
  </r>
  <r>
    <s v="Alto Magdalena"/>
    <s v="Girardot"/>
    <s v="SI"/>
    <s v="Política Pública de Familia"/>
    <m/>
    <n v="9"/>
    <x v="8"/>
    <s v="Implementación"/>
    <x v="7"/>
    <s v="Sin dato"/>
    <m/>
  </r>
  <r>
    <s v="Alto Magdalena"/>
    <s v="Girardot"/>
    <s v="SI"/>
    <s v="Política Pública de Juventud"/>
    <m/>
    <s v="Sin dato"/>
    <x v="6"/>
    <s v="Formulación"/>
    <x v="8"/>
    <s v="Sin dato"/>
    <m/>
  </r>
  <r>
    <s v="Alto Magdalena"/>
    <s v="Girardot"/>
    <s v="SI"/>
    <s v="Política Pública de Teletrabajo"/>
    <m/>
    <s v="Sin dato"/>
    <x v="6"/>
    <s v="Formulación"/>
    <x v="30"/>
    <s v="Sin dato"/>
    <m/>
  </r>
  <r>
    <s v="Alto Magdalena"/>
    <s v="Girardot"/>
    <s v="SI"/>
    <s v="Política Pública de LGTBI"/>
    <m/>
    <s v="Sin dato"/>
    <x v="6"/>
    <s v="Formulación"/>
    <x v="25"/>
    <s v="Sin dato"/>
    <m/>
  </r>
  <r>
    <s v="Alto Magdalena"/>
    <s v="Girardot"/>
    <s v="SI"/>
    <s v="Política Pública de Libertad Religiosa"/>
    <m/>
    <n v="2"/>
    <x v="35"/>
    <s v="Implementación"/>
    <x v="19"/>
    <s v="Sin dato"/>
    <m/>
  </r>
  <r>
    <s v="Alto Magdalena"/>
    <s v="Girardot"/>
    <s v="SI"/>
    <s v="Política Pública de Mujer y Equidad de Género"/>
    <m/>
    <s v="Sin dato"/>
    <x v="6"/>
    <s v="Formulación"/>
    <x v="2"/>
    <s v="Sin dato"/>
    <m/>
  </r>
  <r>
    <s v="Alto Magdalena"/>
    <s v="Girardot"/>
    <s v="SI"/>
    <s v="Política Pública de Participación Ciudadana"/>
    <m/>
    <n v="9"/>
    <x v="8"/>
    <s v="Formulación"/>
    <x v="22"/>
    <s v="Sin dato"/>
    <m/>
  </r>
  <r>
    <s v="Alto Magdalena"/>
    <s v="Girardot"/>
    <s v="SI"/>
    <s v="Política Pública de Recreación y Deporte"/>
    <m/>
    <s v="Sin dato"/>
    <x v="6"/>
    <s v="Formulación"/>
    <x v="17"/>
    <s v="Sin dato"/>
    <m/>
  </r>
  <r>
    <s v="Alto Magdalena"/>
    <s v="Girardot"/>
    <s v="SI"/>
    <s v="Política Pública de Salud Mental"/>
    <m/>
    <s v="Sin dato"/>
    <x v="6"/>
    <s v="Formulación"/>
    <x v="15"/>
    <s v="Sin dato"/>
    <m/>
  </r>
  <r>
    <s v="Alto Magdalena"/>
    <s v="Girardot"/>
    <s v="SI"/>
    <s v="Política Pública de Salud Sexual"/>
    <m/>
    <s v="Sin dato"/>
    <x v="6"/>
    <s v="Formulación"/>
    <x v="5"/>
    <s v="Sin dato"/>
    <m/>
  </r>
  <r>
    <s v="Alto Magdalena"/>
    <s v="Girardot"/>
    <s v="SI"/>
    <s v="Política Pública de Seguridad Alimentaria y Nutricional"/>
    <s v="Acuerdo No.022 de 2008"/>
    <n v="14"/>
    <x v="36"/>
    <s v="Implementación"/>
    <x v="5"/>
    <s v="Sin dato"/>
    <m/>
  </r>
  <r>
    <s v="Sumapaz"/>
    <s v="Granada"/>
    <s v="SI"/>
    <s v="Política Pública de Discapacidad "/>
    <m/>
    <n v="10"/>
    <x v="5"/>
    <s v="Implementación"/>
    <x v="0"/>
    <n v="33.548387096774199"/>
    <m/>
  </r>
  <r>
    <s v="Sumapaz"/>
    <s v="Granada"/>
    <s v="SI"/>
    <s v="Política Pública de Envejecimiento y Vejéz"/>
    <m/>
    <n v="10"/>
    <x v="5"/>
    <s v="Implementación"/>
    <x v="1"/>
    <n v="33.548387096774199"/>
    <m/>
  </r>
  <r>
    <s v="Sumapaz"/>
    <s v="Granada"/>
    <s v="SI"/>
    <s v="Política Pública de Juventud"/>
    <m/>
    <n v="10"/>
    <x v="5"/>
    <s v="Implementación"/>
    <x v="8"/>
    <n v="36.971326164874561"/>
    <m/>
  </r>
  <r>
    <s v="Sumapaz"/>
    <s v="Granada"/>
    <s v="SI"/>
    <s v="Política Pública de Mujer y Equidad de Género"/>
    <m/>
    <n v="11"/>
    <x v="37"/>
    <s v="Implementación"/>
    <x v="2"/>
    <n v="38.853046594982082"/>
    <m/>
  </r>
  <r>
    <s v="Sumapaz"/>
    <s v="Granada"/>
    <s v="SI"/>
    <s v="Política Pública de Primera Infancia, Infancia y Adolescencia"/>
    <m/>
    <n v="12"/>
    <x v="38"/>
    <s v="Implementación"/>
    <x v="4"/>
    <n v="32.831541218638002"/>
    <m/>
  </r>
  <r>
    <s v="Ubaté"/>
    <s v="Guachetá"/>
    <s v="SI"/>
    <s v="Política Pública de Seguridad Alimentaria y Nutricional"/>
    <s v="Acuerdo No.011 de 2014"/>
    <n v="10"/>
    <x v="14"/>
    <s v="Implementación"/>
    <x v="5"/>
    <s v="Sin dato"/>
    <m/>
  </r>
  <r>
    <s v="Ubaté"/>
    <s v="Guachetá"/>
    <s v="SI"/>
    <s v="Política Pública de Cambio Climático"/>
    <s v="Acuerdo No.006 de 2021"/>
    <n v="10"/>
    <x v="23"/>
    <s v="Implementación"/>
    <x v="31"/>
    <n v="34.193548387096783"/>
    <m/>
  </r>
  <r>
    <s v="Ubaté"/>
    <s v="Guachetá"/>
    <s v="SI"/>
    <s v="Política Pública de Recreación y Deporte"/>
    <s v="Acuerdo No.011 de 2021"/>
    <n v="10"/>
    <x v="23"/>
    <s v="Implementación"/>
    <x v="17"/>
    <n v="66.810035842293914"/>
    <m/>
  </r>
  <r>
    <s v="Ubaté"/>
    <s v="Guachetá"/>
    <s v="SI"/>
    <s v="Política Pública de Discapacidad "/>
    <s v="Acuerdo No.010 de 2021"/>
    <n v="10"/>
    <x v="23"/>
    <s v="Implementación"/>
    <x v="0"/>
    <n v="66.810035842293914"/>
    <m/>
  </r>
  <r>
    <s v="Ubaté"/>
    <s v="Guachetá"/>
    <s v="SI"/>
    <s v="Política Pública de Envejecimiento y Vejéz"/>
    <s v="Acuerdo No.013 de 2021"/>
    <n v="10"/>
    <x v="23"/>
    <s v="Implementación"/>
    <x v="1"/>
    <n v="64.659498207885292"/>
    <m/>
  </r>
  <r>
    <s v="Ubaté"/>
    <s v="Guachetá"/>
    <s v="SI"/>
    <s v="Política Pública de Juventud"/>
    <s v="Acuerdo No.009 de 2021"/>
    <n v="10"/>
    <x v="23"/>
    <s v="Implementación"/>
    <x v="8"/>
    <n v="66.272401433691755"/>
    <m/>
  </r>
  <r>
    <s v="Ubaté"/>
    <s v="Guachetá"/>
    <s v="SI"/>
    <s v="Política Pública de Mujer y Equidad de Género"/>
    <s v="Acuerdo No.014 de 2021"/>
    <n v="10"/>
    <x v="23"/>
    <s v="Implementación"/>
    <x v="2"/>
    <n v="66.272401433691755"/>
    <m/>
  </r>
  <r>
    <s v="Ubaté"/>
    <s v="Guachetá"/>
    <s v="SI"/>
    <s v="Política Pública de Primera Infancia, Infancia y Adolescencia"/>
    <s v="Acuerdo No.012 de 2021"/>
    <n v="10"/>
    <x v="23"/>
    <s v="Implementación"/>
    <x v="4"/>
    <n v="60.358422939068113"/>
    <m/>
  </r>
  <r>
    <s v="Ubaté"/>
    <s v="Guachetá"/>
    <s v="SI"/>
    <s v="Política Pública de Salud Mental"/>
    <s v="Acuerdo No.008 de 2021"/>
    <n v="10"/>
    <x v="23"/>
    <s v="Implementación"/>
    <x v="15"/>
    <n v="57.132616487455216"/>
    <m/>
  </r>
  <r>
    <s v="Bajo Magdalena"/>
    <s v="Guaduas"/>
    <s v="SI"/>
    <s v="Política Pública de Discapacidad "/>
    <m/>
    <n v="10"/>
    <x v="1"/>
    <s v="Implementación"/>
    <x v="0"/>
    <n v="48.817204301075257"/>
    <m/>
  </r>
  <r>
    <s v="Bajo Magdalena"/>
    <s v="Guaduas"/>
    <s v="SI"/>
    <s v="Política Pública de Envejecimiento y Vejéz"/>
    <m/>
    <n v="10"/>
    <x v="1"/>
    <s v="Implementación"/>
    <x v="1"/>
    <n v="50.967741935483858"/>
    <m/>
  </r>
  <r>
    <s v="Bajo Magdalena"/>
    <s v="Guaduas"/>
    <s v="SI"/>
    <s v="Política Pública de Juventud"/>
    <m/>
    <n v="10"/>
    <x v="1"/>
    <s v="Implementación"/>
    <x v="8"/>
    <n v="50.967741935483858"/>
    <m/>
  </r>
  <r>
    <s v="Bajo Magdalena"/>
    <s v="Guaduas"/>
    <s v="SI"/>
    <s v="Política Pública de LGTBI"/>
    <m/>
    <n v="10"/>
    <x v="1"/>
    <s v="Implementación"/>
    <x v="25"/>
    <n v="49.892473118279568"/>
    <m/>
  </r>
  <r>
    <s v="Bajo Magdalena"/>
    <s v="Guaduas"/>
    <s v="SI"/>
    <s v="Política Pública de Mujer y Equidad de Género"/>
    <m/>
    <n v="10"/>
    <x v="1"/>
    <s v="Implementación"/>
    <x v="2"/>
    <n v="50.967741935483858"/>
    <m/>
  </r>
  <r>
    <s v="Bajo Magdalena"/>
    <s v="Guaduas"/>
    <s v="SI"/>
    <s v="Política Pública de Seguridad Alimentaria y Nutricional"/>
    <m/>
    <n v="10"/>
    <x v="1"/>
    <s v="Implementación"/>
    <x v="5"/>
    <n v="49.534050179211455"/>
    <m/>
  </r>
  <r>
    <s v="Bajo Magdalena"/>
    <s v="Guaduas"/>
    <s v="SI"/>
    <s v="Política Pública de Victimas del Conflicto Armado"/>
    <m/>
    <n v="10"/>
    <x v="5"/>
    <s v="Implementación"/>
    <x v="11"/>
    <n v="50.967741935483858"/>
    <m/>
  </r>
  <r>
    <s v="Guavio"/>
    <s v="Guasca"/>
    <s v="SI"/>
    <s v="Política Pública de Discapacidad "/>
    <m/>
    <n v="3"/>
    <x v="39"/>
    <s v="Implementación"/>
    <x v="0"/>
    <n v="39.390681000000001"/>
    <m/>
  </r>
  <r>
    <s v="Guavio"/>
    <s v="Guasca"/>
    <s v="SI"/>
    <s v="Política Pública de Primera Infancia, Infancia y Adolescencia"/>
    <m/>
    <n v="10"/>
    <x v="2"/>
    <s v="Implementación"/>
    <x v="4"/>
    <n v="49.605732000000003"/>
    <m/>
  </r>
  <r>
    <s v="Alto Magdalena"/>
    <s v="Guataquí"/>
    <s v="SI"/>
    <s v="Política Pública de Discapacidad "/>
    <m/>
    <n v="10"/>
    <x v="7"/>
    <s v="Implementación"/>
    <x v="0"/>
    <n v="64.76702508960571"/>
    <m/>
  </r>
  <r>
    <s v="Alto Magdalena"/>
    <s v="Guataquí"/>
    <s v="SI"/>
    <s v="Política Pública de Envejecimiento y Vejéz"/>
    <m/>
    <n v="13"/>
    <x v="40"/>
    <s v="Implementación"/>
    <x v="1"/>
    <n v="63.315412186379923"/>
    <m/>
  </r>
  <r>
    <s v="Alto Magdalena"/>
    <s v="Guataquí"/>
    <s v="SI"/>
    <s v="Política Pública de Familia"/>
    <m/>
    <n v="11"/>
    <x v="41"/>
    <s v="Implementación"/>
    <x v="7"/>
    <n v="67.240143369175641"/>
    <m/>
  </r>
  <r>
    <s v="Alto Magdalena"/>
    <s v="Guataquí"/>
    <s v="SI"/>
    <s v="Política Pública de Juventud"/>
    <m/>
    <n v="10"/>
    <x v="1"/>
    <s v="Implementación"/>
    <x v="8"/>
    <n v="63.566308243727597"/>
    <m/>
  </r>
  <r>
    <s v="Alto Magdalena"/>
    <s v="Guataquí"/>
    <s v="SI"/>
    <s v="Política Pública de Mujer y Equidad de Género"/>
    <m/>
    <n v="13"/>
    <x v="40"/>
    <s v="Implementación"/>
    <x v="2"/>
    <n v="69.784946236559151"/>
    <m/>
  </r>
  <r>
    <s v="Alto Magdalena"/>
    <s v="Guataquí"/>
    <s v="SI"/>
    <s v="Política Pública de Primera Infancia, Infancia y Adolescencia"/>
    <m/>
    <n v="10"/>
    <x v="2"/>
    <s v="Implementación"/>
    <x v="4"/>
    <n v="73.817204301075265"/>
    <m/>
  </r>
  <r>
    <s v="Alto Magdalena"/>
    <s v="Guataquí"/>
    <s v="SI"/>
    <s v="Política Pública de Victimas del Conflicto Armado"/>
    <m/>
    <n v="9"/>
    <x v="21"/>
    <s v="Implementación"/>
    <x v="11"/>
    <n v="63.136200716845885"/>
    <m/>
  </r>
  <r>
    <s v="Guavio"/>
    <s v="Guatavita"/>
    <s v="SI"/>
    <s v="Política Pública de Discapacidad "/>
    <m/>
    <n v="10"/>
    <x v="5"/>
    <s v="Implementación"/>
    <x v="0"/>
    <n v="37.956989247311839"/>
    <m/>
  </r>
  <r>
    <s v="Guavio"/>
    <s v="Guatavita"/>
    <s v="SI"/>
    <s v="Política Pública de Envejecimiento y Vejéz"/>
    <m/>
    <n v="10"/>
    <x v="5"/>
    <s v="Implementación"/>
    <x v="1"/>
    <n v="45.304659498207897"/>
    <m/>
  </r>
  <r>
    <s v="Guavio"/>
    <s v="Guatavita"/>
    <s v="SI"/>
    <s v="Política Pública de Juventud"/>
    <m/>
    <n v="9"/>
    <x v="21"/>
    <s v="Implementación"/>
    <x v="8"/>
    <n v="40.107526881720425"/>
    <m/>
  </r>
  <r>
    <s v="Guavio"/>
    <s v="Guatavita"/>
    <s v="SI"/>
    <s v="Política Pública de Mujer y Equidad de Género"/>
    <m/>
    <n v="10"/>
    <x v="1"/>
    <s v="Implementación"/>
    <x v="2"/>
    <n v="39.390681003584227"/>
    <m/>
  </r>
  <r>
    <s v="Guavio"/>
    <s v="Guatavita"/>
    <s v="SI"/>
    <s v="Política Pública de Primera Infancia, Infancia y Adolescencia"/>
    <m/>
    <n v="10"/>
    <x v="1"/>
    <s v="Implementación"/>
    <x v="4"/>
    <n v="37.240143369175641"/>
    <m/>
  </r>
  <r>
    <s v="Guavio"/>
    <s v="Guatavita"/>
    <s v="SI"/>
    <s v="Política Pública de Salud Mental"/>
    <m/>
    <n v="10"/>
    <x v="5"/>
    <s v="Implementación"/>
    <x v="15"/>
    <n v="28.100358422939063"/>
    <m/>
  </r>
  <r>
    <s v="Guavio"/>
    <s v="Guatavita"/>
    <s v="SI"/>
    <s v="Política Pública de Seguridad Alimentaria y Nutricional"/>
    <m/>
    <n v="10"/>
    <x v="21"/>
    <s v="Implementación"/>
    <x v="5"/>
    <n v="35.089605734767041"/>
    <m/>
  </r>
  <r>
    <s v="Magdalena Centro"/>
    <s v="Guayabal de Síquima"/>
    <s v="SI"/>
    <s v="Política Pública de Discapacidad "/>
    <m/>
    <n v="12"/>
    <x v="3"/>
    <s v="Implementación"/>
    <x v="0"/>
    <n v="39.390681003584234"/>
    <m/>
  </r>
  <r>
    <s v="Magdalena Centro"/>
    <s v="Guayabal de Síquima"/>
    <s v="SI"/>
    <s v="Política Pública de Envejecimiento y Vejéz"/>
    <m/>
    <n v="10"/>
    <x v="2"/>
    <s v="Implementación"/>
    <x v="1"/>
    <n v="42.078853046594993"/>
    <m/>
  </r>
  <r>
    <s v="Magdalena Centro"/>
    <s v="Guayabal de Síquima"/>
    <s v="SI"/>
    <s v="Política Pública de Mujer y Equidad de Género"/>
    <m/>
    <n v="12"/>
    <x v="3"/>
    <s v="Implementación"/>
    <x v="2"/>
    <n v="44.498207885304666"/>
    <m/>
  </r>
  <r>
    <s v="Magdalena Centro"/>
    <s v="Guayabal de Síquima"/>
    <s v="SI"/>
    <s v="Política Pública de Primera Infancia, Infancia y Adolescencia"/>
    <m/>
    <n v="10"/>
    <x v="2"/>
    <s v="Implementación"/>
    <x v="4"/>
    <n v="37.508960573476713"/>
    <m/>
  </r>
  <r>
    <s v="Oriente"/>
    <s v="Guayabetal"/>
    <s v="SI"/>
    <s v="Política Pública de Primera Infancia, Infancia y Adolescencia"/>
    <m/>
    <n v="10"/>
    <x v="2"/>
    <s v="Implementación"/>
    <x v="4"/>
    <n v="68.8888888888889"/>
    <m/>
  </r>
  <r>
    <s v="Oriente"/>
    <s v="Gutiérrez"/>
    <s v="SI"/>
    <s v="Política Pública de Discapacidad "/>
    <m/>
    <n v="10"/>
    <x v="10"/>
    <s v="Implementación"/>
    <x v="0"/>
    <n v="40.19713261648748"/>
    <m/>
  </r>
  <r>
    <s v="Oriente"/>
    <s v="Gutiérrez"/>
    <s v="SI"/>
    <s v="Política Pública de Primera Infancia, Infancia y Adolescencia"/>
    <m/>
    <n v="10"/>
    <x v="2"/>
    <s v="Implementación"/>
    <x v="4"/>
    <n v="63.799283154121866"/>
    <m/>
  </r>
  <r>
    <s v="Alto Magdalena"/>
    <s v="Jerusalén"/>
    <s v="SI"/>
    <s v="Política Pública de Discapacidad "/>
    <s v="Acuerdo No.006 de 2017"/>
    <s v="Acuerdo No.006 de 2017"/>
    <x v="0"/>
    <s v="Implementación"/>
    <x v="0"/>
    <n v="68.602150537634429"/>
    <m/>
  </r>
  <r>
    <s v="Alto Magdalena"/>
    <s v="Jerusalén"/>
    <s v="SI"/>
    <s v="Política Pública de Primera Infancia, Infancia y Adolescencia"/>
    <s v="Acuerdo No.010 de 2013"/>
    <s v="Acuerdo No.010 de 2013"/>
    <x v="8"/>
    <s v="Implementación"/>
    <x v="4"/>
    <n v="42.795698924731198"/>
    <m/>
  </r>
  <r>
    <s v="Guavio"/>
    <s v="Junín"/>
    <s v="SI"/>
    <s v="Política Pública de Discapacidad "/>
    <m/>
    <n v="10"/>
    <x v="1"/>
    <s v="Implementación"/>
    <x v="0"/>
    <n v="57.777777777777786"/>
    <m/>
  </r>
  <r>
    <s v="Guavio"/>
    <s v="La Calera"/>
    <s v="SI"/>
    <s v="Política Pública de Cultura y Turismo"/>
    <m/>
    <n v="10"/>
    <x v="5"/>
    <s v="Implementación"/>
    <x v="14"/>
    <n v="34.283154121863802"/>
    <m/>
  </r>
  <r>
    <s v="Guavio"/>
    <s v="La Calera"/>
    <s v="SI"/>
    <s v="Política Pública de Discapacidad "/>
    <m/>
    <n v="9"/>
    <x v="20"/>
    <s v="Implementación"/>
    <x v="0"/>
    <n v="53.064516129032249"/>
    <m/>
  </r>
  <r>
    <s v="Guavio"/>
    <s v="La Calera"/>
    <s v="SI"/>
    <s v="Política Pública de Envejecimiento y Vejéz"/>
    <m/>
    <n v="9"/>
    <x v="20"/>
    <s v="Implementación"/>
    <x v="1"/>
    <n v="68.602150537634429"/>
    <m/>
  </r>
  <r>
    <s v="Guavio"/>
    <s v="La Calera"/>
    <s v="SI"/>
    <s v="Política Pública de Juventud"/>
    <m/>
    <n v="10"/>
    <x v="7"/>
    <s v="Implementación"/>
    <x v="8"/>
    <n v="38.745519713261665"/>
    <m/>
  </r>
  <r>
    <s v="Guavio"/>
    <s v="La Calera"/>
    <s v="SI"/>
    <s v="Política Pública de Mujer y Equidad de Género"/>
    <s v="Acuerdo No.0014 de 2015"/>
    <s v="Acuerdo No.0014 de 2015"/>
    <x v="5"/>
    <s v="Implementación"/>
    <x v="2"/>
    <n v="42.258064516129046"/>
    <m/>
  </r>
  <r>
    <s v="Guavio"/>
    <s v="La Calera"/>
    <s v="SI"/>
    <s v="Política Pública de Primera Infancia, Infancia y Adolescencia"/>
    <m/>
    <n v="9"/>
    <x v="8"/>
    <s v="Implementación"/>
    <x v="4"/>
    <n v="31.98924731182796"/>
    <m/>
  </r>
  <r>
    <s v="Guavio"/>
    <s v="La Calera"/>
    <s v="SI"/>
    <s v="Política Pública de Protección y Bienestar Animal"/>
    <m/>
    <s v="Sin dato"/>
    <x v="6"/>
    <s v="Agenda Pública"/>
    <x v="21"/>
    <n v="83.333333333333343"/>
    <m/>
  </r>
  <r>
    <s v="Guavio"/>
    <s v="La Calera"/>
    <s v="SI"/>
    <s v="Política Pública de Seguridad Alimentaria y Nutricional"/>
    <m/>
    <n v="11"/>
    <x v="25"/>
    <s v="Implementación"/>
    <x v="5"/>
    <n v="57.365591397849464"/>
    <m/>
  </r>
  <r>
    <s v="Tequendama"/>
    <s v="La Mesa"/>
    <s v="SI"/>
    <s v="Política Pública de Discapacidad "/>
    <m/>
    <n v="9"/>
    <x v="20"/>
    <s v="Implementación"/>
    <x v="0"/>
    <n v="39.121863799283169"/>
    <m/>
  </r>
  <r>
    <s v="Tequendama"/>
    <s v="La Mesa"/>
    <s v="SI"/>
    <s v="Política Pública de Envejecimiento y Vejéz"/>
    <m/>
    <n v="9"/>
    <x v="20"/>
    <s v="Implementación"/>
    <x v="1"/>
    <n v="68.602150537634429"/>
    <m/>
  </r>
  <r>
    <s v="Tequendama"/>
    <s v="La Mesa"/>
    <s v="SI"/>
    <s v="Política Pública de Mujer y Equidad de Género"/>
    <m/>
    <n v="9"/>
    <x v="20"/>
    <s v="Implementación"/>
    <x v="2"/>
    <n v="57.72401433691757"/>
    <m/>
  </r>
  <r>
    <s v="Tequendama"/>
    <s v="La Mesa"/>
    <s v="SI"/>
    <s v="Política Pública de Primera Infancia, Infancia y Adolescencia"/>
    <m/>
    <n v="9"/>
    <x v="8"/>
    <s v="Implementación"/>
    <x v="4"/>
    <n v="40.204301075268816"/>
    <m/>
  </r>
  <r>
    <s v="Tequendama"/>
    <s v="La Mesa"/>
    <s v="SI"/>
    <s v="Política Pública de Seguridad Alimentaria y Nutricional"/>
    <m/>
    <s v="Sin dato"/>
    <x v="6"/>
    <s v="Formulación"/>
    <x v="5"/>
    <n v="34.400000000000006"/>
    <m/>
  </r>
  <r>
    <s v="Tequendama"/>
    <s v="La Mesa"/>
    <s v="SI"/>
    <s v="Política Pública de Victimas del Conflicto Armado"/>
    <m/>
    <n v="3"/>
    <x v="42"/>
    <s v="Implementación"/>
    <x v="11"/>
    <n v="48.637992831541212"/>
    <m/>
  </r>
  <r>
    <s v="Rionegro"/>
    <s v="La Palma"/>
    <s v="SI"/>
    <s v="Política Pública de Discapacidad "/>
    <m/>
    <n v="10"/>
    <x v="1"/>
    <s v="Implementación"/>
    <x v="0"/>
    <s v="Sin dato"/>
    <m/>
  </r>
  <r>
    <s v="Rionegro"/>
    <s v="La Palma"/>
    <s v="SI"/>
    <s v="Política Pública de Mujer y Equidad de Género"/>
    <m/>
    <n v="10"/>
    <x v="23"/>
    <s v="Implementación"/>
    <x v="2"/>
    <s v="Sin dato"/>
    <m/>
  </r>
  <r>
    <s v="Rionegro"/>
    <s v="La Palma"/>
    <s v="SI"/>
    <s v="Política Pública de Primera Infancia, Infancia y Adolescencia"/>
    <s v="Decreto de 2014"/>
    <n v="10"/>
    <x v="14"/>
    <s v="Implementación"/>
    <x v="4"/>
    <s v="Sin dato"/>
    <m/>
  </r>
  <r>
    <s v="Gualivá"/>
    <s v="La Peña"/>
    <s v="SI"/>
    <s v="Política Pública de Discapacidad "/>
    <m/>
    <n v="18"/>
    <x v="43"/>
    <s v="Implementación"/>
    <x v="0"/>
    <n v="87.86666666666666"/>
    <m/>
  </r>
  <r>
    <s v="Gualivá"/>
    <s v="La Peña"/>
    <s v="SI"/>
    <s v="Política Pública de Mujer y Equidad de Género"/>
    <m/>
    <n v="17"/>
    <x v="44"/>
    <s v="Implementación"/>
    <x v="2"/>
    <n v="90.533333333333317"/>
    <m/>
  </r>
  <r>
    <s v="Gualivá"/>
    <s v="La Peña"/>
    <s v="SI"/>
    <s v="Política Pública de Primera Infancia, Infancia y Adolescencia"/>
    <m/>
    <n v="18"/>
    <x v="43"/>
    <s v="Implementación"/>
    <x v="4"/>
    <n v="87.86666666666666"/>
    <m/>
  </r>
  <r>
    <s v="Gualivá"/>
    <s v="La Vega"/>
    <s v="SI"/>
    <s v="Política Pública de Mujer y Equidad de Género"/>
    <m/>
    <n v="10"/>
    <x v="5"/>
    <s v="Implementación"/>
    <x v="2"/>
    <n v="33.207885304659506"/>
    <m/>
  </r>
  <r>
    <s v="Gualivá"/>
    <s v="La Vega"/>
    <s v="SI"/>
    <s v="Política Pública de Primera Infancia, Infancia y Adolescencia"/>
    <m/>
    <n v="10"/>
    <x v="2"/>
    <s v="Implementación"/>
    <x v="4"/>
    <n v="87.86666666666666"/>
    <m/>
  </r>
  <r>
    <s v="Gualivá"/>
    <s v="La Vega"/>
    <s v="SI"/>
    <s v="Política Pública de Seguridad Alimentaria y Nutricional"/>
    <m/>
    <n v="10"/>
    <x v="5"/>
    <s v="Implementación"/>
    <x v="5"/>
    <s v="Sin dato"/>
    <m/>
  </r>
  <r>
    <s v="Ubaté"/>
    <s v="Lenguazaque"/>
    <s v="NO"/>
    <s v="Política Pública de Envejecimiento y Vejéz"/>
    <m/>
    <s v="Sin dato"/>
    <x v="6"/>
    <s v="Implementación"/>
    <x v="1"/>
    <n v="32"/>
    <m/>
  </r>
  <r>
    <s v="Ubaté"/>
    <s v="Lenguazaque"/>
    <s v="NO"/>
    <s v="Política Pública de Primera Infancia, Infancia y Adolescencia"/>
    <m/>
    <n v="9"/>
    <x v="17"/>
    <s v="Agenda Pública"/>
    <x v="4"/>
    <n v="26"/>
    <m/>
  </r>
  <r>
    <s v="Almeidas"/>
    <s v="Machetá"/>
    <s v="SI"/>
    <s v="Política Pública de Discapacidad "/>
    <m/>
    <n v="14"/>
    <x v="45"/>
    <s v="Implementación"/>
    <x v="0"/>
    <n v="59.193548387096783"/>
    <m/>
  </r>
  <r>
    <s v="Almeidas"/>
    <s v="Machetá"/>
    <s v="SI"/>
    <s v="Política Pública de Envejecimiento y Vejéz"/>
    <m/>
    <n v="10"/>
    <x v="13"/>
    <s v="Implementación"/>
    <x v="1"/>
    <n v="57.007168458781358"/>
    <m/>
  </r>
  <r>
    <s v="Almeidas"/>
    <s v="Machetá"/>
    <s v="SI"/>
    <s v="Política Pública de Mujer y Equidad de Género"/>
    <m/>
    <n v="13"/>
    <x v="46"/>
    <s v="Implementación"/>
    <x v="2"/>
    <n v="59.874551971326149"/>
    <m/>
  </r>
  <r>
    <s v="Almeidas"/>
    <s v="Machetá"/>
    <s v="SI"/>
    <s v="Política Pública de Primera Infancia, Infancia y Adolescencia"/>
    <m/>
    <n v="10"/>
    <x v="7"/>
    <s v="Implementación"/>
    <x v="4"/>
    <n v="59.21146953405016"/>
    <m/>
  </r>
  <r>
    <s v="Almeidas"/>
    <s v="Machetá"/>
    <s v="SI"/>
    <s v="Política Pública de Seguridad Alimentaria y Nutricional"/>
    <m/>
    <n v="10"/>
    <x v="7"/>
    <s v="Implementación"/>
    <x v="5"/>
    <s v="Sin dato"/>
    <m/>
  </r>
  <r>
    <s v="Sabana Occidente"/>
    <s v="Madrid "/>
    <s v="SI"/>
    <s v="Política Pública de Discapacidad "/>
    <s v="Acuerdo No.011 de 2011"/>
    <n v="10"/>
    <x v="29"/>
    <s v="Implementación"/>
    <x v="0"/>
    <n v="80.645161290322605"/>
    <m/>
  </r>
  <r>
    <s v="Sabana Occidente"/>
    <s v="Madrid "/>
    <s v="SI"/>
    <s v="Política Pública de Envejecimiento y Vejéz"/>
    <m/>
    <n v="12"/>
    <x v="47"/>
    <s v="Implementación"/>
    <x v="1"/>
    <n v="93.333333333333314"/>
    <m/>
  </r>
  <r>
    <s v="Sabana Occidente"/>
    <s v="Madrid "/>
    <s v="SI"/>
    <s v="Política Pública de Habitante de Calle"/>
    <s v="Acuerdo No.013 de 2018"/>
    <n v="10"/>
    <x v="10"/>
    <s v="Implementación"/>
    <x v="28"/>
    <n v="78.709677419354861"/>
    <m/>
  </r>
  <r>
    <s v="Sabana Occidente"/>
    <s v="Madrid "/>
    <s v="SI"/>
    <s v="Política Pública de Libertad Religiosa"/>
    <s v="Acuerdo No.005 de 2022"/>
    <n v="10"/>
    <x v="47"/>
    <s v="Implementación"/>
    <x v="19"/>
    <n v="87.333333333333314"/>
    <m/>
  </r>
  <r>
    <s v="Sabana Occidente"/>
    <s v="Madrid "/>
    <s v="SI"/>
    <s v="Política Pública de Movilidad"/>
    <m/>
    <s v="Sin dato"/>
    <x v="6"/>
    <s v="Agenda Pública"/>
    <x v="32"/>
    <s v="Sin dato"/>
    <m/>
  </r>
  <r>
    <s v="Sabana Occidente"/>
    <s v="Madrid "/>
    <s v="SI"/>
    <s v="Política Pública de Protección y Bienestar Animal"/>
    <s v="Acuerdo No.014 de 2018"/>
    <n v="10"/>
    <x v="1"/>
    <s v="Implementación"/>
    <x v="21"/>
    <n v="74.838709677419374"/>
    <m/>
  </r>
  <r>
    <s v="Sabana Occidente"/>
    <s v="Madrid "/>
    <s v="SI"/>
    <s v="Política Pública de Seguridad Alimentaria y Nutricional"/>
    <s v="Acuerdo No.016 de 2011"/>
    <n v="10"/>
    <x v="29"/>
    <s v="Implementación"/>
    <x v="5"/>
    <n v="80.537634408602159"/>
    <m/>
  </r>
  <r>
    <s v="Sabana Occidente"/>
    <s v="Madrid "/>
    <s v="SI"/>
    <s v="Política Pública de Salud Mental"/>
    <m/>
    <s v="Sin dato"/>
    <x v="6"/>
    <s v="Agenda Pública"/>
    <x v="15"/>
    <s v="Sin dato"/>
    <m/>
  </r>
  <r>
    <s v="Sabana Occidente"/>
    <s v="Madrid "/>
    <s v="SI"/>
    <s v="Política Púlblica Social"/>
    <s v="Acuerdo No.001 de 2014"/>
    <n v="10"/>
    <x v="14"/>
    <s v="Implementación"/>
    <x v="12"/>
    <n v="100"/>
    <m/>
  </r>
  <r>
    <s v="Almeidas"/>
    <s v="Manta"/>
    <s v="SI"/>
    <s v="Política Pública de Discapacidad "/>
    <s v="Acuerdo No.20 de 2015"/>
    <n v="10"/>
    <x v="1"/>
    <s v="Implementación"/>
    <x v="0"/>
    <n v="61.182795698924735"/>
    <m/>
  </r>
  <r>
    <s v="Almeidas"/>
    <s v="Manta"/>
    <s v="SI"/>
    <s v="Política Pública de Juventud"/>
    <m/>
    <n v="10"/>
    <x v="7"/>
    <s v="Implementación"/>
    <x v="8"/>
    <n v="62.59856630824374"/>
    <m/>
  </r>
  <r>
    <s v="Almeidas"/>
    <s v="Manta"/>
    <s v="SI"/>
    <s v="Política Pública de Mujer y Equidad de Género"/>
    <m/>
    <n v="10"/>
    <x v="5"/>
    <s v="Implementación"/>
    <x v="2"/>
    <n v="45.949820788530459"/>
    <m/>
  </r>
  <r>
    <s v="Almeidas"/>
    <s v="Manta"/>
    <s v="SI"/>
    <s v="Política Pública de Primera Infancia, Infancia y Adolescencia"/>
    <m/>
    <n v="10"/>
    <x v="14"/>
    <s v="Implementación"/>
    <x v="4"/>
    <n v="43.691756272401427"/>
    <m/>
  </r>
  <r>
    <s v="Medina"/>
    <s v="Medina"/>
    <s v="SI"/>
    <s v="Política Pública de Discapacidad "/>
    <m/>
    <n v="10"/>
    <x v="10"/>
    <s v="Implementación"/>
    <x v="0"/>
    <n v="33.15412186379929"/>
    <m/>
  </r>
  <r>
    <s v="Medina"/>
    <s v="Medina"/>
    <s v="SI"/>
    <s v="Política Pública de Envejecimiento y Vejéz"/>
    <m/>
    <n v="9"/>
    <x v="30"/>
    <s v="Implementación"/>
    <x v="1"/>
    <n v="30.788530465949826"/>
    <m/>
  </r>
  <r>
    <s v="Medina"/>
    <s v="Medina"/>
    <s v="SI"/>
    <s v="Política Pública de Primera Infancia, Infancia y Adolescencia"/>
    <m/>
    <n v="12"/>
    <x v="28"/>
    <s v="Implementación"/>
    <x v="4"/>
    <n v="30.788530465949826"/>
    <m/>
  </r>
  <r>
    <s v="Sabana Occidente"/>
    <s v="Mosquera "/>
    <s v="SI"/>
    <s v="Política Pública de Discapacidad "/>
    <s v="Acuerdo No.20 de 2015"/>
    <n v="11"/>
    <x v="5"/>
    <s v="Implementación"/>
    <x v="0"/>
    <n v="80.000000000000014"/>
    <m/>
  </r>
  <r>
    <s v="Sabana Occidente"/>
    <s v="Mosquera "/>
    <s v="SI"/>
    <s v="Política Pública de Emprendimiento"/>
    <m/>
    <s v="Sin dato"/>
    <x v="6"/>
    <s v="Formulación"/>
    <x v="33"/>
    <n v="95.833333333333343"/>
    <m/>
  </r>
  <r>
    <s v="Sabana Occidente"/>
    <s v="Mosquera "/>
    <s v="SI"/>
    <s v="Política Pública de Envejecimiento y Vejéz"/>
    <s v="Acuerdo No.3 de 2015"/>
    <n v="10"/>
    <x v="5"/>
    <s v="Implementación"/>
    <x v="1"/>
    <n v="77.849462365591421"/>
    <m/>
  </r>
  <r>
    <s v="Sabana Occidente"/>
    <s v="Mosquera "/>
    <s v="SI"/>
    <s v="Política Pública de Habitante de Calle"/>
    <m/>
    <s v="Sin dato"/>
    <x v="6"/>
    <s v="Agenda Pública"/>
    <x v="28"/>
    <s v="Sin dato"/>
    <m/>
  </r>
  <r>
    <s v="Sabana Occidente"/>
    <s v="Mosquera "/>
    <s v="SI"/>
    <s v="Política Pública de Juventud"/>
    <s v="Acuerdo No.2 de 2018"/>
    <n v="10"/>
    <x v="10"/>
    <s v="Implementación"/>
    <x v="8"/>
    <n v="78.924731182795725"/>
    <m/>
  </r>
  <r>
    <s v="Sabana Occidente"/>
    <s v="Mosquera "/>
    <s v="SI"/>
    <s v="Política Pública de Mujer y Equidad de Género"/>
    <s v="Acuerdo No.21 de 2014"/>
    <n v="9"/>
    <x v="17"/>
    <s v="Implementación"/>
    <x v="2"/>
    <n v="77.311827956989276"/>
    <m/>
  </r>
  <r>
    <s v="Sabana Occidente"/>
    <s v="Mosquera "/>
    <s v="SI"/>
    <s v="Política Pública de Primera Infancia, Infancia y Adolescencia"/>
    <s v="Acuerdo No.22 de 2014"/>
    <n v="11"/>
    <x v="48"/>
    <s v="Implementación"/>
    <x v="4"/>
    <n v="78.924731182795711"/>
    <m/>
  </r>
  <r>
    <s v="Sabana Occidente"/>
    <s v="Mosquera "/>
    <s v="SI"/>
    <s v="Política Pública de Población Étnica"/>
    <m/>
    <s v="Sin dato"/>
    <x v="6"/>
    <s v="Agenda Pública"/>
    <x v="34"/>
    <s v="Sin dato"/>
    <m/>
  </r>
  <r>
    <s v="Sabana Occidente"/>
    <s v="Mosquera "/>
    <s v="SI"/>
    <s v="Política Pública de Seguridad Alimentaria y Nutricional"/>
    <m/>
    <s v="Sin dato"/>
    <x v="23"/>
    <s v="Implementación"/>
    <x v="5"/>
    <n v="93.333333333333314"/>
    <m/>
  </r>
  <r>
    <s v="Sabana Occidente"/>
    <s v="Mosquera "/>
    <s v="SI"/>
    <s v="Política Pública de Seguridad y Salud en el Trabajo"/>
    <s v="Acuerdo No.06 de 2014"/>
    <n v="9"/>
    <x v="17"/>
    <s v="Implementación"/>
    <x v="24"/>
    <n v="77.311827956989262"/>
    <m/>
  </r>
  <r>
    <s v="Alto Magdalena"/>
    <s v="Nariño"/>
    <s v="SI"/>
    <s v="Política Pública de Discapacidad "/>
    <m/>
    <n v="10"/>
    <x v="10"/>
    <s v="Implementación"/>
    <x v="0"/>
    <n v="35.161290322580648"/>
    <m/>
  </r>
  <r>
    <s v="Alto Magdalena"/>
    <s v="Nariño"/>
    <s v="SI"/>
    <s v="Política Pública de Envejecimiento y Vejéz"/>
    <m/>
    <n v="10"/>
    <x v="5"/>
    <s v="Implementación"/>
    <x v="1"/>
    <n v="50.268817204301065"/>
    <m/>
  </r>
  <r>
    <s v="Alto Magdalena"/>
    <s v="Nariño"/>
    <s v="SI"/>
    <s v="Política Pública de Mujer y Equidad de Género"/>
    <m/>
    <n v="10"/>
    <x v="5"/>
    <s v="Implementación"/>
    <x v="2"/>
    <n v="37.867383512544812"/>
    <m/>
  </r>
  <r>
    <s v="Alto Magdalena"/>
    <s v="Nariño"/>
    <s v="SI"/>
    <s v="Política Pública de Primera Infancia, Infancia y Adolescencia"/>
    <m/>
    <n v="10"/>
    <x v="2"/>
    <s v="Implementación"/>
    <x v="4"/>
    <n v="65.985663082437284"/>
    <m/>
  </r>
  <r>
    <s v="Sabana Centro"/>
    <s v="Nemocón"/>
    <s v="SI"/>
    <s v="Política Pública de Discapacidad "/>
    <m/>
    <n v="15"/>
    <x v="49"/>
    <s v="Implementación"/>
    <x v="0"/>
    <n v="36.702508960573496"/>
    <m/>
  </r>
  <r>
    <s v="Sabana Centro"/>
    <s v="Nemocón"/>
    <s v="SI"/>
    <s v="Política Pública de Juventud"/>
    <m/>
    <n v="9"/>
    <x v="17"/>
    <s v="Implementación"/>
    <x v="8"/>
    <n v="35.519713261648754"/>
    <m/>
  </r>
  <r>
    <s v="Sabana Centro"/>
    <s v="Nemocón"/>
    <s v="SI"/>
    <s v="Política Pública de Mujer y Equidad de Género"/>
    <m/>
    <n v="15"/>
    <x v="49"/>
    <s v="Implementación"/>
    <x v="2"/>
    <n v="38.046594982078865"/>
    <m/>
  </r>
  <r>
    <s v="Sabana Centro"/>
    <s v="Nemocón"/>
    <s v="SI"/>
    <s v="Política Pública de Primera Infancia, Infancia y Adolescencia"/>
    <m/>
    <n v="15"/>
    <x v="49"/>
    <s v="Implementación"/>
    <x v="4"/>
    <n v="35.627240143369178"/>
    <m/>
  </r>
  <r>
    <s v="Alto Magdalena"/>
    <s v="Nilo"/>
    <s v="SI"/>
    <s v="Política Pública de Discapacidad "/>
    <m/>
    <n v="5"/>
    <x v="50"/>
    <s v="Implementación"/>
    <x v="0"/>
    <n v="64.659498207885306"/>
    <m/>
  </r>
  <r>
    <s v="Alto Magdalena"/>
    <s v="Nilo"/>
    <s v="SI"/>
    <s v="Política Pública de Envejecimiento y Vejéz"/>
    <m/>
    <n v="5"/>
    <x v="50"/>
    <s v="Implementación"/>
    <x v="1"/>
    <n v="64.659498207885306"/>
    <m/>
  </r>
  <r>
    <s v="Alto Magdalena"/>
    <s v="Nilo"/>
    <s v="SI"/>
    <s v="Política Pública de Familia"/>
    <m/>
    <n v="9"/>
    <x v="8"/>
    <s v="Implementación"/>
    <x v="7"/>
    <s v="Sin dato"/>
    <m/>
  </r>
  <r>
    <s v="Alto Magdalena"/>
    <s v="Nilo"/>
    <s v="SI"/>
    <s v="Política Pública de Mujer y Equidad de Género"/>
    <m/>
    <n v="5"/>
    <x v="50"/>
    <s v="Implementación"/>
    <x v="2"/>
    <s v="Sin dato"/>
    <m/>
  </r>
  <r>
    <s v="Gualivá"/>
    <s v="Nimaima"/>
    <s v="SI"/>
    <s v="Política Pública de Discapacidad "/>
    <s v="Acuerdo No.002 de 2013"/>
    <n v="13"/>
    <x v="51"/>
    <s v="Implementación"/>
    <x v="0"/>
    <n v="42.616487455197138"/>
    <m/>
  </r>
  <r>
    <s v="Gualivá"/>
    <s v="Nimaima"/>
    <s v="SI"/>
    <s v="Política Pública de Envejecimiento y Vejéz"/>
    <m/>
    <n v="10"/>
    <x v="5"/>
    <s v="Implementación"/>
    <x v="1"/>
    <n v="40.573476702508962"/>
    <m/>
  </r>
  <r>
    <s v="Gualivá"/>
    <s v="Nimaima"/>
    <s v="SI"/>
    <s v="Política Pública de Mujer y Equidad de Género"/>
    <m/>
    <n v="10"/>
    <x v="2"/>
    <s v="Implementación"/>
    <x v="2"/>
    <n v="46.702508960573496"/>
    <m/>
  </r>
  <r>
    <s v="Gualivá"/>
    <s v="Nimaima"/>
    <s v="SI"/>
    <s v="Política Pública de Primera Infancia, Infancia y Adolescencia"/>
    <m/>
    <n v="10"/>
    <x v="2"/>
    <s v="Implementación"/>
    <x v="4"/>
    <n v="45.949820788530467"/>
    <m/>
  </r>
  <r>
    <s v="Gualivá"/>
    <s v="Nocaima"/>
    <s v="NO"/>
    <s v="Política Pública de Discapacidad "/>
    <m/>
    <n v="10"/>
    <x v="14"/>
    <s v="Implementación"/>
    <x v="0"/>
    <n v="39.229390681003586"/>
    <m/>
  </r>
  <r>
    <s v="Gualivá"/>
    <s v="Nocaima"/>
    <s v="NO"/>
    <s v="Política Pública de Envejecimiento y Vejéz"/>
    <m/>
    <n v="10"/>
    <x v="5"/>
    <s v="Implementación"/>
    <x v="1"/>
    <n v="37.724014336917577"/>
    <m/>
  </r>
  <r>
    <s v="Gualivá"/>
    <s v="Nocaima"/>
    <s v="NO"/>
    <s v="Política Pública de Juventud"/>
    <m/>
    <n v="10"/>
    <x v="2"/>
    <s v="Implementación"/>
    <x v="8"/>
    <s v="Sin dato"/>
    <m/>
  </r>
  <r>
    <s v="Gualivá"/>
    <s v="Nocaima"/>
    <s v="NO"/>
    <s v="Política Pública de Primera Infancia, Infancia y Adolescencia"/>
    <m/>
    <s v="Sin dato"/>
    <x v="6"/>
    <s v="Implementación"/>
    <x v="4"/>
    <n v="42.401433691756282"/>
    <m/>
  </r>
  <r>
    <s v="Gualivá"/>
    <s v="Nocaima"/>
    <s v="NO"/>
    <s v="Política Pública de Mujer y Equidad de Género"/>
    <m/>
    <n v="10"/>
    <x v="14"/>
    <s v="Implementación"/>
    <x v="2"/>
    <n v="39.982078853046616"/>
    <m/>
  </r>
  <r>
    <s v="Rionegro"/>
    <s v="Pacho"/>
    <s v="SI"/>
    <s v="Política Pública de Discapacidad "/>
    <m/>
    <n v="10"/>
    <x v="1"/>
    <s v="Implementación"/>
    <x v="0"/>
    <s v="Sin dato"/>
    <m/>
  </r>
  <r>
    <s v="Rionegro"/>
    <s v="Pacho"/>
    <s v="SI"/>
    <s v="Política Pública de Envejecimiento y Vejéz"/>
    <m/>
    <n v="10"/>
    <x v="7"/>
    <s v="Implementación"/>
    <x v="1"/>
    <s v="Sin dato"/>
    <m/>
  </r>
  <r>
    <s v="Rionegro"/>
    <s v="Pacho"/>
    <s v="SI"/>
    <s v="Política Pública de Mujer y Equidad de Género"/>
    <m/>
    <n v="10"/>
    <x v="7"/>
    <s v="Implementación"/>
    <x v="2"/>
    <s v="Sin dato"/>
    <m/>
  </r>
  <r>
    <s v="Rionegro"/>
    <s v="Pacho"/>
    <s v="SI"/>
    <s v="Política Pública de Primera Infancia, Infancia y Adolescencia"/>
    <m/>
    <n v="10"/>
    <x v="7"/>
    <s v="Implementación"/>
    <x v="4"/>
    <s v="Sin dato"/>
    <m/>
  </r>
  <r>
    <s v="Rionegro"/>
    <s v="Paime"/>
    <s v="SI"/>
    <s v="Política Pública de Discapacidad "/>
    <m/>
    <n v="10"/>
    <x v="1"/>
    <s v="Implementación"/>
    <x v="0"/>
    <n v="51.648745519713259"/>
    <m/>
  </r>
  <r>
    <s v="Rionegro"/>
    <s v="Paime"/>
    <s v="SI"/>
    <s v="Política Pública de Juventud"/>
    <m/>
    <n v="10"/>
    <x v="23"/>
    <s v="Implementación"/>
    <x v="8"/>
    <s v="Sin dato"/>
    <m/>
  </r>
  <r>
    <s v="Rionegro"/>
    <s v="Paime"/>
    <s v="SI"/>
    <s v="Política Pública de Mujer y Equidad de Género"/>
    <m/>
    <n v="10"/>
    <x v="5"/>
    <s v="Implementación"/>
    <x v="2"/>
    <n v="52.831541218637994"/>
    <m/>
  </r>
  <r>
    <s v="Rionegro"/>
    <s v="Paime"/>
    <s v="SI"/>
    <s v="Política Pública de Primera Infancia, Infancia y Adolescencia"/>
    <m/>
    <n v="10"/>
    <x v="5"/>
    <s v="Implementación"/>
    <x v="4"/>
    <n v="44.767025089605731"/>
    <m/>
  </r>
  <r>
    <s v="Sumapaz"/>
    <s v="Pandi "/>
    <s v="SI"/>
    <s v="Política Pública de Discapacidad "/>
    <m/>
    <n v="9"/>
    <x v="11"/>
    <s v="Implementación"/>
    <x v="0"/>
    <n v="44.229390681003593"/>
    <m/>
  </r>
  <r>
    <s v="Sumapaz"/>
    <s v="Pandi "/>
    <s v="SI"/>
    <s v="Política Pública de Envejecimiento y Vejéz"/>
    <m/>
    <n v="9"/>
    <x v="16"/>
    <s v="Implementación"/>
    <x v="1"/>
    <n v="44.498207885304673"/>
    <m/>
  </r>
  <r>
    <s v="Sumapaz"/>
    <s v="Pandi "/>
    <s v="SI"/>
    <s v="Política Pública de Mujer y Equidad de Género"/>
    <m/>
    <n v="9"/>
    <x v="16"/>
    <s v="Implementación"/>
    <x v="2"/>
    <n v="45.304659498207897"/>
    <m/>
  </r>
  <r>
    <s v="Sumapaz"/>
    <s v="Pandi "/>
    <s v="SI"/>
    <s v="Política Pública de Primera Infancia, Infancia y Adolescencia"/>
    <m/>
    <n v="12"/>
    <x v="28"/>
    <s v="Implementación"/>
    <x v="4"/>
    <n v="45.304659498207897"/>
    <m/>
  </r>
  <r>
    <s v="Sumapaz"/>
    <s v="Pandi "/>
    <s v="SI"/>
    <s v="Política Pública de Seguridad Alimentaria y Nutricional"/>
    <m/>
    <n v="9"/>
    <x v="11"/>
    <s v="Implementación"/>
    <x v="5"/>
    <n v="31.057347670250895"/>
    <m/>
  </r>
  <r>
    <s v="Medina"/>
    <s v="Paratebueno"/>
    <s v="SI"/>
    <s v="Política Pública de Acción Comunal"/>
    <m/>
    <n v="10"/>
    <x v="23"/>
    <s v="Implementación"/>
    <x v="6"/>
    <s v="Sin dato"/>
    <m/>
  </r>
  <r>
    <s v="Medina"/>
    <s v="Paratebueno"/>
    <s v="SI"/>
    <s v="Política Pública de Discapacidad "/>
    <m/>
    <n v="10"/>
    <x v="13"/>
    <s v="Implementación"/>
    <x v="0"/>
    <n v="28.100358422939063"/>
    <m/>
  </r>
  <r>
    <s v="Medina"/>
    <s v="Paratebueno"/>
    <s v="SI"/>
    <s v="Política Pública de Envejecimiento y Vejéz"/>
    <m/>
    <s v="Sin dato"/>
    <x v="6"/>
    <s v="Implementación"/>
    <x v="1"/>
    <n v="46.379928315412194"/>
    <m/>
  </r>
  <r>
    <s v="Medina"/>
    <s v="Paratebueno"/>
    <s v="SI"/>
    <s v="Política Pública de Juventud"/>
    <m/>
    <s v="Sin dato"/>
    <x v="6"/>
    <s v="Implementación"/>
    <x v="8"/>
    <s v="Sin dato"/>
    <m/>
  </r>
  <r>
    <s v="Medina"/>
    <s v="Paratebueno"/>
    <s v="SI"/>
    <s v="Política Pública de Mujer y Equidad de Género"/>
    <m/>
    <n v="9"/>
    <x v="30"/>
    <s v="Implementación"/>
    <x v="2"/>
    <n v="29.713261648745515"/>
    <m/>
  </r>
  <r>
    <s v="Medina"/>
    <s v="Paratebueno"/>
    <s v="SI"/>
    <s v="Política Pública de Primera Infancia, Infancia y Adolescencia"/>
    <m/>
    <n v="9"/>
    <x v="17"/>
    <s v="Implementación"/>
    <x v="4"/>
    <n v="36.702508960573489"/>
    <m/>
  </r>
  <r>
    <s v="Sumapaz"/>
    <s v="Pasca"/>
    <s v="SI"/>
    <s v="Política Pública de Discapacidad "/>
    <m/>
    <n v="10"/>
    <x v="13"/>
    <s v="Implementación"/>
    <x v="0"/>
    <n v="52.114695340501797"/>
    <m/>
  </r>
  <r>
    <s v="Sumapaz"/>
    <s v="Pasca"/>
    <s v="SI"/>
    <s v="Política Pública de Envejecimiento y Vejéz"/>
    <m/>
    <n v="11"/>
    <x v="24"/>
    <s v="Implementación"/>
    <x v="1"/>
    <n v="51.254480286738357"/>
    <m/>
  </r>
  <r>
    <s v="Sumapaz"/>
    <s v="Pasca"/>
    <s v="SI"/>
    <s v="Política Pública de Juventud"/>
    <m/>
    <n v="10"/>
    <x v="13"/>
    <s v="Implementación"/>
    <x v="8"/>
    <n v="53.351254480286734"/>
    <m/>
  </r>
  <r>
    <s v="Sumapaz"/>
    <s v="Pasca"/>
    <s v="SI"/>
    <s v="Política Pública de Mujer y Equidad de Género"/>
    <m/>
    <n v="10"/>
    <x v="13"/>
    <s v="Implementación"/>
    <x v="2"/>
    <n v="50.286738351254492"/>
    <m/>
  </r>
  <r>
    <s v="Sumapaz"/>
    <s v="Pasca"/>
    <s v="SI"/>
    <s v="Política Pública de Primera Infancia, Infancia y Adolescencia"/>
    <m/>
    <n v="9"/>
    <x v="17"/>
    <s v="Implementación"/>
    <x v="4"/>
    <n v="44.229390681003601"/>
    <m/>
  </r>
  <r>
    <s v="Bajo Magdalena"/>
    <s v="Puerto Salgar"/>
    <s v="SI"/>
    <s v="Política Pública de Acción Comunal"/>
    <m/>
    <n v="10"/>
    <x v="23"/>
    <s v="Agenda Pública"/>
    <x v="6"/>
    <s v="Sin dato"/>
    <m/>
  </r>
  <r>
    <s v="Bajo Magdalena"/>
    <s v="Puerto Salgar"/>
    <s v="SI"/>
    <s v="Política Pública de Discapacidad "/>
    <m/>
    <n v="10"/>
    <x v="23"/>
    <s v="Formulación"/>
    <x v="0"/>
    <n v="82.133333333333326"/>
    <m/>
  </r>
  <r>
    <s v="Bajo Magdalena"/>
    <s v="Puerto Salgar"/>
    <s v="SI"/>
    <s v="Política Pública de Envejecimiento y Vejéz"/>
    <m/>
    <n v="10"/>
    <x v="23"/>
    <s v="Formulación"/>
    <x v="1"/>
    <n v="94"/>
    <m/>
  </r>
  <r>
    <s v="Bajo Magdalena"/>
    <s v="Puerto Salgar"/>
    <s v="SI"/>
    <s v="Política Pública de Juventud"/>
    <m/>
    <n v="10"/>
    <x v="23"/>
    <s v="Formulación"/>
    <x v="8"/>
    <n v="94"/>
    <m/>
  </r>
  <r>
    <s v="Bajo Magdalena"/>
    <s v="Puerto Salgar"/>
    <s v="SI"/>
    <s v="Política Pública de LGTBI"/>
    <m/>
    <n v="10"/>
    <x v="23"/>
    <s v="Formulación"/>
    <x v="25"/>
    <s v="Sin dato"/>
    <m/>
  </r>
  <r>
    <s v="Bajo Magdalena"/>
    <s v="Puerto Salgar"/>
    <s v="SI"/>
    <s v="Política Pública de Mujer y Equidad de Género"/>
    <m/>
    <n v="10"/>
    <x v="23"/>
    <s v="Formulación"/>
    <x v="2"/>
    <s v="Sin dato"/>
    <m/>
  </r>
  <r>
    <s v="Bajo Magdalena"/>
    <s v="Puerto Salgar"/>
    <s v="SI"/>
    <s v="Política Pública de Primera Infancia, Infancia y Adolescencia"/>
    <m/>
    <n v="10"/>
    <x v="9"/>
    <s v="Implementación"/>
    <x v="4"/>
    <n v="44.229390681003601"/>
    <m/>
  </r>
  <r>
    <s v="Bajo Magdalena"/>
    <s v="Puerto Salgar"/>
    <s v="SI"/>
    <s v="Política Pública de Victimas del Conflicto Armado"/>
    <m/>
    <n v="10"/>
    <x v="23"/>
    <s v="Agenda Pública"/>
    <x v="11"/>
    <n v="100"/>
    <m/>
  </r>
  <r>
    <s v="Gualivá"/>
    <s v="Quebradanegra"/>
    <s v="SI"/>
    <s v="Política Pública de Discapacidad "/>
    <m/>
    <n v="10"/>
    <x v="7"/>
    <s v="Implementación"/>
    <x v="0"/>
    <n v="41.218637992831553"/>
    <m/>
  </r>
  <r>
    <s v="Gualivá"/>
    <s v="Quebradanegra"/>
    <s v="SI"/>
    <s v="Política Pública de Envejecimiento y Vejéz"/>
    <m/>
    <n v="10"/>
    <x v="14"/>
    <s v="Implementación"/>
    <x v="1"/>
    <n v="29.713261648745522"/>
    <m/>
  </r>
  <r>
    <s v="Gualivá"/>
    <s v="Quebradanegra"/>
    <s v="SI"/>
    <s v="Política Pública de Mujer y Equidad de Género"/>
    <m/>
    <n v="10"/>
    <x v="14"/>
    <s v="Implementación"/>
    <x v="2"/>
    <n v="30.788530465949826"/>
    <m/>
  </r>
  <r>
    <s v="Gualivá"/>
    <s v="Quebradanegra"/>
    <s v="SI"/>
    <s v="Política Pública de Primera Infancia, Infancia y Adolescencia"/>
    <m/>
    <n v="10"/>
    <x v="2"/>
    <s v="Implementación"/>
    <x v="4"/>
    <n v="32.186379928315411"/>
    <m/>
  </r>
  <r>
    <s v="Oriente"/>
    <s v="Quetame"/>
    <s v="SI"/>
    <s v="Política Pública de Discapacidad "/>
    <m/>
    <n v="10"/>
    <x v="7"/>
    <s v="Implementación"/>
    <x v="0"/>
    <n v="42.078853046595"/>
    <m/>
  </r>
  <r>
    <s v="Oriente"/>
    <s v="Quetame"/>
    <s v="SI"/>
    <s v="Política Pública de Mujer y Equidad de Género"/>
    <m/>
    <n v="10"/>
    <x v="1"/>
    <s v="Implementación"/>
    <x v="2"/>
    <n v="55.197132616487444"/>
    <m/>
  </r>
  <r>
    <s v="Oriente"/>
    <s v="Quetame"/>
    <s v="SI"/>
    <s v="Política Pública de Primera Infancia, Infancia y Adolescencia"/>
    <m/>
    <n v="10"/>
    <x v="2"/>
    <s v="Implementación"/>
    <x v="4"/>
    <n v="35.627240143369185"/>
    <m/>
  </r>
  <r>
    <s v="Tequendama"/>
    <s v="Quipile"/>
    <s v="NO"/>
    <s v="Política Pública de Discapacidad "/>
    <m/>
    <n v="10"/>
    <x v="5"/>
    <s v="Implementación"/>
    <x v="0"/>
    <n v="42.078853046595"/>
    <m/>
  </r>
  <r>
    <s v="Tequendama"/>
    <s v="Quipile"/>
    <s v="NO"/>
    <s v="Política Pública de Juventud"/>
    <m/>
    <n v="10"/>
    <x v="7"/>
    <s v="Implementación"/>
    <x v="8"/>
    <n v="38.853046594982089"/>
    <m/>
  </r>
  <r>
    <s v="Tequendama"/>
    <s v="Quipile"/>
    <s v="NO"/>
    <s v="Política Pública de Salud Pública"/>
    <s v="Acuerdo No.06 de 2015"/>
    <n v="10"/>
    <x v="5"/>
    <s v="Implementación"/>
    <x v="35"/>
    <n v="39.390681003584234"/>
    <m/>
  </r>
  <r>
    <s v="Tequendama"/>
    <s v="Quipile"/>
    <s v="NO"/>
    <s v="Política Pública de Seguridad Alimentaria y Nutricional"/>
    <m/>
    <n v="10"/>
    <x v="5"/>
    <s v="Implementación"/>
    <x v="5"/>
    <n v="41.003584229390697"/>
    <m/>
  </r>
  <r>
    <s v="Alto Magdalena"/>
    <s v="Ricaurte"/>
    <s v="SI"/>
    <s v="Política Pública de Discapacidad "/>
    <m/>
    <n v="5"/>
    <x v="50"/>
    <s v="Implementación"/>
    <x v="0"/>
    <n v="75.053763440860209"/>
    <m/>
  </r>
  <r>
    <s v="Alto Magdalena"/>
    <s v="Ricaurte"/>
    <s v="SI"/>
    <s v="Política Pública de Envejecimiento y Vejéz"/>
    <m/>
    <n v="6"/>
    <x v="52"/>
    <s v="Implementación"/>
    <x v="1"/>
    <n v="73.620071684587813"/>
    <m/>
  </r>
  <r>
    <s v="Alto Magdalena"/>
    <s v="Ricaurte"/>
    <s v="SI"/>
    <s v="Política Pública de Familia"/>
    <s v="Acuerdo No.019 de 2019"/>
    <n v="11"/>
    <x v="4"/>
    <s v="Agenda Pública"/>
    <x v="7"/>
    <n v="76.774193548387117"/>
    <m/>
  </r>
  <r>
    <s v="Alto Magdalena"/>
    <s v="Ricaurte"/>
    <s v="SI"/>
    <s v="Política Pública de Juventud"/>
    <m/>
    <n v="8"/>
    <x v="53"/>
    <s v="Implementación"/>
    <x v="8"/>
    <n v="76.774193548387117"/>
    <m/>
  </r>
  <r>
    <s v="Alto Magdalena"/>
    <s v="Ricaurte"/>
    <s v="SI"/>
    <s v="Política Pública de Mujer y Equidad de Género"/>
    <m/>
    <n v="6"/>
    <x v="52"/>
    <s v="Implementación"/>
    <x v="2"/>
    <n v="76.774193548387117"/>
    <m/>
  </r>
  <r>
    <s v="Alto Magdalena"/>
    <s v="Ricaurte"/>
    <s v="SI"/>
    <s v="Política Pública de Seguridad Alimentaria y Nutricional"/>
    <m/>
    <n v="6"/>
    <x v="52"/>
    <s v="Implementación"/>
    <x v="5"/>
    <n v="76.774193548387117"/>
    <m/>
  </r>
  <r>
    <s v="Tequendama"/>
    <s v="San Antonio del Tequendama"/>
    <s v="NO"/>
    <s v="Política Pública de Discapacidad "/>
    <m/>
    <n v="9"/>
    <x v="12"/>
    <s v="Implementación"/>
    <x v="0"/>
    <n v="64.26523297491039"/>
    <m/>
  </r>
  <r>
    <s v="Tequendama"/>
    <s v="San Antonio del Tequendama"/>
    <s v="NO"/>
    <s v="Política Pública de Envejecimiento y Vejéz"/>
    <m/>
    <n v="10"/>
    <x v="10"/>
    <s v="Implementación"/>
    <x v="1"/>
    <n v="58.655913978494631"/>
    <m/>
  </r>
  <r>
    <s v="Tequendama"/>
    <s v="San Antonio del Tequendama"/>
    <s v="NO"/>
    <s v="Política Pública de Erradicación del Trabajo Infantíl"/>
    <m/>
    <n v="9"/>
    <x v="12"/>
    <s v="Implementación"/>
    <x v="36"/>
    <n v="59.892473118279575"/>
    <m/>
  </r>
  <r>
    <s v="Tequendama"/>
    <s v="San Antonio del Tequendama"/>
    <s v="NO"/>
    <s v="Política Pública de Juventud"/>
    <m/>
    <n v="9"/>
    <x v="20"/>
    <s v="Implementación"/>
    <x v="8"/>
    <s v="Sin dato"/>
    <m/>
  </r>
  <r>
    <s v="Tequendama"/>
    <s v="San Antonio del Tequendama"/>
    <s v="NO"/>
    <s v="Política Pública de Mujer y Equidad de Género"/>
    <m/>
    <n v="9"/>
    <x v="12"/>
    <s v="Implementación"/>
    <x v="2"/>
    <n v="65.913978494623663"/>
    <m/>
  </r>
  <r>
    <s v="Tequendama"/>
    <s v="San Antonio del Tequendama"/>
    <s v="NO"/>
    <s v="Política Pública de DDH, Paz, Convivencia y Cultura Ciudadana"/>
    <m/>
    <n v="9"/>
    <x v="12"/>
    <s v="Implementación"/>
    <x v="26"/>
    <s v="Sin dato"/>
    <m/>
  </r>
  <r>
    <s v="Tequendama"/>
    <s v="San Antonio del Tequendama"/>
    <s v="NO"/>
    <s v="Política Pública de Primera Infancia, Infancia y Adolescencia"/>
    <m/>
    <n v="10"/>
    <x v="10"/>
    <s v="Implementación"/>
    <x v="4"/>
    <n v="52.688172043010759"/>
    <m/>
  </r>
  <r>
    <s v="Tequendama"/>
    <s v="San Antonio del Tequendama"/>
    <s v="NO"/>
    <s v="Política Pública de Salud Sexual"/>
    <m/>
    <n v="14"/>
    <x v="54"/>
    <s v="Implementación"/>
    <x v="23"/>
    <n v="58.422939068100362"/>
    <m/>
  </r>
  <r>
    <s v="Tequendama"/>
    <s v="San Antonio del Tequendama"/>
    <s v="NO"/>
    <s v="Política Pública de Seguridad Alimentaria y Nutricional"/>
    <m/>
    <n v="10"/>
    <x v="10"/>
    <s v="Implementación"/>
    <x v="5"/>
    <n v="57.455197132616497"/>
    <m/>
  </r>
  <r>
    <s v="Tequendama"/>
    <s v="San Antonio del Tequendama"/>
    <s v="NO"/>
    <s v="Política Pública de Victimas del Conflicto Armado"/>
    <m/>
    <n v="10"/>
    <x v="10"/>
    <s v="Implementación"/>
    <x v="11"/>
    <n v="59.784946236559136"/>
    <m/>
  </r>
  <r>
    <s v="Sumapaz"/>
    <s v="San Bernardo"/>
    <s v="SI"/>
    <s v="Política Pública de Discapacidad "/>
    <m/>
    <n v="9"/>
    <x v="12"/>
    <s v="Implementación"/>
    <x v="0"/>
    <n v="46.559139784946247"/>
    <m/>
  </r>
  <r>
    <s v="Sumapaz"/>
    <s v="San Bernardo"/>
    <s v="SI"/>
    <s v="Política Pública de Envejecimiento y Vejéz"/>
    <m/>
    <n v="9"/>
    <x v="12"/>
    <s v="Implementación"/>
    <x v="1"/>
    <n v="47.741935483870975"/>
    <m/>
  </r>
  <r>
    <s v="Sumapaz"/>
    <s v="San Bernardo"/>
    <s v="SI"/>
    <s v="Política Pública de Juventud"/>
    <m/>
    <n v="9"/>
    <x v="12"/>
    <s v="Implementación"/>
    <x v="8"/>
    <n v="49.892473118279568"/>
    <m/>
  </r>
  <r>
    <s v="Sumapaz"/>
    <s v="San Bernardo"/>
    <s v="SI"/>
    <s v="Política Pública de Mujer y Equidad de Género"/>
    <m/>
    <n v="9"/>
    <x v="12"/>
    <s v="Implementación"/>
    <x v="2"/>
    <n v="48.74551971326165"/>
    <m/>
  </r>
  <r>
    <s v="Sumapaz"/>
    <s v="San Bernardo"/>
    <s v="SI"/>
    <s v="Política Pública de Primera Infancia, Infancia y Adolescencia"/>
    <m/>
    <n v="9"/>
    <x v="12"/>
    <s v="Implementación"/>
    <x v="4"/>
    <n v="49.713261648745522"/>
    <m/>
  </r>
  <r>
    <s v="Sumapaz"/>
    <s v="San Bernardo"/>
    <s v="SI"/>
    <s v="Política Pública de Salud Mental"/>
    <m/>
    <n v="9"/>
    <x v="12"/>
    <s v="Implementación"/>
    <x v="15"/>
    <n v="43.33333333333335"/>
    <m/>
  </r>
  <r>
    <s v="Sumapaz"/>
    <s v="San Bernardo"/>
    <s v="SI"/>
    <s v="Política Pública de Seguridad Alimentaria y Nutricional"/>
    <s v="Acuerdo No.14 de 2017"/>
    <n v="10"/>
    <x v="7"/>
    <s v="Implementación"/>
    <x v="5"/>
    <n v="68.172043010752674"/>
    <m/>
  </r>
  <r>
    <s v="Rionegro"/>
    <s v="San Cayetano"/>
    <s v="SI"/>
    <s v="Política Pública de Discapacidad "/>
    <m/>
    <n v="10"/>
    <x v="1"/>
    <s v="Implementación"/>
    <x v="0"/>
    <n v="34.01433691756273"/>
    <m/>
  </r>
  <r>
    <s v="Rionegro"/>
    <s v="San Cayetano"/>
    <s v="SI"/>
    <s v="Política Pública de Envejecimiento y Vejéz"/>
    <m/>
    <n v="10"/>
    <x v="1"/>
    <s v="Implementación"/>
    <x v="1"/>
    <n v="30.250896057347674"/>
    <m/>
  </r>
  <r>
    <s v="Rionegro"/>
    <s v="San Cayetano"/>
    <s v="SI"/>
    <s v="Política Pública de Juventud"/>
    <m/>
    <n v="10"/>
    <x v="1"/>
    <s v="Implementación"/>
    <x v="8"/>
    <n v="34.551971326164882"/>
    <m/>
  </r>
  <r>
    <s v="Rionegro"/>
    <s v="San Cayetano"/>
    <s v="SI"/>
    <s v="Política Pública de Mujer y Equidad de Género"/>
    <m/>
    <n v="10"/>
    <x v="1"/>
    <s v="Implementación"/>
    <x v="2"/>
    <n v="35.089605734767034"/>
    <m/>
  </r>
  <r>
    <s v="Rionegro"/>
    <s v="San Cayetano"/>
    <s v="SI"/>
    <s v="Política Pública de Primera Infancia, Infancia y Adolescencia"/>
    <m/>
    <n v="10"/>
    <x v="1"/>
    <s v="Implementación"/>
    <x v="4"/>
    <n v="34.551971326164882"/>
    <m/>
  </r>
  <r>
    <s v="Rionegro"/>
    <s v="San Cayetano"/>
    <s v="SI"/>
    <s v="Política Pública de Seguridad Alimentaria y Nutricional"/>
    <m/>
    <n v="10"/>
    <x v="1"/>
    <s v="Implementación"/>
    <x v="5"/>
    <n v="33.476702508960585"/>
    <m/>
  </r>
  <r>
    <s v="Gualivá"/>
    <s v="San Francisco"/>
    <s v="SI"/>
    <s v="Política Pública de Primera Infancia, Infancia y Adolescencia"/>
    <m/>
    <n v="11"/>
    <x v="55"/>
    <s v="Implementación"/>
    <x v="4"/>
    <n v="34.068100358422939"/>
    <m/>
  </r>
  <r>
    <s v="Gualivá"/>
    <s v="San Francisco"/>
    <s v="SI"/>
    <s v="Política Pública de Juventud"/>
    <m/>
    <s v="Sin dato"/>
    <x v="6"/>
    <s v="Implementación"/>
    <x v="8"/>
    <n v="30.788530465949822"/>
    <m/>
  </r>
  <r>
    <s v="Gualivá"/>
    <s v="San Francisco"/>
    <s v="SI"/>
    <s v="Política Pública de Discapacidad "/>
    <m/>
    <s v="Sin dato"/>
    <x v="6"/>
    <s v="Implementación"/>
    <x v="0"/>
    <n v="32.078853046594979"/>
    <m/>
  </r>
  <r>
    <s v="Gualivá"/>
    <s v="San Francisco"/>
    <s v="SI"/>
    <s v="Política Pública de Mujer y Equidad de Género"/>
    <m/>
    <s v="Sin dato"/>
    <x v="6"/>
    <s v="Implementación"/>
    <x v="2"/>
    <n v="34.229390681003586"/>
    <m/>
  </r>
  <r>
    <s v="Gualivá"/>
    <s v="San Francisco"/>
    <s v="SI"/>
    <s v="Política Pública de Primera Infancia, Infancia y Adolescencia"/>
    <m/>
    <s v="Sin dato"/>
    <x v="6"/>
    <s v="Implementación"/>
    <x v="4"/>
    <n v="34.068100358422939"/>
    <m/>
  </r>
  <r>
    <s v="Magdalena Centro"/>
    <s v="San Juan de Rioseco"/>
    <s v="SI"/>
    <s v="Política Pública de Envejecimiento y Vejéz"/>
    <m/>
    <n v="10"/>
    <x v="9"/>
    <s v="Implementación"/>
    <x v="1"/>
    <s v="Sin dato"/>
    <m/>
  </r>
  <r>
    <s v="Magdalena Centro"/>
    <s v="San Juan de Rioseco"/>
    <s v="SI"/>
    <s v="Política Pública de Mujer y Equidad de Género"/>
    <m/>
    <n v="10"/>
    <x v="9"/>
    <s v="Implementación"/>
    <x v="2"/>
    <s v="Sin dato"/>
    <m/>
  </r>
  <r>
    <s v="Magdalena Centro"/>
    <s v="San Juan de Rioseco"/>
    <s v="SI"/>
    <s v="Política Pública de Primera Infancia, Infancia y Adolescencia"/>
    <m/>
    <n v="10"/>
    <x v="9"/>
    <s v="Implementación"/>
    <x v="4"/>
    <n v="59.066666666666663"/>
    <m/>
  </r>
  <r>
    <s v="Gualivá"/>
    <s v="Sasaima"/>
    <s v="NO"/>
    <s v="Política Pública de Discapacidad "/>
    <m/>
    <n v="10"/>
    <x v="7"/>
    <s v="Implementación"/>
    <x v="0"/>
    <n v="38.207885304659513"/>
    <m/>
  </r>
  <r>
    <s v="Gualivá"/>
    <s v="Sasaima"/>
    <s v="NO"/>
    <s v="Política Pública de Envejecimiento y Vejéz"/>
    <m/>
    <n v="10"/>
    <x v="7"/>
    <s v="Implementación"/>
    <x v="1"/>
    <n v="37.186379928315425"/>
    <m/>
  </r>
  <r>
    <s v="Gualivá"/>
    <s v="Sasaima"/>
    <s v="NO"/>
    <s v="Política Pública de Mujer y Equidad de Género"/>
    <m/>
    <n v="10"/>
    <x v="7"/>
    <s v="Implementación"/>
    <x v="2"/>
    <n v="36.326164874551985"/>
    <m/>
  </r>
  <r>
    <s v="Gualivá"/>
    <s v="Sasaima"/>
    <s v="NO"/>
    <s v="Política Pública de Primera Infancia, Infancia y Adolescencia"/>
    <m/>
    <n v="10"/>
    <x v="7"/>
    <s v="Implementación"/>
    <x v="4"/>
    <n v="43.476702508960578"/>
    <m/>
  </r>
  <r>
    <s v="Almeidas"/>
    <s v="Sesquilé"/>
    <s v="SI"/>
    <s v="Política Pública de Acción Comunal"/>
    <m/>
    <s v="Sin dato"/>
    <x v="6"/>
    <s v="Formulación"/>
    <x v="6"/>
    <s v="Sin dato"/>
    <m/>
  </r>
  <r>
    <s v="Almeidas"/>
    <s v="Sesquilé"/>
    <s v="SI"/>
    <s v="Política Pública de Discapacidad "/>
    <m/>
    <n v="10"/>
    <x v="7"/>
    <s v="Implementación"/>
    <x v="0"/>
    <n v="49.605734767025091"/>
    <m/>
  </r>
  <r>
    <s v="Almeidas"/>
    <s v="Sesquilé"/>
    <s v="SI"/>
    <s v="Política Pública de Envejecimiento y Vejéz"/>
    <m/>
    <n v="10"/>
    <x v="1"/>
    <s v="Implementación"/>
    <x v="1"/>
    <n v="55.412186379928315"/>
    <m/>
  </r>
  <r>
    <s v="Almeidas"/>
    <s v="Sesquilé"/>
    <s v="SI"/>
    <s v="Política Pública de Juventud"/>
    <m/>
    <n v="11"/>
    <x v="4"/>
    <s v="Implementación"/>
    <x v="8"/>
    <n v="44.767025089605731"/>
    <m/>
  </r>
  <r>
    <s v="Almeidas"/>
    <s v="Sesquilé"/>
    <s v="SI"/>
    <s v="Política Pública de Mujer y Equidad de Género"/>
    <m/>
    <n v="10"/>
    <x v="1"/>
    <s v="Implementación"/>
    <x v="2"/>
    <n v="59.121863799283148"/>
    <m/>
  </r>
  <r>
    <s v="Almeidas"/>
    <s v="Sesquilé"/>
    <s v="SI"/>
    <s v="Política Pública de Primera Infancia, Infancia y Adolescencia"/>
    <m/>
    <n v="10"/>
    <x v="1"/>
    <s v="Implementación"/>
    <x v="4"/>
    <n v="52.455197132616476"/>
    <m/>
  </r>
  <r>
    <s v="Almeidas"/>
    <s v="Sesquilé"/>
    <s v="SI"/>
    <s v="Política Pública de Seguridad Alimentaria y Nutricional"/>
    <m/>
    <n v="11"/>
    <x v="4"/>
    <s v="Implementación"/>
    <x v="5"/>
    <n v="39.928315412186393"/>
    <m/>
  </r>
  <r>
    <s v="Almeidas"/>
    <s v="Sesquilé"/>
    <s v="SI"/>
    <s v="Política Pública de Prevención del Consumo de Sustancias Psicoactivas"/>
    <m/>
    <n v="10"/>
    <x v="1"/>
    <s v="Implementación"/>
    <x v="13"/>
    <n v="46.379928315412201"/>
    <m/>
  </r>
  <r>
    <s v="Sumapaz"/>
    <s v="Silvania"/>
    <s v="SI"/>
    <s v="Política Pública de Discapacidad "/>
    <m/>
    <n v="10"/>
    <x v="1"/>
    <s v="Implementación"/>
    <x v="0"/>
    <n v="67.706093189964179"/>
    <m/>
  </r>
  <r>
    <s v="Sumapaz"/>
    <s v="Silvania"/>
    <s v="SI"/>
    <s v="Política Pública de Emprendimiento"/>
    <m/>
    <n v="11"/>
    <x v="37"/>
    <s v="Implementación"/>
    <x v="33"/>
    <n v="40.250896057347681"/>
    <m/>
  </r>
  <r>
    <s v="Sumapaz"/>
    <s v="Silvania"/>
    <s v="SI"/>
    <s v="Política Pública de Envejecimiento y Vejéz"/>
    <m/>
    <n v="10"/>
    <x v="1"/>
    <s v="Implementación"/>
    <x v="1"/>
    <n v="69.587813620071699"/>
    <m/>
  </r>
  <r>
    <s v="Sumapaz"/>
    <s v="Silvania"/>
    <s v="SI"/>
    <s v="Política Pública de Juventud"/>
    <m/>
    <n v="10"/>
    <x v="1"/>
    <s v="Implementación"/>
    <x v="8"/>
    <n v="73.082437275985669"/>
    <m/>
  </r>
  <r>
    <s v="Sumapaz"/>
    <s v="Silvania"/>
    <s v="SI"/>
    <s v="Política Pública de Mujer y Equidad de Género"/>
    <m/>
    <n v="10"/>
    <x v="29"/>
    <s v="Implementación"/>
    <x v="2"/>
    <n v="53.63799283154124"/>
    <m/>
  </r>
  <r>
    <s v="Sumapaz"/>
    <s v="Silvania"/>
    <s v="SI"/>
    <s v="Política Pública de Salud Mental"/>
    <m/>
    <n v="10"/>
    <x v="1"/>
    <s v="Implementación"/>
    <x v="15"/>
    <n v="67.16845878136202"/>
    <m/>
  </r>
  <r>
    <s v="Ubaté"/>
    <s v="Simijaca"/>
    <s v="NO"/>
    <s v="Política Pública de Discapacidad "/>
    <s v="Acuerdo No.21 de 2018"/>
    <n v="8"/>
    <x v="12"/>
    <s v="Implementación"/>
    <x v="0"/>
    <n v="54.265232974910383"/>
    <m/>
  </r>
  <r>
    <s v="Ubaté"/>
    <s v="Simijaca"/>
    <s v="NO"/>
    <s v="Política Pública de Envejecimiento y Vejéz"/>
    <s v="Acuerdo No.04 de 2018"/>
    <n v="10"/>
    <x v="7"/>
    <s v="Implementación"/>
    <x v="1"/>
    <n v="62.508960573476706"/>
    <m/>
  </r>
  <r>
    <s v="Ubaté"/>
    <s v="Simijaca"/>
    <s v="NO"/>
    <s v="Política Pública de Primera Infancia, Infancia y Adolescencia"/>
    <s v="Acuerdo No.30 de 2013"/>
    <n v="10"/>
    <x v="2"/>
    <s v="Agenda Pública"/>
    <x v="4"/>
    <n v="49.229390681003593"/>
    <m/>
  </r>
  <r>
    <s v="Ubaté"/>
    <s v="Simijaca"/>
    <s v="NO"/>
    <s v="Política Pública de Victimas del Conflicto Armado"/>
    <s v="Acuerdo No.14 de 2018"/>
    <n v="13"/>
    <x v="56"/>
    <s v="Implementación"/>
    <x v="11"/>
    <n v="54.874551971326163"/>
    <m/>
  </r>
  <r>
    <s v="Sabana Centro"/>
    <s v="Sopó"/>
    <s v="NO"/>
    <s v="Política Pública de Envejecimiento y Vejéz"/>
    <m/>
    <n v="9"/>
    <x v="16"/>
    <s v="Implementación"/>
    <x v="1"/>
    <n v="55.286738351254492"/>
    <m/>
  </r>
  <r>
    <s v="Sabana Centro"/>
    <s v="Sopó"/>
    <s v="NO"/>
    <s v="Política Pública de Generación de Ingresos"/>
    <m/>
    <n v="9"/>
    <x v="11"/>
    <s v="Implementación"/>
    <x v="37"/>
    <n v="40.340501792114708"/>
    <m/>
  </r>
  <r>
    <s v="Sabana Centro"/>
    <s v="Sopó"/>
    <s v="NO"/>
    <s v="Política Pública de Juventud"/>
    <m/>
    <n v="10"/>
    <x v="1"/>
    <s v="Implementación"/>
    <x v="8"/>
    <n v="40.071684587813635"/>
    <m/>
  </r>
  <r>
    <s v="Sabana Centro"/>
    <s v="Sopó"/>
    <s v="NO"/>
    <s v="Política Pública de Libertad Religiosa"/>
    <m/>
    <n v="7"/>
    <x v="57"/>
    <s v="Implementación"/>
    <x v="19"/>
    <n v="38.046594982078865"/>
    <m/>
  </r>
  <r>
    <s v="Sabana Centro"/>
    <s v="Sopó"/>
    <s v="NO"/>
    <s v="Política Pública de Mujer y Equidad de Género"/>
    <m/>
    <n v="10"/>
    <x v="7"/>
    <s v="Implementación"/>
    <x v="2"/>
    <n v="41.093189964157716"/>
    <m/>
  </r>
  <r>
    <s v="Sabana Centro"/>
    <s v="Sopó"/>
    <s v="NO"/>
    <s v="Política Pública de Primera Infancia, Infancia y Adolescencia"/>
    <m/>
    <n v="10"/>
    <x v="2"/>
    <s v="Implementación"/>
    <x v="4"/>
    <n v="34.157706093189965"/>
    <m/>
  </r>
  <r>
    <s v="Sabana Centro"/>
    <s v="Sopó"/>
    <s v="NO"/>
    <s v="Política Pública de Recreación y Deporte"/>
    <m/>
    <n v="11"/>
    <x v="58"/>
    <s v="Implementación"/>
    <x v="17"/>
    <n v="58.207885304659506"/>
    <m/>
  </r>
  <r>
    <s v="Sabana Centro"/>
    <s v="Sopó"/>
    <s v="NO"/>
    <s v="Política Pública de Seguridad Alimentaria y Nutricional"/>
    <m/>
    <n v="2023"/>
    <x v="2"/>
    <s v="Implementación"/>
    <x v="5"/>
    <n v="32.75985663082438"/>
    <m/>
  </r>
  <r>
    <s v="Sabana Occidente"/>
    <s v="Subachoque"/>
    <s v="SI"/>
    <s v="Política Pública de Primera Infancia, Infancia y Adolescencia"/>
    <m/>
    <s v="Sin dato"/>
    <x v="6"/>
    <s v="Agenda Pública"/>
    <x v="4"/>
    <s v="Sin dato"/>
    <m/>
  </r>
  <r>
    <s v="Sabana Occidente"/>
    <s v="Subachoque"/>
    <s v="SI"/>
    <s v="Política Púlblica Social"/>
    <s v="Acuerdo No.03 de 2013"/>
    <s v="Acuerdo No.03 de 2013"/>
    <x v="59"/>
    <s v="Evaluación"/>
    <x v="12"/>
    <n v="65.833333333333343"/>
    <m/>
  </r>
  <r>
    <s v="Almeidas"/>
    <s v="Suesca"/>
    <s v="SI"/>
    <s v="Política Pública de Discapacidad "/>
    <m/>
    <n v="10"/>
    <x v="1"/>
    <s v="Implementación"/>
    <x v="0"/>
    <n v="55.483870967741936"/>
    <m/>
  </r>
  <r>
    <s v="Almeidas"/>
    <s v="Suesca"/>
    <s v="SI"/>
    <s v="Política Pública de Mujer y Equidad de Género"/>
    <m/>
    <n v="10"/>
    <x v="1"/>
    <s v="Implementación"/>
    <x v="2"/>
    <s v="Sin dato"/>
    <m/>
  </r>
  <r>
    <s v="Almeidas"/>
    <s v="Suesca"/>
    <s v="SI"/>
    <s v="Política Pública de Primera Infancia, Infancia y Adolescencia"/>
    <m/>
    <n v="10"/>
    <x v="21"/>
    <s v="Implementación"/>
    <x v="4"/>
    <n v="67.616487455197174"/>
    <m/>
  </r>
  <r>
    <s v="Almeidas"/>
    <s v="Suesca"/>
    <s v="SI"/>
    <s v="Política Pública de Seguridad Alimentaria y Nutricional"/>
    <m/>
    <n v="10"/>
    <x v="6"/>
    <s v="Formulación"/>
    <x v="5"/>
    <n v="50.412186379928322"/>
    <m/>
  </r>
  <r>
    <s v="Gualivá"/>
    <s v="Supatá"/>
    <s v="NO"/>
    <s v="Política Pública de Primera Infancia, Infancia y Adolescencia"/>
    <m/>
    <n v="10"/>
    <x v="14"/>
    <s v="Implementación"/>
    <x v="4"/>
    <n v="43.745519713261658"/>
    <m/>
  </r>
  <r>
    <s v="Gualivá"/>
    <s v="Supatá"/>
    <s v="NO"/>
    <s v="Política Pública de Seguridad Alimentaria y Nutricional"/>
    <m/>
    <n v="10"/>
    <x v="13"/>
    <s v="Implementación"/>
    <x v="5"/>
    <s v="Sin dato"/>
    <m/>
  </r>
  <r>
    <s v="Ubaté"/>
    <s v="Susa"/>
    <s v="NO"/>
    <s v="Política Pública de Discapacidad "/>
    <s v="Acuerdo No.06 de 2018"/>
    <n v="10"/>
    <x v="10"/>
    <s v="Implementación"/>
    <x v="0"/>
    <n v="33.010752688172047"/>
    <m/>
  </r>
  <r>
    <s v="Ubaté"/>
    <s v="Susa"/>
    <s v="NO"/>
    <s v="Política Pública de Envejecimiento y Vejéz"/>
    <s v="Acuerdo No.09 de 2018"/>
    <n v="10"/>
    <x v="10"/>
    <s v="Implementación"/>
    <x v="1"/>
    <n v="34.982078853046609"/>
    <m/>
  </r>
  <r>
    <s v="Ubaté"/>
    <s v="Susa"/>
    <s v="NO"/>
    <s v="Política Pública de Mujer y Equidad de Género"/>
    <s v="Acuerdo No.07 de 2018"/>
    <n v="10"/>
    <x v="10"/>
    <s v="Implementación"/>
    <x v="2"/>
    <n v="32.455197132616483"/>
    <m/>
  </r>
  <r>
    <s v="Ubaté"/>
    <s v="Susa"/>
    <s v="NO"/>
    <s v="Política Pública de Primera Infancia, Infancia y Adolescencia"/>
    <s v="Acuerdo No.12 de 2018"/>
    <n v="10"/>
    <x v="10"/>
    <s v="Implementación"/>
    <x v="4"/>
    <n v="34.713261648745529"/>
    <m/>
  </r>
  <r>
    <s v="Ubaté"/>
    <s v="Susa"/>
    <s v="NO"/>
    <s v="Política Pública de Seguridad Alimentaria y Nutricional"/>
    <s v="Acuerdo No.14 de 2019"/>
    <n v="10"/>
    <x v="1"/>
    <s v="Implementación"/>
    <x v="5"/>
    <n v="53.207885304659506"/>
    <m/>
  </r>
  <r>
    <s v="Ubaté"/>
    <s v="Sutatausa"/>
    <s v="SI"/>
    <s v="Política Pública de Discapacidad "/>
    <s v="Acuerdo No.005 de 2019"/>
    <n v="10"/>
    <x v="1"/>
    <s v="Implementación"/>
    <x v="0"/>
    <n v="60.627240143369171"/>
    <m/>
  </r>
  <r>
    <s v="Ubaté"/>
    <s v="Sutatausa"/>
    <s v="SI"/>
    <s v="Política Pública de Envejecimiento y Vejéz"/>
    <s v="Acuerdo No.017 de 2017"/>
    <n v="10"/>
    <x v="7"/>
    <s v="Implementación"/>
    <x v="1"/>
    <n v="59.982078853046602"/>
    <m/>
  </r>
  <r>
    <s v="Ubaté"/>
    <s v="Sutatausa"/>
    <s v="SI"/>
    <s v="Política Pública de Juventud"/>
    <m/>
    <s v="Sin dato"/>
    <x v="6"/>
    <s v="Agenda Pública"/>
    <x v="8"/>
    <s v="Sin dato"/>
    <m/>
  </r>
  <r>
    <s v="Ubaté"/>
    <s v="Sutatausa"/>
    <s v="SI"/>
    <s v="Política Pública de Mujer y Equidad de Género"/>
    <m/>
    <s v="Sin dato"/>
    <x v="6"/>
    <s v="Formulación"/>
    <x v="2"/>
    <s v="Sin dato"/>
    <m/>
  </r>
  <r>
    <s v="Ubaté"/>
    <s v="Sutatausa"/>
    <s v="SI"/>
    <s v="Política Pública de Primera Infancia, Infancia y Adolescencia"/>
    <s v="Acuerdo No.018 de 2017 (2017-2027)"/>
    <n v="10"/>
    <x v="7"/>
    <s v="Implementación"/>
    <x v="4"/>
    <n v="39.175627240143378"/>
    <m/>
  </r>
  <r>
    <s v="Sabana Centro"/>
    <s v="Tabio"/>
    <s v="SI"/>
    <s v="Política Pública de Discapacidad "/>
    <m/>
    <n v="10"/>
    <x v="1"/>
    <s v="Implementación"/>
    <x v="0"/>
    <n v="34.283154121863795"/>
    <m/>
  </r>
  <r>
    <s v="Sabana Centro"/>
    <s v="Tabio"/>
    <s v="SI"/>
    <s v="Política Pública de Envejecimiento y Vejéz"/>
    <m/>
    <n v="10"/>
    <x v="1"/>
    <s v="Implementación"/>
    <x v="1"/>
    <n v="58.530465949820794"/>
    <m/>
  </r>
  <r>
    <s v="Sabana Centro"/>
    <s v="Tabio"/>
    <s v="SI"/>
    <s v="Política Pública de Juventud"/>
    <m/>
    <n v="10"/>
    <x v="1"/>
    <s v="Implementación"/>
    <x v="8"/>
    <n v="58.315412186379938"/>
    <m/>
  </r>
  <r>
    <s v="Sabana Centro"/>
    <s v="Tabio"/>
    <s v="SI"/>
    <s v="Política Pública de Mujer y Equidad de Género"/>
    <m/>
    <n v="10"/>
    <x v="10"/>
    <s v="Implementación"/>
    <x v="2"/>
    <n v="62.182795698924728"/>
    <m/>
  </r>
  <r>
    <s v="Sabana Centro"/>
    <s v="Tabio"/>
    <s v="SI"/>
    <s v="Política Pública de Participación Ciudadana"/>
    <m/>
    <n v="10"/>
    <x v="10"/>
    <s v="Implementación"/>
    <x v="22"/>
    <s v="Sin dato"/>
    <m/>
  </r>
  <r>
    <s v="Sabana Centro"/>
    <s v="Tabio"/>
    <s v="SI"/>
    <s v="Política Pública de Primera Infancia, Infancia y Adolescencia"/>
    <m/>
    <n v="10"/>
    <x v="14"/>
    <s v="Implementación"/>
    <x v="4"/>
    <n v="64.551971326164875"/>
    <m/>
  </r>
  <r>
    <s v="Sabana Centro"/>
    <s v="Tabio"/>
    <s v="SI"/>
    <s v="Política Pública de Recreación y Deporte"/>
    <m/>
    <n v="10"/>
    <x v="1"/>
    <s v="Implementación"/>
    <x v="17"/>
    <n v="61.487455197132618"/>
    <m/>
  </r>
  <r>
    <s v="Ubaté"/>
    <s v="Tausa"/>
    <s v="NO"/>
    <s v="Política Pública de Discapacidad "/>
    <s v="Acuerdo No.31 de 2016"/>
    <n v="10"/>
    <x v="13"/>
    <s v="Implementación"/>
    <x v="0"/>
    <n v="47.258064516129025"/>
    <m/>
  </r>
  <r>
    <s v="Ubaté"/>
    <s v="Tausa"/>
    <s v="NO"/>
    <s v="Política Pública de Envejecimiento y Vejéz"/>
    <s v="Acuerdo No.05 de 2019"/>
    <n v="10"/>
    <x v="10"/>
    <s v="Implementación"/>
    <x v="1"/>
    <n v="35.483870967741936"/>
    <m/>
  </r>
  <r>
    <s v="Ubaté"/>
    <s v="Tausa"/>
    <s v="NO"/>
    <s v="Política Pública de Mujer y Equidad de Género"/>
    <s v="Acuerdo No.26 de 2017"/>
    <n v="10"/>
    <x v="7"/>
    <s v="Implementación"/>
    <x v="2"/>
    <n v="40"/>
    <m/>
  </r>
  <r>
    <s v="Ubaté"/>
    <s v="Tausa"/>
    <s v="NO"/>
    <s v="Política Pública de Discapacidad "/>
    <s v="Acuerdo No.32 de 2013"/>
    <n v="10"/>
    <x v="2"/>
    <s v="Implementación"/>
    <x v="4"/>
    <n v="32.939068100358419"/>
    <m/>
  </r>
  <r>
    <s v="Ubaté"/>
    <s v="Tausa"/>
    <s v="NO"/>
    <s v="Política Pública de Seguridad Alimentaria y Nutricional"/>
    <s v="Acuerdo No.16 de 2015"/>
    <n v="9"/>
    <x v="16"/>
    <s v="Implementación"/>
    <x v="5"/>
    <n v="24.731182795698931"/>
    <m/>
  </r>
  <r>
    <s v="Tequendama"/>
    <s v="Tena "/>
    <s v="SI"/>
    <s v="Política Pública de Discapacidad "/>
    <m/>
    <s v="Sin dato"/>
    <x v="6"/>
    <s v="Formulación"/>
    <x v="0"/>
    <n v="75.999999999999986"/>
    <m/>
  </r>
  <r>
    <s v="Tequendama"/>
    <s v="Tena "/>
    <s v="SI"/>
    <s v="Política Pública de Juventud"/>
    <m/>
    <n v="9"/>
    <x v="20"/>
    <s v="Implementación"/>
    <x v="8"/>
    <n v="39.74910394265234"/>
    <m/>
  </r>
  <r>
    <s v="Tequendama"/>
    <s v="Tena "/>
    <s v="SI"/>
    <s v="Política Pública de Mujer y Equidad de Género"/>
    <m/>
    <n v="10"/>
    <x v="2"/>
    <s v="Implementación"/>
    <x v="2"/>
    <n v="69.193548387096769"/>
    <m/>
  </r>
  <r>
    <s v="Tequendama"/>
    <s v="Tena "/>
    <s v="SI"/>
    <s v="Política Pública de Primera Infancia, Infancia y Adolescencia"/>
    <m/>
    <n v="9"/>
    <x v="17"/>
    <s v="Implementación"/>
    <x v="4"/>
    <n v="41.003584229390704"/>
    <m/>
  </r>
  <r>
    <s v="Tequendama"/>
    <s v="Tena "/>
    <s v="SI"/>
    <s v="Política Pública de Protección y Bienestar Animal"/>
    <m/>
    <s v="Sin dato"/>
    <x v="6"/>
    <s v="Formulación"/>
    <x v="21"/>
    <n v="61.199999999999982"/>
    <m/>
  </r>
  <r>
    <s v="Tequendama"/>
    <s v="Tena "/>
    <s v="SI"/>
    <s v="Política Pública de Seguridad Alimentaria y Nutricional"/>
    <m/>
    <n v="9"/>
    <x v="17"/>
    <s v="Implementación"/>
    <x v="5"/>
    <n v="39.390681003584241"/>
    <m/>
  </r>
  <r>
    <s v="Sabana Centro"/>
    <s v="Tenjo"/>
    <s v="NO"/>
    <s v="Política Pública de Discapacidad "/>
    <m/>
    <n v="10"/>
    <x v="2"/>
    <s v="Implementación"/>
    <x v="0"/>
    <n v="38.010752688172047"/>
    <m/>
  </r>
  <r>
    <s v="Sabana Centro"/>
    <s v="Tenjo"/>
    <s v="NO"/>
    <s v="Política Pública de Envejecimiento y Vejéz"/>
    <m/>
    <n v="10"/>
    <x v="2"/>
    <s v="Implementación"/>
    <x v="1"/>
    <n v="31.16487455197133"/>
    <m/>
  </r>
  <r>
    <s v="Sabana Centro"/>
    <s v="Tenjo"/>
    <s v="NO"/>
    <s v="Política Pública de Familia"/>
    <m/>
    <n v="10"/>
    <x v="2"/>
    <s v="Implementación"/>
    <x v="7"/>
    <n v="36.236559139784958"/>
    <m/>
  </r>
  <r>
    <s v="Sabana Centro"/>
    <s v="Tenjo"/>
    <s v="NO"/>
    <s v="Política Pública de Juventud"/>
    <m/>
    <n v="10"/>
    <x v="2"/>
    <s v="Implementación"/>
    <x v="8"/>
    <n v="60.358422939068106"/>
    <m/>
  </r>
  <r>
    <s v="Sabana Centro"/>
    <s v="Tenjo"/>
    <s v="NO"/>
    <s v="Política Pública de Mujer y Equidad de Género"/>
    <m/>
    <n v="10"/>
    <x v="2"/>
    <s v="Implementación"/>
    <x v="2"/>
    <n v="52.867383512544826"/>
    <m/>
  </r>
  <r>
    <s v="Sabana Centro"/>
    <s v="Tenjo"/>
    <s v="NO"/>
    <s v="Política Pública de Participación Ciudadana"/>
    <m/>
    <n v="10"/>
    <x v="2"/>
    <s v="Implementación"/>
    <x v="22"/>
    <n v="46.48745519713264"/>
    <m/>
  </r>
  <r>
    <s v="Sabana Centro"/>
    <s v="Tenjo"/>
    <s v="NO"/>
    <s v="Política Pública de Primera Infancia, Infancia y Adolescencia"/>
    <m/>
    <n v="10"/>
    <x v="2"/>
    <s v="Implementación"/>
    <x v="4"/>
    <n v="61.541218637992841"/>
    <m/>
  </r>
  <r>
    <s v="Sabana Centro"/>
    <s v="Tenjo"/>
    <s v="NO"/>
    <s v="Política Pública de Salud Mental"/>
    <m/>
    <n v="10"/>
    <x v="2"/>
    <s v="Implementación"/>
    <x v="15"/>
    <n v="35.949820788530481"/>
    <m/>
  </r>
  <r>
    <s v="Sabana Centro"/>
    <s v="Tenjo"/>
    <s v="NO"/>
    <s v="Política Pública de Seguridad Alimentaria y Nutricional"/>
    <m/>
    <n v="10"/>
    <x v="2"/>
    <s v="Implementación"/>
    <x v="5"/>
    <n v="67.426523297491045"/>
    <m/>
  </r>
  <r>
    <s v="Sabana Centro"/>
    <s v="Tenjo"/>
    <s v="NO"/>
    <s v="Política Pública de Seguridad y Salud en el Trabajo"/>
    <m/>
    <n v="10"/>
    <x v="2"/>
    <s v="Implementación"/>
    <x v="24"/>
    <n v="36.971326164874569"/>
    <m/>
  </r>
  <r>
    <s v="Sabana Centro"/>
    <s v="Tenjo"/>
    <s v="NO"/>
    <s v="Política Pública de Victimas del Conflicto Armado"/>
    <m/>
    <n v="10"/>
    <x v="2"/>
    <s v="Implementación"/>
    <x v="11"/>
    <n v="51.057347670250913"/>
    <m/>
  </r>
  <r>
    <s v="Sumapaz"/>
    <s v="Tibacuy"/>
    <s v="SI"/>
    <s v="Política Pública de Discapacidad "/>
    <m/>
    <n v="9"/>
    <x v="41"/>
    <s v="Implementación"/>
    <x v="0"/>
    <n v="53.58422939068101"/>
    <m/>
  </r>
  <r>
    <s v="Sumapaz"/>
    <s v="Tibacuy"/>
    <s v="SI"/>
    <s v="Política Pública de Envejecimiento y Vejéz"/>
    <m/>
    <n v="10"/>
    <x v="41"/>
    <s v="Implementación"/>
    <x v="1"/>
    <n v="49.87455197132617"/>
    <m/>
  </r>
  <r>
    <s v="Sumapaz"/>
    <s v="Tibacuy"/>
    <s v="SI"/>
    <s v="Política Pública de Familia"/>
    <m/>
    <n v="11"/>
    <x v="41"/>
    <s v="Implementación"/>
    <x v="7"/>
    <n v="53.261648745519729"/>
    <m/>
  </r>
  <r>
    <s v="Sumapaz"/>
    <s v="Tibacuy"/>
    <s v="SI"/>
    <s v="Política Pública de Juventud"/>
    <m/>
    <n v="11"/>
    <x v="41"/>
    <s v="Implementación"/>
    <x v="8"/>
    <n v="53.996415770609325"/>
    <m/>
  </r>
  <r>
    <s v="Sumapaz"/>
    <s v="Tibacuy"/>
    <s v="SI"/>
    <s v="Política Pública de Mujer y Equidad de Género"/>
    <m/>
    <n v="11"/>
    <x v="41"/>
    <s v="Implementación"/>
    <x v="2"/>
    <n v="71.075268817204318"/>
    <m/>
  </r>
  <r>
    <s v="Sumapaz"/>
    <s v="Tibacuy"/>
    <s v="SI"/>
    <s v="Política Pública de Primera Infancia, Infancia y Adolescencia"/>
    <m/>
    <n v="11"/>
    <x v="41"/>
    <s v="Implementación"/>
    <x v="4"/>
    <n v="52.831541218638009"/>
    <m/>
  </r>
  <r>
    <s v="Sumapaz"/>
    <s v="Tibacuy"/>
    <s v="SI"/>
    <s v="Política Pública de Victimas del Conflicto Armado"/>
    <m/>
    <n v="11"/>
    <x v="41"/>
    <s v="Implementación"/>
    <x v="11"/>
    <n v="68.458781362007201"/>
    <m/>
  </r>
  <r>
    <s v="Almeidas"/>
    <s v="Tibirita"/>
    <s v="SI"/>
    <s v="Política Pública de Discapacidad "/>
    <m/>
    <n v="11"/>
    <x v="4"/>
    <s v="Implementación"/>
    <x v="0"/>
    <n v="39.641577060931915"/>
    <m/>
  </r>
  <r>
    <s v="Almeidas"/>
    <s v="Tibirita"/>
    <s v="SI"/>
    <s v="Política Pública de Envejecimiento y Vejéz"/>
    <m/>
    <n v="10"/>
    <x v="5"/>
    <s v="Implementación"/>
    <x v="1"/>
    <n v="34.569892473118273"/>
    <m/>
  </r>
  <r>
    <s v="Almeidas"/>
    <s v="Tibirita"/>
    <s v="SI"/>
    <s v="Política Pública de Mujer y Equidad de Género"/>
    <m/>
    <n v="13"/>
    <x v="46"/>
    <s v="Implementación"/>
    <x v="2"/>
    <n v="44.498207885304666"/>
    <m/>
  </r>
  <r>
    <s v="Almeidas"/>
    <s v="Tibirita"/>
    <s v="SI"/>
    <s v="Política Pública de Primera Infancia, Infancia y Adolescencia"/>
    <m/>
    <n v="9"/>
    <x v="8"/>
    <s v="Implementación"/>
    <x v="4"/>
    <n v="41.146953405017932"/>
    <m/>
  </r>
  <r>
    <s v="Almeidas"/>
    <s v="Tibirita"/>
    <s v="SI"/>
    <s v="Política Pública de Seguridad Alimentaria y Nutricional"/>
    <m/>
    <n v="10"/>
    <x v="5"/>
    <s v="Implementación"/>
    <x v="5"/>
    <n v="34.659498207885299"/>
    <m/>
  </r>
  <r>
    <s v="Alto Magdalena"/>
    <s v="Tocaima"/>
    <s v="SI"/>
    <s v="Política Pública de Cultura y Turismo"/>
    <m/>
    <s v="Sin dato"/>
    <x v="6"/>
    <s v="Formulación"/>
    <x v="14"/>
    <s v="Sin dato"/>
    <m/>
  </r>
  <r>
    <s v="Alto Magdalena"/>
    <s v="Tocaima"/>
    <s v="SI"/>
    <s v="Política Pública de Discapacidad "/>
    <m/>
    <n v="8"/>
    <x v="53"/>
    <s v="Implementación"/>
    <x v="0"/>
    <s v="Sin dato"/>
    <m/>
  </r>
  <r>
    <s v="Alto Magdalena"/>
    <s v="Tocaima"/>
    <s v="SI"/>
    <s v="Política Pública de Juventud"/>
    <m/>
    <s v="Sin dato"/>
    <x v="6"/>
    <s v="Formulación"/>
    <x v="8"/>
    <s v="Sin dato"/>
    <m/>
  </r>
  <r>
    <s v="Alto Magdalena"/>
    <s v="Tocaima"/>
    <s v="SI"/>
    <s v="Política Pública de Mujer y Equidad de Género"/>
    <m/>
    <s v="Sin dato"/>
    <x v="6"/>
    <s v="Formulación"/>
    <x v="2"/>
    <s v="Sin dato"/>
    <m/>
  </r>
  <r>
    <s v="Sabana Centro"/>
    <s v="Tocancipá"/>
    <s v="SI"/>
    <s v="Política Pública de Discapacidad "/>
    <m/>
    <n v="9"/>
    <x v="11"/>
    <s v="Implementación"/>
    <x v="0"/>
    <n v="38.978494623655905"/>
    <m/>
  </r>
  <r>
    <s v="Sabana Centro"/>
    <s v="Tocancipá"/>
    <s v="SI"/>
    <s v="Política Pública de Mujer y Equidad de Género"/>
    <m/>
    <n v="9"/>
    <x v="11"/>
    <s v="Implementación"/>
    <x v="2"/>
    <n v="40.82437275985663"/>
    <m/>
  </r>
  <r>
    <s v="Rionegro"/>
    <s v="Topaipí"/>
    <s v="SI"/>
    <s v="Política Pública de Discapacidad "/>
    <m/>
    <n v="10"/>
    <x v="5"/>
    <s v="Implementación"/>
    <x v="0"/>
    <n v="53.369175627240153"/>
    <m/>
  </r>
  <r>
    <s v="Oriente"/>
    <s v="Ubaque"/>
    <s v="SI"/>
    <s v="Política Pública de Discapacidad "/>
    <m/>
    <n v="10"/>
    <x v="1"/>
    <s v="Implementación"/>
    <x v="0"/>
    <n v="43.584229390680996"/>
    <m/>
  </r>
  <r>
    <s v="Oriente"/>
    <s v="Ubaque"/>
    <s v="SI"/>
    <s v="Política Pública de Envejecimiento y Vejéz"/>
    <m/>
    <n v="10"/>
    <x v="1"/>
    <s v="Implementación"/>
    <x v="1"/>
    <n v="44.19354838709679"/>
    <m/>
  </r>
  <r>
    <s v="Oriente"/>
    <s v="Ubaque"/>
    <s v="SI"/>
    <s v="Política Pública de Mujer y Equidad de Género"/>
    <m/>
    <n v="10"/>
    <x v="10"/>
    <s v="Implementación"/>
    <x v="2"/>
    <n v="54.774193548387089"/>
    <m/>
  </r>
  <r>
    <s v="Oriente"/>
    <s v="Ubaque"/>
    <s v="SI"/>
    <s v="Política Pública de Primera Infancia, Infancia y Adolescencia"/>
    <m/>
    <n v="9"/>
    <x v="17"/>
    <s v="Implementación"/>
    <x v="4"/>
    <n v="62.150537634408622"/>
    <m/>
  </r>
  <r>
    <s v="Oriente"/>
    <s v="Ubaque"/>
    <s v="SI"/>
    <s v="Política Pública de Salud Mental"/>
    <m/>
    <n v="10"/>
    <x v="9"/>
    <s v="Implementación"/>
    <x v="15"/>
    <n v="63.906810035842298"/>
    <m/>
  </r>
  <r>
    <s v="Oriente"/>
    <s v="Ubaque"/>
    <s v="SI"/>
    <s v="Política Pública de Seguridad Alimentaria y Nutricional"/>
    <m/>
    <n v="10"/>
    <x v="23"/>
    <s v="Implementación"/>
    <x v="5"/>
    <n v="46.756272401433698"/>
    <m/>
  </r>
  <r>
    <s v="Ubaté"/>
    <s v="Ubaté"/>
    <s v="SI"/>
    <s v="Política Pública de Discapacidad "/>
    <s v="Acuerdo No.09 de 2014"/>
    <n v="10"/>
    <x v="14"/>
    <s v="Implementación"/>
    <x v="0"/>
    <n v="57.333333333333329"/>
    <m/>
  </r>
  <r>
    <s v="Ubaté"/>
    <s v="Ubaté"/>
    <s v="SI"/>
    <s v="Política Pública de Envejecimiento y Vejéz"/>
    <s v="Acuerdo No.02 de 2015"/>
    <n v="10"/>
    <x v="5"/>
    <s v="Implementación"/>
    <x v="1"/>
    <n v="44.19354838709679"/>
    <m/>
  </r>
  <r>
    <s v="Ubaté"/>
    <s v="Ubaté"/>
    <s v="SI"/>
    <s v="Política Pública de Juventud"/>
    <s v="Acuerdo No.14 de 2015"/>
    <n v="10"/>
    <x v="5"/>
    <s v="Implementación"/>
    <x v="8"/>
    <n v="53.752688172043008"/>
    <m/>
  </r>
  <r>
    <s v="Ubaté"/>
    <s v="Ubaté"/>
    <s v="SI"/>
    <s v="Política Pública de Mujer y Equidad de Género"/>
    <s v="Acuerdo No.13 de 2015"/>
    <n v="10"/>
    <x v="5"/>
    <s v="Implementación"/>
    <x v="2"/>
    <n v="54.774193548387089"/>
    <m/>
  </r>
  <r>
    <s v="Ubaté"/>
    <s v="Ubaté"/>
    <s v="SI"/>
    <s v="Política Pública de Primera Infancia, Infancia y Adolescencia"/>
    <s v="Acuerdo No.12 de 2017"/>
    <n v="10"/>
    <x v="7"/>
    <s v="Implementación"/>
    <x v="4"/>
    <n v="62.150537634408622"/>
    <m/>
  </r>
  <r>
    <s v="Ubaté"/>
    <s v="Ubaté"/>
    <s v="SI"/>
    <s v="Política Pública de Libertad Religiosa"/>
    <s v="Acuerdo No.12 de 2017"/>
    <n v="10"/>
    <x v="1"/>
    <s v="Implementación"/>
    <x v="19"/>
    <n v="51.512544802867382"/>
    <m/>
  </r>
  <r>
    <s v="Ubaté"/>
    <s v="Ubaté"/>
    <s v="SI"/>
    <s v="Política Pública de Seguridad y Salud en el Trabajo"/>
    <m/>
    <s v="Sin dato"/>
    <x v="6"/>
    <s v="Implementación"/>
    <x v="24"/>
    <n v="49.999999999999993"/>
    <m/>
  </r>
  <r>
    <s v="Ubaté"/>
    <s v="Ubaté"/>
    <s v="SI"/>
    <s v="Política Pública de Salud Mental"/>
    <m/>
    <s v="Sin dato"/>
    <x v="6"/>
    <s v="Implementación"/>
    <x v="15"/>
    <n v="35.416666666666671"/>
    <m/>
  </r>
  <r>
    <s v="Oriente"/>
    <s v="Une"/>
    <s v="SI"/>
    <s v="Política Pública de Discapacidad "/>
    <m/>
    <n v="10"/>
    <x v="7"/>
    <s v="Implementación"/>
    <x v="0"/>
    <n v="66.702508960573496"/>
    <m/>
  </r>
  <r>
    <s v="Oriente"/>
    <s v="Une"/>
    <s v="SI"/>
    <s v="Política Pública de Envejecimiento y Vejéz"/>
    <m/>
    <n v="10"/>
    <x v="7"/>
    <s v="Implementación"/>
    <x v="1"/>
    <n v="59.892473118279568"/>
    <m/>
  </r>
  <r>
    <s v="Oriente"/>
    <s v="Une"/>
    <s v="SI"/>
    <s v="Política Pública de Juventud"/>
    <m/>
    <n v="10"/>
    <x v="60"/>
    <s v="Implementación"/>
    <x v="8"/>
    <n v="61.326164874551971"/>
    <m/>
  </r>
  <r>
    <s v="Oriente"/>
    <s v="Une"/>
    <s v="SI"/>
    <s v="Política Pública de Mujer y Equidad de Género"/>
    <m/>
    <n v="10"/>
    <x v="7"/>
    <s v="Implementación"/>
    <x v="2"/>
    <n v="67.043010752688176"/>
    <m/>
  </r>
  <r>
    <s v="Oriente"/>
    <s v="Une"/>
    <s v="SI"/>
    <s v="Política Pública de Primera Infancia, Infancia y Adolescencia"/>
    <m/>
    <n v="10"/>
    <x v="2"/>
    <s v="Implementación"/>
    <x v="4"/>
    <n v="56.881720430107528"/>
    <m/>
  </r>
  <r>
    <s v="Oriente"/>
    <s v="Une"/>
    <s v="SI"/>
    <s v="Política Pública de Seguridad Alimentaria y Nutricional"/>
    <m/>
    <n v="10"/>
    <x v="7"/>
    <s v="Implementación"/>
    <x v="5"/>
    <n v="63.74551971326165"/>
    <m/>
  </r>
  <r>
    <s v="Gualivá"/>
    <s v="Útica"/>
    <s v="NO"/>
    <s v="Política Pública de Discapacidad "/>
    <m/>
    <n v="10"/>
    <x v="7"/>
    <s v="Implementación"/>
    <x v="0"/>
    <n v="42.885304659498217"/>
    <m/>
  </r>
  <r>
    <s v="Gualivá"/>
    <s v="Útica"/>
    <s v="NO"/>
    <s v="Política Pública de Envejecimiento y Vejéz"/>
    <m/>
    <n v="10"/>
    <x v="7"/>
    <s v="Implementación"/>
    <x v="1"/>
    <n v="40.681003584229401"/>
    <m/>
  </r>
  <r>
    <s v="Gualivá"/>
    <s v="Útica"/>
    <s v="NO"/>
    <s v="Política Pública de Juventud"/>
    <m/>
    <n v="10"/>
    <x v="7"/>
    <s v="Implementación"/>
    <x v="8"/>
    <s v="Sin dato"/>
    <m/>
  </r>
  <r>
    <s v="Gualivá"/>
    <s v="Útica"/>
    <s v="NO"/>
    <s v="Política Pública de Mujer y Equidad de Género"/>
    <m/>
    <n v="10"/>
    <x v="7"/>
    <s v="Implementación"/>
    <x v="2"/>
    <n v="31.971326164874551"/>
    <m/>
  </r>
  <r>
    <s v="Gualivá"/>
    <s v="Útica"/>
    <s v="NO"/>
    <s v="Política Pública de Primera Infancia, Infancia y Adolescencia"/>
    <m/>
    <n v="10"/>
    <x v="5"/>
    <s v="Implementación"/>
    <x v="4"/>
    <n v="31.971326164874551"/>
    <m/>
  </r>
  <r>
    <s v="Gualivá"/>
    <s v="Útica"/>
    <s v="NO"/>
    <s v="Política Pública de Seguridad Alimentaria y Nutricional"/>
    <m/>
    <n v="10"/>
    <x v="5"/>
    <s v="Implementación"/>
    <x v="5"/>
    <s v="Sin dato"/>
    <m/>
  </r>
  <r>
    <s v="Sumapaz"/>
    <s v="Venecia"/>
    <s v="SI"/>
    <s v="Política Pública de Discapacidad "/>
    <m/>
    <n v="10"/>
    <x v="1"/>
    <s v="Implementación"/>
    <x v="0"/>
    <n v="73.476702508960585"/>
    <m/>
  </r>
  <r>
    <s v="Sumapaz"/>
    <s v="Venecia"/>
    <s v="SI"/>
    <s v="Política Pública de Envejecimiento y Vejéz"/>
    <m/>
    <n v="9"/>
    <x v="27"/>
    <s v="Implementación"/>
    <x v="1"/>
    <n v="47.921146953405021"/>
    <m/>
  </r>
  <r>
    <s v="Sumapaz"/>
    <s v="Venecia"/>
    <s v="SI"/>
    <s v="Política Pública de Mujer y Equidad de Género"/>
    <m/>
    <n v="9"/>
    <x v="16"/>
    <s v="Implementación"/>
    <x v="2"/>
    <n v="48.387096774193552"/>
    <m/>
  </r>
  <r>
    <s v="Sumapaz"/>
    <s v="Venecia"/>
    <s v="SI"/>
    <s v="Política Pública de Primera Infancia, Infancia y Adolescencia"/>
    <m/>
    <n v="9"/>
    <x v="16"/>
    <s v="Implementación"/>
    <x v="4"/>
    <n v="46.774193548387096"/>
    <m/>
  </r>
  <r>
    <s v="Sumapaz"/>
    <s v="Venecia"/>
    <s v="SI"/>
    <s v="Política Pública de Prevención del Consumo de Sustancias Psicoactivas"/>
    <m/>
    <n v="9"/>
    <x v="20"/>
    <s v="Implementación"/>
    <x v="13"/>
    <n v="0"/>
    <m/>
  </r>
  <r>
    <s v="Gualivá"/>
    <s v="Vergara"/>
    <s v="SI"/>
    <s v="Política Pública de Envejecimiento y Vejéz"/>
    <m/>
    <n v="12"/>
    <x v="3"/>
    <s v="Implementación"/>
    <x v="1"/>
    <n v="33.207885304659506"/>
    <m/>
  </r>
  <r>
    <s v="Gualivá"/>
    <s v="Vergara"/>
    <s v="SI"/>
    <s v="Política Pública de Mujer y Equidad de Género"/>
    <m/>
    <n v="10"/>
    <x v="2"/>
    <s v="Implementación"/>
    <x v="2"/>
    <n v="42.078853046594986"/>
    <m/>
  </r>
  <r>
    <s v="Gualivá"/>
    <s v="Vergara"/>
    <s v="SI"/>
    <s v="Política Pública de Primera Infancia, Infancia y Adolescencia"/>
    <m/>
    <n v="10"/>
    <x v="2"/>
    <s v="Implementación"/>
    <x v="4"/>
    <n v="44.01433691756273"/>
    <m/>
  </r>
  <r>
    <s v="Rionegro"/>
    <s v="Villagómez"/>
    <s v="SI"/>
    <s v="Política Pública de Discapacidad "/>
    <m/>
    <n v="10"/>
    <x v="5"/>
    <s v="Implementación"/>
    <x v="0"/>
    <n v="0"/>
    <m/>
  </r>
  <r>
    <s v="Rionegro"/>
    <s v="Villagómez"/>
    <s v="SI"/>
    <s v="Política Pública de Envejecimiento y Vejéz"/>
    <m/>
    <n v="10"/>
    <x v="5"/>
    <s v="Implementación"/>
    <x v="1"/>
    <n v="70.591397849462368"/>
    <m/>
  </r>
  <r>
    <s v="Rionegro"/>
    <s v="Villagómez"/>
    <s v="SI"/>
    <s v="Política Pública de Juventud"/>
    <m/>
    <n v="10"/>
    <x v="5"/>
    <s v="Implementación"/>
    <x v="8"/>
    <n v="41.541218637992849"/>
    <m/>
  </r>
  <r>
    <s v="Rionegro"/>
    <s v="Villagómez"/>
    <s v="SI"/>
    <s v="Política Pública de Mujer y Equidad de Género"/>
    <m/>
    <n v="10"/>
    <x v="5"/>
    <s v="Implementación"/>
    <x v="2"/>
    <n v="70.053763440860223"/>
    <m/>
  </r>
  <r>
    <s v="Rionegro"/>
    <s v="Villagómez"/>
    <s v="SI"/>
    <s v="Política Pública de Primera Infancia, Infancia y Adolescencia"/>
    <m/>
    <n v="10"/>
    <x v="5"/>
    <s v="Implementación"/>
    <x v="4"/>
    <n v="69.121863799283176"/>
    <m/>
  </r>
  <r>
    <s v="Almeidas"/>
    <s v="Villapinzón"/>
    <s v="SI"/>
    <s v="Política Pública de Discapacidad "/>
    <m/>
    <n v="10"/>
    <x v="7"/>
    <s v="Implementación"/>
    <x v="0"/>
    <n v="61.863799283154144"/>
    <m/>
  </r>
  <r>
    <s v="Almeidas"/>
    <s v="Villapinzón"/>
    <s v="SI"/>
    <s v="Política Pública de Envejecimiento y Vejéz"/>
    <m/>
    <n v="14"/>
    <x v="45"/>
    <s v="Implementación"/>
    <x v="1"/>
    <n v="54.444444444444443"/>
    <m/>
  </r>
  <r>
    <s v="Almeidas"/>
    <s v="Villapinzón"/>
    <s v="SI"/>
    <s v="Política Pública de Juventud"/>
    <m/>
    <s v="Sin dato"/>
    <x v="6"/>
    <s v="Formulación"/>
    <x v="8"/>
    <n v="40.666666666666679"/>
    <m/>
  </r>
  <r>
    <s v="Almeidas"/>
    <s v="Villapinzón"/>
    <s v="SI"/>
    <s v="Política Pública de Mujer y Equidad de Género"/>
    <m/>
    <n v="10"/>
    <x v="7"/>
    <s v="Implementación"/>
    <x v="2"/>
    <n v="56.379928315412187"/>
    <m/>
  </r>
  <r>
    <s v="Almeidas"/>
    <s v="Villapinzón"/>
    <s v="SI"/>
    <s v="Política Pública de Primera Infancia, Infancia y Adolescencia"/>
    <m/>
    <n v="10"/>
    <x v="7"/>
    <s v="Implementación"/>
    <x v="4"/>
    <n v="27.025089605734767"/>
    <m/>
  </r>
  <r>
    <s v="Gualivá"/>
    <s v="Villeta"/>
    <s v="SI"/>
    <s v="Política Pública de Envejecimiento y Vejéz"/>
    <m/>
    <n v="10"/>
    <x v="7"/>
    <s v="Implementación"/>
    <x v="1"/>
    <n v="22.096774193548391"/>
    <m/>
  </r>
  <r>
    <s v="Gualivá"/>
    <s v="Villeta"/>
    <s v="SI"/>
    <s v="Política Pública de Discapacidad "/>
    <m/>
    <s v="Sin dato"/>
    <x v="7"/>
    <s v="Implementación"/>
    <x v="0"/>
    <n v="21.827956989247312"/>
    <m/>
  </r>
  <r>
    <s v="Gualivá"/>
    <s v="Villeta"/>
    <s v="SI"/>
    <s v="Política Pública de Juventud"/>
    <m/>
    <n v="10"/>
    <x v="7"/>
    <s v="Implementación"/>
    <x v="8"/>
    <n v="35.681003584229401"/>
    <m/>
  </r>
  <r>
    <s v="Gualivá"/>
    <s v="Villeta"/>
    <s v="SI"/>
    <s v="Política Pública de Primera Infancia, Infancia y Adolescencia"/>
    <m/>
    <n v="10"/>
    <x v="7"/>
    <s v="Implementación"/>
    <x v="4"/>
    <n v="43.745519713261658"/>
    <m/>
  </r>
  <r>
    <s v="Gualivá"/>
    <s v="Villeta"/>
    <s v="SI"/>
    <s v="Política Pública de Mujer y Equidad de Género"/>
    <m/>
    <n v="10"/>
    <x v="7"/>
    <s v="Implementación"/>
    <x v="2"/>
    <n v="24.247311827956988"/>
    <m/>
  </r>
  <r>
    <s v="Gualivá"/>
    <s v="Villeta"/>
    <s v="SI"/>
    <s v="Política Pública de Seguridad Alimentaria y Nutricional"/>
    <m/>
    <n v="5"/>
    <x v="61"/>
    <s v="Implementación"/>
    <x v="5"/>
    <s v="Sin dato"/>
    <m/>
  </r>
  <r>
    <s v="Tequendama"/>
    <s v="Viotá"/>
    <s v="SI"/>
    <s v="Política Pública de Discapacidad "/>
    <m/>
    <n v="10"/>
    <x v="7"/>
    <s v="Implementación"/>
    <x v="0"/>
    <n v="52.258064516129032"/>
    <m/>
  </r>
  <r>
    <s v="Tequendama"/>
    <s v="Viotá"/>
    <s v="SI"/>
    <s v="Política Pública de Envejecimiento y Vejéz"/>
    <m/>
    <s v="Sin dato"/>
    <x v="6"/>
    <s v="Formulación"/>
    <x v="1"/>
    <s v="Sin dato"/>
    <m/>
  </r>
  <r>
    <s v="Tequendama"/>
    <s v="Viotá"/>
    <s v="SI"/>
    <s v="Política Pública de Libertad Religiosa"/>
    <m/>
    <n v="3"/>
    <x v="62"/>
    <s v="Implementación"/>
    <x v="19"/>
    <s v="Sin dato"/>
    <m/>
  </r>
  <r>
    <s v="Tequendama"/>
    <s v="Viotá"/>
    <s v="SI"/>
    <s v="Política Pública de Mujer y Equidad de Género"/>
    <m/>
    <n v="10"/>
    <x v="10"/>
    <s v="Implementación"/>
    <x v="2"/>
    <s v="Sin dato"/>
    <m/>
  </r>
  <r>
    <s v="Rionegro"/>
    <s v="Yacopí"/>
    <s v="SI"/>
    <s v="Política Pública de Discapacidad "/>
    <m/>
    <n v="10"/>
    <x v="1"/>
    <s v="Implementación"/>
    <x v="0"/>
    <n v="33.476702508960585"/>
    <m/>
  </r>
  <r>
    <s v="Rionegro"/>
    <s v="Yacopí"/>
    <s v="SI"/>
    <s v="Política Pública de Mujer y Equidad de Género"/>
    <m/>
    <n v="10"/>
    <x v="2"/>
    <s v="Implementación"/>
    <x v="2"/>
    <n v="39.928315412186372"/>
    <m/>
  </r>
  <r>
    <s v="Rionegro"/>
    <s v="Yacopí"/>
    <s v="SI"/>
    <s v="Política Pública de Primera Infancia, Infancia y Adolescencia"/>
    <m/>
    <n v="10"/>
    <x v="2"/>
    <s v="Implementación"/>
    <x v="4"/>
    <n v="43.154121863799261"/>
    <m/>
  </r>
  <r>
    <s v="Sabana Occidente"/>
    <s v="Zipacón"/>
    <s v="SI"/>
    <s v="Política Pública de Discapacidad "/>
    <s v="Acuerdo No.002 de 2019"/>
    <n v="10"/>
    <x v="1"/>
    <s v="Implementación"/>
    <x v="0"/>
    <n v="45.304659498207897"/>
    <m/>
  </r>
  <r>
    <s v="Sabana Occidente"/>
    <s v="Zipacón"/>
    <s v="SI"/>
    <s v="Política Pública de Juventud"/>
    <s v="Acuerdo No.08 de 2019"/>
    <n v="10"/>
    <x v="1"/>
    <s v="Implementación"/>
    <x v="8"/>
    <n v="66.021505376344081"/>
    <m/>
  </r>
  <r>
    <s v="Sabana Occidente"/>
    <s v="Zipacón"/>
    <s v="SI"/>
    <s v="Política Pública de Mujer y Equidad de Género"/>
    <s v="Acuerdo No.005 de 2017"/>
    <n v="10"/>
    <x v="7"/>
    <s v="Implementación"/>
    <x v="2"/>
    <n v="74.336917562724025"/>
    <m/>
  </r>
  <r>
    <s v="Sabana Occidente"/>
    <s v="Zipacón"/>
    <s v="SI"/>
    <s v="Política Pública de Primera Infancia, Infancia y Adolescencia"/>
    <s v="Acuerdo No.019 de 2013"/>
    <n v="10"/>
    <x v="2"/>
    <s v="Evaluación"/>
    <x v="4"/>
    <n v="74.336917562724025"/>
    <m/>
  </r>
  <r>
    <s v="Sabana Occidente"/>
    <s v="Zipacón"/>
    <s v="SI"/>
    <s v="Política Pública de Seguridad Alimentaria y Nutricional"/>
    <s v="Acuerdo No.09 de 2019"/>
    <n v="10"/>
    <x v="1"/>
    <s v="Implementación"/>
    <x v="5"/>
    <n v="42.078853046595"/>
    <m/>
  </r>
  <r>
    <s v="Sabana Centro"/>
    <s v="Zipaquirá"/>
    <s v="SI"/>
    <s v="Política Pública del Agua"/>
    <m/>
    <n v="10"/>
    <x v="14"/>
    <s v="Implementación"/>
    <x v="38"/>
    <n v="33.476702508960578"/>
    <m/>
  </r>
  <r>
    <s v="Sabana Centro"/>
    <s v="Zipaquirá"/>
    <s v="SI"/>
    <s v="Política Pública de Discapacidad "/>
    <m/>
    <n v="10"/>
    <x v="5"/>
    <s v="Implementación"/>
    <x v="0"/>
    <n v="40.30465949820789"/>
    <m/>
  </r>
  <r>
    <s v="Sabana Centro"/>
    <s v="Zipaquirá"/>
    <s v="SI"/>
    <s v="Política Pública de Educación Ambiental"/>
    <m/>
    <n v="10"/>
    <x v="5"/>
    <s v="Implementación"/>
    <x v="18"/>
    <n v="52.831541218638002"/>
    <m/>
  </r>
  <r>
    <s v="Sabana Centro"/>
    <s v="Zipaquirá"/>
    <s v="SI"/>
    <s v="Política Pública de Envejecimiento y Vejéz"/>
    <m/>
    <n v="10"/>
    <x v="5"/>
    <s v="Implementación"/>
    <x v="1"/>
    <n v="53.100358422939081"/>
    <m/>
  </r>
  <r>
    <s v="Sabana Centro"/>
    <s v="Zipaquirá"/>
    <s v="SI"/>
    <s v="Política Pública de Mujer y Equidad de Género"/>
    <m/>
    <n v="10"/>
    <x v="1"/>
    <s v="Implementación"/>
    <x v="2"/>
    <n v="41.003584229390704"/>
    <m/>
  </r>
  <r>
    <s v="Sabana Centro"/>
    <s v="Zipaquirá"/>
    <s v="SI"/>
    <s v="Política Pública de Primera Infancia, Infancia y Adolescencia"/>
    <m/>
    <n v="9"/>
    <x v="17"/>
    <s v="Implementación"/>
    <x v="4"/>
    <n v="58.207885304659513"/>
    <m/>
  </r>
  <r>
    <s v="Sabana Centro"/>
    <s v="Zipaquirá"/>
    <s v="SI"/>
    <s v="Política Pública de Protección y Bienestar Animal"/>
    <m/>
    <n v="10"/>
    <x v="10"/>
    <s v="Implementación"/>
    <x v="21"/>
    <n v="34.820788530465961"/>
    <m/>
  </r>
  <r>
    <s v="Sabana Centro"/>
    <s v="Zipaquirá"/>
    <s v="SI"/>
    <s v="Política Pública de Recreación y Deporte"/>
    <m/>
    <n v="10"/>
    <x v="1"/>
    <s v="Implementación"/>
    <x v="17"/>
    <s v="Sin dato"/>
    <m/>
  </r>
  <r>
    <s v="Sabana Centro"/>
    <s v="Zipaquirá"/>
    <s v="SI"/>
    <s v="Política Pública de Seguridad Alimentaria y Nutricional"/>
    <m/>
    <n v="10"/>
    <x v="10"/>
    <s v="Implementación"/>
    <x v="5"/>
    <n v="40.465949820788552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03">
  <r>
    <x v="0"/>
    <s v="Agua de Dios"/>
    <s v="SI"/>
    <s v="Política Pública de Discapacidad "/>
    <m/>
    <n v="12"/>
    <s v="2017 - 2029"/>
    <s v="Implementación"/>
    <s v="Discapacidad"/>
    <n v="62.670250896057361"/>
    <m/>
  </r>
  <r>
    <x v="0"/>
    <s v="Agua de Dios"/>
    <s v="SI"/>
    <s v="Política Pública de Envejecimiento y Vejéz"/>
    <m/>
    <n v="12"/>
    <s v="2017 - 2029"/>
    <s v="Implementación"/>
    <s v="Envejecimiento y vejéz"/>
    <n v="65.465949820788538"/>
    <m/>
  </r>
  <r>
    <x v="0"/>
    <s v="Agua de Dios"/>
    <s v="SI"/>
    <s v="Política Pública de Mujer y Equidad de Género"/>
    <m/>
    <n v="10"/>
    <s v="2019 - 2029"/>
    <s v="Implementación"/>
    <s v="Mujer y equidad de género"/>
    <n v="65.645161290322577"/>
    <m/>
  </r>
  <r>
    <x v="0"/>
    <s v="Agua de Dios"/>
    <s v="SI"/>
    <s v="Política Pública de Identidad de Géneros Diversos"/>
    <s v="Acuerdo No.012 de 2019"/>
    <n v="10"/>
    <s v="2019 - 2029"/>
    <s v="Implementación"/>
    <s v="Géneros diversos"/>
    <n v="53.369175627240139"/>
    <m/>
  </r>
  <r>
    <x v="0"/>
    <s v="Agua de Dios"/>
    <s v="SI"/>
    <s v="Política Pública de Primera Infancia, Infancia y Adolescencia"/>
    <m/>
    <n v="10"/>
    <s v="2013 - 2023"/>
    <s v="Implementación"/>
    <s v="PIIA"/>
    <n v="58.028673835125439"/>
    <m/>
  </r>
  <r>
    <x v="0"/>
    <s v="Agua de Dios"/>
    <s v="SI"/>
    <s v="Política Pública de Seguridad Alimentaria y Nutricional"/>
    <m/>
    <n v="10"/>
    <s v="2019 - 2029"/>
    <s v="Implementación"/>
    <s v="SAN"/>
    <n v="65.627240143369193"/>
    <m/>
  </r>
  <r>
    <x v="1"/>
    <s v="Albán "/>
    <s v="SI"/>
    <s v="Política Pública de Discapacidad "/>
    <m/>
    <n v="10"/>
    <s v="2013 - 2023"/>
    <s v="Implementación"/>
    <s v="Discapacidad"/>
    <n v="44.767025089605717"/>
    <m/>
  </r>
  <r>
    <x v="1"/>
    <s v="Albán "/>
    <s v="SI"/>
    <s v="Política Pública de Envejecimiento y Vejéz"/>
    <m/>
    <n v="10"/>
    <s v="2013 - 2023"/>
    <s v="Implementación"/>
    <s v="Envejecimiento y vejéz"/>
    <n v="38.853046594982089"/>
    <m/>
  </r>
  <r>
    <x v="1"/>
    <s v="Albán "/>
    <s v="SI"/>
    <s v="Política Pública de Primera Infancia, Infancia y Adolescencia"/>
    <m/>
    <n v="10"/>
    <s v="2013 - 2023"/>
    <s v="Implementación"/>
    <s v="PIIA"/>
    <n v="49.874551971326163"/>
    <m/>
  </r>
  <r>
    <x v="1"/>
    <s v="Albán "/>
    <s v="SI"/>
    <s v="Política Pública de Mujer y Equidad de Género"/>
    <s v="Acuerdo No.019 de 2013"/>
    <n v="12"/>
    <s v="2013 - 2025"/>
    <s v="Implementación"/>
    <s v="Mujer y equidad de género"/>
    <s v="Sin dato"/>
    <m/>
  </r>
  <r>
    <x v="2"/>
    <s v="Anapoima "/>
    <s v="SI"/>
    <s v="Política Pública de Acción Comunal"/>
    <m/>
    <n v="11"/>
    <s v="2019 - 2030"/>
    <s v="Implementación"/>
    <s v="Acción comunal"/>
    <n v="61.433691756272403"/>
    <m/>
  </r>
  <r>
    <x v="2"/>
    <s v="Anapoima "/>
    <s v="SI"/>
    <s v="Política Pública de Discapacidad "/>
    <m/>
    <n v="10"/>
    <s v="2015 - 2025"/>
    <s v="Implementación"/>
    <s v="Discapacidad"/>
    <n v="61.738351254480285"/>
    <m/>
  </r>
  <r>
    <x v="2"/>
    <s v="Anapoima "/>
    <s v="SI"/>
    <s v="Política Pública de Envejecimiento y Vejéz"/>
    <m/>
    <n v="10"/>
    <s v="2015 - 2025"/>
    <s v="Implementación"/>
    <s v="Envejecimiento y vejéz"/>
    <n v="54.835125448028663"/>
    <m/>
  </r>
  <r>
    <x v="2"/>
    <s v="Anapoima "/>
    <s v="SI"/>
    <s v="Política Pública de Familia"/>
    <m/>
    <s v="Sin dato"/>
    <s v="Sin dato"/>
    <s v="Formulación"/>
    <s v="Familia"/>
    <s v="Sin dato"/>
    <m/>
  </r>
  <r>
    <x v="2"/>
    <s v="Anapoima "/>
    <s v="SI"/>
    <s v="Política Pública de Juventud"/>
    <m/>
    <n v="10"/>
    <s v="2015 - 2025"/>
    <s v="Implementación"/>
    <s v="Juventud"/>
    <n v="41.200716845878148"/>
    <m/>
  </r>
  <r>
    <x v="2"/>
    <s v="Anapoima "/>
    <s v="SI"/>
    <s v="Política Pública de Mujer y Equidad de Género"/>
    <m/>
    <s v="Sin dato"/>
    <s v="Sin dato"/>
    <s v="Formulación"/>
    <s v="Mujer y equidad de género"/>
    <s v="Sin dato"/>
    <m/>
  </r>
  <r>
    <x v="2"/>
    <s v="Anapoima "/>
    <s v="SI"/>
    <s v="Política Pública de Primera Infancia, Infancia y Adolescencia"/>
    <m/>
    <n v="10"/>
    <s v="2013 - 2023"/>
    <s v="Implementación"/>
    <s v="PIIA"/>
    <n v="33.351254480286748"/>
    <m/>
  </r>
  <r>
    <x v="2"/>
    <s v="Anapoima "/>
    <s v="SI"/>
    <s v="Política Pública de Seguridad Alimentaria y Nutricional"/>
    <m/>
    <n v="10"/>
    <s v="2015 - 2025"/>
    <s v="Implementación"/>
    <s v="SAN"/>
    <n v="50.985663082437277"/>
    <m/>
  </r>
  <r>
    <x v="2"/>
    <s v="Anolaima"/>
    <s v="SI"/>
    <s v="Política Pública de Discapacidad "/>
    <m/>
    <n v="10"/>
    <s v="2017 - 2027"/>
    <s v="Implementación"/>
    <s v="Discapacidad"/>
    <n v="68.924731182795711"/>
    <m/>
  </r>
  <r>
    <x v="2"/>
    <s v="Anolaima"/>
    <s v="SI"/>
    <s v="Política Pública de Envejecimiento y Vejéz"/>
    <m/>
    <n v="10"/>
    <s v="2015 - 2025"/>
    <s v="Implementación"/>
    <s v="Envejecimiento y vejéz"/>
    <n v="65.179211469534025"/>
    <m/>
  </r>
  <r>
    <x v="2"/>
    <s v="Anolaima"/>
    <s v="SI"/>
    <s v="Política Pública de Juventud"/>
    <m/>
    <n v="10"/>
    <s v="2019 - 2029"/>
    <s v="Implementación"/>
    <s v="Juventud"/>
    <n v="72.007168458781393"/>
    <m/>
  </r>
  <r>
    <x v="2"/>
    <s v="Anolaima"/>
    <s v="SI"/>
    <s v="Política Pública de Mujer y Equidad de Género"/>
    <m/>
    <n v="10"/>
    <s v="2019 - 2029"/>
    <s v="Implementación"/>
    <s v="Mujer y equidad de género"/>
    <n v="65.286738351254485"/>
    <m/>
  </r>
  <r>
    <x v="2"/>
    <s v="Anolaima"/>
    <s v="SI"/>
    <s v="Política Pública de Primera Infancia, Infancia y Adolescencia"/>
    <m/>
    <n v="10"/>
    <s v="2019 - 2029"/>
    <s v="Implementación"/>
    <s v="PIIA"/>
    <n v="68.673835125448036"/>
    <m/>
  </r>
  <r>
    <x v="2"/>
    <s v="Anolaima"/>
    <s v="SI"/>
    <s v="Política Pública de Tecnologías de la Información"/>
    <m/>
    <s v="Sin dato"/>
    <s v="Sin dato"/>
    <s v="Implementación"/>
    <s v="TIC"/>
    <n v="28.673835125448033"/>
    <m/>
  </r>
  <r>
    <x v="2"/>
    <s v="Apulo"/>
    <s v="SI"/>
    <s v="Política Pública de Primera Infancia, Infancia y Adolescencia"/>
    <m/>
    <n v="9"/>
    <s v="2013 - 2022"/>
    <s v="Implementación"/>
    <s v="PIIA"/>
    <n v="50.376344086021518"/>
    <m/>
  </r>
  <r>
    <x v="2"/>
    <s v="Apulo"/>
    <s v="SI"/>
    <s v="Política Pública de Mujer y Equidad de Género"/>
    <m/>
    <s v="Sin dato"/>
    <s v="Sin dato"/>
    <s v="Implementación"/>
    <s v="Mujer y equidad de género"/>
    <s v="Sin dato"/>
    <m/>
  </r>
  <r>
    <x v="2"/>
    <s v="Apulo"/>
    <s v="SI"/>
    <s v="Política Pública de Juventud"/>
    <m/>
    <s v="Sin dato"/>
    <s v="Sin dato"/>
    <s v="Implementación"/>
    <s v="Juventud"/>
    <s v="Sin dato"/>
    <m/>
  </r>
  <r>
    <x v="2"/>
    <s v="Apulo"/>
    <s v="SI"/>
    <s v="Política Pública de Envejecimiento y Vejéz"/>
    <m/>
    <s v="Sin dato"/>
    <s v="Sin dato"/>
    <s v="Implementación"/>
    <s v="Envejecimiento y vejéz"/>
    <s v="Sin dato"/>
    <m/>
  </r>
  <r>
    <x v="2"/>
    <s v="Apulo"/>
    <s v="SI"/>
    <s v="Política Pública de Familia"/>
    <m/>
    <s v="Sin dato"/>
    <s v="Sin dato"/>
    <s v="Agenda Pública"/>
    <s v="Familia"/>
    <s v="Sin dato"/>
    <m/>
  </r>
  <r>
    <x v="2"/>
    <s v="Apulo"/>
    <s v="SI"/>
    <s v="Política Pública de Discapacidad "/>
    <m/>
    <s v="Sin dato"/>
    <s v="Sin dato"/>
    <s v="Implementación"/>
    <s v="Discapacidad"/>
    <s v="Sin dato"/>
    <m/>
  </r>
  <r>
    <x v="2"/>
    <s v="Apulo"/>
    <s v="SI"/>
    <s v="Política Pública de Seguridad Alimentaria y Nutricional"/>
    <m/>
    <n v="10"/>
    <s v="2020 - 2030"/>
    <s v="Implementación"/>
    <s v="SAN"/>
    <n v="49.283154121863816"/>
    <m/>
  </r>
  <r>
    <x v="3"/>
    <s v="Arbeláez"/>
    <s v="SI"/>
    <s v="Política Pública de Discapacidad "/>
    <m/>
    <n v="10"/>
    <s v="2019 - 2029"/>
    <s v="Implementación"/>
    <s v="Discapacidad"/>
    <n v="49.372759856630807"/>
    <m/>
  </r>
  <r>
    <x v="3"/>
    <s v="Arbeláez"/>
    <s v="SI"/>
    <s v="Política Pública de Envejecimiento y Vejéz"/>
    <m/>
    <n v="10"/>
    <s v="2018 - 2028"/>
    <s v="Implementación"/>
    <s v="Envejecimiento y vejéz"/>
    <n v="46.953405017921135"/>
    <m/>
  </r>
  <r>
    <x v="3"/>
    <s v="Arbeláez"/>
    <s v="SI"/>
    <s v="Política Pública de Gestión del Riesgo"/>
    <m/>
    <n v="10"/>
    <s v="2020 - 2030"/>
    <s v="Implementación"/>
    <s v="Gestión del riesgo"/>
    <n v="38.100358422939067"/>
    <m/>
  </r>
  <r>
    <x v="3"/>
    <s v="Arbeláez"/>
    <s v="SI"/>
    <s v="Política Pública de Mujer y Equidad de Género"/>
    <m/>
    <n v="10"/>
    <s v="2018 - 2028"/>
    <s v="Implementación"/>
    <s v="Mujer y equidad de género"/>
    <n v="57.060931899641567"/>
    <m/>
  </r>
  <r>
    <x v="3"/>
    <s v="Arbeláez"/>
    <s v="SI"/>
    <s v="Política Pública de Juventud"/>
    <m/>
    <s v="Acuerdo No.008 de 2019"/>
    <s v="2019 - 2028"/>
    <s v="Formulación"/>
    <s v="Juventud"/>
    <n v="33.942652329749116"/>
    <m/>
  </r>
  <r>
    <x v="3"/>
    <s v="Arbeláez"/>
    <s v="SI"/>
    <s v="Política Pública de Primera Infancia, Infancia y Adolescencia"/>
    <m/>
    <n v="10"/>
    <s v="2019 - 2029"/>
    <s v="Implementación"/>
    <s v="PIIA"/>
    <n v="57.598566308243733"/>
    <m/>
  </r>
  <r>
    <x v="4"/>
    <s v="Beltrán"/>
    <s v="SI"/>
    <s v="Política Pública de Discapacidad "/>
    <m/>
    <n v="10"/>
    <s v="2017 - 2027"/>
    <s v="Implementación"/>
    <s v="Discapacidad"/>
    <n v="67.992831541218649"/>
    <m/>
  </r>
  <r>
    <x v="4"/>
    <s v="Beltrán"/>
    <s v="SI"/>
    <s v="Política Pública de Envejecimiento y Vejéz"/>
    <m/>
    <n v="10"/>
    <s v="2017 - 2027"/>
    <s v="Implementación"/>
    <s v="Envejecimiento y vejéz"/>
    <s v="Sin dato"/>
    <m/>
  </r>
  <r>
    <x v="4"/>
    <s v="Beltrán"/>
    <s v="SI"/>
    <s v="Política Pública de Familia"/>
    <m/>
    <n v="9"/>
    <s v="2018 - 2027"/>
    <s v="Implementación"/>
    <s v="Familia"/>
    <s v="Sin dato"/>
    <m/>
  </r>
  <r>
    <x v="4"/>
    <s v="Beltrán"/>
    <s v="SI"/>
    <s v="Política Pública de Juventud"/>
    <m/>
    <n v="10"/>
    <s v="2018 - 2028"/>
    <s v="Implementación"/>
    <s v="Juventud"/>
    <s v="Sin dato"/>
    <m/>
  </r>
  <r>
    <x v="4"/>
    <s v="Beltrán"/>
    <s v="SI"/>
    <s v="Política Pública de Mujer y Equidad de Género"/>
    <m/>
    <n v="10"/>
    <s v="2017 - 2027"/>
    <s v="Implementación"/>
    <s v="Mujer y equidad de género"/>
    <s v="Sin dato"/>
    <m/>
  </r>
  <r>
    <x v="4"/>
    <s v="Beltrán"/>
    <s v="SI"/>
    <s v="Política Pública de Primera Infancia, Infancia y Adolescencia"/>
    <m/>
    <n v="10"/>
    <s v="2016 - 2026"/>
    <s v="Implementación"/>
    <s v="PIIA"/>
    <s v="Sin dato"/>
    <m/>
  </r>
  <r>
    <x v="4"/>
    <s v="Beltrán"/>
    <s v="SI"/>
    <s v="Política Pública de Victimas del Conflicto Armado"/>
    <m/>
    <n v="10"/>
    <s v="2019 - 2029"/>
    <s v="Implementación"/>
    <s v="Víctimas del conflicto"/>
    <s v="Sin dato"/>
    <m/>
  </r>
  <r>
    <x v="4"/>
    <s v="Bituima "/>
    <s v="SI"/>
    <s v="Política Pública de Discapacidad "/>
    <m/>
    <n v="10"/>
    <s v="2020 - 2030"/>
    <s v="Implementación"/>
    <s v="Discapacidad"/>
    <n v="53.906810035842291"/>
    <m/>
  </r>
  <r>
    <x v="4"/>
    <s v="Bituima "/>
    <s v="SI"/>
    <s v="Política Pública de Envejecimiento y Vejéz"/>
    <m/>
    <n v="10"/>
    <s v="2020 - 2030"/>
    <s v="Implementación"/>
    <s v="Envejecimiento y vejéz"/>
    <n v="51.577060931899631"/>
    <m/>
  </r>
  <r>
    <x v="4"/>
    <s v="Bituima "/>
    <s v="SI"/>
    <s v="Política Pública de Mujer y Equidad de Género"/>
    <m/>
    <n v="10"/>
    <s v="2014 - 2024"/>
    <s v="Implementación"/>
    <s v="Mujer y equidad de género"/>
    <n v="81.25"/>
    <m/>
  </r>
  <r>
    <x v="4"/>
    <s v="Bituima "/>
    <s v="SI"/>
    <s v="Política Pública de Primera Infancia, Infancia y Adolescencia"/>
    <m/>
    <n v="10"/>
    <s v="2020 - 2030"/>
    <s v="Implementación"/>
    <s v="PIIA"/>
    <n v="51.218637992831539"/>
    <m/>
  </r>
  <r>
    <x v="4"/>
    <s v="Bituima "/>
    <s v="SI"/>
    <s v="Política Pública de Seguridad Alimentaria y Nutricional"/>
    <m/>
    <n v="10"/>
    <s v="2020 - 2030"/>
    <s v="Implementación"/>
    <s v="SAN"/>
    <n v="49.336917562724011"/>
    <m/>
  </r>
  <r>
    <x v="5"/>
    <s v="Bojacá"/>
    <s v="SI"/>
    <s v="Política Púlblica Social"/>
    <s v="Acuerdo No.011 de 2013"/>
    <n v="8"/>
    <s v="2015 - 2023"/>
    <s v="Evaluación"/>
    <s v="Social"/>
    <n v="45.833333333333329"/>
    <m/>
  </r>
  <r>
    <x v="3"/>
    <s v="Cabrera "/>
    <s v="SI"/>
    <s v="Política Pública de Discapacidad "/>
    <m/>
    <n v="9"/>
    <s v="2018 - 2027"/>
    <s v="Implementación"/>
    <s v="Discapacidad"/>
    <n v="45.304659498207897"/>
    <m/>
  </r>
  <r>
    <x v="3"/>
    <s v="Cabrera "/>
    <s v="SI"/>
    <s v="Política Pública de Envejecimiento y Vejéz"/>
    <m/>
    <n v="9"/>
    <s v="2018 - 2027"/>
    <s v="Implementación"/>
    <s v="Envejecimiento y vejéz"/>
    <n v="45.304659498207897"/>
    <m/>
  </r>
  <r>
    <x v="3"/>
    <s v="Cabrera "/>
    <s v="SI"/>
    <s v="Política Pública de Gestión del Riesgo"/>
    <m/>
    <n v="9"/>
    <s v="2019 - 2028"/>
    <s v="Implementación"/>
    <s v="Gestión del riesgo"/>
    <n v="75.73476702508961"/>
    <m/>
  </r>
  <r>
    <x v="3"/>
    <s v="Cabrera "/>
    <s v="SI"/>
    <s v="Política Pública de Juventud"/>
    <m/>
    <n v="9"/>
    <s v="2015 - 2024"/>
    <s v="Implementación"/>
    <s v="Juventud"/>
    <n v="45.304659498207897"/>
    <m/>
  </r>
  <r>
    <x v="3"/>
    <s v="Cabrera "/>
    <s v="SI"/>
    <s v="Política Pública de Mujer y Equidad de Género"/>
    <m/>
    <n v="9"/>
    <s v="2019 - 2028"/>
    <s v="Implementación"/>
    <s v="Mujer y equidad de género"/>
    <n v="45.752688172043015"/>
    <m/>
  </r>
  <r>
    <x v="3"/>
    <s v="Cabrera "/>
    <s v="SI"/>
    <s v="Política Pública de Primera Infancia, Infancia y Adolescencia"/>
    <m/>
    <n v="9"/>
    <s v="2019 - 2028"/>
    <s v="Implementación"/>
    <s v="PIIA"/>
    <n v="45.734767025089617"/>
    <m/>
  </r>
  <r>
    <x v="2"/>
    <s v="Cachipay"/>
    <s v="SI"/>
    <s v="Política Pública de Discapacidad "/>
    <m/>
    <s v="Sin dato"/>
    <s v="Sin dato"/>
    <s v="Formulación"/>
    <s v="Discapacidad"/>
    <s v="Sin dato"/>
    <m/>
  </r>
  <r>
    <x v="2"/>
    <s v="Cachipay"/>
    <s v="SI"/>
    <s v="Política Pública de Juventud"/>
    <m/>
    <s v="Sin dato"/>
    <s v="Sin dato"/>
    <s v="Formulación"/>
    <s v="Juventud"/>
    <n v="64.166666666666671"/>
    <m/>
  </r>
  <r>
    <x v="2"/>
    <s v="Cachipay"/>
    <s v="SI"/>
    <s v="Política Pública de Mujer y Equidad de Género"/>
    <m/>
    <s v="Sin dato"/>
    <s v="Sin dato"/>
    <s v="Formulación"/>
    <s v="Mujer y equidad de género"/>
    <n v="62.5"/>
    <m/>
  </r>
  <r>
    <x v="2"/>
    <s v="Cachipay"/>
    <s v="SI"/>
    <s v="Política Pública de Primera Infancia, Infancia y Adolescencia"/>
    <m/>
    <s v="Sin dato"/>
    <s v="Sin dato"/>
    <s v="Formulación"/>
    <s v="PIIA"/>
    <n v="58.333333333333336"/>
    <m/>
  </r>
  <r>
    <x v="2"/>
    <s v="Cachipay"/>
    <s v="SI"/>
    <s v="Política Pública de Seguridad Alimentaria y Nutricional"/>
    <m/>
    <s v="Sin dato"/>
    <s v="Sin dato"/>
    <s v="Formulación"/>
    <s v="SAN"/>
    <s v="Sin dato"/>
    <m/>
  </r>
  <r>
    <x v="6"/>
    <s v="Cajicá"/>
    <s v="SI"/>
    <s v="Política Pública de Discapacidad "/>
    <m/>
    <n v="9"/>
    <s v="2014 - 2023"/>
    <s v="Implementación"/>
    <s v="Discapacidad"/>
    <n v="51.003584229390675"/>
    <m/>
  </r>
  <r>
    <x v="6"/>
    <s v="Cajicá"/>
    <s v="SI"/>
    <s v="Política Pública de Juventud"/>
    <m/>
    <n v="16"/>
    <s v="2019 - 2035"/>
    <s v="Implementación"/>
    <s v="Juventud"/>
    <n v="62.724014336917541"/>
    <m/>
  </r>
  <r>
    <x v="6"/>
    <s v="Cajicá"/>
    <s v="SI"/>
    <s v="Política Pública de Mujer y Equidad de Género"/>
    <m/>
    <n v="16"/>
    <s v="2019 - 2035"/>
    <s v="Implementación"/>
    <s v="Mujer y equidad de género"/>
    <n v="62.724014336917541"/>
    <m/>
  </r>
  <r>
    <x v="6"/>
    <s v="Cajicá"/>
    <s v="SI"/>
    <s v="Política Pública de Primera Infancia, Infancia y Adolescencia"/>
    <m/>
    <n v="16"/>
    <s v="2019 - 2035"/>
    <s v="Implementación"/>
    <s v="PIIA"/>
    <n v="63.906810035842284"/>
    <m/>
  </r>
  <r>
    <x v="6"/>
    <s v="Cajicá"/>
    <s v="SI"/>
    <s v="Política Pública de Prevención del Consumo de Sustancias Psicoactivas"/>
    <m/>
    <n v="9"/>
    <s v="2018 - 2027"/>
    <s v="Implementación"/>
    <s v="SPA"/>
    <n v="68.691756272401449"/>
    <m/>
  </r>
  <r>
    <x v="7"/>
    <s v="Caparrapí "/>
    <s v="SI"/>
    <s v="Política Pública de Cultura y Turismo"/>
    <m/>
    <n v="9"/>
    <s v="2014 - 2023"/>
    <s v="Formulación"/>
    <s v="Cultura y turismo"/>
    <n v="27.741935483870968"/>
    <m/>
  </r>
  <r>
    <x v="7"/>
    <s v="Caparrapí "/>
    <s v="SI"/>
    <s v="Política Pública de Envejecimiento y Vejéz"/>
    <m/>
    <n v="9"/>
    <s v="2014 - 2023"/>
    <s v="Formulación"/>
    <s v="Envejecimiento y vejéz"/>
    <n v="28.458781362007169"/>
    <m/>
  </r>
  <r>
    <x v="7"/>
    <s v="Caparrapí "/>
    <s v="SI"/>
    <s v="Política Pública de Mujer y Equidad de Género"/>
    <m/>
    <n v="9"/>
    <s v="2014 - 2023"/>
    <s v="Formulación"/>
    <s v="Mujer y equidad de género"/>
    <n v="45.519713261648754"/>
    <m/>
  </r>
  <r>
    <x v="7"/>
    <s v="Caparrapí "/>
    <s v="SI"/>
    <s v="Política Pública de Primera Infancia, Infancia y Adolescencia"/>
    <m/>
    <n v="9"/>
    <s v="2014 - 2023"/>
    <s v="Formulación"/>
    <s v="PIIA"/>
    <n v="46.415770609318997"/>
    <m/>
  </r>
  <r>
    <x v="7"/>
    <s v="Caparrapí "/>
    <s v="SI"/>
    <s v="Política Pública de Salud Mental"/>
    <m/>
    <n v="9"/>
    <s v="2014 - 2023"/>
    <s v="Formulación"/>
    <s v="Salud mental"/>
    <n v="28.458781362007169"/>
    <m/>
  </r>
  <r>
    <x v="7"/>
    <s v="Caparrapí "/>
    <s v="SI"/>
    <s v="Política Pública de Seguridad Alimentaria y Nutricional"/>
    <m/>
    <n v="9"/>
    <s v="2014 - 2023"/>
    <s v="Formulación"/>
    <s v="SAN"/>
    <n v="44.999999999999993"/>
    <m/>
  </r>
  <r>
    <x v="8"/>
    <s v="Cáqueza"/>
    <s v="SI"/>
    <s v="Política Pública de Discapacidad "/>
    <m/>
    <n v="10"/>
    <s v="2019 - 2029"/>
    <s v="Implementación"/>
    <s v="Discapacidad"/>
    <n v="65.089605734767034"/>
    <m/>
  </r>
  <r>
    <x v="8"/>
    <s v="Cáqueza"/>
    <s v="SI"/>
    <s v="Política Pública de Envejecimiento y Vejéz"/>
    <m/>
    <n v="10"/>
    <s v="2019 - 2029"/>
    <s v="Implementación"/>
    <s v="Envejecimiento y vejéz"/>
    <n v="61.487455197132633"/>
    <m/>
  </r>
  <r>
    <x v="8"/>
    <s v="Cáqueza"/>
    <s v="SI"/>
    <s v="Política Pública de Primera Infancia, Infancia y Adolescencia"/>
    <m/>
    <n v="9"/>
    <s v="2014 - 2023"/>
    <s v="Implementación"/>
    <s v="PIIA"/>
    <n v="49.068100358422946"/>
    <m/>
  </r>
  <r>
    <x v="9"/>
    <s v="Carmen de Carupa "/>
    <s v="SI"/>
    <s v="Política Pública de Discapacidad "/>
    <s v="Acuerdo No.09 de 2017"/>
    <n v="10"/>
    <s v="2017 - 2027"/>
    <s v="Implementación"/>
    <s v="Discapacidad"/>
    <n v="59.283154121863788"/>
    <m/>
  </r>
  <r>
    <x v="9"/>
    <s v="Carmen de Carupa "/>
    <s v="SI"/>
    <s v="Política Pública de Envejecimiento y Vejéz"/>
    <s v="Acuerdo No.19 de 2016"/>
    <n v="10"/>
    <s v="2016 - 2026"/>
    <s v="Implementación"/>
    <s v="Envejecimiento y vejéz"/>
    <n v="44.946236559139798"/>
    <m/>
  </r>
  <r>
    <x v="9"/>
    <s v="Carmen de Carupa "/>
    <s v="SI"/>
    <s v="Política Pública de Juventud"/>
    <s v="Acuerdo No.07 de 2018"/>
    <n v="10"/>
    <s v="2018 - 2028"/>
    <s v="Implementación"/>
    <s v="Juventud"/>
    <n v="28.458781362007169"/>
    <m/>
  </r>
  <r>
    <x v="9"/>
    <s v="Carmen de Carupa "/>
    <s v="SI"/>
    <s v="Política Pública de Mujer y Equidad de Género"/>
    <s v="Acuerdo No.01 de 2018"/>
    <n v="10"/>
    <s v="2018 - 2028"/>
    <s v="Implementación"/>
    <s v="Mujer y equidad de género"/>
    <n v="57.526881720430111"/>
    <m/>
  </r>
  <r>
    <x v="9"/>
    <s v="Carmen de Carupa "/>
    <s v="SI"/>
    <s v="Política Pública de Primera Infancia, Infancia y Adolescencia"/>
    <m/>
    <n v="10"/>
    <s v="2022 - 2032"/>
    <s v="Formulación"/>
    <s v="PIIA"/>
    <s v="Sin dato"/>
    <m/>
  </r>
  <r>
    <x v="9"/>
    <s v="Carmen de Carupa "/>
    <s v="SI"/>
    <s v="Política Pública de Seguridad Alimentaria y Nutricional"/>
    <s v="Acuerdo No.11 de 2017"/>
    <n v="9"/>
    <s v="2017 - 2026"/>
    <s v="Implementación"/>
    <s v="SAN"/>
    <n v="28.458781362007169"/>
    <m/>
  </r>
  <r>
    <x v="4"/>
    <s v="Chaguaní "/>
    <s v="SI"/>
    <s v="Política Pública de Discapacidad "/>
    <s v="Acuerdo No.006 de 2018"/>
    <n v="10"/>
    <s v="2017 - 2027"/>
    <s v="Implementación"/>
    <s v="Discapacidad"/>
    <n v="73.799283154121881"/>
    <m/>
  </r>
  <r>
    <x v="4"/>
    <s v="Chaguaní "/>
    <s v="SI"/>
    <s v="Política Pública de Envejecimiento y Vejéz"/>
    <s v="Acuerdo No.016 de 2012"/>
    <n v="10"/>
    <s v="2017 - 2027"/>
    <s v="Implementación"/>
    <s v="Envejecimiento y vejéz"/>
    <n v="71.111111111111114"/>
    <m/>
  </r>
  <r>
    <x v="4"/>
    <s v="Chaguaní "/>
    <s v="SI"/>
    <s v="Política Pública de Mujer y Equidad de Género"/>
    <m/>
    <s v="Sin dato"/>
    <s v="Sin dato"/>
    <s v="Formulación"/>
    <s v="Mujer y equidad de género"/>
    <n v="49.999999999999993"/>
    <m/>
  </r>
  <r>
    <x v="4"/>
    <s v="Chaguaní "/>
    <s v="SI"/>
    <s v="Política Pública de Primera Infancia, Infancia y Adolescencia"/>
    <m/>
    <s v="Sin dato"/>
    <s v="Sin dato"/>
    <s v="Formulación"/>
    <s v="PIIA"/>
    <n v="45.833333333333336"/>
    <m/>
  </r>
  <r>
    <x v="6"/>
    <s v="Chía"/>
    <s v="SI"/>
    <s v="Política Pública de la Bicicleta"/>
    <m/>
    <n v="10"/>
    <s v="2019 - 2029"/>
    <s v="Implementación"/>
    <s v="Bicicleta"/>
    <n v="51.326164874551978"/>
    <m/>
  </r>
  <r>
    <x v="6"/>
    <s v="Chía"/>
    <s v="SI"/>
    <s v="Política Pública de Recreación y Deporte"/>
    <m/>
    <n v="9"/>
    <s v="2015 - 2024"/>
    <s v="Implementación"/>
    <s v="Recreación y deporte"/>
    <n v="61.487455197132626"/>
    <m/>
  </r>
  <r>
    <x v="6"/>
    <s v="Chía"/>
    <s v="SI"/>
    <s v="Política Pública de Discapacidad "/>
    <m/>
    <n v="9"/>
    <s v="2020 - 2029"/>
    <s v="Implementación"/>
    <s v="Discapacidad"/>
    <n v="61.25"/>
    <m/>
  </r>
  <r>
    <x v="6"/>
    <s v="Chía"/>
    <s v="SI"/>
    <s v="Política Pública de Educación Ambiental"/>
    <m/>
    <n v="9"/>
    <s v="2018 - 2027"/>
    <s v="Implementación"/>
    <s v="Educación ambiental"/>
    <n v="31.111111111111114"/>
    <m/>
  </r>
  <r>
    <x v="6"/>
    <s v="Chía"/>
    <s v="SI"/>
    <s v="Política Pública de Libertad Religiosa"/>
    <m/>
    <n v="9"/>
    <s v="2019 - 2028"/>
    <s v="Implementación"/>
    <s v="Libertad religiosa"/>
    <n v="38.691756272401442"/>
    <m/>
  </r>
  <r>
    <x v="6"/>
    <s v="Chía"/>
    <s v="SI"/>
    <s v="Política Pública de Presupuestos Participativos"/>
    <m/>
    <n v="9"/>
    <s v="2018 - 2027"/>
    <s v="Agenda Pública"/>
    <s v="Presupuesto participativo"/>
    <n v="31.469534050179217"/>
    <m/>
  </r>
  <r>
    <x v="6"/>
    <s v="Chía"/>
    <s v="SI"/>
    <s v="Política Pública de Protección y Bienestar Animal"/>
    <m/>
    <n v="8"/>
    <s v="2020 - 2028"/>
    <s v="Implementación"/>
    <s v="Protección y bienestar animal"/>
    <n v="57.999999999999972"/>
    <m/>
  </r>
  <r>
    <x v="6"/>
    <s v="Chía"/>
    <s v="SI"/>
    <s v="Política Púlblica Social"/>
    <m/>
    <n v="9"/>
    <s v="2015 - 2024"/>
    <s v="Implementación"/>
    <s v="Social"/>
    <n v="62.293906810035843"/>
    <m/>
  </r>
  <r>
    <x v="8"/>
    <s v="Chipaque "/>
    <s v="SI"/>
    <s v="Política Pública de Educación Ambiental"/>
    <m/>
    <n v="10"/>
    <s v="2021 - 2031"/>
    <s v="Formulación"/>
    <s v="Educación ambiental"/>
    <n v="82.266666666666666"/>
    <m/>
  </r>
  <r>
    <x v="8"/>
    <s v="Chipaque "/>
    <s v="SI"/>
    <s v="Política Pública de Envejecimiento y Vejéz"/>
    <m/>
    <n v="9"/>
    <s v="2020 - 2029"/>
    <s v="Implementación"/>
    <s v="Envejecimiento y vejéz"/>
    <n v="44.605734767025098"/>
    <m/>
  </r>
  <r>
    <x v="8"/>
    <s v="Chipaque "/>
    <s v="SI"/>
    <s v="Política Pública de Juventud"/>
    <m/>
    <n v="9"/>
    <s v="2020 - 2029"/>
    <s v="Implementación"/>
    <s v="Juventud"/>
    <n v="45.681003584229387"/>
    <m/>
  </r>
  <r>
    <x v="8"/>
    <s v="Chipaque "/>
    <s v="SI"/>
    <s v="Política Pública de Primera Infancia, Infancia y Adolescencia"/>
    <m/>
    <n v="9"/>
    <s v="2020 - 2029"/>
    <s v="Implementación"/>
    <s v="PIIA"/>
    <n v="41.810035842293907"/>
    <m/>
  </r>
  <r>
    <x v="8"/>
    <s v="Choachí "/>
    <s v="SI"/>
    <s v="Política Pública de Discapacidad "/>
    <m/>
    <n v="10"/>
    <s v="2017 - 2027"/>
    <s v="Implementación"/>
    <s v="Discapacidad"/>
    <n v="50.215053763440856"/>
    <m/>
  </r>
  <r>
    <x v="8"/>
    <s v="Choachí "/>
    <s v="SI"/>
    <s v="Política Pública de Envejecimiento y Vejéz"/>
    <m/>
    <n v="10"/>
    <s v="2019 - 2029"/>
    <s v="Implementación"/>
    <s v="Envejecimiento y vejéz"/>
    <n v="48.15412186379929"/>
    <m/>
  </r>
  <r>
    <x v="8"/>
    <s v="Choachí "/>
    <s v="SI"/>
    <s v="Política Pública de Juventud"/>
    <m/>
    <n v="9"/>
    <s v="2020 - 2029"/>
    <s v="Implementación"/>
    <s v="Juventud"/>
    <n v="52.347670250896059"/>
    <m/>
  </r>
  <r>
    <x v="8"/>
    <s v="Choachí "/>
    <s v="SI"/>
    <s v="Política Pública de Mujer y Equidad de Género"/>
    <m/>
    <n v="10"/>
    <s v="2019 - 2029"/>
    <s v="Implementación"/>
    <s v="Mujer y equidad de género"/>
    <n v="50.896057347670251"/>
    <m/>
  </r>
  <r>
    <x v="8"/>
    <s v="Choachí "/>
    <s v="SI"/>
    <s v="Política Pública de Primera Infancia, Infancia y Adolescencia"/>
    <m/>
    <n v="10"/>
    <s v="2019 - 2029"/>
    <s v="Implementación"/>
    <s v="PIIA"/>
    <n v="66.594982078853064"/>
    <m/>
  </r>
  <r>
    <x v="10"/>
    <s v="Chocontá "/>
    <s v="SI"/>
    <s v="Política Pública de Discapacidad "/>
    <m/>
    <n v="10"/>
    <s v="2016 - 2026"/>
    <s v="Implementación"/>
    <s v="Discapacidad"/>
    <n v="50.143369175627242"/>
    <m/>
  </r>
  <r>
    <x v="10"/>
    <s v="Chocontá "/>
    <s v="SI"/>
    <s v="Política Pública de Envejecimiento y Vejéz"/>
    <m/>
    <n v="10"/>
    <s v="2016 - 2026"/>
    <s v="Implementación"/>
    <s v="Envejecimiento y vejéz"/>
    <n v="37.7777777777778"/>
    <m/>
  </r>
  <r>
    <x v="10"/>
    <s v="Chocontá "/>
    <s v="SI"/>
    <s v="Política Pública de Juventud"/>
    <m/>
    <n v="11"/>
    <s v="2016 - 2027"/>
    <s v="Implementación"/>
    <s v="Juventud"/>
    <n v="51.218637992831525"/>
    <m/>
  </r>
  <r>
    <x v="10"/>
    <s v="Chocontá "/>
    <s v="SI"/>
    <s v="Política Pública de Mujer y Equidad de Género"/>
    <m/>
    <s v="Sin dato"/>
    <s v="Sin dato"/>
    <s v="Implementación"/>
    <s v="Mujer y equidad de género"/>
    <n v="50.143369175627228"/>
    <m/>
  </r>
  <r>
    <x v="10"/>
    <s v="Chocontá "/>
    <s v="SI"/>
    <s v="Política Pública de Primera Infancia, Infancia y Adolescencia"/>
    <m/>
    <n v="9"/>
    <s v="2020 - 2029"/>
    <s v="Implementación"/>
    <s v="PIIA"/>
    <n v="42.67025089605734"/>
    <m/>
  </r>
  <r>
    <x v="6"/>
    <s v="Cogua"/>
    <s v="NO"/>
    <s v="Política Pública de Discapacidad "/>
    <m/>
    <n v="9"/>
    <s v="2019 - 2028"/>
    <s v="Implementación"/>
    <s v="Discapacidad"/>
    <n v="52.616487455197117"/>
    <m/>
  </r>
  <r>
    <x v="6"/>
    <s v="Cogua"/>
    <s v="NO"/>
    <s v="Política Pública de Juventud"/>
    <m/>
    <n v="9"/>
    <s v="2015 - 2024"/>
    <s v="Implementación"/>
    <s v="Juventud"/>
    <n v="39.874551971326177"/>
    <m/>
  </r>
  <r>
    <x v="6"/>
    <s v="Cogua"/>
    <s v="NO"/>
    <s v="Política Pública de Mujer y Equidad de Género"/>
    <m/>
    <n v="9"/>
    <s v="2018 - 2027"/>
    <s v="Implementación"/>
    <s v="Mujer y equidad de género"/>
    <n v="45.412186379928308"/>
    <m/>
  </r>
  <r>
    <x v="6"/>
    <s v="Cogua"/>
    <s v="NO"/>
    <s v="Política Pública de Primera Infancia, Infancia y Adolescencia"/>
    <m/>
    <n v="9"/>
    <s v="2019 - 2028"/>
    <s v="Implementación"/>
    <s v="PIIA"/>
    <n v="52.939068100358412"/>
    <m/>
  </r>
  <r>
    <x v="6"/>
    <s v="Cota"/>
    <s v="SI"/>
    <s v="Política Pública de Discapacidad "/>
    <m/>
    <n v="10"/>
    <s v="2018 - 2028"/>
    <s v="Implementación"/>
    <s v="Discapacidad"/>
    <n v="34.820788530465954"/>
    <m/>
  </r>
  <r>
    <x v="6"/>
    <s v="Cota"/>
    <s v="SI"/>
    <s v="Política Pública de Educación Ambiental"/>
    <m/>
    <n v="11"/>
    <s v="2020 - 2031"/>
    <s v="Implementación"/>
    <s v="Educación ambiental"/>
    <n v="42.132616487455216"/>
    <m/>
  </r>
  <r>
    <x v="6"/>
    <s v="Cota"/>
    <s v="SI"/>
    <s v="Política Pública de Salud Ambiental"/>
    <m/>
    <n v="10"/>
    <s v="2018 - 2028"/>
    <s v="Implementación"/>
    <s v="Educación ambiental"/>
    <n v="56.146953405017911"/>
    <m/>
  </r>
  <r>
    <x v="6"/>
    <s v="Cota"/>
    <s v="SI"/>
    <s v="Política Pública de Envejecimiento y Vejéz"/>
    <m/>
    <n v="10"/>
    <s v="2019 - 2029"/>
    <s v="Implementación"/>
    <s v="Envejecimiento y vejéz"/>
    <n v="60.17921146953406"/>
    <m/>
  </r>
  <r>
    <x v="6"/>
    <s v="Cota"/>
    <s v="SI"/>
    <s v="Política Pública de Familia"/>
    <m/>
    <n v="10"/>
    <s v="2018 - 2028"/>
    <s v="Implementación"/>
    <s v="Familia"/>
    <n v="48.172043010752702"/>
    <m/>
  </r>
  <r>
    <x v="6"/>
    <s v="Cota"/>
    <s v="SI"/>
    <s v="Política Pública de Gestión del Riesgo"/>
    <m/>
    <n v="10"/>
    <s v="2019 - 2029"/>
    <s v="Implementación"/>
    <s v="Gestión del riesgo"/>
    <n v="48.172043010752702"/>
    <m/>
  </r>
  <r>
    <x v="6"/>
    <s v="Cota"/>
    <s v="SI"/>
    <s v="Política Pública de Mujer y Equidad de Género"/>
    <m/>
    <n v="10"/>
    <s v="2019 - 2029"/>
    <s v="Implementación"/>
    <s v="Mujer y equidad de género"/>
    <n v="56.845878136200724"/>
    <m/>
  </r>
  <r>
    <x v="6"/>
    <s v="Cota"/>
    <s v="SI"/>
    <s v="Política Pública de Participación Ciudadana"/>
    <m/>
    <n v="10"/>
    <s v="2018 - 2028"/>
    <s v="Implementación"/>
    <s v="Participación ciudadana"/>
    <n v="37.150537634408622"/>
    <m/>
  </r>
  <r>
    <x v="6"/>
    <s v="Cota"/>
    <s v="SI"/>
    <s v="Política Pública de Primera Infancia, Infancia y Adolescencia"/>
    <m/>
    <n v="10"/>
    <s v="2014 - 2024"/>
    <s v="Implementación"/>
    <s v="PIIA"/>
    <n v="50.412186379928329"/>
    <m/>
  </r>
  <r>
    <x v="6"/>
    <s v="Cota"/>
    <s v="SI"/>
    <s v="Política Pública de Protección y Bienestar Animal"/>
    <m/>
    <n v="10"/>
    <s v="2018 - 2028"/>
    <s v="Implementación"/>
    <s v="Protección y bienestar animal"/>
    <n v="36.523297491039436"/>
    <m/>
  </r>
  <r>
    <x v="6"/>
    <s v="Cota"/>
    <s v="SI"/>
    <s v="Política Pública de Salud Mental"/>
    <s v="Acuerdo No.013 de 2021"/>
    <n v="10"/>
    <s v="2022 - 2032"/>
    <s v="Implementación"/>
    <s v="Salud mental"/>
    <n v="77.466666666666654"/>
    <m/>
  </r>
  <r>
    <x v="6"/>
    <s v="Cota"/>
    <s v="SI"/>
    <s v="Política Pública de Salud Sexual"/>
    <m/>
    <n v="10"/>
    <s v="2018 - 2028"/>
    <s v="Implementación"/>
    <s v="Salud sexual"/>
    <n v="65.555555555555543"/>
    <m/>
  </r>
  <r>
    <x v="6"/>
    <s v="Cota"/>
    <s v="SI"/>
    <s v="Política Pública de Seguridad Alimentaria y Nutricional"/>
    <m/>
    <n v="10"/>
    <s v="2018 - 2028"/>
    <s v="Implementación"/>
    <s v="SAN"/>
    <n v="64.838709677419345"/>
    <m/>
  </r>
  <r>
    <x v="6"/>
    <s v="Cota"/>
    <s v="SI"/>
    <s v="Política Pública de Seguridad y Salud en el Trabajo"/>
    <m/>
    <s v="Sin dato"/>
    <s v="Sin dato"/>
    <s v="Formulación"/>
    <s v="Seguridad y salud en el trabajo"/>
    <n v="42.078853046594979"/>
    <m/>
  </r>
  <r>
    <x v="9"/>
    <s v="Cucunubá"/>
    <s v="SI"/>
    <s v="Política Pública de Discapacidad "/>
    <s v="Acuerdo No.006 de 2018"/>
    <n v="10"/>
    <s v="2018 - 2028"/>
    <s v="Implementación"/>
    <s v="Discapacidad"/>
    <n v="73.681003584229416"/>
    <m/>
  </r>
  <r>
    <x v="9"/>
    <s v="Cucunubá"/>
    <s v="SI"/>
    <s v="Política Pública de Envejecimiento y Vejéz"/>
    <s v="Acuerdo No.016 de 2012"/>
    <n v="10"/>
    <s v="2015 - 2025"/>
    <s v="Implementación"/>
    <s v="Envejecimiento y vejéz"/>
    <n v="35.967741935483872"/>
    <m/>
  </r>
  <r>
    <x v="9"/>
    <s v="Cucunubá"/>
    <s v="SI"/>
    <s v="Política Pública de Familia"/>
    <s v="Acuerdo No. 012 de 2012"/>
    <n v="9"/>
    <s v="2019 - 2030"/>
    <s v="Implementación"/>
    <s v="Familia"/>
    <n v="61.164874551971316"/>
    <m/>
  </r>
  <r>
    <x v="9"/>
    <s v="Cucunubá"/>
    <s v="SI"/>
    <s v="Política Pública de Juventud"/>
    <s v="Acuerdo No. 011 de 2019"/>
    <n v="4"/>
    <s v="2019 - 2023"/>
    <s v="Implementación"/>
    <s v="Juventud"/>
    <n v="48.924731182795711"/>
    <m/>
  </r>
  <r>
    <x v="9"/>
    <s v="Cucunubá"/>
    <s v="SI"/>
    <s v="Política Pública de Mujer y Equidad de Género"/>
    <s v="Acuerdo No.005 de 2018"/>
    <n v="10"/>
    <s v="2018 - 2028"/>
    <s v="Implementación"/>
    <s v="Mujer y equidad de género"/>
    <n v="62.5161290322581"/>
    <m/>
  </r>
  <r>
    <x v="9"/>
    <s v="Cucunubá"/>
    <s v="SI"/>
    <s v="Política Pública de Primera Infancia, Infancia y Adolescencia"/>
    <s v="Acuerdo No.025 de 2015"/>
    <n v="10"/>
    <s v="2015 - 2025"/>
    <s v="Implementación"/>
    <s v="PIIA"/>
    <n v="51.326164874551985"/>
    <m/>
  </r>
  <r>
    <x v="2"/>
    <s v="El Colegio"/>
    <s v="SI"/>
    <s v="Política Pública de Discapacidad "/>
    <m/>
    <n v="9"/>
    <s v="2021 - 2030"/>
    <s v="Implementación"/>
    <s v="Discapacidad"/>
    <n v="64.13978494623656"/>
    <m/>
  </r>
  <r>
    <x v="2"/>
    <s v="El Colegio"/>
    <s v="SI"/>
    <s v="Política Pública de Envejecimiento y Vejéz"/>
    <m/>
    <n v="10"/>
    <s v="2020 - 2030"/>
    <s v="Implementación"/>
    <s v="Envejecimiento y vejéz"/>
    <n v="53.422939068100348"/>
    <m/>
  </r>
  <r>
    <x v="2"/>
    <s v="El Colegio"/>
    <s v="SI"/>
    <s v="Política Pública de Juventud"/>
    <m/>
    <n v="10"/>
    <s v="2014 - 2024"/>
    <s v="Implementación"/>
    <s v="Juventud"/>
    <n v="55.734767025089603"/>
    <m/>
  </r>
  <r>
    <x v="2"/>
    <s v="El Colegio"/>
    <s v="SI"/>
    <s v="Política Pública de LGTBI"/>
    <m/>
    <s v="Sin dato"/>
    <s v="Sin dato"/>
    <s v="Formulación"/>
    <s v="LGTBI"/>
    <n v="58.530465949820794"/>
    <m/>
  </r>
  <r>
    <x v="2"/>
    <s v="El Colegio"/>
    <s v="SI"/>
    <s v="Política Pública de Mujer y Equidad de Género"/>
    <m/>
    <n v="12"/>
    <s v="2014 - 2026"/>
    <s v="Implementación"/>
    <s v="Mujer y equidad de género"/>
    <n v="67.275985663082437"/>
    <m/>
  </r>
  <r>
    <x v="2"/>
    <s v="El Colegio"/>
    <s v="SI"/>
    <s v="Política Pública de Primera Infancia, Infancia y Adolescencia"/>
    <m/>
    <n v="10"/>
    <s v="2013 - 2023"/>
    <s v="Implementación"/>
    <s v="PIIA"/>
    <n v="69.469534050179249"/>
    <m/>
  </r>
  <r>
    <x v="2"/>
    <s v="El Colegio"/>
    <s v="SI"/>
    <s v="Política Pública de Seguridad Alimentaria y Nutricional"/>
    <m/>
    <n v="10"/>
    <s v="2014 - 2024"/>
    <s v="Implementación"/>
    <s v="SAN"/>
    <n v="54.551971326164875"/>
    <m/>
  </r>
  <r>
    <x v="11"/>
    <s v="El Peñón"/>
    <s v="SI"/>
    <s v="Política Pública de Discapacidad "/>
    <m/>
    <n v="10"/>
    <s v="2015 - 2025"/>
    <s v="Implementación"/>
    <s v="Discapacidad"/>
    <n v="19.498207885304655"/>
    <m/>
  </r>
  <r>
    <x v="11"/>
    <s v="El Peñón"/>
    <s v="SI"/>
    <s v="Política Pública de Envejecimiento y Vejéz"/>
    <m/>
    <n v="10"/>
    <s v="2015 - 2025"/>
    <s v="Implementación"/>
    <s v="Envejecimiento y vejéz"/>
    <n v="44.767025089605738"/>
    <m/>
  </r>
  <r>
    <x v="11"/>
    <s v="El Peñón"/>
    <s v="SI"/>
    <s v="Política Pública de Mujer y Equidad de Género"/>
    <m/>
    <n v="10"/>
    <s v="2015 - 2025"/>
    <s v="Implementación"/>
    <s v="Mujer y equidad de género"/>
    <n v="22.186379928315404"/>
    <m/>
  </r>
  <r>
    <x v="11"/>
    <s v="El Peñón"/>
    <s v="SI"/>
    <s v="Política Pública de Primera Infancia, Infancia y Adolescencia"/>
    <m/>
    <n v="10"/>
    <s v="2015 - 2025"/>
    <s v="Implementación"/>
    <s v="PIIA"/>
    <n v="51.218637992831546"/>
    <m/>
  </r>
  <r>
    <x v="5"/>
    <s v="El Rosal"/>
    <s v="SI"/>
    <s v="Política Pública de Discapacidad "/>
    <m/>
    <n v="9"/>
    <s v="2019 - 2028"/>
    <s v="Implementación"/>
    <s v="Discapacidad"/>
    <n v="83.333333333333343"/>
    <m/>
  </r>
  <r>
    <x v="5"/>
    <s v="El Rosal"/>
    <s v="SI"/>
    <s v="Política Pública de Mujer y Equidad de Género"/>
    <m/>
    <n v="10"/>
    <s v="2019 - 2029"/>
    <s v="Implementación"/>
    <s v="Mujer y equidad de género"/>
    <n v="83.333333333333343"/>
    <m/>
  </r>
  <r>
    <x v="5"/>
    <s v="El Rosal"/>
    <s v="SI"/>
    <s v="Política Pública de Primera Infancia, Infancia y Adolescencia"/>
    <m/>
    <n v="10"/>
    <s v="2019 - 2029"/>
    <s v="Implementación"/>
    <s v="PIIA"/>
    <n v="83.333333333333343"/>
    <m/>
  </r>
  <r>
    <x v="5"/>
    <s v="El Rosal"/>
    <s v="SI"/>
    <s v="Política Púlblica Social"/>
    <s v="Acuerdo No.14 de 2013"/>
    <n v="9"/>
    <s v="2014 - 2023"/>
    <s v="Evaluación"/>
    <s v="Social"/>
    <s v="Sin dato"/>
    <m/>
  </r>
  <r>
    <x v="5"/>
    <s v="Facatativá"/>
    <s v="SI"/>
    <s v="Política Pública de Cultura y Turismo"/>
    <s v="Decreto  No.298 de 2015"/>
    <n v="9"/>
    <s v="2015 - 2024"/>
    <s v="Implementación"/>
    <s v="Cultura y turismo"/>
    <s v="Sin dato"/>
    <m/>
  </r>
  <r>
    <x v="5"/>
    <s v="Facatativá"/>
    <s v="SI"/>
    <s v="Política Pública de DDHH, Paz, Convivencia y Cultura Ciudadana"/>
    <s v="Acuerdo 005 de 2917 y 011 de 2018 "/>
    <s v="Sin dato"/>
    <s v="Sin dato"/>
    <s v="Implementación"/>
    <s v="Paz"/>
    <n v="95.833333333333343"/>
    <m/>
  </r>
  <r>
    <x v="5"/>
    <s v="Facatativá"/>
    <s v="SI"/>
    <s v="Política Pública de Discapacidad "/>
    <s v="Acuerdo 020 de 2010"/>
    <s v="Sin dato"/>
    <s v="Sin dato"/>
    <s v="Implementación"/>
    <s v="Discapacidad"/>
    <n v="66.021505376344081"/>
    <m/>
  </r>
  <r>
    <x v="5"/>
    <s v="Facatativá"/>
    <s v="SI"/>
    <s v="Política Pública de Educación Ambiental"/>
    <m/>
    <s v="Sin dato"/>
    <s v="Sin dato"/>
    <s v="Formulación"/>
    <s v="Educación ambiental"/>
    <n v="95.833333333333343"/>
    <m/>
  </r>
  <r>
    <x v="5"/>
    <s v="Facatativá"/>
    <s v="SI"/>
    <s v="Política Pública de Espacio Público"/>
    <m/>
    <s v="Sin dato"/>
    <s v="Sin dato"/>
    <s v="Formulación"/>
    <s v="Espacio público"/>
    <n v="87.5"/>
    <m/>
  </r>
  <r>
    <x v="5"/>
    <s v="Facatativá"/>
    <s v="SI"/>
    <s v="Política Pública de Juventud"/>
    <s v="Decreto 299 de 2015"/>
    <n v="10"/>
    <s v="2015 - 2025"/>
    <s v="Implementación"/>
    <s v="Juventud"/>
    <s v="Sin dato"/>
    <m/>
  </r>
  <r>
    <x v="5"/>
    <s v="Facatativá"/>
    <s v="SI"/>
    <s v="Política Pública de LGTBI"/>
    <m/>
    <s v="Sin dato"/>
    <s v="Sin dato"/>
    <s v="Formulación"/>
    <s v="LGTBI"/>
    <n v="76.666666666666686"/>
    <m/>
  </r>
  <r>
    <x v="5"/>
    <s v="Facatativá"/>
    <s v="SI"/>
    <s v="Política Pública de Libertad Religiosa"/>
    <s v="Acuerdo No.009 de 2019"/>
    <n v="10"/>
    <s v="2019 - 2029"/>
    <s v="Implementación"/>
    <s v="Libertad religiosa"/>
    <s v="Sin dato"/>
    <m/>
  </r>
  <r>
    <x v="5"/>
    <s v="Facatativá"/>
    <s v="SI"/>
    <s v="Política Pública de Prevención del Consumo de Sustancias Psicoactivas"/>
    <m/>
    <s v="Sin dato"/>
    <s v="Sin dato"/>
    <s v="Formulación"/>
    <s v="SPA"/>
    <n v="79.166666666666686"/>
    <m/>
  </r>
  <r>
    <x v="5"/>
    <s v="Facatativá"/>
    <s v="SI"/>
    <s v="Política Pública de Protección y Bienestar Animal"/>
    <m/>
    <s v="Sin dato"/>
    <s v="Sin dato"/>
    <s v="Formulación"/>
    <s v="Protección y bienestar animal"/>
    <n v="95.833333333333343"/>
    <m/>
  </r>
  <r>
    <x v="5"/>
    <s v="Facatativá"/>
    <s v="SI"/>
    <s v="Política Pública de Mujer y Equidad de Género"/>
    <m/>
    <s v="Sin dato"/>
    <s v="Sin dato"/>
    <s v="Implementación"/>
    <s v="Mujer y equidad de género"/>
    <n v="76.666666666666686"/>
    <m/>
  </r>
  <r>
    <x v="5"/>
    <s v="Facatativá"/>
    <s v="SI"/>
    <s v="Política Púlblica Social"/>
    <s v="Acuerdo No.013 de 2011"/>
    <n v="10"/>
    <s v="2011 - 2021"/>
    <s v="Implementación"/>
    <s v="Social"/>
    <n v="66.021505376344081"/>
    <m/>
  </r>
  <r>
    <x v="8"/>
    <s v="Fómeque"/>
    <s v="SI"/>
    <s v="Política Pública de Discapacidad "/>
    <m/>
    <n v="10"/>
    <s v="2017 - 2027"/>
    <s v="Implementación"/>
    <s v="Discapacidad"/>
    <n v="72.508960573476713"/>
    <m/>
  </r>
  <r>
    <x v="8"/>
    <s v="Fómeque"/>
    <s v="SI"/>
    <s v="Política Pública de Envejecimiento y Vejéz"/>
    <m/>
    <n v="10"/>
    <s v="2018 - 2028"/>
    <s v="Implementación"/>
    <s v="Envejecimiento y vejéz"/>
    <n v="68.960573476702521"/>
    <m/>
  </r>
  <r>
    <x v="8"/>
    <s v="Fómeque"/>
    <s v="SI"/>
    <s v="Política Pública de Juventud"/>
    <m/>
    <n v="10"/>
    <s v="2018 - 2028"/>
    <s v="Implementación"/>
    <s v="Juventud"/>
    <n v="43.691756272401442"/>
    <m/>
  </r>
  <r>
    <x v="8"/>
    <s v="Fómeque"/>
    <s v="SI"/>
    <s v="Política Pública de Mujer y Equidad de Género"/>
    <m/>
    <n v="10"/>
    <s v="2018 - 2028"/>
    <s v="Implementación"/>
    <s v="Mujer y equidad de género"/>
    <n v="72.186379928315432"/>
    <m/>
  </r>
  <r>
    <x v="8"/>
    <s v="Fómeque"/>
    <s v="SI"/>
    <s v="Política Pública de Primera Infancia, Infancia y Adolescencia"/>
    <m/>
    <n v="9"/>
    <s v="2014 - 2023"/>
    <s v="Implementación"/>
    <s v="PIIA"/>
    <n v="54.713261648745529"/>
    <m/>
  </r>
  <r>
    <x v="8"/>
    <s v="Fómeque"/>
    <s v="SI"/>
    <s v="Política Pública de Salud Mental"/>
    <m/>
    <n v="10"/>
    <s v="2018 - 2028"/>
    <s v="Implementación"/>
    <s v="Salud mental"/>
    <n v="54.713261648745537"/>
    <m/>
  </r>
  <r>
    <x v="8"/>
    <s v="Fosca"/>
    <s v="SI"/>
    <s v="Política Pública de Discapacidad "/>
    <m/>
    <n v="10"/>
    <s v="2018 - 2028"/>
    <s v="Implementación"/>
    <s v="Discapacidad"/>
    <n v="54.623655913978482"/>
    <m/>
  </r>
  <r>
    <x v="8"/>
    <s v="Fosca"/>
    <s v="SI"/>
    <s v="Política Pública de Educación Ambiental"/>
    <m/>
    <n v="10"/>
    <s v="2019 - 2029"/>
    <s v="Implementación"/>
    <s v="Educación ambiental"/>
    <n v="55.519713261648761"/>
    <m/>
  </r>
  <r>
    <x v="8"/>
    <s v="Fosca"/>
    <s v="SI"/>
    <s v="Política Pública de Envejecimiento y Vejéz"/>
    <m/>
    <n v="10"/>
    <s v="2014 - 2024"/>
    <s v="Implementación"/>
    <s v="Envejecimiento y vejéz"/>
    <n v="68.960573476702521"/>
    <m/>
  </r>
  <r>
    <x v="8"/>
    <s v="Fosca"/>
    <s v="SI"/>
    <s v="Política Pública de Mujer y Equidad de Género"/>
    <m/>
    <n v="10"/>
    <s v="2014 - 2024"/>
    <s v="Implementación"/>
    <s v="Mujer y equidad de género"/>
    <n v="72.186379928315432"/>
    <m/>
  </r>
  <r>
    <x v="8"/>
    <s v="Fosca"/>
    <s v="SI"/>
    <s v="Política Pública de Primera Infancia, Infancia y Adolescencia"/>
    <m/>
    <n v="10"/>
    <s v="2013 - 2023"/>
    <s v="Implementación"/>
    <s v="PIIA"/>
    <n v="54.713261648745529"/>
    <m/>
  </r>
  <r>
    <x v="5"/>
    <s v="Funza"/>
    <s v="SI"/>
    <s v="Política Pública de Espacio Público"/>
    <m/>
    <s v="Sin dato"/>
    <s v="Sin dato"/>
    <s v="Formulación"/>
    <s v="Espacio público"/>
    <s v="Sin dato"/>
    <m/>
  </r>
  <r>
    <x v="5"/>
    <s v="Funza"/>
    <s v="SI"/>
    <s v="Política Pública de Gestión del Riesgo"/>
    <m/>
    <s v="Sin dato"/>
    <s v="Sin dato"/>
    <s v="Formulación"/>
    <s v="Gestión del riesgo"/>
    <s v="Sin dato"/>
    <m/>
  </r>
  <r>
    <x v="5"/>
    <s v="Funza"/>
    <s v="SI"/>
    <s v="Política Pública de Juventud"/>
    <m/>
    <s v="Sin dato"/>
    <s v="Sin dato"/>
    <s v="Formulación"/>
    <s v="Juventud"/>
    <s v="Sin dato"/>
    <m/>
  </r>
  <r>
    <x v="5"/>
    <s v="Funza"/>
    <s v="SI"/>
    <s v="Política Pública de LGTBI"/>
    <m/>
    <s v="Sin dato"/>
    <s v="Sin dato"/>
    <s v="Formulación"/>
    <s v="LGTBI"/>
    <s v="Sin dato"/>
    <m/>
  </r>
  <r>
    <x v="5"/>
    <s v="Funza"/>
    <s v="SI"/>
    <s v="Política Pública de Libertad Religiosa"/>
    <m/>
    <s v="Sin dato"/>
    <s v="Sin dato"/>
    <s v="Formulación"/>
    <s v="Libertad religiosa"/>
    <s v="Sin dato"/>
    <m/>
  </r>
  <r>
    <x v="5"/>
    <s v="Funza"/>
    <s v="SI"/>
    <s v="Política Pública de Mujer y Equidad de Género"/>
    <m/>
    <s v="Sin dato"/>
    <s v="Sin dato"/>
    <s v="Formulación"/>
    <s v="Mujer y equidad de género"/>
    <s v="Sin dato"/>
    <m/>
  </r>
  <r>
    <x v="5"/>
    <s v="Funza"/>
    <s v="SI"/>
    <s v="Política Pública de Participación Ciudadana"/>
    <m/>
    <s v="Sin dato"/>
    <s v="Sin dato"/>
    <s v="Formulación"/>
    <s v="Participación ciudadana"/>
    <s v="Sin dato"/>
    <m/>
  </r>
  <r>
    <x v="5"/>
    <s v="Funza"/>
    <s v="SI"/>
    <s v="Política Pública de Salud Mental"/>
    <m/>
    <s v="Sin dato"/>
    <s v="Sin dato"/>
    <s v="Formulación"/>
    <s v="Salud mental"/>
    <s v="Sin dato"/>
    <m/>
  </r>
  <r>
    <x v="5"/>
    <s v="Funza"/>
    <s v="SI"/>
    <s v="Política Pública de Seguridad Alimentaria y Nutricional"/>
    <m/>
    <n v="10"/>
    <s v="2018 - 2028"/>
    <s v="Implementación"/>
    <s v="SAN"/>
    <s v="Sin dato"/>
    <m/>
  </r>
  <r>
    <x v="5"/>
    <s v="Funza"/>
    <s v="SI"/>
    <s v="Política Pública de Seguridad y Salud en el Trabajo"/>
    <m/>
    <s v="Sin dato"/>
    <s v="Sin dato"/>
    <s v="Formulación"/>
    <s v="Seguridad y salud en el trabajo"/>
    <s v="Sin dato"/>
    <m/>
  </r>
  <r>
    <x v="5"/>
    <s v="Funza"/>
    <s v="SI"/>
    <s v="Política Púlblica Social"/>
    <m/>
    <n v="10"/>
    <s v="2013 - 2023"/>
    <s v="Monitoreo"/>
    <s v="Social"/>
    <s v="Sin dato"/>
    <m/>
  </r>
  <r>
    <x v="9"/>
    <s v="Fúquene"/>
    <s v="SI"/>
    <s v="Política Pública de Acción Comunal"/>
    <m/>
    <s v="Sin dato"/>
    <s v="Sin dato"/>
    <s v="Formulación"/>
    <s v="Acción comunal"/>
    <s v="Sin dato"/>
    <m/>
  </r>
  <r>
    <x v="9"/>
    <s v="Fúquene"/>
    <s v="SI"/>
    <s v="Política Pública de Discapacidad "/>
    <m/>
    <s v="Sin dato"/>
    <s v="Sin dato"/>
    <s v="Formulación"/>
    <s v="Discapacidad"/>
    <s v="Sin dato"/>
    <m/>
  </r>
  <r>
    <x v="9"/>
    <s v="Fúquene"/>
    <s v="SI"/>
    <s v="Política Pública de Envejecimiento y Vejéz"/>
    <m/>
    <s v="Sin dato"/>
    <s v="Sin dato"/>
    <s v="Formulación"/>
    <s v="Envejecimiento y vejéz"/>
    <s v="Sin dato"/>
    <m/>
  </r>
  <r>
    <x v="9"/>
    <s v="Fúquene"/>
    <s v="SI"/>
    <s v="Política Pública de Mujer y Equidad de Género"/>
    <m/>
    <n v="10"/>
    <s v="2022 - 2032"/>
    <s v="Formulación"/>
    <s v="Mujer y equidad de género"/>
    <s v="Sin dato"/>
    <m/>
  </r>
  <r>
    <x v="9"/>
    <s v="Fúquene"/>
    <s v="SI"/>
    <s v="Política Púlblica Social"/>
    <m/>
    <n v="8"/>
    <s v="2015 - 2023"/>
    <s v="Agenda Pública"/>
    <s v="Social"/>
    <s v="Sin dato"/>
    <m/>
  </r>
  <r>
    <x v="3"/>
    <s v="Fusagasugá"/>
    <s v="SI"/>
    <s v="Política Pública de Cultura y Turismo"/>
    <m/>
    <n v="9"/>
    <s v="2016 - 2025"/>
    <s v="Implementación"/>
    <s v="Cultura y turismo"/>
    <n v="45.483870967741957"/>
    <m/>
  </r>
  <r>
    <x v="3"/>
    <s v="Fusagasugá"/>
    <s v="SI"/>
    <s v="Política Pública de Discapacidad "/>
    <m/>
    <n v="9"/>
    <s v="2020 - 2029"/>
    <s v="Implementación"/>
    <s v="Discapacidad"/>
    <n v="78.207885304659513"/>
    <m/>
  </r>
  <r>
    <x v="3"/>
    <s v="Fusagasugá"/>
    <s v="SI"/>
    <s v="Política Pública de Envejecimiento y Vejéz"/>
    <m/>
    <n v="9"/>
    <s v="2018 - 2027"/>
    <s v="Implementación"/>
    <s v="Envejecimiento y vejéz"/>
    <n v="75.519713261648761"/>
    <m/>
  </r>
  <r>
    <x v="3"/>
    <s v="Fusagasugá"/>
    <s v="SI"/>
    <s v="Política Pública de Habitante de Calle"/>
    <m/>
    <n v="9"/>
    <s v="2016 - 2025"/>
    <s v="Implementación"/>
    <s v="Habitante de calle"/>
    <n v="34.551971326164882"/>
    <m/>
  </r>
  <r>
    <x v="3"/>
    <s v="Fusagasugá"/>
    <s v="SI"/>
    <s v="Política Pública de Juventud"/>
    <m/>
    <n v="10"/>
    <s v="2019 - 2029"/>
    <s v="Implementación"/>
    <s v="Juventud"/>
    <n v="77.598566308243733"/>
    <m/>
  </r>
  <r>
    <x v="3"/>
    <s v="Fusagasugá"/>
    <s v="SI"/>
    <s v="Política Pública de Libertad Religiosa"/>
    <m/>
    <n v="9"/>
    <s v="2018 - 2027"/>
    <s v="Implementación"/>
    <s v="Libertad religiosa"/>
    <n v="66.953405017921142"/>
    <m/>
  </r>
  <r>
    <x v="3"/>
    <s v="Fusagasugá"/>
    <s v="SI"/>
    <s v="Política Pública de Mujer y Equidad de Género"/>
    <s v="Acuerdo No.13 de 2010"/>
    <n v="11"/>
    <s v="2010 - 2021"/>
    <s v="Implementación"/>
    <s v="Mujer y equidad de género"/>
    <n v="44.587813620071692"/>
    <m/>
  </r>
  <r>
    <x v="3"/>
    <s v="Fusagasugá"/>
    <s v="SI"/>
    <s v="Política Pública de Primera Infancia, Infancia y Adolescencia"/>
    <m/>
    <n v="9"/>
    <s v="2015 - 2024"/>
    <s v="Implementación"/>
    <s v="PIIA"/>
    <n v="67.849462365591421"/>
    <m/>
  </r>
  <r>
    <x v="3"/>
    <s v="Fusagasugá"/>
    <s v="SI"/>
    <s v="Política Pública de Recreación y Deporte"/>
    <m/>
    <n v="11"/>
    <s v="2009 - 2020"/>
    <s v="Implementación"/>
    <s v="Recreación y deporte"/>
    <n v="44.677419354838733"/>
    <m/>
  </r>
  <r>
    <x v="3"/>
    <s v="Fusagasugá"/>
    <s v="SI"/>
    <s v="Política Pública de Seguridad Alimentaria y Nutricional"/>
    <m/>
    <n v="10"/>
    <s v="2019 - 2029"/>
    <s v="Implementación"/>
    <s v="SAN"/>
    <n v="78.136200716845877"/>
    <m/>
  </r>
  <r>
    <x v="3"/>
    <s v="Fusagasugá"/>
    <s v="SI"/>
    <s v="Política Pública de Tecnologías de la Información"/>
    <m/>
    <n v="9"/>
    <s v="2017 - 2026"/>
    <s v="Implementación"/>
    <s v="TIC"/>
    <n v="47.060931899641588"/>
    <m/>
  </r>
  <r>
    <x v="12"/>
    <s v="Gachalá"/>
    <s v="SI"/>
    <s v="Política Pública de Cultura y Turismo"/>
    <m/>
    <n v="10"/>
    <s v="2018 - 2028"/>
    <s v="Implementación"/>
    <s v="Cultura y turismo"/>
    <n v="47.992831541218642"/>
    <m/>
  </r>
  <r>
    <x v="12"/>
    <s v="Gachalá"/>
    <s v="SI"/>
    <s v="Política Pública de Discapacidad "/>
    <m/>
    <n v="10"/>
    <s v="2018 - 2028"/>
    <s v="Implementación"/>
    <s v="Discapacidad"/>
    <n v="39.928315412186379"/>
    <m/>
  </r>
  <r>
    <x v="12"/>
    <s v="Gachalá"/>
    <s v="SI"/>
    <s v="Política Pública de Envejecimiento y Vejéz"/>
    <m/>
    <n v="10"/>
    <s v="2018 - 2028"/>
    <s v="Implementación"/>
    <s v="Envejecimiento y vejéz"/>
    <n v="44.22"/>
    <m/>
  </r>
  <r>
    <x v="12"/>
    <s v="Gachalá"/>
    <s v="SI"/>
    <s v="Política Pública de Juventud"/>
    <m/>
    <n v="10"/>
    <s v="2018 - 2028"/>
    <s v="Implementación"/>
    <s v="Juventud"/>
    <n v="54.982078853046602"/>
    <m/>
  </r>
  <r>
    <x v="12"/>
    <s v="Gachalá"/>
    <s v="SI"/>
    <s v="Política Pública de Mujer y Equidad de Género"/>
    <m/>
    <n v="9"/>
    <s v="2018 - 2027"/>
    <s v="Implementación"/>
    <s v="Mujer y equidad de género"/>
    <n v="50.681003584229408"/>
    <m/>
  </r>
  <r>
    <x v="12"/>
    <s v="Gachalá"/>
    <s v="SI"/>
    <s v="Política Pública de Primera Infancia, Infancia y Adolescencia"/>
    <m/>
    <n v="10"/>
    <s v="2013 - 2023"/>
    <s v="Implementación"/>
    <s v="PIIA"/>
    <n v="41.541218637992834"/>
    <m/>
  </r>
  <r>
    <x v="12"/>
    <s v="Gachalá"/>
    <s v="SI"/>
    <s v="Política Pública de Recreación y Deporte"/>
    <m/>
    <n v="10"/>
    <s v="2018 - 2028"/>
    <s v="Implementación"/>
    <s v="Recreación y deporte"/>
    <n v="49.605734767025076"/>
    <m/>
  </r>
  <r>
    <x v="12"/>
    <s v="Gachalá"/>
    <s v="SI"/>
    <s v="Política Pública de Seguridad Alimentaria y Nutricional"/>
    <m/>
    <n v="10"/>
    <s v="2018 - 2028"/>
    <s v="Implementación"/>
    <s v="SAN"/>
    <n v="43.154121863799283"/>
    <m/>
  </r>
  <r>
    <x v="6"/>
    <s v="Gachancipá"/>
    <s v="SI"/>
    <s v="Política Pública de Discapacidad "/>
    <m/>
    <n v="10"/>
    <s v="2019 - 2029"/>
    <s v="Implementación"/>
    <s v="Discapacidad"/>
    <n v="37.842293906810049"/>
    <m/>
  </r>
  <r>
    <x v="6"/>
    <s v="Gachancipá"/>
    <s v="SI"/>
    <s v="Política Pública de Familia"/>
    <m/>
    <n v="10"/>
    <s v="2016 - 2026"/>
    <s v="Implementación"/>
    <s v="Familia"/>
    <n v="61.362007168458788"/>
    <m/>
  </r>
  <r>
    <x v="6"/>
    <s v="Gachancipá"/>
    <s v="SI"/>
    <s v="Política Pública de Mujer y Equidad de Género"/>
    <m/>
    <n v="10"/>
    <s v="2012 - 2022"/>
    <s v="Implementación"/>
    <s v="Mujer y equidad de género"/>
    <n v="37.867383512544812"/>
    <m/>
  </r>
  <r>
    <x v="6"/>
    <s v="Gachancipá"/>
    <s v="SI"/>
    <s v="Política Pública de Primera Infancia, Infancia y Adolescencia"/>
    <m/>
    <n v="10"/>
    <s v="2020 - 2030"/>
    <s v="Implementación"/>
    <s v="PIIA"/>
    <n v="41.541218637992834"/>
    <m/>
  </r>
  <r>
    <x v="6"/>
    <s v="Gachancipá"/>
    <s v="SI"/>
    <s v="Política Pública de Prevención del Consumo de Sustancias Psicoactivas"/>
    <m/>
    <n v="10"/>
    <s v="2015 - 2025"/>
    <s v="Implementación"/>
    <s v="SPA"/>
    <n v="51.612903225806441"/>
    <m/>
  </r>
  <r>
    <x v="12"/>
    <s v="Gachetá"/>
    <s v="SI"/>
    <s v="Política Pública de Discapacidad "/>
    <m/>
    <n v="10"/>
    <s v="2016 - 2026"/>
    <s v="Implementación"/>
    <s v="Discapacidad"/>
    <n v="27.025089999999999"/>
    <m/>
  </r>
  <r>
    <x v="12"/>
    <s v="Gachetá"/>
    <s v="SI"/>
    <s v="Política Pública de Primera Infancia, Infancia y Adolescencia"/>
    <m/>
    <n v="10"/>
    <s v="2021 - 2031"/>
    <s v="Implementación"/>
    <s v="PIIA"/>
    <n v="30.788530465949822"/>
    <m/>
  </r>
  <r>
    <x v="12"/>
    <s v="Gama "/>
    <s v="SI"/>
    <s v="Política Pública de Seguridad Alimentaria y Nutricional"/>
    <m/>
    <n v="10"/>
    <s v="2020 - 2030"/>
    <s v="Implementación"/>
    <s v="SAN"/>
    <n v="33.476700000000001"/>
    <m/>
  </r>
  <r>
    <x v="12"/>
    <s v="Gama "/>
    <s v="SI"/>
    <s v="Política Pública de Primera Infancia, Infancia y Adolescencia"/>
    <m/>
    <n v="10"/>
    <s v="2020 - 2030"/>
    <s v="Implementación"/>
    <s v="PIIA"/>
    <n v="30.788530000000002"/>
    <m/>
  </r>
  <r>
    <x v="12"/>
    <s v="Gama "/>
    <s v="SI"/>
    <s v="Política Pública de Envejecimiento y Vejéz"/>
    <m/>
    <n v="10"/>
    <s v="2019 - 2029"/>
    <s v="Implementación"/>
    <s v="Envejecimiento y vejéz"/>
    <n v="30.250896000000001"/>
    <m/>
  </r>
  <r>
    <x v="12"/>
    <s v="Gama "/>
    <s v="SI"/>
    <s v="Política Pública de Victimas del Conflicto Armado"/>
    <m/>
    <n v="10"/>
    <s v="2020 - 2030"/>
    <s v="Implementación"/>
    <s v="Víctimas del conflicto"/>
    <n v="30.250896000000001"/>
    <m/>
  </r>
  <r>
    <x v="0"/>
    <s v="Girardot"/>
    <s v="SI"/>
    <s v="Política Pública de Cultura y Turismo"/>
    <m/>
    <s v="Sin dato"/>
    <s v="Sin dato"/>
    <s v="Formulación"/>
    <s v="Cultura y turismo"/>
    <s v="Sin dato"/>
    <m/>
  </r>
  <r>
    <x v="0"/>
    <s v="Girardot"/>
    <s v="SI"/>
    <s v="Política Pública de Cultura y Turismo"/>
    <m/>
    <s v="Sin dato"/>
    <s v="Sin dato"/>
    <s v="Formulación"/>
    <s v="Cultura y turismo"/>
    <s v="Sin dato"/>
    <m/>
  </r>
  <r>
    <x v="0"/>
    <s v="Girardot"/>
    <s v="SI"/>
    <s v="Política Pública de Discapacidad "/>
    <s v="Acuerdo No.019 de 2019"/>
    <n v="3"/>
    <s v="2019 - 2022"/>
    <s v="Implementación"/>
    <s v="Discapacidad"/>
    <s v="Sin dato"/>
    <m/>
  </r>
  <r>
    <x v="0"/>
    <s v="Girardot"/>
    <s v="SI"/>
    <s v="Política Pública de Educación"/>
    <m/>
    <s v="Sin dato"/>
    <s v="Sin dato"/>
    <s v="Formulación"/>
    <s v="Educación"/>
    <s v="Sin dato"/>
    <m/>
  </r>
  <r>
    <x v="0"/>
    <s v="Girardot"/>
    <s v="SI"/>
    <s v="Política Pública de Envejecimiento y Vejéz"/>
    <m/>
    <s v="Sin dato"/>
    <s v="Sin dato"/>
    <s v="Formulación"/>
    <s v="Envejecimiento y vejéz"/>
    <s v="Sin dato"/>
    <m/>
  </r>
  <r>
    <x v="0"/>
    <s v="Girardot"/>
    <s v="SI"/>
    <s v="Política Pública de Familia"/>
    <m/>
    <s v="Sin dato"/>
    <s v="Sin dato"/>
    <s v="Formulación"/>
    <s v="Familia"/>
    <s v="Sin dato"/>
    <m/>
  </r>
  <r>
    <x v="0"/>
    <s v="Girardot"/>
    <s v="SI"/>
    <s v="Política Pública de Familia"/>
    <m/>
    <n v="9"/>
    <s v="2013 - 2022"/>
    <s v="Implementación"/>
    <s v="Familia"/>
    <s v="Sin dato"/>
    <m/>
  </r>
  <r>
    <x v="0"/>
    <s v="Girardot"/>
    <s v="SI"/>
    <s v="Política Pública de Juventud"/>
    <m/>
    <s v="Sin dato"/>
    <s v="Sin dato"/>
    <s v="Formulación"/>
    <s v="Juventud"/>
    <s v="Sin dato"/>
    <m/>
  </r>
  <r>
    <x v="0"/>
    <s v="Girardot"/>
    <s v="SI"/>
    <s v="Política Pública de Teletrabajo"/>
    <m/>
    <s v="Sin dato"/>
    <s v="Sin dato"/>
    <s v="Formulación"/>
    <s v="Laboral"/>
    <s v="Sin dato"/>
    <m/>
  </r>
  <r>
    <x v="0"/>
    <s v="Girardot"/>
    <s v="SI"/>
    <s v="Política Pública de LGTBI"/>
    <m/>
    <s v="Sin dato"/>
    <s v="Sin dato"/>
    <s v="Formulación"/>
    <s v="LGTBI"/>
    <s v="Sin dato"/>
    <m/>
  </r>
  <r>
    <x v="0"/>
    <s v="Girardot"/>
    <s v="SI"/>
    <s v="Política Pública de Libertad Religiosa"/>
    <m/>
    <n v="2"/>
    <s v="2020 - 2022"/>
    <s v="Implementación"/>
    <s v="Libertad religiosa"/>
    <s v="Sin dato"/>
    <m/>
  </r>
  <r>
    <x v="0"/>
    <s v="Girardot"/>
    <s v="SI"/>
    <s v="Política Pública de Mujer y Equidad de Género"/>
    <m/>
    <s v="Sin dato"/>
    <s v="Sin dato"/>
    <s v="Formulación"/>
    <s v="Mujer y equidad de género"/>
    <s v="Sin dato"/>
    <m/>
  </r>
  <r>
    <x v="0"/>
    <s v="Girardot"/>
    <s v="SI"/>
    <s v="Política Pública de Participación Ciudadana"/>
    <m/>
    <n v="9"/>
    <s v="2013 - 2022"/>
    <s v="Formulación"/>
    <s v="Participación ciudadana"/>
    <s v="Sin dato"/>
    <m/>
  </r>
  <r>
    <x v="0"/>
    <s v="Girardot"/>
    <s v="SI"/>
    <s v="Política Pública de Recreación y Deporte"/>
    <m/>
    <s v="Sin dato"/>
    <s v="Sin dato"/>
    <s v="Formulación"/>
    <s v="Recreación y deporte"/>
    <s v="Sin dato"/>
    <m/>
  </r>
  <r>
    <x v="0"/>
    <s v="Girardot"/>
    <s v="SI"/>
    <s v="Política Pública de Salud Mental"/>
    <m/>
    <s v="Sin dato"/>
    <s v="Sin dato"/>
    <s v="Formulación"/>
    <s v="Salud mental"/>
    <s v="Sin dato"/>
    <m/>
  </r>
  <r>
    <x v="0"/>
    <s v="Girardot"/>
    <s v="SI"/>
    <s v="Política Pública de Salud Sexual"/>
    <m/>
    <s v="Sin dato"/>
    <s v="Sin dato"/>
    <s v="Formulación"/>
    <s v="SAN"/>
    <s v="Sin dato"/>
    <m/>
  </r>
  <r>
    <x v="0"/>
    <s v="Girardot"/>
    <s v="SI"/>
    <s v="Política Pública de Seguridad Alimentaria y Nutricional"/>
    <s v="Acuerdo No.022 de 2008"/>
    <n v="14"/>
    <s v="2008 - 2022"/>
    <s v="Implementación"/>
    <s v="SAN"/>
    <s v="Sin dato"/>
    <m/>
  </r>
  <r>
    <x v="3"/>
    <s v="Granada"/>
    <s v="SI"/>
    <s v="Política Pública de Discapacidad "/>
    <m/>
    <n v="10"/>
    <s v="2015 - 2025"/>
    <s v="Implementación"/>
    <s v="Discapacidad"/>
    <n v="33.548387096774199"/>
    <m/>
  </r>
  <r>
    <x v="3"/>
    <s v="Granada"/>
    <s v="SI"/>
    <s v="Política Pública de Envejecimiento y Vejéz"/>
    <m/>
    <n v="10"/>
    <s v="2015 - 2025"/>
    <s v="Implementación"/>
    <s v="Envejecimiento y vejéz"/>
    <n v="33.548387096774199"/>
    <m/>
  </r>
  <r>
    <x v="3"/>
    <s v="Granada"/>
    <s v="SI"/>
    <s v="Política Pública de Juventud"/>
    <m/>
    <n v="10"/>
    <s v="2015 - 2025"/>
    <s v="Implementación"/>
    <s v="Juventud"/>
    <n v="36.971326164874561"/>
    <m/>
  </r>
  <r>
    <x v="3"/>
    <s v="Granada"/>
    <s v="SI"/>
    <s v="Política Pública de Mujer y Equidad de Género"/>
    <m/>
    <n v="11"/>
    <s v="2015 - 2026"/>
    <s v="Implementación"/>
    <s v="Mujer y equidad de género"/>
    <n v="38.853046594982082"/>
    <m/>
  </r>
  <r>
    <x v="3"/>
    <s v="Granada"/>
    <s v="SI"/>
    <s v="Política Pública de Primera Infancia, Infancia y Adolescencia"/>
    <m/>
    <n v="12"/>
    <s v="2019 - 2031"/>
    <s v="Implementación"/>
    <s v="PIIA"/>
    <n v="32.831541218638002"/>
    <m/>
  </r>
  <r>
    <x v="9"/>
    <s v="Guachetá"/>
    <s v="SI"/>
    <s v="Política Pública de Seguridad Alimentaria y Nutricional"/>
    <s v="Acuerdo No.011 de 2014"/>
    <n v="10"/>
    <s v="2014 - 2024"/>
    <s v="Implementación"/>
    <s v="SAN"/>
    <s v="Sin dato"/>
    <m/>
  </r>
  <r>
    <x v="9"/>
    <s v="Guachetá"/>
    <s v="SI"/>
    <s v="Política Pública de Cambio Climático"/>
    <s v="Acuerdo No.006 de 2021"/>
    <n v="10"/>
    <s v="2021 - 2031"/>
    <s v="Implementación"/>
    <s v="Cambio climático"/>
    <n v="34.193548387096783"/>
    <m/>
  </r>
  <r>
    <x v="9"/>
    <s v="Guachetá"/>
    <s v="SI"/>
    <s v="Política Pública de Recreación y Deporte"/>
    <s v="Acuerdo No.011 de 2021"/>
    <n v="10"/>
    <s v="2021 - 2031"/>
    <s v="Implementación"/>
    <s v="Recreación y deporte"/>
    <n v="66.810035842293914"/>
    <m/>
  </r>
  <r>
    <x v="9"/>
    <s v="Guachetá"/>
    <s v="SI"/>
    <s v="Política Pública de Discapacidad "/>
    <s v="Acuerdo No.010 de 2021"/>
    <n v="10"/>
    <s v="2021 - 2031"/>
    <s v="Implementación"/>
    <s v="Discapacidad"/>
    <n v="66.810035842293914"/>
    <m/>
  </r>
  <r>
    <x v="9"/>
    <s v="Guachetá"/>
    <s v="SI"/>
    <s v="Política Pública de Envejecimiento y Vejéz"/>
    <s v="Acuerdo No.013 de 2021"/>
    <n v="10"/>
    <s v="2021 - 2031"/>
    <s v="Implementación"/>
    <s v="Envejecimiento y vejéz"/>
    <n v="64.659498207885292"/>
    <m/>
  </r>
  <r>
    <x v="9"/>
    <s v="Guachetá"/>
    <s v="SI"/>
    <s v="Política Pública de Juventud"/>
    <s v="Acuerdo No.009 de 2021"/>
    <n v="10"/>
    <s v="2021 - 2031"/>
    <s v="Implementación"/>
    <s v="Juventud"/>
    <n v="66.272401433691755"/>
    <m/>
  </r>
  <r>
    <x v="9"/>
    <s v="Guachetá"/>
    <s v="SI"/>
    <s v="Política Pública de Mujer y Equidad de Género"/>
    <s v="Acuerdo No.014 de 2021"/>
    <n v="10"/>
    <s v="2021 - 2031"/>
    <s v="Implementación"/>
    <s v="Mujer y equidad de género"/>
    <n v="66.272401433691755"/>
    <m/>
  </r>
  <r>
    <x v="9"/>
    <s v="Guachetá"/>
    <s v="SI"/>
    <s v="Política Pública de Primera Infancia, Infancia y Adolescencia"/>
    <s v="Acuerdo No.012 de 2021"/>
    <n v="10"/>
    <s v="2021 - 2031"/>
    <s v="Implementación"/>
    <s v="PIIA"/>
    <n v="60.358422939068113"/>
    <m/>
  </r>
  <r>
    <x v="9"/>
    <s v="Guachetá"/>
    <s v="SI"/>
    <s v="Política Pública de Salud Mental"/>
    <s v="Acuerdo No.008 de 2021"/>
    <n v="10"/>
    <s v="2021 - 2031"/>
    <s v="Implementación"/>
    <s v="Salud mental"/>
    <n v="57.132616487455216"/>
    <m/>
  </r>
  <r>
    <x v="7"/>
    <s v="Guaduas"/>
    <s v="SI"/>
    <s v="Política Pública de Discapacidad "/>
    <m/>
    <n v="10"/>
    <s v="2019 - 2029"/>
    <s v="Implementación"/>
    <s v="Discapacidad"/>
    <n v="48.817204301075257"/>
    <m/>
  </r>
  <r>
    <x v="7"/>
    <s v="Guaduas"/>
    <s v="SI"/>
    <s v="Política Pública de Envejecimiento y Vejéz"/>
    <m/>
    <n v="10"/>
    <s v="2019 - 2029"/>
    <s v="Implementación"/>
    <s v="Envejecimiento y vejéz"/>
    <n v="50.967741935483858"/>
    <m/>
  </r>
  <r>
    <x v="7"/>
    <s v="Guaduas"/>
    <s v="SI"/>
    <s v="Política Pública de Juventud"/>
    <m/>
    <n v="10"/>
    <s v="2019 - 2029"/>
    <s v="Implementación"/>
    <s v="Juventud"/>
    <n v="50.967741935483858"/>
    <m/>
  </r>
  <r>
    <x v="7"/>
    <s v="Guaduas"/>
    <s v="SI"/>
    <s v="Política Pública de LGTBI"/>
    <m/>
    <n v="10"/>
    <s v="2019 - 2029"/>
    <s v="Implementación"/>
    <s v="LGTBI"/>
    <n v="49.892473118279568"/>
    <m/>
  </r>
  <r>
    <x v="7"/>
    <s v="Guaduas"/>
    <s v="SI"/>
    <s v="Política Pública de Mujer y Equidad de Género"/>
    <m/>
    <n v="10"/>
    <s v="2019 - 2029"/>
    <s v="Implementación"/>
    <s v="Mujer y equidad de género"/>
    <n v="50.967741935483858"/>
    <m/>
  </r>
  <r>
    <x v="7"/>
    <s v="Guaduas"/>
    <s v="SI"/>
    <s v="Política Pública de Seguridad Alimentaria y Nutricional"/>
    <m/>
    <n v="10"/>
    <s v="2019 - 2029"/>
    <s v="Implementación"/>
    <s v="SAN"/>
    <n v="49.534050179211455"/>
    <m/>
  </r>
  <r>
    <x v="7"/>
    <s v="Guaduas"/>
    <s v="SI"/>
    <s v="Política Pública de Victimas del Conflicto Armado"/>
    <m/>
    <n v="10"/>
    <s v="2015 - 2025"/>
    <s v="Implementación"/>
    <s v="Víctimas del conflicto"/>
    <n v="50.967741935483858"/>
    <m/>
  </r>
  <r>
    <x v="12"/>
    <s v="Guasca"/>
    <s v="SI"/>
    <s v="Política Pública de Discapacidad "/>
    <m/>
    <n v="3"/>
    <s v="2012 - 2015"/>
    <s v="Implementación"/>
    <s v="Discapacidad"/>
    <n v="39.390681000000001"/>
    <m/>
  </r>
  <r>
    <x v="12"/>
    <s v="Guasca"/>
    <s v="SI"/>
    <s v="Política Pública de Primera Infancia, Infancia y Adolescencia"/>
    <m/>
    <n v="10"/>
    <s v="2013 - 2023"/>
    <s v="Implementación"/>
    <s v="PIIA"/>
    <n v="49.605732000000003"/>
    <m/>
  </r>
  <r>
    <x v="0"/>
    <s v="Guataquí"/>
    <s v="SI"/>
    <s v="Política Pública de Discapacidad "/>
    <m/>
    <n v="10"/>
    <s v="2017 - 2027"/>
    <s v="Implementación"/>
    <s v="Discapacidad"/>
    <n v="64.76702508960571"/>
    <m/>
  </r>
  <r>
    <x v="0"/>
    <s v="Guataquí"/>
    <s v="SI"/>
    <s v="Política Pública de Envejecimiento y Vejéz"/>
    <m/>
    <n v="13"/>
    <s v="2016 - 2029"/>
    <s v="Implementación"/>
    <s v="Envejecimiento y vejéz"/>
    <n v="63.315412186379923"/>
    <m/>
  </r>
  <r>
    <x v="0"/>
    <s v="Guataquí"/>
    <s v="SI"/>
    <s v="Política Pública de Familia"/>
    <m/>
    <n v="11"/>
    <s v="2018 - 2029"/>
    <s v="Implementación"/>
    <s v="Familia"/>
    <n v="67.240143369175641"/>
    <m/>
  </r>
  <r>
    <x v="0"/>
    <s v="Guataquí"/>
    <s v="SI"/>
    <s v="Política Pública de Juventud"/>
    <m/>
    <n v="10"/>
    <s v="2019 - 2029"/>
    <s v="Implementación"/>
    <s v="Juventud"/>
    <n v="63.566308243727597"/>
    <m/>
  </r>
  <r>
    <x v="0"/>
    <s v="Guataquí"/>
    <s v="SI"/>
    <s v="Política Pública de Mujer y Equidad de Género"/>
    <m/>
    <n v="13"/>
    <s v="2016 - 2029"/>
    <s v="Implementación"/>
    <s v="Mujer y equidad de género"/>
    <n v="69.784946236559151"/>
    <m/>
  </r>
  <r>
    <x v="0"/>
    <s v="Guataquí"/>
    <s v="SI"/>
    <s v="Política Pública de Primera Infancia, Infancia y Adolescencia"/>
    <m/>
    <n v="10"/>
    <s v="2013 - 2023"/>
    <s v="Implementación"/>
    <s v="PIIA"/>
    <n v="73.817204301075265"/>
    <m/>
  </r>
  <r>
    <x v="0"/>
    <s v="Guataquí"/>
    <s v="SI"/>
    <s v="Política Pública de Victimas del Conflicto Armado"/>
    <m/>
    <n v="9"/>
    <s v="2020 - 2029"/>
    <s v="Implementación"/>
    <s v="Víctimas del conflicto"/>
    <n v="63.136200716845885"/>
    <m/>
  </r>
  <r>
    <x v="12"/>
    <s v="Guatavita"/>
    <s v="SI"/>
    <s v="Política Pública de Discapacidad "/>
    <m/>
    <n v="10"/>
    <s v="2015 - 2025"/>
    <s v="Implementación"/>
    <s v="Discapacidad"/>
    <n v="37.956989247311839"/>
    <m/>
  </r>
  <r>
    <x v="12"/>
    <s v="Guatavita"/>
    <s v="SI"/>
    <s v="Política Pública de Envejecimiento y Vejéz"/>
    <m/>
    <n v="10"/>
    <s v="2015 - 2025"/>
    <s v="Implementación"/>
    <s v="Envejecimiento y vejéz"/>
    <n v="45.304659498207897"/>
    <m/>
  </r>
  <r>
    <x v="12"/>
    <s v="Guatavita"/>
    <s v="SI"/>
    <s v="Política Pública de Juventud"/>
    <m/>
    <n v="9"/>
    <s v="2020 - 2029"/>
    <s v="Implementación"/>
    <s v="Juventud"/>
    <n v="40.107526881720425"/>
    <m/>
  </r>
  <r>
    <x v="12"/>
    <s v="Guatavita"/>
    <s v="SI"/>
    <s v="Política Pública de Mujer y Equidad de Género"/>
    <m/>
    <n v="10"/>
    <s v="2019 - 2029"/>
    <s v="Implementación"/>
    <s v="Mujer y equidad de género"/>
    <n v="39.390681003584227"/>
    <m/>
  </r>
  <r>
    <x v="12"/>
    <s v="Guatavita"/>
    <s v="SI"/>
    <s v="Política Pública de Primera Infancia, Infancia y Adolescencia"/>
    <m/>
    <n v="10"/>
    <s v="2019 - 2029"/>
    <s v="Implementación"/>
    <s v="PIIA"/>
    <n v="37.240143369175641"/>
    <m/>
  </r>
  <r>
    <x v="12"/>
    <s v="Guatavita"/>
    <s v="SI"/>
    <s v="Política Pública de Salud Mental"/>
    <m/>
    <n v="10"/>
    <s v="2015 - 2025"/>
    <s v="Implementación"/>
    <s v="Salud mental"/>
    <n v="28.100358422939063"/>
    <m/>
  </r>
  <r>
    <x v="12"/>
    <s v="Guatavita"/>
    <s v="SI"/>
    <s v="Política Pública de Seguridad Alimentaria y Nutricional"/>
    <m/>
    <n v="10"/>
    <s v="2020 - 2029"/>
    <s v="Implementación"/>
    <s v="SAN"/>
    <n v="35.089605734767041"/>
    <m/>
  </r>
  <r>
    <x v="4"/>
    <s v="Guayabal de Síquima"/>
    <s v="SI"/>
    <s v="Política Pública de Discapacidad "/>
    <m/>
    <n v="12"/>
    <s v="2013 - 2025"/>
    <s v="Implementación"/>
    <s v="Discapacidad"/>
    <n v="39.390681003584234"/>
    <m/>
  </r>
  <r>
    <x v="4"/>
    <s v="Guayabal de Síquima"/>
    <s v="SI"/>
    <s v="Política Pública de Envejecimiento y Vejéz"/>
    <m/>
    <n v="10"/>
    <s v="2013 - 2023"/>
    <s v="Implementación"/>
    <s v="Envejecimiento y vejéz"/>
    <n v="42.078853046594993"/>
    <m/>
  </r>
  <r>
    <x v="4"/>
    <s v="Guayabal de Síquima"/>
    <s v="SI"/>
    <s v="Política Pública de Mujer y Equidad de Género"/>
    <m/>
    <n v="12"/>
    <s v="2013 - 2025"/>
    <s v="Implementación"/>
    <s v="Mujer y equidad de género"/>
    <n v="44.498207885304666"/>
    <m/>
  </r>
  <r>
    <x v="4"/>
    <s v="Guayabal de Síquima"/>
    <s v="SI"/>
    <s v="Política Pública de Primera Infancia, Infancia y Adolescencia"/>
    <m/>
    <n v="10"/>
    <s v="2013 - 2023"/>
    <s v="Implementación"/>
    <s v="PIIA"/>
    <n v="37.508960573476713"/>
    <m/>
  </r>
  <r>
    <x v="8"/>
    <s v="Guayabetal"/>
    <s v="SI"/>
    <s v="Política Pública de Primera Infancia, Infancia y Adolescencia"/>
    <m/>
    <n v="10"/>
    <s v="2013 - 2023"/>
    <s v="Implementación"/>
    <s v="PIIA"/>
    <n v="68.8888888888889"/>
    <m/>
  </r>
  <r>
    <x v="8"/>
    <s v="Gutiérrez"/>
    <s v="SI"/>
    <s v="Política Pública de Discapacidad "/>
    <m/>
    <n v="10"/>
    <s v="2018 - 2028"/>
    <s v="Implementación"/>
    <s v="Discapacidad"/>
    <n v="40.19713261648748"/>
    <m/>
  </r>
  <r>
    <x v="8"/>
    <s v="Gutiérrez"/>
    <s v="SI"/>
    <s v="Política Pública de Primera Infancia, Infancia y Adolescencia"/>
    <m/>
    <n v="10"/>
    <s v="2013 - 2023"/>
    <s v="Implementación"/>
    <s v="PIIA"/>
    <n v="63.799283154121866"/>
    <m/>
  </r>
  <r>
    <x v="0"/>
    <s v="Jerusalén"/>
    <s v="SI"/>
    <s v="Política Pública de Discapacidad "/>
    <s v="Acuerdo No.006 de 2017"/>
    <s v="Acuerdo No.006 de 2017"/>
    <s v="2017 - 2029"/>
    <s v="Implementación"/>
    <s v="Discapacidad"/>
    <n v="68.602150537634429"/>
    <m/>
  </r>
  <r>
    <x v="0"/>
    <s v="Jerusalén"/>
    <s v="SI"/>
    <s v="Política Pública de Primera Infancia, Infancia y Adolescencia"/>
    <s v="Acuerdo No.010 de 2013"/>
    <s v="Acuerdo No.010 de 2013"/>
    <s v="2013 - 2022"/>
    <s v="Implementación"/>
    <s v="PIIA"/>
    <n v="42.795698924731198"/>
    <m/>
  </r>
  <r>
    <x v="12"/>
    <s v="Junín"/>
    <s v="SI"/>
    <s v="Política Pública de Discapacidad "/>
    <m/>
    <n v="10"/>
    <s v="2019 - 2029"/>
    <s v="Implementación"/>
    <s v="Discapacidad"/>
    <n v="57.777777777777786"/>
    <m/>
  </r>
  <r>
    <x v="12"/>
    <s v="La Calera"/>
    <s v="SI"/>
    <s v="Política Pública de Cultura y Turismo"/>
    <m/>
    <n v="10"/>
    <s v="2015 - 2025"/>
    <s v="Implementación"/>
    <s v="Cultura y turismo"/>
    <n v="34.283154121863802"/>
    <m/>
  </r>
  <r>
    <x v="12"/>
    <s v="La Calera"/>
    <s v="SI"/>
    <s v="Política Pública de Discapacidad "/>
    <m/>
    <n v="9"/>
    <s v="2017 - 2026"/>
    <s v="Implementación"/>
    <s v="Discapacidad"/>
    <n v="53.064516129032249"/>
    <m/>
  </r>
  <r>
    <x v="12"/>
    <s v="La Calera"/>
    <s v="SI"/>
    <s v="Política Pública de Envejecimiento y Vejéz"/>
    <m/>
    <n v="9"/>
    <s v="2017 - 2026"/>
    <s v="Implementación"/>
    <s v="Envejecimiento y vejéz"/>
    <n v="68.602150537634429"/>
    <m/>
  </r>
  <r>
    <x v="12"/>
    <s v="La Calera"/>
    <s v="SI"/>
    <s v="Política Pública de Juventud"/>
    <m/>
    <n v="10"/>
    <s v="2017 - 2027"/>
    <s v="Implementación"/>
    <s v="Juventud"/>
    <n v="38.745519713261665"/>
    <m/>
  </r>
  <r>
    <x v="12"/>
    <s v="La Calera"/>
    <s v="SI"/>
    <s v="Política Pública de Mujer y Equidad de Género"/>
    <s v="Acuerdo No.0014 de 2015"/>
    <s v="Acuerdo No.0014 de 2015"/>
    <s v="2015 - 2025"/>
    <s v="Implementación"/>
    <s v="Mujer y equidad de género"/>
    <n v="42.258064516129046"/>
    <m/>
  </r>
  <r>
    <x v="12"/>
    <s v="La Calera"/>
    <s v="SI"/>
    <s v="Política Pública de Primera Infancia, Infancia y Adolescencia"/>
    <m/>
    <n v="9"/>
    <s v="2013 - 2022"/>
    <s v="Implementación"/>
    <s v="PIIA"/>
    <n v="31.98924731182796"/>
    <m/>
  </r>
  <r>
    <x v="12"/>
    <s v="La Calera"/>
    <s v="SI"/>
    <s v="Política Pública de Protección y Bienestar Animal"/>
    <m/>
    <s v="Sin dato"/>
    <s v="Sin dato"/>
    <s v="Agenda Pública"/>
    <s v="Protección y bienestar animal"/>
    <n v="83.333333333333343"/>
    <m/>
  </r>
  <r>
    <x v="12"/>
    <s v="La Calera"/>
    <s v="SI"/>
    <s v="Política Pública de Seguridad Alimentaria y Nutricional"/>
    <m/>
    <n v="11"/>
    <s v="2020 - 2031"/>
    <s v="Implementación"/>
    <s v="SAN"/>
    <n v="57.365591397849464"/>
    <m/>
  </r>
  <r>
    <x v="2"/>
    <s v="La Mesa"/>
    <s v="SI"/>
    <s v="Política Pública de Discapacidad "/>
    <m/>
    <n v="9"/>
    <s v="2017 - 2026"/>
    <s v="Implementación"/>
    <s v="Discapacidad"/>
    <n v="39.121863799283169"/>
    <m/>
  </r>
  <r>
    <x v="2"/>
    <s v="La Mesa"/>
    <s v="SI"/>
    <s v="Política Pública de Envejecimiento y Vejéz"/>
    <m/>
    <n v="9"/>
    <s v="2017 - 2026"/>
    <s v="Implementación"/>
    <s v="Envejecimiento y vejéz"/>
    <n v="68.602150537634429"/>
    <m/>
  </r>
  <r>
    <x v="2"/>
    <s v="La Mesa"/>
    <s v="SI"/>
    <s v="Política Pública de Mujer y Equidad de Género"/>
    <m/>
    <n v="9"/>
    <s v="2017 - 2026"/>
    <s v="Implementación"/>
    <s v="Mujer y equidad de género"/>
    <n v="57.72401433691757"/>
    <m/>
  </r>
  <r>
    <x v="2"/>
    <s v="La Mesa"/>
    <s v="SI"/>
    <s v="Política Pública de Primera Infancia, Infancia y Adolescencia"/>
    <m/>
    <n v="9"/>
    <s v="2013 - 2022"/>
    <s v="Implementación"/>
    <s v="PIIA"/>
    <n v="40.204301075268816"/>
    <m/>
  </r>
  <r>
    <x v="2"/>
    <s v="La Mesa"/>
    <s v="SI"/>
    <s v="Política Pública de Seguridad Alimentaria y Nutricional"/>
    <m/>
    <s v="Sin dato"/>
    <s v="Sin dato"/>
    <s v="Formulación"/>
    <s v="SAN"/>
    <n v="34.400000000000006"/>
    <m/>
  </r>
  <r>
    <x v="2"/>
    <s v="La Mesa"/>
    <s v="SI"/>
    <s v="Política Pública de Victimas del Conflicto Armado"/>
    <m/>
    <n v="3"/>
    <s v="2018 - 2021"/>
    <s v="Implementación"/>
    <s v="Víctimas del conflicto"/>
    <n v="48.637992831541212"/>
    <m/>
  </r>
  <r>
    <x v="11"/>
    <s v="La Palma"/>
    <s v="SI"/>
    <s v="Política Pública de Discapacidad "/>
    <m/>
    <n v="10"/>
    <s v="2019 - 2029"/>
    <s v="Implementación"/>
    <s v="Discapacidad"/>
    <s v="Sin dato"/>
    <m/>
  </r>
  <r>
    <x v="11"/>
    <s v="La Palma"/>
    <s v="SI"/>
    <s v="Política Pública de Mujer y Equidad de Género"/>
    <m/>
    <n v="10"/>
    <s v="2021 - 2031"/>
    <s v="Implementación"/>
    <s v="Mujer y equidad de género"/>
    <s v="Sin dato"/>
    <m/>
  </r>
  <r>
    <x v="11"/>
    <s v="La Palma"/>
    <s v="SI"/>
    <s v="Política Pública de Primera Infancia, Infancia y Adolescencia"/>
    <s v="Decreto de 2014"/>
    <n v="10"/>
    <s v="2014 - 2024"/>
    <s v="Implementación"/>
    <s v="PIIA"/>
    <s v="Sin dato"/>
    <m/>
  </r>
  <r>
    <x v="1"/>
    <s v="La Peña"/>
    <s v="SI"/>
    <s v="Política Pública de Discapacidad "/>
    <m/>
    <n v="18"/>
    <s v="2022 - 2040"/>
    <s v="Implementación"/>
    <s v="Discapacidad"/>
    <n v="87.86666666666666"/>
    <m/>
  </r>
  <r>
    <x v="1"/>
    <s v="La Peña"/>
    <s v="SI"/>
    <s v="Política Pública de Mujer y Equidad de Género"/>
    <m/>
    <n v="17"/>
    <s v="2023 - 2040"/>
    <s v="Implementación"/>
    <s v="Mujer y equidad de género"/>
    <n v="90.533333333333317"/>
    <m/>
  </r>
  <r>
    <x v="1"/>
    <s v="La Peña"/>
    <s v="SI"/>
    <s v="Política Pública de Primera Infancia, Infancia y Adolescencia"/>
    <m/>
    <n v="18"/>
    <s v="2022 - 2040"/>
    <s v="Implementación"/>
    <s v="PIIA"/>
    <n v="87.86666666666666"/>
    <m/>
  </r>
  <r>
    <x v="1"/>
    <s v="La Vega"/>
    <s v="SI"/>
    <s v="Política Pública de Mujer y Equidad de Género"/>
    <m/>
    <n v="10"/>
    <s v="2015 - 2025"/>
    <s v="Implementación"/>
    <s v="Mujer y equidad de género"/>
    <n v="33.207885304659506"/>
    <m/>
  </r>
  <r>
    <x v="1"/>
    <s v="La Vega"/>
    <s v="SI"/>
    <s v="Política Pública de Primera Infancia, Infancia y Adolescencia"/>
    <m/>
    <n v="10"/>
    <s v="2013 - 2023"/>
    <s v="Implementación"/>
    <s v="PIIA"/>
    <n v="87.86666666666666"/>
    <m/>
  </r>
  <r>
    <x v="1"/>
    <s v="La Vega"/>
    <s v="SI"/>
    <s v="Política Pública de Seguridad Alimentaria y Nutricional"/>
    <m/>
    <n v="10"/>
    <s v="2015 - 2025"/>
    <s v="Implementación"/>
    <s v="SAN"/>
    <s v="Sin dato"/>
    <m/>
  </r>
  <r>
    <x v="9"/>
    <s v="Lenguazaque"/>
    <s v="NO"/>
    <s v="Política Pública de Envejecimiento y Vejéz"/>
    <m/>
    <s v="Sin dato"/>
    <s v="Sin dato"/>
    <s v="Implementación"/>
    <s v="Envejecimiento y vejéz"/>
    <n v="32"/>
    <m/>
  </r>
  <r>
    <x v="9"/>
    <s v="Lenguazaque"/>
    <s v="NO"/>
    <s v="Política Pública de Primera Infancia, Infancia y Adolescencia"/>
    <m/>
    <n v="9"/>
    <s v="2014 - 2023"/>
    <s v="Agenda Pública"/>
    <s v="PIIA"/>
    <n v="26"/>
    <m/>
  </r>
  <r>
    <x v="10"/>
    <s v="Machetá"/>
    <s v="SI"/>
    <s v="Política Pública de Discapacidad "/>
    <m/>
    <n v="14"/>
    <s v="2016 - 2030"/>
    <s v="Implementación"/>
    <s v="Discapacidad"/>
    <n v="59.193548387096783"/>
    <m/>
  </r>
  <r>
    <x v="10"/>
    <s v="Machetá"/>
    <s v="SI"/>
    <s v="Política Pública de Envejecimiento y Vejéz"/>
    <m/>
    <n v="10"/>
    <s v="2016 - 2026"/>
    <s v="Implementación"/>
    <s v="Envejecimiento y vejéz"/>
    <n v="57.007168458781358"/>
    <m/>
  </r>
  <r>
    <x v="10"/>
    <s v="Machetá"/>
    <s v="SI"/>
    <s v="Política Pública de Mujer y Equidad de Género"/>
    <m/>
    <n v="13"/>
    <s v="2015 - 2028"/>
    <s v="Implementación"/>
    <s v="Mujer y equidad de género"/>
    <n v="59.874551971326149"/>
    <m/>
  </r>
  <r>
    <x v="10"/>
    <s v="Machetá"/>
    <s v="SI"/>
    <s v="Política Pública de Primera Infancia, Infancia y Adolescencia"/>
    <m/>
    <n v="10"/>
    <s v="2017 - 2027"/>
    <s v="Implementación"/>
    <s v="PIIA"/>
    <n v="59.21146953405016"/>
    <m/>
  </r>
  <r>
    <x v="10"/>
    <s v="Machetá"/>
    <s v="SI"/>
    <s v="Política Pública de Seguridad Alimentaria y Nutricional"/>
    <m/>
    <n v="10"/>
    <s v="2017 - 2027"/>
    <s v="Implementación"/>
    <s v="SAN"/>
    <s v="Sin dato"/>
    <m/>
  </r>
  <r>
    <x v="5"/>
    <s v="Madrid "/>
    <s v="SI"/>
    <s v="Política Pública de Discapacidad "/>
    <s v="Acuerdo No.011 de 2011"/>
    <n v="10"/>
    <s v="2011 - 2021"/>
    <s v="Implementación"/>
    <s v="Discapacidad"/>
    <n v="80.645161290322605"/>
    <m/>
  </r>
  <r>
    <x v="5"/>
    <s v="Madrid "/>
    <s v="SI"/>
    <s v="Política Pública de Envejecimiento y Vejéz"/>
    <m/>
    <n v="12"/>
    <s v="2022 - 2034"/>
    <s v="Implementación"/>
    <s v="Envejecimiento y vejéz"/>
    <n v="93.333333333333314"/>
    <m/>
  </r>
  <r>
    <x v="5"/>
    <s v="Madrid "/>
    <s v="SI"/>
    <s v="Política Pública de Habitante de Calle"/>
    <s v="Acuerdo No.013 de 2018"/>
    <n v="10"/>
    <s v="2018 - 2028"/>
    <s v="Implementación"/>
    <s v="Habitante de calle"/>
    <n v="78.709677419354861"/>
    <m/>
  </r>
  <r>
    <x v="5"/>
    <s v="Madrid "/>
    <s v="SI"/>
    <s v="Política Pública de Libertad Religiosa"/>
    <s v="Acuerdo No.005 de 2022"/>
    <n v="10"/>
    <s v="2022 - 2034"/>
    <s v="Implementación"/>
    <s v="Libertad religiosa"/>
    <n v="87.333333333333314"/>
    <m/>
  </r>
  <r>
    <x v="5"/>
    <s v="Madrid "/>
    <s v="SI"/>
    <s v="Política Pública de Movilidad"/>
    <m/>
    <s v="Sin dato"/>
    <s v="Sin dato"/>
    <s v="Agenda Pública"/>
    <s v="Movilidad"/>
    <s v="Sin dato"/>
    <m/>
  </r>
  <r>
    <x v="5"/>
    <s v="Madrid "/>
    <s v="SI"/>
    <s v="Política Pública de Protección y Bienestar Animal"/>
    <s v="Acuerdo No.014 de 2018"/>
    <n v="10"/>
    <s v="2019 - 2029"/>
    <s v="Implementación"/>
    <s v="Protección y bienestar animal"/>
    <n v="74.838709677419374"/>
    <m/>
  </r>
  <r>
    <x v="5"/>
    <s v="Madrid "/>
    <s v="SI"/>
    <s v="Política Pública de Seguridad Alimentaria y Nutricional"/>
    <s v="Acuerdo No.016 de 2011"/>
    <n v="10"/>
    <s v="2011 - 2021"/>
    <s v="Implementación"/>
    <s v="SAN"/>
    <n v="80.537634408602159"/>
    <m/>
  </r>
  <r>
    <x v="5"/>
    <s v="Madrid "/>
    <s v="SI"/>
    <s v="Política Pública de Salud Mental"/>
    <m/>
    <s v="Sin dato"/>
    <s v="Sin dato"/>
    <s v="Agenda Pública"/>
    <s v="Salud mental"/>
    <s v="Sin dato"/>
    <m/>
  </r>
  <r>
    <x v="5"/>
    <s v="Madrid "/>
    <s v="SI"/>
    <s v="Política Púlblica Social"/>
    <s v="Acuerdo No.001 de 2014"/>
    <n v="10"/>
    <s v="2014 - 2024"/>
    <s v="Implementación"/>
    <s v="Social"/>
    <n v="100"/>
    <m/>
  </r>
  <r>
    <x v="10"/>
    <s v="Manta"/>
    <s v="SI"/>
    <s v="Política Pública de Discapacidad "/>
    <s v="Acuerdo No.20 de 2015"/>
    <n v="10"/>
    <s v="2019 - 2029"/>
    <s v="Implementación"/>
    <s v="Discapacidad"/>
    <n v="61.182795698924735"/>
    <m/>
  </r>
  <r>
    <x v="10"/>
    <s v="Manta"/>
    <s v="SI"/>
    <s v="Política Pública de Juventud"/>
    <m/>
    <n v="10"/>
    <s v="2017 - 2027"/>
    <s v="Implementación"/>
    <s v="Juventud"/>
    <n v="62.59856630824374"/>
    <m/>
  </r>
  <r>
    <x v="10"/>
    <s v="Manta"/>
    <s v="SI"/>
    <s v="Política Pública de Mujer y Equidad de Género"/>
    <m/>
    <n v="10"/>
    <s v="2015 - 2025"/>
    <s v="Implementación"/>
    <s v="Mujer y equidad de género"/>
    <n v="45.949820788530459"/>
    <m/>
  </r>
  <r>
    <x v="10"/>
    <s v="Manta"/>
    <s v="SI"/>
    <s v="Política Pública de Primera Infancia, Infancia y Adolescencia"/>
    <m/>
    <n v="10"/>
    <s v="2014 - 2024"/>
    <s v="Implementación"/>
    <s v="PIIA"/>
    <n v="43.691756272401427"/>
    <m/>
  </r>
  <r>
    <x v="13"/>
    <s v="Medina"/>
    <s v="SI"/>
    <s v="Política Pública de Discapacidad "/>
    <m/>
    <n v="10"/>
    <s v="2018 - 2028"/>
    <s v="Implementación"/>
    <s v="Discapacidad"/>
    <n v="33.15412186379929"/>
    <m/>
  </r>
  <r>
    <x v="13"/>
    <s v="Medina"/>
    <s v="SI"/>
    <s v="Política Pública de Envejecimiento y Vejéz"/>
    <m/>
    <n v="9"/>
    <s v="2016 - 2025"/>
    <s v="Implementación"/>
    <s v="Envejecimiento y vejéz"/>
    <n v="30.788530465949826"/>
    <m/>
  </r>
  <r>
    <x v="13"/>
    <s v="Medina"/>
    <s v="SI"/>
    <s v="Política Pública de Primera Infancia, Infancia y Adolescencia"/>
    <m/>
    <n v="12"/>
    <s v="2014 - 2026"/>
    <s v="Implementación"/>
    <s v="PIIA"/>
    <n v="30.788530465949826"/>
    <m/>
  </r>
  <r>
    <x v="5"/>
    <s v="Mosquera "/>
    <s v="SI"/>
    <s v="Política Pública de Discapacidad "/>
    <s v="Acuerdo No.20 de 2015"/>
    <n v="11"/>
    <s v="2015 - 2025"/>
    <s v="Implementación"/>
    <s v="Discapacidad"/>
    <n v="80.000000000000014"/>
    <m/>
  </r>
  <r>
    <x v="5"/>
    <s v="Mosquera "/>
    <s v="SI"/>
    <s v="Política Pública de Emprendimiento"/>
    <m/>
    <s v="Sin dato"/>
    <s v="Sin dato"/>
    <s v="Formulación"/>
    <s v="Emprendimiento"/>
    <n v="95.833333333333343"/>
    <m/>
  </r>
  <r>
    <x v="5"/>
    <s v="Mosquera "/>
    <s v="SI"/>
    <s v="Política Pública de Envejecimiento y Vejéz"/>
    <s v="Acuerdo No.3 de 2015"/>
    <n v="10"/>
    <s v="2015 - 2025"/>
    <s v="Implementación"/>
    <s v="Envejecimiento y vejéz"/>
    <n v="77.849462365591421"/>
    <m/>
  </r>
  <r>
    <x v="5"/>
    <s v="Mosquera "/>
    <s v="SI"/>
    <s v="Política Pública de Habitante de Calle"/>
    <m/>
    <s v="Sin dato"/>
    <s v="Sin dato"/>
    <s v="Agenda Pública"/>
    <s v="Habitante de calle"/>
    <s v="Sin dato"/>
    <m/>
  </r>
  <r>
    <x v="5"/>
    <s v="Mosquera "/>
    <s v="SI"/>
    <s v="Política Pública de Juventud"/>
    <s v="Acuerdo No.2 de 2018"/>
    <n v="10"/>
    <s v="2018 - 2028"/>
    <s v="Implementación"/>
    <s v="Juventud"/>
    <n v="78.924731182795725"/>
    <m/>
  </r>
  <r>
    <x v="5"/>
    <s v="Mosquera "/>
    <s v="SI"/>
    <s v="Política Pública de Mujer y Equidad de Género"/>
    <s v="Acuerdo No.21 de 2014"/>
    <n v="9"/>
    <s v="2014 - 2023"/>
    <s v="Implementación"/>
    <s v="Mujer y equidad de género"/>
    <n v="77.311827956989276"/>
    <m/>
  </r>
  <r>
    <x v="5"/>
    <s v="Mosquera "/>
    <s v="SI"/>
    <s v="Política Pública de Primera Infancia, Infancia y Adolescencia"/>
    <s v="Acuerdo No.22 de 2014"/>
    <n v="11"/>
    <s v="2013 - 2024"/>
    <s v="Implementación"/>
    <s v="PIIA"/>
    <n v="78.924731182795711"/>
    <m/>
  </r>
  <r>
    <x v="5"/>
    <s v="Mosquera "/>
    <s v="SI"/>
    <s v="Política Pública de Población Étnica"/>
    <m/>
    <s v="Sin dato"/>
    <s v="Sin dato"/>
    <s v="Agenda Pública"/>
    <s v="Población Étnica"/>
    <s v="Sin dato"/>
    <m/>
  </r>
  <r>
    <x v="5"/>
    <s v="Mosquera "/>
    <s v="SI"/>
    <s v="Política Pública de Seguridad Alimentaria y Nutricional"/>
    <m/>
    <s v="Sin dato"/>
    <s v="2021 - 2031"/>
    <s v="Implementación"/>
    <s v="SAN"/>
    <n v="93.333333333333314"/>
    <m/>
  </r>
  <r>
    <x v="5"/>
    <s v="Mosquera "/>
    <s v="SI"/>
    <s v="Política Pública de Seguridad y Salud en el Trabajo"/>
    <s v="Acuerdo No.06 de 2014"/>
    <n v="9"/>
    <s v="2014 - 2023"/>
    <s v="Implementación"/>
    <s v="Seguridad y salud en el trabajo"/>
    <n v="77.311827956989262"/>
    <m/>
  </r>
  <r>
    <x v="0"/>
    <s v="Nariño"/>
    <s v="SI"/>
    <s v="Política Pública de Discapacidad "/>
    <m/>
    <n v="10"/>
    <s v="2018 - 2028"/>
    <s v="Implementación"/>
    <s v="Discapacidad"/>
    <n v="35.161290322580648"/>
    <m/>
  </r>
  <r>
    <x v="0"/>
    <s v="Nariño"/>
    <s v="SI"/>
    <s v="Política Pública de Envejecimiento y Vejéz"/>
    <m/>
    <n v="10"/>
    <s v="2015 - 2025"/>
    <s v="Implementación"/>
    <s v="Envejecimiento y vejéz"/>
    <n v="50.268817204301065"/>
    <m/>
  </r>
  <r>
    <x v="0"/>
    <s v="Nariño"/>
    <s v="SI"/>
    <s v="Política Pública de Mujer y Equidad de Género"/>
    <m/>
    <n v="10"/>
    <s v="2015 - 2025"/>
    <s v="Implementación"/>
    <s v="Mujer y equidad de género"/>
    <n v="37.867383512544812"/>
    <m/>
  </r>
  <r>
    <x v="0"/>
    <s v="Nariño"/>
    <s v="SI"/>
    <s v="Política Pública de Primera Infancia, Infancia y Adolescencia"/>
    <m/>
    <n v="10"/>
    <s v="2013 - 2023"/>
    <s v="Implementación"/>
    <s v="PIIA"/>
    <n v="65.985663082437284"/>
    <m/>
  </r>
  <r>
    <x v="6"/>
    <s v="Nemocón"/>
    <s v="SI"/>
    <s v="Política Pública de Discapacidad "/>
    <m/>
    <n v="15"/>
    <s v="2014 - 2029"/>
    <s v="Implementación"/>
    <s v="Discapacidad"/>
    <n v="36.702508960573496"/>
    <m/>
  </r>
  <r>
    <x v="6"/>
    <s v="Nemocón"/>
    <s v="SI"/>
    <s v="Política Pública de Juventud"/>
    <m/>
    <n v="9"/>
    <s v="2014 - 2023"/>
    <s v="Implementación"/>
    <s v="Juventud"/>
    <n v="35.519713261648754"/>
    <m/>
  </r>
  <r>
    <x v="6"/>
    <s v="Nemocón"/>
    <s v="SI"/>
    <s v="Política Pública de Mujer y Equidad de Género"/>
    <m/>
    <n v="15"/>
    <s v="2014 - 2029"/>
    <s v="Implementación"/>
    <s v="Mujer y equidad de género"/>
    <n v="38.046594982078865"/>
    <m/>
  </r>
  <r>
    <x v="6"/>
    <s v="Nemocón"/>
    <s v="SI"/>
    <s v="Política Pública de Primera Infancia, Infancia y Adolescencia"/>
    <m/>
    <n v="15"/>
    <s v="2014 - 2029"/>
    <s v="Implementación"/>
    <s v="PIIA"/>
    <n v="35.627240143369178"/>
    <m/>
  </r>
  <r>
    <x v="0"/>
    <s v="Nilo"/>
    <s v="SI"/>
    <s v="Política Pública de Discapacidad "/>
    <m/>
    <n v="5"/>
    <s v="2017 - 2022"/>
    <s v="Implementación"/>
    <s v="Discapacidad"/>
    <n v="64.659498207885306"/>
    <m/>
  </r>
  <r>
    <x v="0"/>
    <s v="Nilo"/>
    <s v="SI"/>
    <s v="Política Pública de Envejecimiento y Vejéz"/>
    <m/>
    <n v="5"/>
    <s v="2017 - 2022"/>
    <s v="Implementación"/>
    <s v="Envejecimiento y vejéz"/>
    <n v="64.659498207885306"/>
    <m/>
  </r>
  <r>
    <x v="0"/>
    <s v="Nilo"/>
    <s v="SI"/>
    <s v="Política Pública de Familia"/>
    <m/>
    <n v="9"/>
    <s v="2013 - 2022"/>
    <s v="Implementación"/>
    <s v="Familia"/>
    <s v="Sin dato"/>
    <m/>
  </r>
  <r>
    <x v="0"/>
    <s v="Nilo"/>
    <s v="SI"/>
    <s v="Política Pública de Mujer y Equidad de Género"/>
    <m/>
    <n v="5"/>
    <s v="2017 - 2022"/>
    <s v="Implementación"/>
    <s v="Mujer y equidad de género"/>
    <s v="Sin dato"/>
    <m/>
  </r>
  <r>
    <x v="1"/>
    <s v="Nimaima"/>
    <s v="SI"/>
    <s v="Política Pública de Discapacidad "/>
    <s v="Acuerdo No.002 de 2013"/>
    <n v="13"/>
    <s v="2012 - 2025"/>
    <s v="Implementación"/>
    <s v="Discapacidad"/>
    <n v="42.616487455197138"/>
    <m/>
  </r>
  <r>
    <x v="1"/>
    <s v="Nimaima"/>
    <s v="SI"/>
    <s v="Política Pública de Envejecimiento y Vejéz"/>
    <m/>
    <n v="10"/>
    <s v="2015 - 2025"/>
    <s v="Implementación"/>
    <s v="Envejecimiento y vejéz"/>
    <n v="40.573476702508962"/>
    <m/>
  </r>
  <r>
    <x v="1"/>
    <s v="Nimaima"/>
    <s v="SI"/>
    <s v="Política Pública de Mujer y Equidad de Género"/>
    <m/>
    <n v="10"/>
    <s v="2013 - 2023"/>
    <s v="Implementación"/>
    <s v="Mujer y equidad de género"/>
    <n v="46.702508960573496"/>
    <m/>
  </r>
  <r>
    <x v="1"/>
    <s v="Nimaima"/>
    <s v="SI"/>
    <s v="Política Pública de Primera Infancia, Infancia y Adolescencia"/>
    <m/>
    <n v="10"/>
    <s v="2013 - 2023"/>
    <s v="Implementación"/>
    <s v="PIIA"/>
    <n v="45.949820788530467"/>
    <m/>
  </r>
  <r>
    <x v="1"/>
    <s v="Nocaima"/>
    <s v="NO"/>
    <s v="Política Pública de Discapacidad "/>
    <m/>
    <n v="10"/>
    <s v="2014 - 2024"/>
    <s v="Implementación"/>
    <s v="Discapacidad"/>
    <n v="39.229390681003586"/>
    <m/>
  </r>
  <r>
    <x v="1"/>
    <s v="Nocaima"/>
    <s v="NO"/>
    <s v="Política Pública de Envejecimiento y Vejéz"/>
    <m/>
    <n v="10"/>
    <s v="2015 - 2025"/>
    <s v="Implementación"/>
    <s v="Envejecimiento y vejéz"/>
    <n v="37.724014336917577"/>
    <m/>
  </r>
  <r>
    <x v="1"/>
    <s v="Nocaima"/>
    <s v="NO"/>
    <s v="Política Pública de Juventud"/>
    <m/>
    <n v="10"/>
    <s v="2013 - 2023"/>
    <s v="Implementación"/>
    <s v="Juventud"/>
    <s v="Sin dato"/>
    <m/>
  </r>
  <r>
    <x v="1"/>
    <s v="Nocaima"/>
    <s v="NO"/>
    <s v="Política Pública de Primera Infancia, Infancia y Adolescencia"/>
    <m/>
    <s v="Sin dato"/>
    <s v="Sin dato"/>
    <s v="Implementación"/>
    <s v="PIIA"/>
    <n v="42.401433691756282"/>
    <m/>
  </r>
  <r>
    <x v="1"/>
    <s v="Nocaima"/>
    <s v="NO"/>
    <s v="Política Pública de Mujer y Equidad de Género"/>
    <m/>
    <n v="10"/>
    <s v="2014 - 2024"/>
    <s v="Implementación"/>
    <s v="Mujer y equidad de género"/>
    <n v="39.982078853046616"/>
    <m/>
  </r>
  <r>
    <x v="11"/>
    <s v="Pacho"/>
    <s v="SI"/>
    <s v="Política Pública de Discapacidad "/>
    <m/>
    <n v="10"/>
    <s v="2019 - 2029"/>
    <s v="Implementación"/>
    <s v="Discapacidad"/>
    <s v="Sin dato"/>
    <m/>
  </r>
  <r>
    <x v="11"/>
    <s v="Pacho"/>
    <s v="SI"/>
    <s v="Política Pública de Envejecimiento y Vejéz"/>
    <m/>
    <n v="10"/>
    <s v="2017 - 2027"/>
    <s v="Implementación"/>
    <s v="Envejecimiento y vejéz"/>
    <s v="Sin dato"/>
    <m/>
  </r>
  <r>
    <x v="11"/>
    <s v="Pacho"/>
    <s v="SI"/>
    <s v="Política Pública de Mujer y Equidad de Género"/>
    <m/>
    <n v="10"/>
    <s v="2017 - 2027"/>
    <s v="Implementación"/>
    <s v="Mujer y equidad de género"/>
    <s v="Sin dato"/>
    <m/>
  </r>
  <r>
    <x v="11"/>
    <s v="Pacho"/>
    <s v="SI"/>
    <s v="Política Pública de Primera Infancia, Infancia y Adolescencia"/>
    <m/>
    <n v="10"/>
    <s v="2017 - 2027"/>
    <s v="Implementación"/>
    <s v="PIIA"/>
    <s v="Sin dato"/>
    <m/>
  </r>
  <r>
    <x v="11"/>
    <s v="Paime"/>
    <s v="SI"/>
    <s v="Política Pública de Discapacidad "/>
    <m/>
    <n v="10"/>
    <s v="2019 - 2029"/>
    <s v="Implementación"/>
    <s v="Discapacidad"/>
    <n v="51.648745519713259"/>
    <m/>
  </r>
  <r>
    <x v="11"/>
    <s v="Paime"/>
    <s v="SI"/>
    <s v="Política Pública de Juventud"/>
    <m/>
    <n v="10"/>
    <s v="2021 - 2031"/>
    <s v="Implementación"/>
    <s v="Juventud"/>
    <s v="Sin dato"/>
    <m/>
  </r>
  <r>
    <x v="11"/>
    <s v="Paime"/>
    <s v="SI"/>
    <s v="Política Pública de Mujer y Equidad de Género"/>
    <m/>
    <n v="10"/>
    <s v="2015 - 2025"/>
    <s v="Implementación"/>
    <s v="Mujer y equidad de género"/>
    <n v="52.831541218637994"/>
    <m/>
  </r>
  <r>
    <x v="11"/>
    <s v="Paime"/>
    <s v="SI"/>
    <s v="Política Pública de Primera Infancia, Infancia y Adolescencia"/>
    <m/>
    <n v="10"/>
    <s v="2015 - 2025"/>
    <s v="Implementación"/>
    <s v="PIIA"/>
    <n v="44.767025089605731"/>
    <m/>
  </r>
  <r>
    <x v="3"/>
    <s v="Pandi "/>
    <s v="SI"/>
    <s v="Política Pública de Discapacidad "/>
    <m/>
    <n v="9"/>
    <s v="2019 - 2028"/>
    <s v="Implementación"/>
    <s v="Discapacidad"/>
    <n v="44.229390681003593"/>
    <m/>
  </r>
  <r>
    <x v="3"/>
    <s v="Pandi "/>
    <s v="SI"/>
    <s v="Política Pública de Envejecimiento y Vejéz"/>
    <m/>
    <n v="9"/>
    <s v="2015 - 2024"/>
    <s v="Implementación"/>
    <s v="Envejecimiento y vejéz"/>
    <n v="44.498207885304673"/>
    <m/>
  </r>
  <r>
    <x v="3"/>
    <s v="Pandi "/>
    <s v="SI"/>
    <s v="Política Pública de Mujer y Equidad de Género"/>
    <m/>
    <n v="9"/>
    <s v="2015 - 2024"/>
    <s v="Implementación"/>
    <s v="Mujer y equidad de género"/>
    <n v="45.304659498207897"/>
    <m/>
  </r>
  <r>
    <x v="3"/>
    <s v="Pandi "/>
    <s v="SI"/>
    <s v="Política Pública de Primera Infancia, Infancia y Adolescencia"/>
    <m/>
    <n v="12"/>
    <s v="2014 - 2026"/>
    <s v="Implementación"/>
    <s v="PIIA"/>
    <n v="45.304659498207897"/>
    <m/>
  </r>
  <r>
    <x v="3"/>
    <s v="Pandi "/>
    <s v="SI"/>
    <s v="Política Pública de Seguridad Alimentaria y Nutricional"/>
    <m/>
    <n v="9"/>
    <s v="2019 - 2028"/>
    <s v="Implementación"/>
    <s v="SAN"/>
    <n v="31.057347670250895"/>
    <m/>
  </r>
  <r>
    <x v="13"/>
    <s v="Paratebueno"/>
    <s v="SI"/>
    <s v="Política Pública de Acción Comunal"/>
    <m/>
    <n v="10"/>
    <s v="2021 - 2031"/>
    <s v="Implementación"/>
    <s v="Acción comunal"/>
    <s v="Sin dato"/>
    <m/>
  </r>
  <r>
    <x v="13"/>
    <s v="Paratebueno"/>
    <s v="SI"/>
    <s v="Política Pública de Discapacidad "/>
    <m/>
    <n v="10"/>
    <s v="2016 - 2026"/>
    <s v="Implementación"/>
    <s v="Discapacidad"/>
    <n v="28.100358422939063"/>
    <m/>
  </r>
  <r>
    <x v="13"/>
    <s v="Paratebueno"/>
    <s v="SI"/>
    <s v="Política Pública de Envejecimiento y Vejéz"/>
    <m/>
    <s v="Sin dato"/>
    <s v="Sin dato"/>
    <s v="Implementación"/>
    <s v="Envejecimiento y vejéz"/>
    <n v="46.379928315412194"/>
    <m/>
  </r>
  <r>
    <x v="13"/>
    <s v="Paratebueno"/>
    <s v="SI"/>
    <s v="Política Pública de Juventud"/>
    <m/>
    <s v="Sin dato"/>
    <s v="Sin dato"/>
    <s v="Implementación"/>
    <s v="Juventud"/>
    <s v="Sin dato"/>
    <m/>
  </r>
  <r>
    <x v="13"/>
    <s v="Paratebueno"/>
    <s v="SI"/>
    <s v="Política Pública de Mujer y Equidad de Género"/>
    <m/>
    <n v="9"/>
    <s v="2016 - 2025"/>
    <s v="Implementación"/>
    <s v="Mujer y equidad de género"/>
    <n v="29.713261648745515"/>
    <m/>
  </r>
  <r>
    <x v="13"/>
    <s v="Paratebueno"/>
    <s v="SI"/>
    <s v="Política Pública de Primera Infancia, Infancia y Adolescencia"/>
    <m/>
    <n v="9"/>
    <s v="2014 - 2023"/>
    <s v="Implementación"/>
    <s v="PIIA"/>
    <n v="36.702508960573489"/>
    <m/>
  </r>
  <r>
    <x v="3"/>
    <s v="Pasca"/>
    <s v="SI"/>
    <s v="Política Pública de Discapacidad "/>
    <m/>
    <n v="10"/>
    <s v="2016 - 2026"/>
    <s v="Implementación"/>
    <s v="Discapacidad"/>
    <n v="52.114695340501797"/>
    <m/>
  </r>
  <r>
    <x v="3"/>
    <s v="Pasca"/>
    <s v="SI"/>
    <s v="Política Pública de Envejecimiento y Vejéz"/>
    <m/>
    <n v="11"/>
    <s v="2016 - 2027"/>
    <s v="Implementación"/>
    <s v="Envejecimiento y vejéz"/>
    <n v="51.254480286738357"/>
    <m/>
  </r>
  <r>
    <x v="3"/>
    <s v="Pasca"/>
    <s v="SI"/>
    <s v="Política Pública de Juventud"/>
    <m/>
    <n v="10"/>
    <s v="2016 - 2026"/>
    <s v="Implementación"/>
    <s v="Juventud"/>
    <n v="53.351254480286734"/>
    <m/>
  </r>
  <r>
    <x v="3"/>
    <s v="Pasca"/>
    <s v="SI"/>
    <s v="Política Pública de Mujer y Equidad de Género"/>
    <m/>
    <n v="10"/>
    <s v="2016 - 2026"/>
    <s v="Implementación"/>
    <s v="Mujer y equidad de género"/>
    <n v="50.286738351254492"/>
    <m/>
  </r>
  <r>
    <x v="3"/>
    <s v="Pasca"/>
    <s v="SI"/>
    <s v="Política Pública de Primera Infancia, Infancia y Adolescencia"/>
    <m/>
    <n v="9"/>
    <s v="2014 - 2023"/>
    <s v="Implementación"/>
    <s v="PIIA"/>
    <n v="44.229390681003601"/>
    <m/>
  </r>
  <r>
    <x v="7"/>
    <s v="Puerto Salgar"/>
    <s v="SI"/>
    <s v="Política Pública de Acción Comunal"/>
    <m/>
    <n v="10"/>
    <s v="2021 - 2031"/>
    <s v="Agenda Pública"/>
    <s v="Acción comunal"/>
    <s v="Sin dato"/>
    <m/>
  </r>
  <r>
    <x v="7"/>
    <s v="Puerto Salgar"/>
    <s v="SI"/>
    <s v="Política Pública de Discapacidad "/>
    <m/>
    <n v="10"/>
    <s v="2021 - 2031"/>
    <s v="Formulación"/>
    <s v="Discapacidad"/>
    <n v="82.133333333333326"/>
    <m/>
  </r>
  <r>
    <x v="7"/>
    <s v="Puerto Salgar"/>
    <s v="SI"/>
    <s v="Política Pública de Envejecimiento y Vejéz"/>
    <m/>
    <n v="10"/>
    <s v="2021 - 2031"/>
    <s v="Formulación"/>
    <s v="Envejecimiento y vejéz"/>
    <n v="94"/>
    <m/>
  </r>
  <r>
    <x v="7"/>
    <s v="Puerto Salgar"/>
    <s v="SI"/>
    <s v="Política Pública de Juventud"/>
    <m/>
    <n v="10"/>
    <s v="2021 - 2031"/>
    <s v="Formulación"/>
    <s v="Juventud"/>
    <n v="94"/>
    <m/>
  </r>
  <r>
    <x v="7"/>
    <s v="Puerto Salgar"/>
    <s v="SI"/>
    <s v="Política Pública de LGTBI"/>
    <m/>
    <n v="10"/>
    <s v="2021 - 2031"/>
    <s v="Formulación"/>
    <s v="LGTBI"/>
    <s v="Sin dato"/>
    <m/>
  </r>
  <r>
    <x v="7"/>
    <s v="Puerto Salgar"/>
    <s v="SI"/>
    <s v="Política Pública de Mujer y Equidad de Género"/>
    <m/>
    <n v="10"/>
    <s v="2021 - 2031"/>
    <s v="Formulación"/>
    <s v="Mujer y equidad de género"/>
    <s v="Sin dato"/>
    <m/>
  </r>
  <r>
    <x v="7"/>
    <s v="Puerto Salgar"/>
    <s v="SI"/>
    <s v="Política Pública de Primera Infancia, Infancia y Adolescencia"/>
    <m/>
    <n v="10"/>
    <s v="2020 - 2030"/>
    <s v="Implementación"/>
    <s v="PIIA"/>
    <n v="44.229390681003601"/>
    <m/>
  </r>
  <r>
    <x v="7"/>
    <s v="Puerto Salgar"/>
    <s v="SI"/>
    <s v="Política Pública de Victimas del Conflicto Armado"/>
    <m/>
    <n v="10"/>
    <s v="2021 - 2031"/>
    <s v="Agenda Pública"/>
    <s v="Víctimas del conflicto"/>
    <n v="100"/>
    <m/>
  </r>
  <r>
    <x v="1"/>
    <s v="Quebradanegra"/>
    <s v="SI"/>
    <s v="Política Pública de Discapacidad "/>
    <m/>
    <n v="10"/>
    <s v="2017 - 2027"/>
    <s v="Implementación"/>
    <s v="Discapacidad"/>
    <n v="41.218637992831553"/>
    <m/>
  </r>
  <r>
    <x v="1"/>
    <s v="Quebradanegra"/>
    <s v="SI"/>
    <s v="Política Pública de Envejecimiento y Vejéz"/>
    <m/>
    <n v="10"/>
    <s v="2014 - 2024"/>
    <s v="Implementación"/>
    <s v="Envejecimiento y vejéz"/>
    <n v="29.713261648745522"/>
    <m/>
  </r>
  <r>
    <x v="1"/>
    <s v="Quebradanegra"/>
    <s v="SI"/>
    <s v="Política Pública de Mujer y Equidad de Género"/>
    <m/>
    <n v="10"/>
    <s v="2014 - 2024"/>
    <s v="Implementación"/>
    <s v="Mujer y equidad de género"/>
    <n v="30.788530465949826"/>
    <m/>
  </r>
  <r>
    <x v="1"/>
    <s v="Quebradanegra"/>
    <s v="SI"/>
    <s v="Política Pública de Primera Infancia, Infancia y Adolescencia"/>
    <m/>
    <n v="10"/>
    <s v="2013 - 2023"/>
    <s v="Implementación"/>
    <s v="PIIA"/>
    <n v="32.186379928315411"/>
    <m/>
  </r>
  <r>
    <x v="8"/>
    <s v="Quetame"/>
    <s v="SI"/>
    <s v="Política Pública de Discapacidad "/>
    <m/>
    <n v="10"/>
    <s v="2017 - 2027"/>
    <s v="Implementación"/>
    <s v="Discapacidad"/>
    <n v="42.078853046595"/>
    <m/>
  </r>
  <r>
    <x v="8"/>
    <s v="Quetame"/>
    <s v="SI"/>
    <s v="Política Pública de Mujer y Equidad de Género"/>
    <m/>
    <n v="10"/>
    <s v="2019 - 2029"/>
    <s v="Implementación"/>
    <s v="Mujer y equidad de género"/>
    <n v="55.197132616487444"/>
    <m/>
  </r>
  <r>
    <x v="8"/>
    <s v="Quetame"/>
    <s v="SI"/>
    <s v="Política Pública de Primera Infancia, Infancia y Adolescencia"/>
    <m/>
    <n v="10"/>
    <s v="2013 - 2023"/>
    <s v="Implementación"/>
    <s v="PIIA"/>
    <n v="35.627240143369185"/>
    <m/>
  </r>
  <r>
    <x v="2"/>
    <s v="Quipile"/>
    <s v="NO"/>
    <s v="Política Pública de Discapacidad "/>
    <m/>
    <n v="10"/>
    <s v="2015 - 2025"/>
    <s v="Implementación"/>
    <s v="Discapacidad"/>
    <n v="42.078853046595"/>
    <m/>
  </r>
  <r>
    <x v="2"/>
    <s v="Quipile"/>
    <s v="NO"/>
    <s v="Política Pública de Juventud"/>
    <m/>
    <n v="10"/>
    <s v="2017 - 2027"/>
    <s v="Implementación"/>
    <s v="Juventud"/>
    <n v="38.853046594982089"/>
    <m/>
  </r>
  <r>
    <x v="2"/>
    <s v="Quipile"/>
    <s v="NO"/>
    <s v="Política Pública de Salud Pública"/>
    <s v="Acuerdo No.06 de 2015"/>
    <n v="10"/>
    <s v="2015 - 2025"/>
    <s v="Implementación"/>
    <s v="Salud pública"/>
    <n v="39.390681003584234"/>
    <m/>
  </r>
  <r>
    <x v="2"/>
    <s v="Quipile"/>
    <s v="NO"/>
    <s v="Política Pública de Seguridad Alimentaria y Nutricional"/>
    <m/>
    <n v="10"/>
    <s v="2015 - 2025"/>
    <s v="Implementación"/>
    <s v="SAN"/>
    <n v="41.003584229390697"/>
    <m/>
  </r>
  <r>
    <x v="0"/>
    <s v="Ricaurte"/>
    <s v="SI"/>
    <s v="Política Pública de Discapacidad "/>
    <m/>
    <n v="5"/>
    <s v="2017 - 2022"/>
    <s v="Implementación"/>
    <s v="Discapacidad"/>
    <n v="75.053763440860209"/>
    <m/>
  </r>
  <r>
    <x v="0"/>
    <s v="Ricaurte"/>
    <s v="SI"/>
    <s v="Política Pública de Envejecimiento y Vejéz"/>
    <m/>
    <n v="6"/>
    <s v="2016 - 2022"/>
    <s v="Implementación"/>
    <s v="Envejecimiento y vejéz"/>
    <n v="73.620071684587813"/>
    <m/>
  </r>
  <r>
    <x v="0"/>
    <s v="Ricaurte"/>
    <s v="SI"/>
    <s v="Política Pública de Familia"/>
    <s v="Acuerdo No.019 de 2019"/>
    <n v="11"/>
    <s v="2019 - 2030"/>
    <s v="Agenda Pública"/>
    <s v="Familia"/>
    <n v="76.774193548387117"/>
    <m/>
  </r>
  <r>
    <x v="0"/>
    <s v="Ricaurte"/>
    <s v="SI"/>
    <s v="Política Pública de Juventud"/>
    <m/>
    <n v="8"/>
    <s v="2014 - 2022"/>
    <s v="Implementación"/>
    <s v="Juventud"/>
    <n v="76.774193548387117"/>
    <m/>
  </r>
  <r>
    <x v="0"/>
    <s v="Ricaurte"/>
    <s v="SI"/>
    <s v="Política Pública de Mujer y Equidad de Género"/>
    <m/>
    <n v="6"/>
    <s v="2016 - 2022"/>
    <s v="Implementación"/>
    <s v="Mujer y equidad de género"/>
    <n v="76.774193548387117"/>
    <m/>
  </r>
  <r>
    <x v="0"/>
    <s v="Ricaurte"/>
    <s v="SI"/>
    <s v="Política Pública de Seguridad Alimentaria y Nutricional"/>
    <m/>
    <n v="6"/>
    <s v="2016 - 2022"/>
    <s v="Implementación"/>
    <s v="SAN"/>
    <n v="76.774193548387117"/>
    <m/>
  </r>
  <r>
    <x v="2"/>
    <s v="San Antonio del Tequendama"/>
    <s v="NO"/>
    <s v="Política Pública de Discapacidad "/>
    <m/>
    <n v="9"/>
    <s v="2018 - 2027"/>
    <s v="Implementación"/>
    <s v="Discapacidad"/>
    <n v="64.26523297491039"/>
    <m/>
  </r>
  <r>
    <x v="2"/>
    <s v="San Antonio del Tequendama"/>
    <s v="NO"/>
    <s v="Política Pública de Envejecimiento y Vejéz"/>
    <m/>
    <n v="10"/>
    <s v="2018 - 2028"/>
    <s v="Implementación"/>
    <s v="Envejecimiento y vejéz"/>
    <n v="58.655913978494631"/>
    <m/>
  </r>
  <r>
    <x v="2"/>
    <s v="San Antonio del Tequendama"/>
    <s v="NO"/>
    <s v="Política Pública de Erradicación del Trabajo Infantíl"/>
    <m/>
    <n v="9"/>
    <s v="2018 - 2027"/>
    <s v="Implementación"/>
    <s v="Erradicación de trabajo infantíl"/>
    <n v="59.892473118279575"/>
    <m/>
  </r>
  <r>
    <x v="2"/>
    <s v="San Antonio del Tequendama"/>
    <s v="NO"/>
    <s v="Política Pública de Juventud"/>
    <m/>
    <n v="9"/>
    <s v="2017 - 2026"/>
    <s v="Implementación"/>
    <s v="Juventud"/>
    <s v="Sin dato"/>
    <m/>
  </r>
  <r>
    <x v="2"/>
    <s v="San Antonio del Tequendama"/>
    <s v="NO"/>
    <s v="Política Pública de Mujer y Equidad de Género"/>
    <m/>
    <n v="9"/>
    <s v="2018 - 2027"/>
    <s v="Implementación"/>
    <s v="Mujer y equidad de género"/>
    <n v="65.913978494623663"/>
    <m/>
  </r>
  <r>
    <x v="2"/>
    <s v="San Antonio del Tequendama"/>
    <s v="NO"/>
    <s v="Política Pública de DDH, Paz, Convivencia y Cultura Ciudadana"/>
    <m/>
    <n v="9"/>
    <s v="2018 - 2027"/>
    <s v="Implementación"/>
    <s v="Paz"/>
    <s v="Sin dato"/>
    <m/>
  </r>
  <r>
    <x v="2"/>
    <s v="San Antonio del Tequendama"/>
    <s v="NO"/>
    <s v="Política Pública de Primera Infancia, Infancia y Adolescencia"/>
    <m/>
    <n v="10"/>
    <s v="2018 - 2028"/>
    <s v="Implementación"/>
    <s v="PIIA"/>
    <n v="52.688172043010759"/>
    <m/>
  </r>
  <r>
    <x v="2"/>
    <s v="San Antonio del Tequendama"/>
    <s v="NO"/>
    <s v="Política Pública de Salud Sexual"/>
    <m/>
    <n v="14"/>
    <s v="2013 - 2027"/>
    <s v="Implementación"/>
    <s v="Salud sexual"/>
    <n v="58.422939068100362"/>
    <m/>
  </r>
  <r>
    <x v="2"/>
    <s v="San Antonio del Tequendama"/>
    <s v="NO"/>
    <s v="Política Pública de Seguridad Alimentaria y Nutricional"/>
    <m/>
    <n v="10"/>
    <s v="2018 - 2028"/>
    <s v="Implementación"/>
    <s v="SAN"/>
    <n v="57.455197132616497"/>
    <m/>
  </r>
  <r>
    <x v="2"/>
    <s v="San Antonio del Tequendama"/>
    <s v="NO"/>
    <s v="Política Pública de Victimas del Conflicto Armado"/>
    <m/>
    <n v="10"/>
    <s v="2018 - 2028"/>
    <s v="Implementación"/>
    <s v="Víctimas del conflicto"/>
    <n v="59.784946236559136"/>
    <m/>
  </r>
  <r>
    <x v="3"/>
    <s v="San Bernardo"/>
    <s v="SI"/>
    <s v="Política Pública de Discapacidad "/>
    <m/>
    <n v="9"/>
    <s v="2018 - 2027"/>
    <s v="Implementación"/>
    <s v="Discapacidad"/>
    <n v="46.559139784946247"/>
    <m/>
  </r>
  <r>
    <x v="3"/>
    <s v="San Bernardo"/>
    <s v="SI"/>
    <s v="Política Pública de Envejecimiento y Vejéz"/>
    <m/>
    <n v="9"/>
    <s v="2018 - 2027"/>
    <s v="Implementación"/>
    <s v="Envejecimiento y vejéz"/>
    <n v="47.741935483870975"/>
    <m/>
  </r>
  <r>
    <x v="3"/>
    <s v="San Bernardo"/>
    <s v="SI"/>
    <s v="Política Pública de Juventud"/>
    <m/>
    <n v="9"/>
    <s v="2018 - 2027"/>
    <s v="Implementación"/>
    <s v="Juventud"/>
    <n v="49.892473118279568"/>
    <m/>
  </r>
  <r>
    <x v="3"/>
    <s v="San Bernardo"/>
    <s v="SI"/>
    <s v="Política Pública de Mujer y Equidad de Género"/>
    <m/>
    <n v="9"/>
    <s v="2018 - 2027"/>
    <s v="Implementación"/>
    <s v="Mujer y equidad de género"/>
    <n v="48.74551971326165"/>
    <m/>
  </r>
  <r>
    <x v="3"/>
    <s v="San Bernardo"/>
    <s v="SI"/>
    <s v="Política Pública de Primera Infancia, Infancia y Adolescencia"/>
    <m/>
    <n v="9"/>
    <s v="2018 - 2027"/>
    <s v="Implementación"/>
    <s v="PIIA"/>
    <n v="49.713261648745522"/>
    <m/>
  </r>
  <r>
    <x v="3"/>
    <s v="San Bernardo"/>
    <s v="SI"/>
    <s v="Política Pública de Salud Mental"/>
    <m/>
    <n v="9"/>
    <s v="2018 - 2027"/>
    <s v="Implementación"/>
    <s v="Salud mental"/>
    <n v="43.33333333333335"/>
    <m/>
  </r>
  <r>
    <x v="3"/>
    <s v="San Bernardo"/>
    <s v="SI"/>
    <s v="Política Pública de Seguridad Alimentaria y Nutricional"/>
    <s v="Acuerdo No.14 de 2017"/>
    <n v="10"/>
    <s v="2017 - 2027"/>
    <s v="Implementación"/>
    <s v="SAN"/>
    <n v="68.172043010752674"/>
    <m/>
  </r>
  <r>
    <x v="11"/>
    <s v="San Cayetano"/>
    <s v="SI"/>
    <s v="Política Pública de Discapacidad "/>
    <m/>
    <n v="10"/>
    <s v="2019 - 2029"/>
    <s v="Implementación"/>
    <s v="Discapacidad"/>
    <n v="34.01433691756273"/>
    <m/>
  </r>
  <r>
    <x v="11"/>
    <s v="San Cayetano"/>
    <s v="SI"/>
    <s v="Política Pública de Envejecimiento y Vejéz"/>
    <m/>
    <n v="10"/>
    <s v="2019 - 2029"/>
    <s v="Implementación"/>
    <s v="Envejecimiento y vejéz"/>
    <n v="30.250896057347674"/>
    <m/>
  </r>
  <r>
    <x v="11"/>
    <s v="San Cayetano"/>
    <s v="SI"/>
    <s v="Política Pública de Juventud"/>
    <m/>
    <n v="10"/>
    <s v="2019 - 2029"/>
    <s v="Implementación"/>
    <s v="Juventud"/>
    <n v="34.551971326164882"/>
    <m/>
  </r>
  <r>
    <x v="11"/>
    <s v="San Cayetano"/>
    <s v="SI"/>
    <s v="Política Pública de Mujer y Equidad de Género"/>
    <m/>
    <n v="10"/>
    <s v="2019 - 2029"/>
    <s v="Implementación"/>
    <s v="Mujer y equidad de género"/>
    <n v="35.089605734767034"/>
    <m/>
  </r>
  <r>
    <x v="11"/>
    <s v="San Cayetano"/>
    <s v="SI"/>
    <s v="Política Pública de Primera Infancia, Infancia y Adolescencia"/>
    <m/>
    <n v="10"/>
    <s v="2019 - 2029"/>
    <s v="Implementación"/>
    <s v="PIIA"/>
    <n v="34.551971326164882"/>
    <m/>
  </r>
  <r>
    <x v="11"/>
    <s v="San Cayetano"/>
    <s v="SI"/>
    <s v="Política Pública de Seguridad Alimentaria y Nutricional"/>
    <m/>
    <n v="10"/>
    <s v="2019 - 2029"/>
    <s v="Implementación"/>
    <s v="SAN"/>
    <n v="33.476702508960585"/>
    <m/>
  </r>
  <r>
    <x v="1"/>
    <s v="San Francisco"/>
    <s v="SI"/>
    <s v="Política Pública de Primera Infancia, Infancia y Adolescencia"/>
    <m/>
    <n v="11"/>
    <s v="2014 - 2025"/>
    <s v="Implementación"/>
    <s v="PIIA"/>
    <n v="34.068100358422939"/>
    <m/>
  </r>
  <r>
    <x v="1"/>
    <s v="San Francisco"/>
    <s v="SI"/>
    <s v="Política Pública de Juventud"/>
    <m/>
    <s v="Sin dato"/>
    <s v="Sin dato"/>
    <s v="Implementación"/>
    <s v="Juventud"/>
    <n v="30.788530465949822"/>
    <m/>
  </r>
  <r>
    <x v="1"/>
    <s v="San Francisco"/>
    <s v="SI"/>
    <s v="Política Pública de Discapacidad "/>
    <m/>
    <s v="Sin dato"/>
    <s v="Sin dato"/>
    <s v="Implementación"/>
    <s v="Discapacidad"/>
    <n v="32.078853046594979"/>
    <m/>
  </r>
  <r>
    <x v="1"/>
    <s v="San Francisco"/>
    <s v="SI"/>
    <s v="Política Pública de Mujer y Equidad de Género"/>
    <m/>
    <s v="Sin dato"/>
    <s v="Sin dato"/>
    <s v="Implementación"/>
    <s v="Mujer y equidad de género"/>
    <n v="34.229390681003586"/>
    <m/>
  </r>
  <r>
    <x v="1"/>
    <s v="San Francisco"/>
    <s v="SI"/>
    <s v="Política Pública de Primera Infancia, Infancia y Adolescencia"/>
    <m/>
    <s v="Sin dato"/>
    <s v="Sin dato"/>
    <s v="Implementación"/>
    <s v="PIIA"/>
    <n v="34.068100358422939"/>
    <m/>
  </r>
  <r>
    <x v="4"/>
    <s v="San Juan de Rioseco"/>
    <s v="SI"/>
    <s v="Política Pública de Envejecimiento y Vejéz"/>
    <m/>
    <n v="10"/>
    <s v="2020 - 2030"/>
    <s v="Implementación"/>
    <s v="Envejecimiento y vejéz"/>
    <s v="Sin dato"/>
    <m/>
  </r>
  <r>
    <x v="4"/>
    <s v="San Juan de Rioseco"/>
    <s v="SI"/>
    <s v="Política Pública de Mujer y Equidad de Género"/>
    <m/>
    <n v="10"/>
    <s v="2020 - 2030"/>
    <s v="Implementación"/>
    <s v="Mujer y equidad de género"/>
    <s v="Sin dato"/>
    <m/>
  </r>
  <r>
    <x v="4"/>
    <s v="San Juan de Rioseco"/>
    <s v="SI"/>
    <s v="Política Pública de Primera Infancia, Infancia y Adolescencia"/>
    <m/>
    <n v="10"/>
    <s v="2020 - 2030"/>
    <s v="Implementación"/>
    <s v="PIIA"/>
    <n v="59.066666666666663"/>
    <m/>
  </r>
  <r>
    <x v="1"/>
    <s v="Sasaima"/>
    <s v="NO"/>
    <s v="Política Pública de Discapacidad "/>
    <m/>
    <n v="10"/>
    <s v="2017 - 2027"/>
    <s v="Implementación"/>
    <s v="Discapacidad"/>
    <n v="38.207885304659513"/>
    <m/>
  </r>
  <r>
    <x v="1"/>
    <s v="Sasaima"/>
    <s v="NO"/>
    <s v="Política Pública de Envejecimiento y Vejéz"/>
    <m/>
    <n v="10"/>
    <s v="2017 - 2027"/>
    <s v="Implementación"/>
    <s v="Envejecimiento y vejéz"/>
    <n v="37.186379928315425"/>
    <m/>
  </r>
  <r>
    <x v="1"/>
    <s v="Sasaima"/>
    <s v="NO"/>
    <s v="Política Pública de Mujer y Equidad de Género"/>
    <m/>
    <n v="10"/>
    <s v="2017 - 2027"/>
    <s v="Implementación"/>
    <s v="Mujer y equidad de género"/>
    <n v="36.326164874551985"/>
    <m/>
  </r>
  <r>
    <x v="1"/>
    <s v="Sasaima"/>
    <s v="NO"/>
    <s v="Política Pública de Primera Infancia, Infancia y Adolescencia"/>
    <m/>
    <n v="10"/>
    <s v="2017 - 2027"/>
    <s v="Implementación"/>
    <s v="PIIA"/>
    <n v="43.476702508960578"/>
    <m/>
  </r>
  <r>
    <x v="10"/>
    <s v="Sesquilé"/>
    <s v="SI"/>
    <s v="Política Pública de Acción Comunal"/>
    <m/>
    <s v="Sin dato"/>
    <s v="Sin dato"/>
    <s v="Formulación"/>
    <s v="Acción comunal"/>
    <s v="Sin dato"/>
    <m/>
  </r>
  <r>
    <x v="10"/>
    <s v="Sesquilé"/>
    <s v="SI"/>
    <s v="Política Pública de Discapacidad "/>
    <m/>
    <n v="10"/>
    <s v="2017 - 2027"/>
    <s v="Implementación"/>
    <s v="Discapacidad"/>
    <n v="49.605734767025091"/>
    <m/>
  </r>
  <r>
    <x v="10"/>
    <s v="Sesquilé"/>
    <s v="SI"/>
    <s v="Política Pública de Envejecimiento y Vejéz"/>
    <m/>
    <n v="10"/>
    <s v="2019 - 2029"/>
    <s v="Implementación"/>
    <s v="Envejecimiento y vejéz"/>
    <n v="55.412186379928315"/>
    <m/>
  </r>
  <r>
    <x v="10"/>
    <s v="Sesquilé"/>
    <s v="SI"/>
    <s v="Política Pública de Juventud"/>
    <m/>
    <n v="11"/>
    <s v="2019 - 2030"/>
    <s v="Implementación"/>
    <s v="Juventud"/>
    <n v="44.767025089605731"/>
    <m/>
  </r>
  <r>
    <x v="10"/>
    <s v="Sesquilé"/>
    <s v="SI"/>
    <s v="Política Pública de Mujer y Equidad de Género"/>
    <m/>
    <n v="10"/>
    <s v="2019 - 2029"/>
    <s v="Implementación"/>
    <s v="Mujer y equidad de género"/>
    <n v="59.121863799283148"/>
    <m/>
  </r>
  <r>
    <x v="10"/>
    <s v="Sesquilé"/>
    <s v="SI"/>
    <s v="Política Pública de Primera Infancia, Infancia y Adolescencia"/>
    <m/>
    <n v="10"/>
    <s v="2019 - 2029"/>
    <s v="Implementación"/>
    <s v="PIIA"/>
    <n v="52.455197132616476"/>
    <m/>
  </r>
  <r>
    <x v="10"/>
    <s v="Sesquilé"/>
    <s v="SI"/>
    <s v="Política Pública de Seguridad Alimentaria y Nutricional"/>
    <m/>
    <n v="11"/>
    <s v="2019 - 2030"/>
    <s v="Implementación"/>
    <s v="SAN"/>
    <n v="39.928315412186393"/>
    <m/>
  </r>
  <r>
    <x v="10"/>
    <s v="Sesquilé"/>
    <s v="SI"/>
    <s v="Política Pública de Prevención del Consumo de Sustancias Psicoactivas"/>
    <m/>
    <n v="10"/>
    <s v="2019 - 2029"/>
    <s v="Implementación"/>
    <s v="SPA"/>
    <n v="46.379928315412201"/>
    <m/>
  </r>
  <r>
    <x v="3"/>
    <s v="Silvania"/>
    <s v="SI"/>
    <s v="Política Pública de Discapacidad "/>
    <m/>
    <n v="10"/>
    <s v="2019 - 2029"/>
    <s v="Implementación"/>
    <s v="Discapacidad"/>
    <n v="67.706093189964179"/>
    <m/>
  </r>
  <r>
    <x v="3"/>
    <s v="Silvania"/>
    <s v="SI"/>
    <s v="Política Pública de Emprendimiento"/>
    <m/>
    <n v="11"/>
    <s v="2015 - 2026"/>
    <s v="Implementación"/>
    <s v="Emprendimiento"/>
    <n v="40.250896057347681"/>
    <m/>
  </r>
  <r>
    <x v="3"/>
    <s v="Silvania"/>
    <s v="SI"/>
    <s v="Política Pública de Envejecimiento y Vejéz"/>
    <m/>
    <n v="10"/>
    <s v="2019 - 2029"/>
    <s v="Implementación"/>
    <s v="Envejecimiento y vejéz"/>
    <n v="69.587813620071699"/>
    <m/>
  </r>
  <r>
    <x v="3"/>
    <s v="Silvania"/>
    <s v="SI"/>
    <s v="Política Pública de Juventud"/>
    <m/>
    <n v="10"/>
    <s v="2019 - 2029"/>
    <s v="Implementación"/>
    <s v="Juventud"/>
    <n v="73.082437275985669"/>
    <m/>
  </r>
  <r>
    <x v="3"/>
    <s v="Silvania"/>
    <s v="SI"/>
    <s v="Política Pública de Mujer y Equidad de Género"/>
    <m/>
    <n v="10"/>
    <s v="2011 - 2021"/>
    <s v="Implementación"/>
    <s v="Mujer y equidad de género"/>
    <n v="53.63799283154124"/>
    <m/>
  </r>
  <r>
    <x v="3"/>
    <s v="Silvania"/>
    <s v="SI"/>
    <s v="Política Pública de Salud Mental"/>
    <m/>
    <n v="10"/>
    <s v="2019 - 2029"/>
    <s v="Implementación"/>
    <s v="Salud mental"/>
    <n v="67.16845878136202"/>
    <m/>
  </r>
  <r>
    <x v="9"/>
    <s v="Simijaca"/>
    <s v="NO"/>
    <s v="Política Pública de Discapacidad "/>
    <s v="Acuerdo No.21 de 2018"/>
    <n v="8"/>
    <s v="2018 - 2027"/>
    <s v="Implementación"/>
    <s v="Discapacidad"/>
    <n v="54.265232974910383"/>
    <m/>
  </r>
  <r>
    <x v="9"/>
    <s v="Simijaca"/>
    <s v="NO"/>
    <s v="Política Pública de Envejecimiento y Vejéz"/>
    <s v="Acuerdo No.04 de 2018"/>
    <n v="10"/>
    <s v="2017 - 2027"/>
    <s v="Implementación"/>
    <s v="Envejecimiento y vejéz"/>
    <n v="62.508960573476706"/>
    <m/>
  </r>
  <r>
    <x v="9"/>
    <s v="Simijaca"/>
    <s v="NO"/>
    <s v="Política Pública de Primera Infancia, Infancia y Adolescencia"/>
    <s v="Acuerdo No.30 de 2013"/>
    <n v="10"/>
    <s v="2013 - 2023"/>
    <s v="Agenda Pública"/>
    <s v="PIIA"/>
    <n v="49.229390681003593"/>
    <m/>
  </r>
  <r>
    <x v="9"/>
    <s v="Simijaca"/>
    <s v="NO"/>
    <s v="Política Pública de Victimas del Conflicto Armado"/>
    <s v="Acuerdo No.14 de 2018"/>
    <n v="13"/>
    <s v="2018 - 2026"/>
    <s v="Implementación"/>
    <s v="Víctimas del conflicto"/>
    <n v="54.874551971326163"/>
    <m/>
  </r>
  <r>
    <x v="6"/>
    <s v="Sopó"/>
    <s v="NO"/>
    <s v="Política Pública de Envejecimiento y Vejéz"/>
    <m/>
    <n v="9"/>
    <s v="2015 - 2024"/>
    <s v="Implementación"/>
    <s v="Envejecimiento y vejéz"/>
    <n v="55.286738351254492"/>
    <m/>
  </r>
  <r>
    <x v="6"/>
    <s v="Sopó"/>
    <s v="NO"/>
    <s v="Política Pública de Generación de Ingresos"/>
    <m/>
    <n v="9"/>
    <s v="2019 - 2028"/>
    <s v="Implementación"/>
    <s v="Generación de ingresos"/>
    <n v="40.340501792114708"/>
    <m/>
  </r>
  <r>
    <x v="6"/>
    <s v="Sopó"/>
    <s v="NO"/>
    <s v="Política Pública de Juventud"/>
    <m/>
    <n v="10"/>
    <s v="2019 - 2029"/>
    <s v="Implementación"/>
    <s v="Juventud"/>
    <n v="40.071684587813635"/>
    <m/>
  </r>
  <r>
    <x v="6"/>
    <s v="Sopó"/>
    <s v="NO"/>
    <s v="Política Pública de Libertad Religiosa"/>
    <m/>
    <n v="7"/>
    <s v="2021 - 2028"/>
    <s v="Implementación"/>
    <s v="Libertad religiosa"/>
    <n v="38.046594982078865"/>
    <m/>
  </r>
  <r>
    <x v="6"/>
    <s v="Sopó"/>
    <s v="NO"/>
    <s v="Política Pública de Mujer y Equidad de Género"/>
    <m/>
    <n v="10"/>
    <s v="2017 - 2027"/>
    <s v="Implementación"/>
    <s v="Mujer y equidad de género"/>
    <n v="41.093189964157716"/>
    <m/>
  </r>
  <r>
    <x v="6"/>
    <s v="Sopó"/>
    <s v="NO"/>
    <s v="Política Pública de Primera Infancia, Infancia y Adolescencia"/>
    <m/>
    <n v="10"/>
    <s v="2013 - 2023"/>
    <s v="Implementación"/>
    <s v="PIIA"/>
    <n v="34.157706093189965"/>
    <m/>
  </r>
  <r>
    <x v="6"/>
    <s v="Sopó"/>
    <s v="NO"/>
    <s v="Política Pública de Recreación y Deporte"/>
    <m/>
    <n v="11"/>
    <s v="2021 - 2032"/>
    <s v="Implementación"/>
    <s v="Recreación y deporte"/>
    <n v="58.207885304659506"/>
    <m/>
  </r>
  <r>
    <x v="6"/>
    <s v="Sopó"/>
    <s v="NO"/>
    <s v="Política Pública de Seguridad Alimentaria y Nutricional"/>
    <m/>
    <n v="2023"/>
    <s v="2013 - 2023"/>
    <s v="Implementación"/>
    <s v="SAN"/>
    <n v="32.75985663082438"/>
    <m/>
  </r>
  <r>
    <x v="5"/>
    <s v="Subachoque"/>
    <s v="SI"/>
    <s v="Política Pública de Primera Infancia, Infancia y Adolescencia"/>
    <m/>
    <s v="Sin dato"/>
    <s v="Sin dato"/>
    <s v="Agenda Pública"/>
    <s v="PIIA"/>
    <s v="Sin dato"/>
    <m/>
  </r>
  <r>
    <x v="5"/>
    <s v="Subachoque"/>
    <s v="SI"/>
    <s v="Política Púlblica Social"/>
    <s v="Acuerdo No.03 de 2013"/>
    <s v="Acuerdo No.03 de 2013"/>
    <s v="2016 - 2023"/>
    <s v="Evaluación"/>
    <s v="Social"/>
    <n v="65.833333333333343"/>
    <m/>
  </r>
  <r>
    <x v="10"/>
    <s v="Suesca"/>
    <s v="SI"/>
    <s v="Política Pública de Discapacidad "/>
    <m/>
    <n v="10"/>
    <s v="2019 - 2029"/>
    <s v="Implementación"/>
    <s v="Discapacidad"/>
    <n v="55.483870967741936"/>
    <m/>
  </r>
  <r>
    <x v="10"/>
    <s v="Suesca"/>
    <s v="SI"/>
    <s v="Política Pública de Mujer y Equidad de Género"/>
    <m/>
    <n v="10"/>
    <s v="2019 - 2029"/>
    <s v="Implementación"/>
    <s v="Mujer y equidad de género"/>
    <s v="Sin dato"/>
    <m/>
  </r>
  <r>
    <x v="10"/>
    <s v="Suesca"/>
    <s v="SI"/>
    <s v="Política Pública de Primera Infancia, Infancia y Adolescencia"/>
    <m/>
    <n v="10"/>
    <s v="2020 - 2029"/>
    <s v="Implementación"/>
    <s v="PIIA"/>
    <n v="67.616487455197174"/>
    <m/>
  </r>
  <r>
    <x v="10"/>
    <s v="Suesca"/>
    <s v="SI"/>
    <s v="Política Pública de Seguridad Alimentaria y Nutricional"/>
    <m/>
    <n v="10"/>
    <s v="Sin dato"/>
    <s v="Formulación"/>
    <s v="SAN"/>
    <n v="50.412186379928322"/>
    <m/>
  </r>
  <r>
    <x v="1"/>
    <s v="Supatá"/>
    <s v="NO"/>
    <s v="Política Pública de Primera Infancia, Infancia y Adolescencia"/>
    <m/>
    <n v="10"/>
    <s v="2014 - 2024"/>
    <s v="Implementación"/>
    <s v="PIIA"/>
    <n v="43.745519713261658"/>
    <m/>
  </r>
  <r>
    <x v="1"/>
    <s v="Supatá"/>
    <s v="NO"/>
    <s v="Política Pública de Seguridad Alimentaria y Nutricional"/>
    <m/>
    <n v="10"/>
    <s v="2016 - 2026"/>
    <s v="Implementación"/>
    <s v="SAN"/>
    <s v="Sin dato"/>
    <m/>
  </r>
  <r>
    <x v="9"/>
    <s v="Susa"/>
    <s v="NO"/>
    <s v="Política Pública de Discapacidad "/>
    <s v="Acuerdo No.06 de 2018"/>
    <n v="10"/>
    <s v="2018 - 2028"/>
    <s v="Implementación"/>
    <s v="Discapacidad"/>
    <n v="33.010752688172047"/>
    <m/>
  </r>
  <r>
    <x v="9"/>
    <s v="Susa"/>
    <s v="NO"/>
    <s v="Política Pública de Envejecimiento y Vejéz"/>
    <s v="Acuerdo No.09 de 2018"/>
    <n v="10"/>
    <s v="2018 - 2028"/>
    <s v="Implementación"/>
    <s v="Envejecimiento y vejéz"/>
    <n v="34.982078853046609"/>
    <m/>
  </r>
  <r>
    <x v="9"/>
    <s v="Susa"/>
    <s v="NO"/>
    <s v="Política Pública de Mujer y Equidad de Género"/>
    <s v="Acuerdo No.07 de 2018"/>
    <n v="10"/>
    <s v="2018 - 2028"/>
    <s v="Implementación"/>
    <s v="Mujer y equidad de género"/>
    <n v="32.455197132616483"/>
    <m/>
  </r>
  <r>
    <x v="9"/>
    <s v="Susa"/>
    <s v="NO"/>
    <s v="Política Pública de Primera Infancia, Infancia y Adolescencia"/>
    <s v="Acuerdo No.12 de 2018"/>
    <n v="10"/>
    <s v="2018 - 2028"/>
    <s v="Implementación"/>
    <s v="PIIA"/>
    <n v="34.713261648745529"/>
    <m/>
  </r>
  <r>
    <x v="9"/>
    <s v="Susa"/>
    <s v="NO"/>
    <s v="Política Pública de Seguridad Alimentaria y Nutricional"/>
    <s v="Acuerdo No.14 de 2019"/>
    <n v="10"/>
    <s v="2019 - 2029"/>
    <s v="Implementación"/>
    <s v="SAN"/>
    <n v="53.207885304659506"/>
    <m/>
  </r>
  <r>
    <x v="9"/>
    <s v="Sutatausa"/>
    <s v="SI"/>
    <s v="Política Pública de Discapacidad "/>
    <s v="Acuerdo No.005 de 2019"/>
    <n v="10"/>
    <s v="2019 - 2029"/>
    <s v="Implementación"/>
    <s v="Discapacidad"/>
    <n v="60.627240143369171"/>
    <m/>
  </r>
  <r>
    <x v="9"/>
    <s v="Sutatausa"/>
    <s v="SI"/>
    <s v="Política Pública de Envejecimiento y Vejéz"/>
    <s v="Acuerdo No.017 de 2017"/>
    <n v="10"/>
    <s v="2017 - 2027"/>
    <s v="Implementación"/>
    <s v="Envejecimiento y vejéz"/>
    <n v="59.982078853046602"/>
    <m/>
  </r>
  <r>
    <x v="9"/>
    <s v="Sutatausa"/>
    <s v="SI"/>
    <s v="Política Pública de Juventud"/>
    <m/>
    <s v="Sin dato"/>
    <s v="Sin dato"/>
    <s v="Agenda Pública"/>
    <s v="Juventud"/>
    <s v="Sin dato"/>
    <m/>
  </r>
  <r>
    <x v="9"/>
    <s v="Sutatausa"/>
    <s v="SI"/>
    <s v="Política Pública de Mujer y Equidad de Género"/>
    <m/>
    <s v="Sin dato"/>
    <s v="Sin dato"/>
    <s v="Formulación"/>
    <s v="Mujer y equidad de género"/>
    <s v="Sin dato"/>
    <m/>
  </r>
  <r>
    <x v="9"/>
    <s v="Sutatausa"/>
    <s v="SI"/>
    <s v="Política Pública de Primera Infancia, Infancia y Adolescencia"/>
    <s v="Acuerdo No.018 de 2017 (2017-2027)"/>
    <n v="10"/>
    <s v="2017 - 2027"/>
    <s v="Implementación"/>
    <s v="PIIA"/>
    <n v="39.175627240143378"/>
    <m/>
  </r>
  <r>
    <x v="6"/>
    <s v="Tabio"/>
    <s v="SI"/>
    <s v="Política Pública de Discapacidad "/>
    <m/>
    <n v="10"/>
    <s v="2019 - 2029"/>
    <s v="Implementación"/>
    <s v="Discapacidad"/>
    <n v="34.283154121863795"/>
    <m/>
  </r>
  <r>
    <x v="6"/>
    <s v="Tabio"/>
    <s v="SI"/>
    <s v="Política Pública de Envejecimiento y Vejéz"/>
    <m/>
    <n v="10"/>
    <s v="2019 - 2029"/>
    <s v="Implementación"/>
    <s v="Envejecimiento y vejéz"/>
    <n v="58.530465949820794"/>
    <m/>
  </r>
  <r>
    <x v="6"/>
    <s v="Tabio"/>
    <s v="SI"/>
    <s v="Política Pública de Juventud"/>
    <m/>
    <n v="10"/>
    <s v="2019 - 2029"/>
    <s v="Implementación"/>
    <s v="Juventud"/>
    <n v="58.315412186379938"/>
    <m/>
  </r>
  <r>
    <x v="6"/>
    <s v="Tabio"/>
    <s v="SI"/>
    <s v="Política Pública de Mujer y Equidad de Género"/>
    <m/>
    <n v="10"/>
    <s v="2018 - 2028"/>
    <s v="Implementación"/>
    <s v="Mujer y equidad de género"/>
    <n v="62.182795698924728"/>
    <m/>
  </r>
  <r>
    <x v="6"/>
    <s v="Tabio"/>
    <s v="SI"/>
    <s v="Política Pública de Participación Ciudadana"/>
    <m/>
    <n v="10"/>
    <s v="2018 - 2028"/>
    <s v="Implementación"/>
    <s v="Participación ciudadana"/>
    <s v="Sin dato"/>
    <m/>
  </r>
  <r>
    <x v="6"/>
    <s v="Tabio"/>
    <s v="SI"/>
    <s v="Política Pública de Primera Infancia, Infancia y Adolescencia"/>
    <m/>
    <n v="10"/>
    <s v="2014 - 2024"/>
    <s v="Implementación"/>
    <s v="PIIA"/>
    <n v="64.551971326164875"/>
    <m/>
  </r>
  <r>
    <x v="6"/>
    <s v="Tabio"/>
    <s v="SI"/>
    <s v="Política Pública de Recreación y Deporte"/>
    <m/>
    <n v="10"/>
    <s v="2019 - 2029"/>
    <s v="Implementación"/>
    <s v="Recreación y deporte"/>
    <n v="61.487455197132618"/>
    <m/>
  </r>
  <r>
    <x v="9"/>
    <s v="Tausa"/>
    <s v="NO"/>
    <s v="Política Pública de Discapacidad "/>
    <s v="Acuerdo No.31 de 2016"/>
    <n v="10"/>
    <s v="2016 - 2026"/>
    <s v="Implementación"/>
    <s v="Discapacidad"/>
    <n v="47.258064516129025"/>
    <m/>
  </r>
  <r>
    <x v="9"/>
    <s v="Tausa"/>
    <s v="NO"/>
    <s v="Política Pública de Envejecimiento y Vejéz"/>
    <s v="Acuerdo No.05 de 2019"/>
    <n v="10"/>
    <s v="2018 - 2028"/>
    <s v="Implementación"/>
    <s v="Envejecimiento y vejéz"/>
    <n v="35.483870967741936"/>
    <m/>
  </r>
  <r>
    <x v="9"/>
    <s v="Tausa"/>
    <s v="NO"/>
    <s v="Política Pública de Mujer y Equidad de Género"/>
    <s v="Acuerdo No.26 de 2017"/>
    <n v="10"/>
    <s v="2017 - 2027"/>
    <s v="Implementación"/>
    <s v="Mujer y equidad de género"/>
    <n v="40"/>
    <m/>
  </r>
  <r>
    <x v="9"/>
    <s v="Tausa"/>
    <s v="NO"/>
    <s v="Política Pública de Discapacidad "/>
    <s v="Acuerdo No.32 de 2013"/>
    <n v="10"/>
    <s v="2013 - 2023"/>
    <s v="Implementación"/>
    <s v="PIIA"/>
    <n v="32.939068100358419"/>
    <m/>
  </r>
  <r>
    <x v="9"/>
    <s v="Tausa"/>
    <s v="NO"/>
    <s v="Política Pública de Seguridad Alimentaria y Nutricional"/>
    <s v="Acuerdo No.16 de 2015"/>
    <n v="9"/>
    <s v="2015 - 2024"/>
    <s v="Implementación"/>
    <s v="SAN"/>
    <n v="24.731182795698931"/>
    <m/>
  </r>
  <r>
    <x v="2"/>
    <s v="Tena "/>
    <s v="SI"/>
    <s v="Política Pública de Discapacidad "/>
    <m/>
    <s v="Sin dato"/>
    <s v="Sin dato"/>
    <s v="Formulación"/>
    <s v="Discapacidad"/>
    <n v="75.999999999999986"/>
    <m/>
  </r>
  <r>
    <x v="2"/>
    <s v="Tena "/>
    <s v="SI"/>
    <s v="Política Pública de Juventud"/>
    <m/>
    <n v="9"/>
    <s v="2017 - 2026"/>
    <s v="Implementación"/>
    <s v="Juventud"/>
    <n v="39.74910394265234"/>
    <m/>
  </r>
  <r>
    <x v="2"/>
    <s v="Tena "/>
    <s v="SI"/>
    <s v="Política Pública de Mujer y Equidad de Género"/>
    <m/>
    <n v="10"/>
    <s v="2013 - 2023"/>
    <s v="Implementación"/>
    <s v="Mujer y equidad de género"/>
    <n v="69.193548387096769"/>
    <m/>
  </r>
  <r>
    <x v="2"/>
    <s v="Tena "/>
    <s v="SI"/>
    <s v="Política Pública de Primera Infancia, Infancia y Adolescencia"/>
    <m/>
    <n v="9"/>
    <s v="2014 - 2023"/>
    <s v="Implementación"/>
    <s v="PIIA"/>
    <n v="41.003584229390704"/>
    <m/>
  </r>
  <r>
    <x v="2"/>
    <s v="Tena "/>
    <s v="SI"/>
    <s v="Política Pública de Protección y Bienestar Animal"/>
    <m/>
    <s v="Sin dato"/>
    <s v="Sin dato"/>
    <s v="Formulación"/>
    <s v="Protección y bienestar animal"/>
    <n v="61.199999999999982"/>
    <m/>
  </r>
  <r>
    <x v="2"/>
    <s v="Tena "/>
    <s v="SI"/>
    <s v="Política Pública de Seguridad Alimentaria y Nutricional"/>
    <m/>
    <n v="9"/>
    <s v="2014 - 2023"/>
    <s v="Implementación"/>
    <s v="SAN"/>
    <n v="39.390681003584241"/>
    <m/>
  </r>
  <r>
    <x v="6"/>
    <s v="Tenjo"/>
    <s v="NO"/>
    <s v="Política Pública de Discapacidad "/>
    <m/>
    <n v="10"/>
    <s v="2013 - 2023"/>
    <s v="Implementación"/>
    <s v="Discapacidad"/>
    <n v="38.010752688172047"/>
    <m/>
  </r>
  <r>
    <x v="6"/>
    <s v="Tenjo"/>
    <s v="NO"/>
    <s v="Política Pública de Envejecimiento y Vejéz"/>
    <m/>
    <n v="10"/>
    <s v="2013 - 2023"/>
    <s v="Implementación"/>
    <s v="Envejecimiento y vejéz"/>
    <n v="31.16487455197133"/>
    <m/>
  </r>
  <r>
    <x v="6"/>
    <s v="Tenjo"/>
    <s v="NO"/>
    <s v="Política Pública de Familia"/>
    <m/>
    <n v="10"/>
    <s v="2013 - 2023"/>
    <s v="Implementación"/>
    <s v="Familia"/>
    <n v="36.236559139784958"/>
    <m/>
  </r>
  <r>
    <x v="6"/>
    <s v="Tenjo"/>
    <s v="NO"/>
    <s v="Política Pública de Juventud"/>
    <m/>
    <n v="10"/>
    <s v="2013 - 2023"/>
    <s v="Implementación"/>
    <s v="Juventud"/>
    <n v="60.358422939068106"/>
    <m/>
  </r>
  <r>
    <x v="6"/>
    <s v="Tenjo"/>
    <s v="NO"/>
    <s v="Política Pública de Mujer y Equidad de Género"/>
    <m/>
    <n v="10"/>
    <s v="2013 - 2023"/>
    <s v="Implementación"/>
    <s v="Mujer y equidad de género"/>
    <n v="52.867383512544826"/>
    <m/>
  </r>
  <r>
    <x v="6"/>
    <s v="Tenjo"/>
    <s v="NO"/>
    <s v="Política Pública de Participación Ciudadana"/>
    <m/>
    <n v="10"/>
    <s v="2013 - 2023"/>
    <s v="Implementación"/>
    <s v="Participación ciudadana"/>
    <n v="46.48745519713264"/>
    <m/>
  </r>
  <r>
    <x v="6"/>
    <s v="Tenjo"/>
    <s v="NO"/>
    <s v="Política Pública de Primera Infancia, Infancia y Adolescencia"/>
    <m/>
    <n v="10"/>
    <s v="2013 - 2023"/>
    <s v="Implementación"/>
    <s v="PIIA"/>
    <n v="61.541218637992841"/>
    <m/>
  </r>
  <r>
    <x v="6"/>
    <s v="Tenjo"/>
    <s v="NO"/>
    <s v="Política Pública de Salud Mental"/>
    <m/>
    <n v="10"/>
    <s v="2013 - 2023"/>
    <s v="Implementación"/>
    <s v="Salud mental"/>
    <n v="35.949820788530481"/>
    <m/>
  </r>
  <r>
    <x v="6"/>
    <s v="Tenjo"/>
    <s v="NO"/>
    <s v="Política Pública de Seguridad Alimentaria y Nutricional"/>
    <m/>
    <n v="10"/>
    <s v="2013 - 2023"/>
    <s v="Implementación"/>
    <s v="SAN"/>
    <n v="67.426523297491045"/>
    <m/>
  </r>
  <r>
    <x v="6"/>
    <s v="Tenjo"/>
    <s v="NO"/>
    <s v="Política Pública de Seguridad y Salud en el Trabajo"/>
    <m/>
    <n v="10"/>
    <s v="2013 - 2023"/>
    <s v="Implementación"/>
    <s v="Seguridad y salud en el trabajo"/>
    <n v="36.971326164874569"/>
    <m/>
  </r>
  <r>
    <x v="6"/>
    <s v="Tenjo"/>
    <s v="NO"/>
    <s v="Política Pública de Victimas del Conflicto Armado"/>
    <m/>
    <n v="10"/>
    <s v="2013 - 2023"/>
    <s v="Implementación"/>
    <s v="Víctimas del conflicto"/>
    <n v="51.057347670250913"/>
    <m/>
  </r>
  <r>
    <x v="3"/>
    <s v="Tibacuy"/>
    <s v="SI"/>
    <s v="Política Pública de Discapacidad "/>
    <m/>
    <n v="9"/>
    <s v="2018 - 2029"/>
    <s v="Implementación"/>
    <s v="Discapacidad"/>
    <n v="53.58422939068101"/>
    <m/>
  </r>
  <r>
    <x v="3"/>
    <s v="Tibacuy"/>
    <s v="SI"/>
    <s v="Política Pública de Envejecimiento y Vejéz"/>
    <m/>
    <n v="10"/>
    <s v="2018 - 2029"/>
    <s v="Implementación"/>
    <s v="Envejecimiento y vejéz"/>
    <n v="49.87455197132617"/>
    <m/>
  </r>
  <r>
    <x v="3"/>
    <s v="Tibacuy"/>
    <s v="SI"/>
    <s v="Política Pública de Familia"/>
    <m/>
    <n v="11"/>
    <s v="2018 - 2029"/>
    <s v="Implementación"/>
    <s v="Familia"/>
    <n v="53.261648745519729"/>
    <m/>
  </r>
  <r>
    <x v="3"/>
    <s v="Tibacuy"/>
    <s v="SI"/>
    <s v="Política Pública de Juventud"/>
    <m/>
    <n v="11"/>
    <s v="2018 - 2029"/>
    <s v="Implementación"/>
    <s v="Juventud"/>
    <n v="53.996415770609325"/>
    <m/>
  </r>
  <r>
    <x v="3"/>
    <s v="Tibacuy"/>
    <s v="SI"/>
    <s v="Política Pública de Mujer y Equidad de Género"/>
    <m/>
    <n v="11"/>
    <s v="2018 - 2029"/>
    <s v="Implementación"/>
    <s v="Mujer y equidad de género"/>
    <n v="71.075268817204318"/>
    <m/>
  </r>
  <r>
    <x v="3"/>
    <s v="Tibacuy"/>
    <s v="SI"/>
    <s v="Política Pública de Primera Infancia, Infancia y Adolescencia"/>
    <m/>
    <n v="11"/>
    <s v="2018 - 2029"/>
    <s v="Implementación"/>
    <s v="PIIA"/>
    <n v="52.831541218638009"/>
    <m/>
  </r>
  <r>
    <x v="3"/>
    <s v="Tibacuy"/>
    <s v="SI"/>
    <s v="Política Pública de Victimas del Conflicto Armado"/>
    <m/>
    <n v="11"/>
    <s v="2018 - 2029"/>
    <s v="Implementación"/>
    <s v="Víctimas del conflicto"/>
    <n v="68.458781362007201"/>
    <m/>
  </r>
  <r>
    <x v="10"/>
    <s v="Tibirita"/>
    <s v="SI"/>
    <s v="Política Pública de Discapacidad "/>
    <m/>
    <n v="11"/>
    <s v="2019 - 2030"/>
    <s v="Implementación"/>
    <s v="Discapacidad"/>
    <n v="39.641577060931915"/>
    <m/>
  </r>
  <r>
    <x v="10"/>
    <s v="Tibirita"/>
    <s v="SI"/>
    <s v="Política Pública de Envejecimiento y Vejéz"/>
    <m/>
    <n v="10"/>
    <s v="2015 - 2025"/>
    <s v="Implementación"/>
    <s v="Envejecimiento y vejéz"/>
    <n v="34.569892473118273"/>
    <m/>
  </r>
  <r>
    <x v="10"/>
    <s v="Tibirita"/>
    <s v="SI"/>
    <s v="Política Pública de Mujer y Equidad de Género"/>
    <m/>
    <n v="13"/>
    <s v="2015 - 2028"/>
    <s v="Implementación"/>
    <s v="Mujer y equidad de género"/>
    <n v="44.498207885304666"/>
    <m/>
  </r>
  <r>
    <x v="10"/>
    <s v="Tibirita"/>
    <s v="SI"/>
    <s v="Política Pública de Primera Infancia, Infancia y Adolescencia"/>
    <m/>
    <n v="9"/>
    <s v="2013 - 2022"/>
    <s v="Implementación"/>
    <s v="PIIA"/>
    <n v="41.146953405017932"/>
    <m/>
  </r>
  <r>
    <x v="10"/>
    <s v="Tibirita"/>
    <s v="SI"/>
    <s v="Política Pública de Seguridad Alimentaria y Nutricional"/>
    <m/>
    <n v="10"/>
    <s v="2015 - 2025"/>
    <s v="Implementación"/>
    <s v="SAN"/>
    <n v="34.659498207885299"/>
    <m/>
  </r>
  <r>
    <x v="0"/>
    <s v="Tocaima"/>
    <s v="SI"/>
    <s v="Política Pública de Cultura y Turismo"/>
    <m/>
    <s v="Sin dato"/>
    <s v="Sin dato"/>
    <s v="Formulación"/>
    <s v="Cultura y turismo"/>
    <s v="Sin dato"/>
    <m/>
  </r>
  <r>
    <x v="0"/>
    <s v="Tocaima"/>
    <s v="SI"/>
    <s v="Política Pública de Discapacidad "/>
    <m/>
    <n v="8"/>
    <s v="2014 - 2022"/>
    <s v="Implementación"/>
    <s v="Discapacidad"/>
    <s v="Sin dato"/>
    <m/>
  </r>
  <r>
    <x v="0"/>
    <s v="Tocaima"/>
    <s v="SI"/>
    <s v="Política Pública de Juventud"/>
    <m/>
    <s v="Sin dato"/>
    <s v="Sin dato"/>
    <s v="Formulación"/>
    <s v="Juventud"/>
    <s v="Sin dato"/>
    <m/>
  </r>
  <r>
    <x v="0"/>
    <s v="Tocaima"/>
    <s v="SI"/>
    <s v="Política Pública de Mujer y Equidad de Género"/>
    <m/>
    <s v="Sin dato"/>
    <s v="Sin dato"/>
    <s v="Formulación"/>
    <s v="Mujer y equidad de género"/>
    <s v="Sin dato"/>
    <m/>
  </r>
  <r>
    <x v="6"/>
    <s v="Tocancipá"/>
    <s v="SI"/>
    <s v="Política Pública de Discapacidad "/>
    <m/>
    <n v="9"/>
    <s v="2019 - 2028"/>
    <s v="Implementación"/>
    <s v="Discapacidad"/>
    <n v="38.978494623655905"/>
    <m/>
  </r>
  <r>
    <x v="6"/>
    <s v="Tocancipá"/>
    <s v="SI"/>
    <s v="Política Pública de Mujer y Equidad de Género"/>
    <m/>
    <n v="9"/>
    <s v="2019 - 2028"/>
    <s v="Implementación"/>
    <s v="Mujer y equidad de género"/>
    <n v="40.82437275985663"/>
    <m/>
  </r>
  <r>
    <x v="11"/>
    <s v="Topaipí"/>
    <s v="SI"/>
    <s v="Política Pública de Discapacidad "/>
    <m/>
    <n v="10"/>
    <s v="2015 - 2025"/>
    <s v="Implementación"/>
    <s v="Discapacidad"/>
    <n v="53.369175627240153"/>
    <m/>
  </r>
  <r>
    <x v="8"/>
    <s v="Ubaque"/>
    <s v="SI"/>
    <s v="Política Pública de Discapacidad "/>
    <m/>
    <n v="10"/>
    <s v="2019 - 2029"/>
    <s v="Implementación"/>
    <s v="Discapacidad"/>
    <n v="43.584229390680996"/>
    <m/>
  </r>
  <r>
    <x v="8"/>
    <s v="Ubaque"/>
    <s v="SI"/>
    <s v="Política Pública de Envejecimiento y Vejéz"/>
    <m/>
    <n v="10"/>
    <s v="2019 - 2029"/>
    <s v="Implementación"/>
    <s v="Envejecimiento y vejéz"/>
    <n v="44.19354838709679"/>
    <m/>
  </r>
  <r>
    <x v="8"/>
    <s v="Ubaque"/>
    <s v="SI"/>
    <s v="Política Pública de Mujer y Equidad de Género"/>
    <m/>
    <n v="10"/>
    <s v="2018 - 2028"/>
    <s v="Implementación"/>
    <s v="Mujer y equidad de género"/>
    <n v="54.774193548387089"/>
    <m/>
  </r>
  <r>
    <x v="8"/>
    <s v="Ubaque"/>
    <s v="SI"/>
    <s v="Política Pública de Primera Infancia, Infancia y Adolescencia"/>
    <m/>
    <n v="9"/>
    <s v="2014 - 2023"/>
    <s v="Implementación"/>
    <s v="PIIA"/>
    <n v="62.150537634408622"/>
    <m/>
  </r>
  <r>
    <x v="8"/>
    <s v="Ubaque"/>
    <s v="SI"/>
    <s v="Política Pública de Salud Mental"/>
    <m/>
    <n v="10"/>
    <s v="2020 - 2030"/>
    <s v="Implementación"/>
    <s v="Salud mental"/>
    <n v="63.906810035842298"/>
    <m/>
  </r>
  <r>
    <x v="8"/>
    <s v="Ubaque"/>
    <s v="SI"/>
    <s v="Política Pública de Seguridad Alimentaria y Nutricional"/>
    <m/>
    <n v="10"/>
    <s v="2021 - 2031"/>
    <s v="Implementación"/>
    <s v="SAN"/>
    <n v="46.756272401433698"/>
    <m/>
  </r>
  <r>
    <x v="9"/>
    <s v="Ubaté"/>
    <s v="SI"/>
    <s v="Política Pública de Discapacidad "/>
    <s v="Acuerdo No.09 de 2014"/>
    <n v="10"/>
    <s v="2014 - 2024"/>
    <s v="Implementación"/>
    <s v="Discapacidad"/>
    <n v="57.333333333333329"/>
    <m/>
  </r>
  <r>
    <x v="9"/>
    <s v="Ubaté"/>
    <s v="SI"/>
    <s v="Política Pública de Envejecimiento y Vejéz"/>
    <s v="Acuerdo No.02 de 2015"/>
    <n v="10"/>
    <s v="2015 - 2025"/>
    <s v="Implementación"/>
    <s v="Envejecimiento y vejéz"/>
    <n v="44.19354838709679"/>
    <m/>
  </r>
  <r>
    <x v="9"/>
    <s v="Ubaté"/>
    <s v="SI"/>
    <s v="Política Pública de Juventud"/>
    <s v="Acuerdo No.14 de 2015"/>
    <n v="10"/>
    <s v="2015 - 2025"/>
    <s v="Implementación"/>
    <s v="Juventud"/>
    <n v="53.752688172043008"/>
    <m/>
  </r>
  <r>
    <x v="9"/>
    <s v="Ubaté"/>
    <s v="SI"/>
    <s v="Política Pública de Mujer y Equidad de Género"/>
    <s v="Acuerdo No.13 de 2015"/>
    <n v="10"/>
    <s v="2015 - 2025"/>
    <s v="Implementación"/>
    <s v="Mujer y equidad de género"/>
    <n v="54.774193548387089"/>
    <m/>
  </r>
  <r>
    <x v="9"/>
    <s v="Ubaté"/>
    <s v="SI"/>
    <s v="Política Pública de Primera Infancia, Infancia y Adolescencia"/>
    <s v="Acuerdo No.12 de 2017"/>
    <n v="10"/>
    <s v="2017 - 2027"/>
    <s v="Implementación"/>
    <s v="PIIA"/>
    <n v="62.150537634408622"/>
    <m/>
  </r>
  <r>
    <x v="9"/>
    <s v="Ubaté"/>
    <s v="SI"/>
    <s v="Política Pública de Libertad Religiosa"/>
    <s v="Acuerdo No.12 de 2017"/>
    <n v="10"/>
    <s v="2019 - 2029"/>
    <s v="Implementación"/>
    <s v="Libertad religiosa"/>
    <n v="51.512544802867382"/>
    <m/>
  </r>
  <r>
    <x v="9"/>
    <s v="Ubaté"/>
    <s v="SI"/>
    <s v="Política Pública de Seguridad y Salud en el Trabajo"/>
    <m/>
    <s v="Sin dato"/>
    <s v="Sin dato"/>
    <s v="Implementación"/>
    <s v="Seguridad y salud en el trabajo"/>
    <n v="49.999999999999993"/>
    <m/>
  </r>
  <r>
    <x v="9"/>
    <s v="Ubaté"/>
    <s v="SI"/>
    <s v="Política Pública de Salud Mental"/>
    <m/>
    <s v="Sin dato"/>
    <s v="Sin dato"/>
    <s v="Implementación"/>
    <s v="Salud mental"/>
    <n v="35.416666666666671"/>
    <m/>
  </r>
  <r>
    <x v="8"/>
    <s v="Une"/>
    <s v="SI"/>
    <s v="Política Pública de Discapacidad "/>
    <m/>
    <n v="10"/>
    <s v="2017 - 2027"/>
    <s v="Implementación"/>
    <s v="Discapacidad"/>
    <n v="66.702508960573496"/>
    <m/>
  </r>
  <r>
    <x v="8"/>
    <s v="Une"/>
    <s v="SI"/>
    <s v="Política Pública de Envejecimiento y Vejéz"/>
    <m/>
    <n v="10"/>
    <s v="2017 - 2027"/>
    <s v="Implementación"/>
    <s v="Envejecimiento y vejéz"/>
    <n v="59.892473118279568"/>
    <m/>
  </r>
  <r>
    <x v="8"/>
    <s v="Une"/>
    <s v="SI"/>
    <s v="Política Pública de Juventud"/>
    <m/>
    <n v="10"/>
    <s v="2020 - 2027"/>
    <s v="Implementación"/>
    <s v="Juventud"/>
    <n v="61.326164874551971"/>
    <m/>
  </r>
  <r>
    <x v="8"/>
    <s v="Une"/>
    <s v="SI"/>
    <s v="Política Pública de Mujer y Equidad de Género"/>
    <m/>
    <n v="10"/>
    <s v="2017 - 2027"/>
    <s v="Implementación"/>
    <s v="Mujer y equidad de género"/>
    <n v="67.043010752688176"/>
    <m/>
  </r>
  <r>
    <x v="8"/>
    <s v="Une"/>
    <s v="SI"/>
    <s v="Política Pública de Primera Infancia, Infancia y Adolescencia"/>
    <m/>
    <n v="10"/>
    <s v="2013 - 2023"/>
    <s v="Implementación"/>
    <s v="PIIA"/>
    <n v="56.881720430107528"/>
    <m/>
  </r>
  <r>
    <x v="8"/>
    <s v="Une"/>
    <s v="SI"/>
    <s v="Política Pública de Seguridad Alimentaria y Nutricional"/>
    <m/>
    <n v="10"/>
    <s v="2017 - 2027"/>
    <s v="Implementación"/>
    <s v="SAN"/>
    <n v="63.74551971326165"/>
    <m/>
  </r>
  <r>
    <x v="1"/>
    <s v="Útica"/>
    <s v="NO"/>
    <s v="Política Pública de Discapacidad "/>
    <m/>
    <n v="10"/>
    <s v="2017 - 2027"/>
    <s v="Implementación"/>
    <s v="Discapacidad"/>
    <n v="42.885304659498217"/>
    <m/>
  </r>
  <r>
    <x v="1"/>
    <s v="Útica"/>
    <s v="NO"/>
    <s v="Política Pública de Envejecimiento y Vejéz"/>
    <m/>
    <n v="10"/>
    <s v="2017 - 2027"/>
    <s v="Implementación"/>
    <s v="Envejecimiento y vejéz"/>
    <n v="40.681003584229401"/>
    <m/>
  </r>
  <r>
    <x v="1"/>
    <s v="Útica"/>
    <s v="NO"/>
    <s v="Política Pública de Juventud"/>
    <m/>
    <n v="10"/>
    <s v="2017 - 2027"/>
    <s v="Implementación"/>
    <s v="Juventud"/>
    <s v="Sin dato"/>
    <m/>
  </r>
  <r>
    <x v="1"/>
    <s v="Útica"/>
    <s v="NO"/>
    <s v="Política Pública de Mujer y Equidad de Género"/>
    <m/>
    <n v="10"/>
    <s v="2017 - 2027"/>
    <s v="Implementación"/>
    <s v="Mujer y equidad de género"/>
    <n v="31.971326164874551"/>
    <m/>
  </r>
  <r>
    <x v="1"/>
    <s v="Útica"/>
    <s v="NO"/>
    <s v="Política Pública de Primera Infancia, Infancia y Adolescencia"/>
    <m/>
    <n v="10"/>
    <s v="2015 - 2025"/>
    <s v="Implementación"/>
    <s v="PIIA"/>
    <n v="31.971326164874551"/>
    <m/>
  </r>
  <r>
    <x v="1"/>
    <s v="Útica"/>
    <s v="NO"/>
    <s v="Política Pública de Seguridad Alimentaria y Nutricional"/>
    <m/>
    <n v="10"/>
    <s v="2015 - 2025"/>
    <s v="Implementación"/>
    <s v="SAN"/>
    <s v="Sin dato"/>
    <m/>
  </r>
  <r>
    <x v="3"/>
    <s v="Venecia"/>
    <s v="SI"/>
    <s v="Política Pública de Discapacidad "/>
    <m/>
    <n v="10"/>
    <s v="2019 - 2029"/>
    <s v="Implementación"/>
    <s v="Discapacidad"/>
    <n v="73.476702508960585"/>
    <m/>
  </r>
  <r>
    <x v="3"/>
    <s v="Venecia"/>
    <s v="SI"/>
    <s v="Política Pública de Envejecimiento y Vejéz"/>
    <m/>
    <n v="9"/>
    <s v="2021 - 2030"/>
    <s v="Implementación"/>
    <s v="Envejecimiento y vejéz"/>
    <n v="47.921146953405021"/>
    <m/>
  </r>
  <r>
    <x v="3"/>
    <s v="Venecia"/>
    <s v="SI"/>
    <s v="Política Pública de Mujer y Equidad de Género"/>
    <m/>
    <n v="9"/>
    <s v="2015 - 2024"/>
    <s v="Implementación"/>
    <s v="Mujer y equidad de género"/>
    <n v="48.387096774193552"/>
    <m/>
  </r>
  <r>
    <x v="3"/>
    <s v="Venecia"/>
    <s v="SI"/>
    <s v="Política Pública de Primera Infancia, Infancia y Adolescencia"/>
    <m/>
    <n v="9"/>
    <s v="2015 - 2024"/>
    <s v="Implementación"/>
    <s v="PIIA"/>
    <n v="46.774193548387096"/>
    <m/>
  </r>
  <r>
    <x v="3"/>
    <s v="Venecia"/>
    <s v="SI"/>
    <s v="Política Pública de Prevención del Consumo de Sustancias Psicoactivas"/>
    <m/>
    <n v="9"/>
    <s v="2017 - 2026"/>
    <s v="Implementación"/>
    <s v="SPA"/>
    <n v="0"/>
    <m/>
  </r>
  <r>
    <x v="1"/>
    <s v="Vergara"/>
    <s v="SI"/>
    <s v="Política Pública de Envejecimiento y Vejéz"/>
    <m/>
    <n v="12"/>
    <s v="2013 - 2025"/>
    <s v="Implementación"/>
    <s v="Envejecimiento y vejéz"/>
    <n v="33.207885304659506"/>
    <m/>
  </r>
  <r>
    <x v="1"/>
    <s v="Vergara"/>
    <s v="SI"/>
    <s v="Política Pública de Mujer y Equidad de Género"/>
    <m/>
    <n v="10"/>
    <s v="2013 - 2023"/>
    <s v="Implementación"/>
    <s v="Mujer y equidad de género"/>
    <n v="42.078853046594986"/>
    <m/>
  </r>
  <r>
    <x v="1"/>
    <s v="Vergara"/>
    <s v="SI"/>
    <s v="Política Pública de Primera Infancia, Infancia y Adolescencia"/>
    <m/>
    <n v="10"/>
    <s v="2013 - 2023"/>
    <s v="Implementación"/>
    <s v="PIIA"/>
    <n v="44.01433691756273"/>
    <m/>
  </r>
  <r>
    <x v="11"/>
    <s v="Villagómez"/>
    <s v="SI"/>
    <s v="Política Pública de Discapacidad "/>
    <m/>
    <n v="10"/>
    <s v="2015 - 2025"/>
    <s v="Implementación"/>
    <s v="Discapacidad"/>
    <n v="0"/>
    <m/>
  </r>
  <r>
    <x v="11"/>
    <s v="Villagómez"/>
    <s v="SI"/>
    <s v="Política Pública de Envejecimiento y Vejéz"/>
    <m/>
    <n v="10"/>
    <s v="2015 - 2025"/>
    <s v="Implementación"/>
    <s v="Envejecimiento y vejéz"/>
    <n v="70.591397849462368"/>
    <m/>
  </r>
  <r>
    <x v="11"/>
    <s v="Villagómez"/>
    <s v="SI"/>
    <s v="Política Pública de Juventud"/>
    <m/>
    <n v="10"/>
    <s v="2015 - 2025"/>
    <s v="Implementación"/>
    <s v="Juventud"/>
    <n v="41.541218637992849"/>
    <m/>
  </r>
  <r>
    <x v="11"/>
    <s v="Villagómez"/>
    <s v="SI"/>
    <s v="Política Pública de Mujer y Equidad de Género"/>
    <m/>
    <n v="10"/>
    <s v="2015 - 2025"/>
    <s v="Implementación"/>
    <s v="Mujer y equidad de género"/>
    <n v="70.053763440860223"/>
    <m/>
  </r>
  <r>
    <x v="11"/>
    <s v="Villagómez"/>
    <s v="SI"/>
    <s v="Política Pública de Primera Infancia, Infancia y Adolescencia"/>
    <m/>
    <n v="10"/>
    <s v="2015 - 2025"/>
    <s v="Implementación"/>
    <s v="PIIA"/>
    <n v="69.121863799283176"/>
    <m/>
  </r>
  <r>
    <x v="10"/>
    <s v="Villapinzón"/>
    <s v="SI"/>
    <s v="Política Pública de Discapacidad "/>
    <m/>
    <n v="10"/>
    <s v="2017 - 2027"/>
    <s v="Implementación"/>
    <s v="Discapacidad"/>
    <n v="61.863799283154144"/>
    <m/>
  </r>
  <r>
    <x v="10"/>
    <s v="Villapinzón"/>
    <s v="SI"/>
    <s v="Política Pública de Envejecimiento y Vejéz"/>
    <m/>
    <n v="14"/>
    <s v="2016 - 2030"/>
    <s v="Implementación"/>
    <s v="Envejecimiento y vejéz"/>
    <n v="54.444444444444443"/>
    <m/>
  </r>
  <r>
    <x v="10"/>
    <s v="Villapinzón"/>
    <s v="SI"/>
    <s v="Política Pública de Juventud"/>
    <m/>
    <s v="Sin dato"/>
    <s v="Sin dato"/>
    <s v="Formulación"/>
    <s v="Juventud"/>
    <n v="40.666666666666679"/>
    <m/>
  </r>
  <r>
    <x v="10"/>
    <s v="Villapinzón"/>
    <s v="SI"/>
    <s v="Política Pública de Mujer y Equidad de Género"/>
    <m/>
    <n v="10"/>
    <s v="2017 - 2027"/>
    <s v="Implementación"/>
    <s v="Mujer y equidad de género"/>
    <n v="56.379928315412187"/>
    <m/>
  </r>
  <r>
    <x v="10"/>
    <s v="Villapinzón"/>
    <s v="SI"/>
    <s v="Política Pública de Primera Infancia, Infancia y Adolescencia"/>
    <m/>
    <n v="10"/>
    <s v="2017 - 2027"/>
    <s v="Implementación"/>
    <s v="PIIA"/>
    <n v="27.025089605734767"/>
    <m/>
  </r>
  <r>
    <x v="1"/>
    <s v="Villeta"/>
    <s v="SI"/>
    <s v="Política Pública de Envejecimiento y Vejéz"/>
    <m/>
    <n v="10"/>
    <s v="2017 - 2027"/>
    <s v="Implementación"/>
    <s v="Envejecimiento y vejéz"/>
    <n v="22.096774193548391"/>
    <m/>
  </r>
  <r>
    <x v="1"/>
    <s v="Villeta"/>
    <s v="SI"/>
    <s v="Política Pública de Discapacidad "/>
    <m/>
    <s v="Sin dato"/>
    <s v="2017 - 2027"/>
    <s v="Implementación"/>
    <s v="Discapacidad"/>
    <n v="21.827956989247312"/>
    <m/>
  </r>
  <r>
    <x v="1"/>
    <s v="Villeta"/>
    <s v="SI"/>
    <s v="Política Pública de Juventud"/>
    <m/>
    <n v="10"/>
    <s v="2017 - 2027"/>
    <s v="Implementación"/>
    <s v="Juventud"/>
    <n v="35.681003584229401"/>
    <m/>
  </r>
  <r>
    <x v="1"/>
    <s v="Villeta"/>
    <s v="SI"/>
    <s v="Política Pública de Primera Infancia, Infancia y Adolescencia"/>
    <m/>
    <n v="10"/>
    <s v="2017 - 2027"/>
    <s v="Implementación"/>
    <s v="PIIA"/>
    <n v="43.745519713261658"/>
    <m/>
  </r>
  <r>
    <x v="1"/>
    <s v="Villeta"/>
    <s v="SI"/>
    <s v="Política Pública de Mujer y Equidad de Género"/>
    <m/>
    <n v="10"/>
    <s v="2017 - 2027"/>
    <s v="Implementación"/>
    <s v="Mujer y equidad de género"/>
    <n v="24.247311827956988"/>
    <m/>
  </r>
  <r>
    <x v="1"/>
    <s v="Villeta"/>
    <s v="SI"/>
    <s v="Política Pública de Seguridad Alimentaria y Nutricional"/>
    <m/>
    <n v="5"/>
    <s v="2015 - 2020"/>
    <s v="Implementación"/>
    <s v="SAN"/>
    <s v="Sin dato"/>
    <m/>
  </r>
  <r>
    <x v="2"/>
    <s v="Viotá"/>
    <s v="SI"/>
    <s v="Política Pública de Discapacidad "/>
    <m/>
    <n v="10"/>
    <s v="2017 - 2027"/>
    <s v="Implementación"/>
    <s v="Discapacidad"/>
    <n v="52.258064516129032"/>
    <m/>
  </r>
  <r>
    <x v="2"/>
    <s v="Viotá"/>
    <s v="SI"/>
    <s v="Política Pública de Envejecimiento y Vejéz"/>
    <m/>
    <s v="Sin dato"/>
    <s v="Sin dato"/>
    <s v="Formulación"/>
    <s v="Envejecimiento y vejéz"/>
    <s v="Sin dato"/>
    <m/>
  </r>
  <r>
    <x v="2"/>
    <s v="Viotá"/>
    <s v="SI"/>
    <s v="Política Pública de Libertad Religiosa"/>
    <m/>
    <n v="3"/>
    <s v="2020 - 2023"/>
    <s v="Implementación"/>
    <s v="Libertad religiosa"/>
    <s v="Sin dato"/>
    <m/>
  </r>
  <r>
    <x v="2"/>
    <s v="Viotá"/>
    <s v="SI"/>
    <s v="Política Pública de Mujer y Equidad de Género"/>
    <m/>
    <n v="10"/>
    <s v="2018 - 2028"/>
    <s v="Implementación"/>
    <s v="Mujer y equidad de género"/>
    <s v="Sin dato"/>
    <m/>
  </r>
  <r>
    <x v="11"/>
    <s v="Yacopí"/>
    <s v="SI"/>
    <s v="Política Pública de Discapacidad "/>
    <m/>
    <n v="10"/>
    <s v="2019 - 2029"/>
    <s v="Implementación"/>
    <s v="Discapacidad"/>
    <n v="33.476702508960585"/>
    <m/>
  </r>
  <r>
    <x v="11"/>
    <s v="Yacopí"/>
    <s v="SI"/>
    <s v="Política Pública de Mujer y Equidad de Género"/>
    <m/>
    <n v="10"/>
    <s v="2013 - 2023"/>
    <s v="Implementación"/>
    <s v="Mujer y equidad de género"/>
    <n v="39.928315412186372"/>
    <m/>
  </r>
  <r>
    <x v="11"/>
    <s v="Yacopí"/>
    <s v="SI"/>
    <s v="Política Pública de Primera Infancia, Infancia y Adolescencia"/>
    <m/>
    <n v="10"/>
    <s v="2013 - 2023"/>
    <s v="Implementación"/>
    <s v="PIIA"/>
    <n v="43.154121863799261"/>
    <m/>
  </r>
  <r>
    <x v="5"/>
    <s v="Zipacón"/>
    <s v="SI"/>
    <s v="Política Pública de Discapacidad "/>
    <s v="Acuerdo No.002 de 2019"/>
    <n v="10"/>
    <s v="2019 - 2029"/>
    <s v="Implementación"/>
    <s v="Discapacidad"/>
    <n v="45.304659498207897"/>
    <m/>
  </r>
  <r>
    <x v="5"/>
    <s v="Zipacón"/>
    <s v="SI"/>
    <s v="Política Pública de Juventud"/>
    <s v="Acuerdo No.08 de 2019"/>
    <n v="10"/>
    <s v="2019 - 2029"/>
    <s v="Implementación"/>
    <s v="Juventud"/>
    <n v="66.021505376344081"/>
    <m/>
  </r>
  <r>
    <x v="5"/>
    <s v="Zipacón"/>
    <s v="SI"/>
    <s v="Política Pública de Mujer y Equidad de Género"/>
    <s v="Acuerdo No.005 de 2017"/>
    <n v="10"/>
    <s v="2017 - 2027"/>
    <s v="Implementación"/>
    <s v="Mujer y equidad de género"/>
    <n v="74.336917562724025"/>
    <m/>
  </r>
  <r>
    <x v="5"/>
    <s v="Zipacón"/>
    <s v="SI"/>
    <s v="Política Pública de Primera Infancia, Infancia y Adolescencia"/>
    <s v="Acuerdo No.019 de 2013"/>
    <n v="10"/>
    <s v="2013 - 2023"/>
    <s v="Evaluación"/>
    <s v="PIIA"/>
    <n v="74.336917562724025"/>
    <m/>
  </r>
  <r>
    <x v="5"/>
    <s v="Zipacón"/>
    <s v="SI"/>
    <s v="Política Pública de Seguridad Alimentaria y Nutricional"/>
    <s v="Acuerdo No.09 de 2019"/>
    <n v="10"/>
    <s v="2019 - 2029"/>
    <s v="Implementación"/>
    <s v="SAN"/>
    <n v="42.078853046595"/>
    <m/>
  </r>
  <r>
    <x v="6"/>
    <s v="Zipaquirá"/>
    <s v="SI"/>
    <s v="Política Pública del Agua"/>
    <m/>
    <n v="10"/>
    <s v="2014 - 2024"/>
    <s v="Implementación"/>
    <s v="Agua"/>
    <n v="33.476702508960578"/>
    <m/>
  </r>
  <r>
    <x v="6"/>
    <s v="Zipaquirá"/>
    <s v="SI"/>
    <s v="Política Pública de Discapacidad "/>
    <m/>
    <n v="10"/>
    <s v="2015 - 2025"/>
    <s v="Implementación"/>
    <s v="Discapacidad"/>
    <n v="40.30465949820789"/>
    <m/>
  </r>
  <r>
    <x v="6"/>
    <s v="Zipaquirá"/>
    <s v="SI"/>
    <s v="Política Pública de Educación Ambiental"/>
    <m/>
    <n v="10"/>
    <s v="2015 - 2025"/>
    <s v="Implementación"/>
    <s v="Educación ambiental"/>
    <n v="52.831541218638002"/>
    <m/>
  </r>
  <r>
    <x v="6"/>
    <s v="Zipaquirá"/>
    <s v="SI"/>
    <s v="Política Pública de Envejecimiento y Vejéz"/>
    <m/>
    <n v="10"/>
    <s v="2015 - 2025"/>
    <s v="Implementación"/>
    <s v="Envejecimiento y vejéz"/>
    <n v="53.100358422939081"/>
    <m/>
  </r>
  <r>
    <x v="6"/>
    <s v="Zipaquirá"/>
    <s v="SI"/>
    <s v="Política Pública de Mujer y Equidad de Género"/>
    <m/>
    <n v="10"/>
    <s v="2019 - 2029"/>
    <s v="Implementación"/>
    <s v="Mujer y equidad de género"/>
    <n v="41.003584229390704"/>
    <m/>
  </r>
  <r>
    <x v="6"/>
    <s v="Zipaquirá"/>
    <s v="SI"/>
    <s v="Política Pública de Primera Infancia, Infancia y Adolescencia"/>
    <m/>
    <n v="9"/>
    <s v="2014 - 2023"/>
    <s v="Implementación"/>
    <s v="PIIA"/>
    <n v="58.207885304659513"/>
    <m/>
  </r>
  <r>
    <x v="6"/>
    <s v="Zipaquirá"/>
    <s v="SI"/>
    <s v="Política Pública de Protección y Bienestar Animal"/>
    <m/>
    <n v="10"/>
    <s v="2018 - 2028"/>
    <s v="Implementación"/>
    <s v="Protección y bienestar animal"/>
    <n v="34.820788530465961"/>
    <m/>
  </r>
  <r>
    <x v="6"/>
    <s v="Zipaquirá"/>
    <s v="SI"/>
    <s v="Política Pública de Recreación y Deporte"/>
    <m/>
    <n v="10"/>
    <s v="2019 - 2029"/>
    <s v="Implementación"/>
    <s v="Recreación y deporte"/>
    <s v="Sin dato"/>
    <m/>
  </r>
  <r>
    <x v="6"/>
    <s v="Zipaquirá"/>
    <s v="SI"/>
    <s v="Política Pública de Seguridad Alimentaria y Nutricional"/>
    <m/>
    <n v="10"/>
    <s v="2018 - 2028"/>
    <s v="Implementación"/>
    <s v="SAN"/>
    <n v="40.465949820788552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7">
  <r>
    <x v="0"/>
    <x v="0"/>
    <x v="0"/>
    <s v="Política Pública de Juventud"/>
    <x v="0"/>
    <x v="0"/>
    <x v="0"/>
    <x v="0"/>
    <n v="41.200716845878148"/>
  </r>
  <r>
    <x v="0"/>
    <x v="1"/>
    <x v="0"/>
    <s v="Política Pública de Juventud"/>
    <x v="0"/>
    <x v="0"/>
    <x v="1"/>
    <x v="0"/>
    <n v="72.007168458781393"/>
  </r>
  <r>
    <x v="0"/>
    <x v="2"/>
    <x v="0"/>
    <s v="Política Pública de Juventud"/>
    <x v="0"/>
    <x v="1"/>
    <x v="2"/>
    <x v="0"/>
    <s v="Sin dato"/>
  </r>
  <r>
    <x v="1"/>
    <x v="3"/>
    <x v="0"/>
    <s v="Política Pública de Juventud"/>
    <x v="0"/>
    <x v="2"/>
    <x v="3"/>
    <x v="1"/>
    <n v="33.942652329749116"/>
  </r>
  <r>
    <x v="2"/>
    <x v="4"/>
    <x v="0"/>
    <s v="Política Pública de Juventud"/>
    <x v="0"/>
    <x v="0"/>
    <x v="4"/>
    <x v="0"/>
    <s v="Sin dato"/>
  </r>
  <r>
    <x v="1"/>
    <x v="5"/>
    <x v="0"/>
    <s v="Política Pública de Juventud"/>
    <x v="0"/>
    <x v="3"/>
    <x v="5"/>
    <x v="0"/>
    <n v="45.304659498207897"/>
  </r>
  <r>
    <x v="0"/>
    <x v="6"/>
    <x v="0"/>
    <s v="Política Pública de Juventud"/>
    <x v="0"/>
    <x v="1"/>
    <x v="2"/>
    <x v="1"/>
    <n v="64.166666666666671"/>
  </r>
  <r>
    <x v="3"/>
    <x v="7"/>
    <x v="0"/>
    <s v="Política Pública de Juventud"/>
    <x v="0"/>
    <x v="4"/>
    <x v="6"/>
    <x v="0"/>
    <n v="62.724014336917541"/>
  </r>
  <r>
    <x v="4"/>
    <x v="8"/>
    <x v="0"/>
    <s v="Política Pública de Juventud"/>
    <x v="1"/>
    <x v="0"/>
    <x v="4"/>
    <x v="0"/>
    <n v="28.458781362007169"/>
  </r>
  <r>
    <x v="5"/>
    <x v="9"/>
    <x v="0"/>
    <s v="Política Pública de Juventud"/>
    <x v="0"/>
    <x v="3"/>
    <x v="7"/>
    <x v="0"/>
    <n v="45.681003584229387"/>
  </r>
  <r>
    <x v="5"/>
    <x v="10"/>
    <x v="0"/>
    <s v="Política Pública de Juventud"/>
    <x v="0"/>
    <x v="3"/>
    <x v="7"/>
    <x v="0"/>
    <n v="52.347670250896059"/>
  </r>
  <r>
    <x v="6"/>
    <x v="11"/>
    <x v="0"/>
    <s v="Política Pública de Juventud"/>
    <x v="0"/>
    <x v="5"/>
    <x v="8"/>
    <x v="0"/>
    <n v="51.218637992831525"/>
  </r>
  <r>
    <x v="3"/>
    <x v="12"/>
    <x v="1"/>
    <s v="Política Pública de Juventud"/>
    <x v="0"/>
    <x v="3"/>
    <x v="5"/>
    <x v="0"/>
    <n v="39.874551971326177"/>
  </r>
  <r>
    <x v="4"/>
    <x v="13"/>
    <x v="0"/>
    <s v="Política Pública de Juventud"/>
    <x v="2"/>
    <x v="6"/>
    <x v="9"/>
    <x v="0"/>
    <n v="48.924731182795711"/>
  </r>
  <r>
    <x v="0"/>
    <x v="14"/>
    <x v="0"/>
    <s v="Política Pública de Juventud"/>
    <x v="0"/>
    <x v="0"/>
    <x v="10"/>
    <x v="0"/>
    <n v="55.734767025089603"/>
  </r>
  <r>
    <x v="7"/>
    <x v="15"/>
    <x v="0"/>
    <s v="Política Pública de Juventud"/>
    <x v="3"/>
    <x v="0"/>
    <x v="0"/>
    <x v="0"/>
    <s v="Sin dato"/>
  </r>
  <r>
    <x v="5"/>
    <x v="16"/>
    <x v="0"/>
    <s v="Política Pública de Juventud"/>
    <x v="0"/>
    <x v="0"/>
    <x v="4"/>
    <x v="0"/>
    <n v="43.691756272401442"/>
  </r>
  <r>
    <x v="7"/>
    <x v="17"/>
    <x v="0"/>
    <s v="Política Pública de Juventud"/>
    <x v="0"/>
    <x v="1"/>
    <x v="2"/>
    <x v="1"/>
    <s v="Sin dato"/>
  </r>
  <r>
    <x v="1"/>
    <x v="18"/>
    <x v="0"/>
    <s v="Política Pública de Juventud"/>
    <x v="0"/>
    <x v="0"/>
    <x v="1"/>
    <x v="0"/>
    <n v="77.598566308243733"/>
  </r>
  <r>
    <x v="8"/>
    <x v="19"/>
    <x v="0"/>
    <s v="Política Pública de Juventud"/>
    <x v="0"/>
    <x v="0"/>
    <x v="4"/>
    <x v="0"/>
    <n v="54.982078853046602"/>
  </r>
  <r>
    <x v="9"/>
    <x v="20"/>
    <x v="0"/>
    <s v="Política Pública de Juventud"/>
    <x v="0"/>
    <x v="1"/>
    <x v="2"/>
    <x v="1"/>
    <s v="Sin dato"/>
  </r>
  <r>
    <x v="1"/>
    <x v="21"/>
    <x v="0"/>
    <s v="Política Pública de Juventud"/>
    <x v="0"/>
    <x v="0"/>
    <x v="0"/>
    <x v="0"/>
    <n v="36.971326164874561"/>
  </r>
  <r>
    <x v="4"/>
    <x v="22"/>
    <x v="0"/>
    <s v="Política Pública de Juventud"/>
    <x v="4"/>
    <x v="0"/>
    <x v="11"/>
    <x v="0"/>
    <n v="66.272401433691755"/>
  </r>
  <r>
    <x v="10"/>
    <x v="23"/>
    <x v="0"/>
    <s v="Política Pública de Juventud"/>
    <x v="0"/>
    <x v="0"/>
    <x v="1"/>
    <x v="0"/>
    <n v="50.967741935483858"/>
  </r>
  <r>
    <x v="9"/>
    <x v="24"/>
    <x v="0"/>
    <s v="Política Pública de Juventud"/>
    <x v="0"/>
    <x v="0"/>
    <x v="1"/>
    <x v="0"/>
    <n v="63.566308243727597"/>
  </r>
  <r>
    <x v="8"/>
    <x v="25"/>
    <x v="0"/>
    <s v="Política Pública de Juventud"/>
    <x v="0"/>
    <x v="3"/>
    <x v="7"/>
    <x v="0"/>
    <n v="40.107526881720425"/>
  </r>
  <r>
    <x v="8"/>
    <x v="26"/>
    <x v="0"/>
    <s v="Política Pública de Juventud"/>
    <x v="0"/>
    <x v="0"/>
    <x v="12"/>
    <x v="0"/>
    <n v="38.745519713261665"/>
  </r>
  <r>
    <x v="6"/>
    <x v="27"/>
    <x v="0"/>
    <s v="Política Pública de Juventud"/>
    <x v="0"/>
    <x v="0"/>
    <x v="12"/>
    <x v="0"/>
    <n v="62.59856630824374"/>
  </r>
  <r>
    <x v="7"/>
    <x v="28"/>
    <x v="0"/>
    <s v="Política Pública de Juventud"/>
    <x v="5"/>
    <x v="0"/>
    <x v="4"/>
    <x v="0"/>
    <n v="78.924731182795725"/>
  </r>
  <r>
    <x v="3"/>
    <x v="29"/>
    <x v="0"/>
    <s v="Política Pública de Juventud"/>
    <x v="0"/>
    <x v="3"/>
    <x v="13"/>
    <x v="0"/>
    <n v="35.519713261648754"/>
  </r>
  <r>
    <x v="11"/>
    <x v="30"/>
    <x v="1"/>
    <s v="Política Pública de Juventud"/>
    <x v="0"/>
    <x v="0"/>
    <x v="14"/>
    <x v="0"/>
    <s v="Sin dato"/>
  </r>
  <r>
    <x v="12"/>
    <x v="31"/>
    <x v="0"/>
    <s v="Política Pública de Juventud"/>
    <x v="0"/>
    <x v="0"/>
    <x v="11"/>
    <x v="0"/>
    <s v="Sin dato"/>
  </r>
  <r>
    <x v="13"/>
    <x v="32"/>
    <x v="0"/>
    <s v="Política Pública de Juventud"/>
    <x v="0"/>
    <x v="1"/>
    <x v="2"/>
    <x v="0"/>
    <s v="Sin dato"/>
  </r>
  <r>
    <x v="1"/>
    <x v="33"/>
    <x v="0"/>
    <s v="Política Pública de Juventud"/>
    <x v="0"/>
    <x v="0"/>
    <x v="15"/>
    <x v="0"/>
    <n v="53.351254480286734"/>
  </r>
  <r>
    <x v="10"/>
    <x v="34"/>
    <x v="0"/>
    <s v="Política Pública de Juventud"/>
    <x v="0"/>
    <x v="0"/>
    <x v="11"/>
    <x v="1"/>
    <n v="94"/>
  </r>
  <r>
    <x v="0"/>
    <x v="35"/>
    <x v="1"/>
    <s v="Política Pública de Juventud"/>
    <x v="0"/>
    <x v="0"/>
    <x v="12"/>
    <x v="0"/>
    <n v="38.853046594982089"/>
  </r>
  <r>
    <x v="9"/>
    <x v="36"/>
    <x v="0"/>
    <s v="Política Pública de Juventud"/>
    <x v="0"/>
    <x v="7"/>
    <x v="16"/>
    <x v="0"/>
    <n v="76.774193548387117"/>
  </r>
  <r>
    <x v="0"/>
    <x v="37"/>
    <x v="1"/>
    <s v="Política Pública de Juventud"/>
    <x v="0"/>
    <x v="3"/>
    <x v="17"/>
    <x v="0"/>
    <s v="Sin dato"/>
  </r>
  <r>
    <x v="1"/>
    <x v="38"/>
    <x v="0"/>
    <s v="Política Pública de Juventud"/>
    <x v="0"/>
    <x v="3"/>
    <x v="18"/>
    <x v="0"/>
    <n v="49.892473118279568"/>
  </r>
  <r>
    <x v="12"/>
    <x v="39"/>
    <x v="0"/>
    <s v="Política Pública de Juventud"/>
    <x v="0"/>
    <x v="0"/>
    <x v="1"/>
    <x v="0"/>
    <n v="34.551971326164882"/>
  </r>
  <r>
    <x v="11"/>
    <x v="40"/>
    <x v="0"/>
    <s v="Política Pública de Juventud"/>
    <x v="0"/>
    <x v="1"/>
    <x v="2"/>
    <x v="0"/>
    <n v="30.788530465949822"/>
  </r>
  <r>
    <x v="6"/>
    <x v="41"/>
    <x v="0"/>
    <s v="Política Pública de Juventud"/>
    <x v="0"/>
    <x v="5"/>
    <x v="19"/>
    <x v="0"/>
    <n v="44.767025089605731"/>
  </r>
  <r>
    <x v="1"/>
    <x v="42"/>
    <x v="0"/>
    <s v="Política Pública de Juventud"/>
    <x v="0"/>
    <x v="0"/>
    <x v="1"/>
    <x v="0"/>
    <n v="73.082437275985669"/>
  </r>
  <r>
    <x v="3"/>
    <x v="43"/>
    <x v="1"/>
    <s v="Política Pública de Juventud"/>
    <x v="0"/>
    <x v="0"/>
    <x v="1"/>
    <x v="0"/>
    <n v="40.071684587813635"/>
  </r>
  <r>
    <x v="4"/>
    <x v="44"/>
    <x v="0"/>
    <s v="Política Pública de Juventud"/>
    <x v="0"/>
    <x v="1"/>
    <x v="2"/>
    <x v="2"/>
    <s v="Sin dato"/>
  </r>
  <r>
    <x v="3"/>
    <x v="45"/>
    <x v="0"/>
    <s v="Política Pública de Juventud"/>
    <x v="0"/>
    <x v="0"/>
    <x v="1"/>
    <x v="0"/>
    <n v="58.315412186379938"/>
  </r>
  <r>
    <x v="0"/>
    <x v="46"/>
    <x v="0"/>
    <s v="Política Pública de Juventud"/>
    <x v="0"/>
    <x v="3"/>
    <x v="17"/>
    <x v="0"/>
    <n v="39.74910394265234"/>
  </r>
  <r>
    <x v="3"/>
    <x v="47"/>
    <x v="1"/>
    <s v="Política Pública de Juventud"/>
    <x v="0"/>
    <x v="0"/>
    <x v="14"/>
    <x v="0"/>
    <n v="60.358422939068106"/>
  </r>
  <r>
    <x v="1"/>
    <x v="48"/>
    <x v="0"/>
    <s v="Política Pública de Juventud"/>
    <x v="0"/>
    <x v="5"/>
    <x v="20"/>
    <x v="0"/>
    <n v="53.996415770609325"/>
  </r>
  <r>
    <x v="9"/>
    <x v="49"/>
    <x v="0"/>
    <s v="Política Pública de Juventud"/>
    <x v="0"/>
    <x v="1"/>
    <x v="2"/>
    <x v="1"/>
    <s v="Sin dato"/>
  </r>
  <r>
    <x v="4"/>
    <x v="50"/>
    <x v="0"/>
    <s v="Política Pública de Juventud"/>
    <x v="6"/>
    <x v="0"/>
    <x v="0"/>
    <x v="0"/>
    <n v="53.752688172043008"/>
  </r>
  <r>
    <x v="5"/>
    <x v="51"/>
    <x v="0"/>
    <s v="Política Pública de Juventud"/>
    <x v="0"/>
    <x v="0"/>
    <x v="21"/>
    <x v="0"/>
    <n v="61.326164874551971"/>
  </r>
  <r>
    <x v="11"/>
    <x v="52"/>
    <x v="1"/>
    <s v="Política Pública de Juventud"/>
    <x v="0"/>
    <x v="0"/>
    <x v="12"/>
    <x v="0"/>
    <s v="Sin dato"/>
  </r>
  <r>
    <x v="12"/>
    <x v="53"/>
    <x v="0"/>
    <s v="Política Pública de Juventud"/>
    <x v="0"/>
    <x v="0"/>
    <x v="0"/>
    <x v="0"/>
    <n v="41.541218637992849"/>
  </r>
  <r>
    <x v="6"/>
    <x v="54"/>
    <x v="0"/>
    <s v="Política Pública de Juventud"/>
    <x v="0"/>
    <x v="1"/>
    <x v="2"/>
    <x v="1"/>
    <n v="40.666666666666679"/>
  </r>
  <r>
    <x v="11"/>
    <x v="55"/>
    <x v="0"/>
    <s v="Política Pública de Juventud"/>
    <x v="0"/>
    <x v="0"/>
    <x v="12"/>
    <x v="0"/>
    <n v="35.681003584229401"/>
  </r>
  <r>
    <x v="7"/>
    <x v="56"/>
    <x v="0"/>
    <s v="Política Pública de Juventud"/>
    <x v="7"/>
    <x v="0"/>
    <x v="1"/>
    <x v="0"/>
    <n v="66.02150537634408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03">
  <r>
    <s v="Tequendama"/>
    <x v="0"/>
    <x v="0"/>
    <x v="0"/>
    <m/>
    <n v="11"/>
    <s v="2019 - 2030"/>
    <s v="Implementación"/>
    <s v="Acción comunal"/>
    <n v="61.433691756272403"/>
    <m/>
  </r>
  <r>
    <s v="Ubaté"/>
    <x v="1"/>
    <x v="0"/>
    <x v="0"/>
    <m/>
    <s v="Sin dato"/>
    <s v="Sin dato"/>
    <s v="Formulación"/>
    <s v="Acción comunal"/>
    <s v="Sin dato"/>
    <m/>
  </r>
  <r>
    <s v="Medina"/>
    <x v="2"/>
    <x v="0"/>
    <x v="0"/>
    <m/>
    <n v="10"/>
    <s v="2021 - 2031"/>
    <s v="Implementación"/>
    <s v="Acción comunal"/>
    <s v="Sin dato"/>
    <m/>
  </r>
  <r>
    <s v="Bajo Magdalena"/>
    <x v="3"/>
    <x v="0"/>
    <x v="0"/>
    <m/>
    <n v="10"/>
    <s v="2021 - 2031"/>
    <s v="Agenda Pública"/>
    <s v="Acción comunal"/>
    <s v="Sin dato"/>
    <m/>
  </r>
  <r>
    <s v="Almeidas"/>
    <x v="4"/>
    <x v="0"/>
    <x v="0"/>
    <m/>
    <s v="Sin dato"/>
    <s v="Sin dato"/>
    <s v="Formulación"/>
    <s v="Acción comunal"/>
    <s v="Sin dato"/>
    <m/>
  </r>
  <r>
    <s v="Ubaté"/>
    <x v="5"/>
    <x v="0"/>
    <x v="1"/>
    <s v="Acuerdo No.006 de 2021"/>
    <n v="10"/>
    <s v="2021 - 2031"/>
    <s v="Implementación"/>
    <s v="Cambio climático"/>
    <n v="34.193548387096783"/>
    <m/>
  </r>
  <r>
    <s v="Bajo Magdalena"/>
    <x v="6"/>
    <x v="0"/>
    <x v="2"/>
    <m/>
    <n v="9"/>
    <s v="2014 - 2023"/>
    <s v="Formulación"/>
    <s v="Cultura y turismo"/>
    <n v="27.741935483870968"/>
    <m/>
  </r>
  <r>
    <s v="Sabana Occidente"/>
    <x v="7"/>
    <x v="0"/>
    <x v="2"/>
    <s v="Decreto  No.298 de 2015"/>
    <n v="9"/>
    <s v="2015 - 2024"/>
    <s v="Implementación"/>
    <s v="Cultura y turismo"/>
    <s v="Sin dato"/>
    <m/>
  </r>
  <r>
    <s v="Sumapaz"/>
    <x v="8"/>
    <x v="0"/>
    <x v="2"/>
    <m/>
    <n v="9"/>
    <s v="2016 - 2025"/>
    <s v="Implementación"/>
    <s v="Cultura y turismo"/>
    <n v="45.483870967741957"/>
    <m/>
  </r>
  <r>
    <s v="Guavio"/>
    <x v="9"/>
    <x v="0"/>
    <x v="2"/>
    <m/>
    <n v="10"/>
    <s v="2018 - 2028"/>
    <s v="Implementación"/>
    <s v="Cultura y turismo"/>
    <n v="47.992831541218642"/>
    <m/>
  </r>
  <r>
    <s v="Alto Magdalena"/>
    <x v="10"/>
    <x v="0"/>
    <x v="2"/>
    <m/>
    <s v="Sin dato"/>
    <s v="Sin dato"/>
    <s v="Formulación"/>
    <s v="Cultura y turismo"/>
    <s v="Sin dato"/>
    <m/>
  </r>
  <r>
    <s v="Alto Magdalena"/>
    <x v="10"/>
    <x v="0"/>
    <x v="2"/>
    <m/>
    <s v="Sin dato"/>
    <s v="Sin dato"/>
    <s v="Formulación"/>
    <s v="Cultura y turismo"/>
    <s v="Sin dato"/>
    <m/>
  </r>
  <r>
    <s v="Guavio"/>
    <x v="11"/>
    <x v="0"/>
    <x v="2"/>
    <m/>
    <n v="10"/>
    <s v="2015 - 2025"/>
    <s v="Implementación"/>
    <s v="Cultura y turismo"/>
    <n v="34.283154121863802"/>
    <m/>
  </r>
  <r>
    <s v="Alto Magdalena"/>
    <x v="12"/>
    <x v="0"/>
    <x v="2"/>
    <m/>
    <s v="Sin dato"/>
    <s v="Sin dato"/>
    <s v="Formulación"/>
    <s v="Cultura y turismo"/>
    <s v="Sin dato"/>
    <m/>
  </r>
  <r>
    <s v="Tequendama"/>
    <x v="13"/>
    <x v="1"/>
    <x v="3"/>
    <m/>
    <n v="9"/>
    <s v="2018 - 2027"/>
    <s v="Implementación"/>
    <s v="Paz"/>
    <s v="Sin dato"/>
    <m/>
  </r>
  <r>
    <s v="Sabana Occidente"/>
    <x v="7"/>
    <x v="0"/>
    <x v="4"/>
    <s v="Acuerdo 005 de 2917 y 011 de 2018 "/>
    <s v="Sin dato"/>
    <s v="Sin dato"/>
    <s v="Implementación"/>
    <s v="Paz"/>
    <n v="95.833333333333343"/>
    <m/>
  </r>
  <r>
    <s v="Alto Magdalena"/>
    <x v="14"/>
    <x v="0"/>
    <x v="5"/>
    <m/>
    <n v="12"/>
    <s v="2017 - 2029"/>
    <s v="Implementación"/>
    <s v="Discapacidad"/>
    <n v="62.670250896057361"/>
    <m/>
  </r>
  <r>
    <s v="Gualivá"/>
    <x v="15"/>
    <x v="0"/>
    <x v="5"/>
    <m/>
    <n v="10"/>
    <s v="2013 - 2023"/>
    <s v="Implementación"/>
    <s v="Discapacidad"/>
    <n v="44.767025089605717"/>
    <m/>
  </r>
  <r>
    <s v="Tequendama"/>
    <x v="0"/>
    <x v="0"/>
    <x v="5"/>
    <m/>
    <n v="10"/>
    <s v="2015 - 2025"/>
    <s v="Implementación"/>
    <s v="Discapacidad"/>
    <n v="61.738351254480285"/>
    <m/>
  </r>
  <r>
    <s v="Tequendama"/>
    <x v="16"/>
    <x v="0"/>
    <x v="5"/>
    <m/>
    <n v="10"/>
    <s v="2017 - 2027"/>
    <s v="Implementación"/>
    <s v="Discapacidad"/>
    <n v="68.924731182795711"/>
    <m/>
  </r>
  <r>
    <s v="Tequendama"/>
    <x v="17"/>
    <x v="0"/>
    <x v="5"/>
    <m/>
    <s v="Sin dato"/>
    <s v="Sin dato"/>
    <s v="Implementación"/>
    <s v="Discapacidad"/>
    <s v="Sin dato"/>
    <m/>
  </r>
  <r>
    <s v="Sumapaz"/>
    <x v="18"/>
    <x v="0"/>
    <x v="5"/>
    <m/>
    <n v="10"/>
    <s v="2019 - 2029"/>
    <s v="Implementación"/>
    <s v="Discapacidad"/>
    <n v="49.372759856630807"/>
    <m/>
  </r>
  <r>
    <s v="Magdalena Centro"/>
    <x v="19"/>
    <x v="0"/>
    <x v="5"/>
    <m/>
    <n v="10"/>
    <s v="2017 - 2027"/>
    <s v="Implementación"/>
    <s v="Discapacidad"/>
    <n v="67.992831541218649"/>
    <m/>
  </r>
  <r>
    <s v="Magdalena Centro"/>
    <x v="20"/>
    <x v="0"/>
    <x v="5"/>
    <m/>
    <n v="10"/>
    <s v="2020 - 2030"/>
    <s v="Implementación"/>
    <s v="Discapacidad"/>
    <n v="53.906810035842291"/>
    <m/>
  </r>
  <r>
    <s v="Sumapaz"/>
    <x v="21"/>
    <x v="0"/>
    <x v="5"/>
    <m/>
    <n v="9"/>
    <s v="2018 - 2027"/>
    <s v="Implementación"/>
    <s v="Discapacidad"/>
    <n v="45.304659498207897"/>
    <m/>
  </r>
  <r>
    <s v="Tequendama"/>
    <x v="22"/>
    <x v="0"/>
    <x v="5"/>
    <m/>
    <s v="Sin dato"/>
    <s v="Sin dato"/>
    <s v="Formulación"/>
    <s v="Discapacidad"/>
    <s v="Sin dato"/>
    <m/>
  </r>
  <r>
    <s v="Sabana Centro"/>
    <x v="23"/>
    <x v="0"/>
    <x v="5"/>
    <m/>
    <n v="9"/>
    <s v="2014 - 2023"/>
    <s v="Implementación"/>
    <s v="Discapacidad"/>
    <n v="51.003584229390675"/>
    <m/>
  </r>
  <r>
    <s v="Oriente"/>
    <x v="24"/>
    <x v="0"/>
    <x v="5"/>
    <m/>
    <n v="10"/>
    <s v="2019 - 2029"/>
    <s v="Implementación"/>
    <s v="Discapacidad"/>
    <n v="65.089605734767034"/>
    <m/>
  </r>
  <r>
    <s v="Ubaté"/>
    <x v="25"/>
    <x v="0"/>
    <x v="5"/>
    <s v="Acuerdo No.09 de 2017"/>
    <n v="10"/>
    <s v="2017 - 2027"/>
    <s v="Implementación"/>
    <s v="Discapacidad"/>
    <n v="59.283154121863788"/>
    <m/>
  </r>
  <r>
    <s v="Magdalena Centro"/>
    <x v="26"/>
    <x v="0"/>
    <x v="5"/>
    <s v="Acuerdo No.006 de 2018"/>
    <n v="10"/>
    <s v="2017 - 2027"/>
    <s v="Implementación"/>
    <s v="Discapacidad"/>
    <n v="73.799283154121881"/>
    <m/>
  </r>
  <r>
    <s v="Sabana Centro"/>
    <x v="27"/>
    <x v="0"/>
    <x v="5"/>
    <m/>
    <n v="9"/>
    <s v="2020 - 2029"/>
    <s v="Implementación"/>
    <s v="Discapacidad"/>
    <n v="61.25"/>
    <m/>
  </r>
  <r>
    <s v="Oriente"/>
    <x v="28"/>
    <x v="0"/>
    <x v="5"/>
    <m/>
    <n v="10"/>
    <s v="2017 - 2027"/>
    <s v="Implementación"/>
    <s v="Discapacidad"/>
    <n v="50.215053763440856"/>
    <m/>
  </r>
  <r>
    <s v="Almeidas"/>
    <x v="29"/>
    <x v="0"/>
    <x v="5"/>
    <m/>
    <n v="10"/>
    <s v="2016 - 2026"/>
    <s v="Implementación"/>
    <s v="Discapacidad"/>
    <n v="50.143369175627242"/>
    <m/>
  </r>
  <r>
    <s v="Sabana Centro"/>
    <x v="30"/>
    <x v="1"/>
    <x v="5"/>
    <m/>
    <n v="9"/>
    <s v="2019 - 2028"/>
    <s v="Implementación"/>
    <s v="Discapacidad"/>
    <n v="52.616487455197117"/>
    <m/>
  </r>
  <r>
    <s v="Sabana Centro"/>
    <x v="31"/>
    <x v="0"/>
    <x v="5"/>
    <m/>
    <n v="10"/>
    <s v="2018 - 2028"/>
    <s v="Implementación"/>
    <s v="Discapacidad"/>
    <n v="34.820788530465954"/>
    <m/>
  </r>
  <r>
    <s v="Ubaté"/>
    <x v="32"/>
    <x v="0"/>
    <x v="5"/>
    <s v="Acuerdo No.006 de 2018"/>
    <n v="10"/>
    <s v="2018 - 2028"/>
    <s v="Implementación"/>
    <s v="Discapacidad"/>
    <n v="73.681003584229416"/>
    <m/>
  </r>
  <r>
    <s v="Tequendama"/>
    <x v="33"/>
    <x v="0"/>
    <x v="5"/>
    <m/>
    <n v="9"/>
    <s v="2021 - 2030"/>
    <s v="Implementación"/>
    <s v="Discapacidad"/>
    <n v="64.13978494623656"/>
    <m/>
  </r>
  <r>
    <s v="Rionegro"/>
    <x v="34"/>
    <x v="0"/>
    <x v="5"/>
    <m/>
    <n v="10"/>
    <s v="2015 - 2025"/>
    <s v="Implementación"/>
    <s v="Discapacidad"/>
    <n v="19.498207885304655"/>
    <m/>
  </r>
  <r>
    <s v="Sabana Occidente"/>
    <x v="35"/>
    <x v="0"/>
    <x v="5"/>
    <m/>
    <n v="9"/>
    <s v="2019 - 2028"/>
    <s v="Implementación"/>
    <s v="Discapacidad"/>
    <n v="83.333333333333343"/>
    <m/>
  </r>
  <r>
    <s v="Sabana Occidente"/>
    <x v="7"/>
    <x v="0"/>
    <x v="5"/>
    <s v="Acuerdo 020 de 2010"/>
    <s v="Sin dato"/>
    <s v="Sin dato"/>
    <s v="Implementación"/>
    <s v="Discapacidad"/>
    <n v="66.021505376344081"/>
    <m/>
  </r>
  <r>
    <s v="Oriente"/>
    <x v="36"/>
    <x v="0"/>
    <x v="5"/>
    <m/>
    <n v="10"/>
    <s v="2017 - 2027"/>
    <s v="Implementación"/>
    <s v="Discapacidad"/>
    <n v="72.508960573476713"/>
    <m/>
  </r>
  <r>
    <s v="Oriente"/>
    <x v="37"/>
    <x v="0"/>
    <x v="5"/>
    <m/>
    <n v="10"/>
    <s v="2018 - 2028"/>
    <s v="Implementación"/>
    <s v="Discapacidad"/>
    <n v="54.623655913978482"/>
    <m/>
  </r>
  <r>
    <s v="Ubaté"/>
    <x v="1"/>
    <x v="0"/>
    <x v="5"/>
    <m/>
    <s v="Sin dato"/>
    <s v="Sin dato"/>
    <s v="Formulación"/>
    <s v="Discapacidad"/>
    <s v="Sin dato"/>
    <m/>
  </r>
  <r>
    <s v="Sumapaz"/>
    <x v="8"/>
    <x v="0"/>
    <x v="5"/>
    <m/>
    <n v="9"/>
    <s v="2020 - 2029"/>
    <s v="Implementación"/>
    <s v="Discapacidad"/>
    <n v="78.207885304659513"/>
    <m/>
  </r>
  <r>
    <s v="Guavio"/>
    <x v="9"/>
    <x v="0"/>
    <x v="5"/>
    <m/>
    <n v="10"/>
    <s v="2018 - 2028"/>
    <s v="Implementación"/>
    <s v="Discapacidad"/>
    <n v="39.928315412186379"/>
    <m/>
  </r>
  <r>
    <s v="Sabana Centro"/>
    <x v="38"/>
    <x v="0"/>
    <x v="5"/>
    <m/>
    <n v="10"/>
    <s v="2019 - 2029"/>
    <s v="Implementación"/>
    <s v="Discapacidad"/>
    <n v="37.842293906810049"/>
    <m/>
  </r>
  <r>
    <s v="Guavio"/>
    <x v="39"/>
    <x v="0"/>
    <x v="5"/>
    <m/>
    <n v="10"/>
    <s v="2016 - 2026"/>
    <s v="Implementación"/>
    <s v="Discapacidad"/>
    <n v="27.025089999999999"/>
    <m/>
  </r>
  <r>
    <s v="Alto Magdalena"/>
    <x v="10"/>
    <x v="0"/>
    <x v="5"/>
    <s v="Acuerdo No.019 de 2019"/>
    <n v="3"/>
    <s v="2019 - 2022"/>
    <s v="Implementación"/>
    <s v="Discapacidad"/>
    <s v="Sin dato"/>
    <m/>
  </r>
  <r>
    <s v="Sumapaz"/>
    <x v="40"/>
    <x v="0"/>
    <x v="5"/>
    <m/>
    <n v="10"/>
    <s v="2015 - 2025"/>
    <s v="Implementación"/>
    <s v="Discapacidad"/>
    <n v="33.548387096774199"/>
    <m/>
  </r>
  <r>
    <s v="Ubaté"/>
    <x v="5"/>
    <x v="0"/>
    <x v="5"/>
    <s v="Acuerdo No.010 de 2021"/>
    <n v="10"/>
    <s v="2021 - 2031"/>
    <s v="Implementación"/>
    <s v="Discapacidad"/>
    <n v="66.810035842293914"/>
    <m/>
  </r>
  <r>
    <s v="Bajo Magdalena"/>
    <x v="41"/>
    <x v="0"/>
    <x v="5"/>
    <m/>
    <n v="10"/>
    <s v="2019 - 2029"/>
    <s v="Implementación"/>
    <s v="Discapacidad"/>
    <n v="48.817204301075257"/>
    <m/>
  </r>
  <r>
    <s v="Guavio"/>
    <x v="42"/>
    <x v="0"/>
    <x v="5"/>
    <m/>
    <n v="3"/>
    <s v="2012 - 2015"/>
    <s v="Implementación"/>
    <s v="Discapacidad"/>
    <n v="39.390681000000001"/>
    <m/>
  </r>
  <r>
    <s v="Alto Magdalena"/>
    <x v="43"/>
    <x v="0"/>
    <x v="5"/>
    <m/>
    <n v="10"/>
    <s v="2017 - 2027"/>
    <s v="Implementación"/>
    <s v="Discapacidad"/>
    <n v="64.76702508960571"/>
    <m/>
  </r>
  <r>
    <s v="Guavio"/>
    <x v="44"/>
    <x v="0"/>
    <x v="5"/>
    <m/>
    <n v="10"/>
    <s v="2015 - 2025"/>
    <s v="Implementación"/>
    <s v="Discapacidad"/>
    <n v="37.956989247311839"/>
    <m/>
  </r>
  <r>
    <s v="Magdalena Centro"/>
    <x v="45"/>
    <x v="0"/>
    <x v="5"/>
    <m/>
    <n v="12"/>
    <s v="2013 - 2025"/>
    <s v="Implementación"/>
    <s v="Discapacidad"/>
    <n v="39.390681003584234"/>
    <m/>
  </r>
  <r>
    <s v="Oriente"/>
    <x v="46"/>
    <x v="0"/>
    <x v="5"/>
    <m/>
    <n v="10"/>
    <s v="2018 - 2028"/>
    <s v="Implementación"/>
    <s v="Discapacidad"/>
    <n v="40.19713261648748"/>
    <m/>
  </r>
  <r>
    <s v="Alto Magdalena"/>
    <x v="47"/>
    <x v="0"/>
    <x v="5"/>
    <s v="Acuerdo No.006 de 2017"/>
    <s v="Acuerdo No.006 de 2017"/>
    <s v="2017 - 2029"/>
    <s v="Implementación"/>
    <s v="Discapacidad"/>
    <n v="68.602150537634429"/>
    <m/>
  </r>
  <r>
    <s v="Guavio"/>
    <x v="48"/>
    <x v="0"/>
    <x v="5"/>
    <m/>
    <n v="10"/>
    <s v="2019 - 2029"/>
    <s v="Implementación"/>
    <s v="Discapacidad"/>
    <n v="57.777777777777786"/>
    <m/>
  </r>
  <r>
    <s v="Guavio"/>
    <x v="11"/>
    <x v="0"/>
    <x v="5"/>
    <m/>
    <n v="9"/>
    <s v="2017 - 2026"/>
    <s v="Implementación"/>
    <s v="Discapacidad"/>
    <n v="53.064516129032249"/>
    <m/>
  </r>
  <r>
    <s v="Tequendama"/>
    <x v="49"/>
    <x v="0"/>
    <x v="5"/>
    <m/>
    <n v="9"/>
    <s v="2017 - 2026"/>
    <s v="Implementación"/>
    <s v="Discapacidad"/>
    <n v="39.121863799283169"/>
    <m/>
  </r>
  <r>
    <s v="Rionegro"/>
    <x v="50"/>
    <x v="0"/>
    <x v="5"/>
    <m/>
    <n v="10"/>
    <s v="2019 - 2029"/>
    <s v="Implementación"/>
    <s v="Discapacidad"/>
    <s v="Sin dato"/>
    <m/>
  </r>
  <r>
    <s v="Gualivá"/>
    <x v="51"/>
    <x v="0"/>
    <x v="5"/>
    <m/>
    <n v="18"/>
    <s v="2022 - 2040"/>
    <s v="Implementación"/>
    <s v="Discapacidad"/>
    <n v="87.86666666666666"/>
    <m/>
  </r>
  <r>
    <s v="Almeidas"/>
    <x v="52"/>
    <x v="0"/>
    <x v="5"/>
    <m/>
    <n v="14"/>
    <s v="2016 - 2030"/>
    <s v="Implementación"/>
    <s v="Discapacidad"/>
    <n v="59.193548387096783"/>
    <m/>
  </r>
  <r>
    <s v="Sabana Occidente"/>
    <x v="53"/>
    <x v="0"/>
    <x v="5"/>
    <s v="Acuerdo No.011 de 2011"/>
    <n v="10"/>
    <s v="2011 - 2021"/>
    <s v="Implementación"/>
    <s v="Discapacidad"/>
    <n v="80.645161290322605"/>
    <m/>
  </r>
  <r>
    <s v="Almeidas"/>
    <x v="54"/>
    <x v="0"/>
    <x v="5"/>
    <s v="Acuerdo No.20 de 2015"/>
    <n v="10"/>
    <s v="2019 - 2029"/>
    <s v="Implementación"/>
    <s v="Discapacidad"/>
    <n v="61.182795698924735"/>
    <m/>
  </r>
  <r>
    <s v="Medina"/>
    <x v="55"/>
    <x v="0"/>
    <x v="5"/>
    <m/>
    <n v="10"/>
    <s v="2018 - 2028"/>
    <s v="Implementación"/>
    <s v="Discapacidad"/>
    <n v="33.15412186379929"/>
    <m/>
  </r>
  <r>
    <s v="Sabana Occidente"/>
    <x v="56"/>
    <x v="0"/>
    <x v="5"/>
    <s v="Acuerdo No.20 de 2015"/>
    <n v="11"/>
    <s v="2015 - 2025"/>
    <s v="Implementación"/>
    <s v="Discapacidad"/>
    <n v="80.000000000000014"/>
    <m/>
  </r>
  <r>
    <s v="Alto Magdalena"/>
    <x v="57"/>
    <x v="0"/>
    <x v="5"/>
    <m/>
    <n v="10"/>
    <s v="2018 - 2028"/>
    <s v="Implementación"/>
    <s v="Discapacidad"/>
    <n v="35.161290322580648"/>
    <m/>
  </r>
  <r>
    <s v="Sabana Centro"/>
    <x v="58"/>
    <x v="0"/>
    <x v="5"/>
    <m/>
    <n v="15"/>
    <s v="2014 - 2029"/>
    <s v="Implementación"/>
    <s v="Discapacidad"/>
    <n v="36.702508960573496"/>
    <m/>
  </r>
  <r>
    <s v="Alto Magdalena"/>
    <x v="59"/>
    <x v="0"/>
    <x v="5"/>
    <m/>
    <n v="5"/>
    <s v="2017 - 2022"/>
    <s v="Implementación"/>
    <s v="Discapacidad"/>
    <n v="64.659498207885306"/>
    <m/>
  </r>
  <r>
    <s v="Gualivá"/>
    <x v="60"/>
    <x v="0"/>
    <x v="5"/>
    <s v="Acuerdo No.002 de 2013"/>
    <n v="13"/>
    <s v="2012 - 2025"/>
    <s v="Implementación"/>
    <s v="Discapacidad"/>
    <n v="42.616487455197138"/>
    <m/>
  </r>
  <r>
    <s v="Gualivá"/>
    <x v="61"/>
    <x v="1"/>
    <x v="5"/>
    <m/>
    <n v="10"/>
    <s v="2014 - 2024"/>
    <s v="Implementación"/>
    <s v="Discapacidad"/>
    <n v="39.229390681003586"/>
    <m/>
  </r>
  <r>
    <s v="Rionegro"/>
    <x v="62"/>
    <x v="0"/>
    <x v="5"/>
    <m/>
    <n v="10"/>
    <s v="2019 - 2029"/>
    <s v="Implementación"/>
    <s v="Discapacidad"/>
    <s v="Sin dato"/>
    <m/>
  </r>
  <r>
    <s v="Rionegro"/>
    <x v="63"/>
    <x v="0"/>
    <x v="5"/>
    <m/>
    <n v="10"/>
    <s v="2019 - 2029"/>
    <s v="Implementación"/>
    <s v="Discapacidad"/>
    <n v="51.648745519713259"/>
    <m/>
  </r>
  <r>
    <s v="Sumapaz"/>
    <x v="64"/>
    <x v="0"/>
    <x v="5"/>
    <m/>
    <n v="9"/>
    <s v="2019 - 2028"/>
    <s v="Implementación"/>
    <s v="Discapacidad"/>
    <n v="44.229390681003593"/>
    <m/>
  </r>
  <r>
    <s v="Medina"/>
    <x v="2"/>
    <x v="0"/>
    <x v="5"/>
    <m/>
    <n v="10"/>
    <s v="2016 - 2026"/>
    <s v="Implementación"/>
    <s v="Discapacidad"/>
    <n v="28.100358422939063"/>
    <m/>
  </r>
  <r>
    <s v="Sumapaz"/>
    <x v="65"/>
    <x v="0"/>
    <x v="5"/>
    <m/>
    <n v="10"/>
    <s v="2016 - 2026"/>
    <s v="Implementación"/>
    <s v="Discapacidad"/>
    <n v="52.114695340501797"/>
    <m/>
  </r>
  <r>
    <s v="Bajo Magdalena"/>
    <x v="3"/>
    <x v="0"/>
    <x v="5"/>
    <m/>
    <n v="10"/>
    <s v="2021 - 2031"/>
    <s v="Formulación"/>
    <s v="Discapacidad"/>
    <n v="82.133333333333326"/>
    <m/>
  </r>
  <r>
    <s v="Gualivá"/>
    <x v="66"/>
    <x v="0"/>
    <x v="5"/>
    <m/>
    <n v="10"/>
    <s v="2017 - 2027"/>
    <s v="Implementación"/>
    <s v="Discapacidad"/>
    <n v="41.218637992831553"/>
    <m/>
  </r>
  <r>
    <s v="Oriente"/>
    <x v="67"/>
    <x v="0"/>
    <x v="5"/>
    <m/>
    <n v="10"/>
    <s v="2017 - 2027"/>
    <s v="Implementación"/>
    <s v="Discapacidad"/>
    <n v="42.078853046595"/>
    <m/>
  </r>
  <r>
    <s v="Tequendama"/>
    <x v="68"/>
    <x v="1"/>
    <x v="5"/>
    <m/>
    <n v="10"/>
    <s v="2015 - 2025"/>
    <s v="Implementación"/>
    <s v="Discapacidad"/>
    <n v="42.078853046595"/>
    <m/>
  </r>
  <r>
    <s v="Alto Magdalena"/>
    <x v="69"/>
    <x v="0"/>
    <x v="5"/>
    <m/>
    <n v="5"/>
    <s v="2017 - 2022"/>
    <s v="Implementación"/>
    <s v="Discapacidad"/>
    <n v="75.053763440860209"/>
    <m/>
  </r>
  <r>
    <s v="Tequendama"/>
    <x v="13"/>
    <x v="1"/>
    <x v="5"/>
    <m/>
    <n v="9"/>
    <s v="2018 - 2027"/>
    <s v="Implementación"/>
    <s v="Discapacidad"/>
    <n v="64.26523297491039"/>
    <m/>
  </r>
  <r>
    <s v="Sumapaz"/>
    <x v="70"/>
    <x v="0"/>
    <x v="5"/>
    <m/>
    <n v="9"/>
    <s v="2018 - 2027"/>
    <s v="Implementación"/>
    <s v="Discapacidad"/>
    <n v="46.559139784946247"/>
    <m/>
  </r>
  <r>
    <s v="Rionegro"/>
    <x v="71"/>
    <x v="0"/>
    <x v="5"/>
    <m/>
    <n v="10"/>
    <s v="2019 - 2029"/>
    <s v="Implementación"/>
    <s v="Discapacidad"/>
    <n v="34.01433691756273"/>
    <m/>
  </r>
  <r>
    <s v="Gualivá"/>
    <x v="72"/>
    <x v="0"/>
    <x v="5"/>
    <m/>
    <s v="Sin dato"/>
    <s v="Sin dato"/>
    <s v="Implementación"/>
    <s v="Discapacidad"/>
    <n v="32.078853046594979"/>
    <m/>
  </r>
  <r>
    <s v="Gualivá"/>
    <x v="73"/>
    <x v="1"/>
    <x v="5"/>
    <m/>
    <n v="10"/>
    <s v="2017 - 2027"/>
    <s v="Implementación"/>
    <s v="Discapacidad"/>
    <n v="38.207885304659513"/>
    <m/>
  </r>
  <r>
    <s v="Almeidas"/>
    <x v="4"/>
    <x v="0"/>
    <x v="5"/>
    <m/>
    <n v="10"/>
    <s v="2017 - 2027"/>
    <s v="Implementación"/>
    <s v="Discapacidad"/>
    <n v="49.605734767025091"/>
    <m/>
  </r>
  <r>
    <s v="Sumapaz"/>
    <x v="74"/>
    <x v="0"/>
    <x v="5"/>
    <m/>
    <n v="10"/>
    <s v="2019 - 2029"/>
    <s v="Implementación"/>
    <s v="Discapacidad"/>
    <n v="67.706093189964179"/>
    <m/>
  </r>
  <r>
    <s v="Ubaté"/>
    <x v="75"/>
    <x v="1"/>
    <x v="5"/>
    <s v="Acuerdo No.21 de 2018"/>
    <n v="8"/>
    <s v="2018 - 2027"/>
    <s v="Implementación"/>
    <s v="Discapacidad"/>
    <n v="54.265232974910383"/>
    <m/>
  </r>
  <r>
    <s v="Almeidas"/>
    <x v="76"/>
    <x v="0"/>
    <x v="5"/>
    <m/>
    <n v="10"/>
    <s v="2019 - 2029"/>
    <s v="Implementación"/>
    <s v="Discapacidad"/>
    <n v="55.483870967741936"/>
    <m/>
  </r>
  <r>
    <s v="Ubaté"/>
    <x v="77"/>
    <x v="1"/>
    <x v="5"/>
    <s v="Acuerdo No.06 de 2018"/>
    <n v="10"/>
    <s v="2018 - 2028"/>
    <s v="Implementación"/>
    <s v="Discapacidad"/>
    <n v="33.010752688172047"/>
    <m/>
  </r>
  <r>
    <s v="Ubaté"/>
    <x v="78"/>
    <x v="0"/>
    <x v="5"/>
    <s v="Acuerdo No.005 de 2019"/>
    <n v="10"/>
    <s v="2019 - 2029"/>
    <s v="Implementación"/>
    <s v="Discapacidad"/>
    <n v="60.627240143369171"/>
    <m/>
  </r>
  <r>
    <s v="Sabana Centro"/>
    <x v="79"/>
    <x v="0"/>
    <x v="5"/>
    <m/>
    <n v="10"/>
    <s v="2019 - 2029"/>
    <s v="Implementación"/>
    <s v="Discapacidad"/>
    <n v="34.283154121863795"/>
    <m/>
  </r>
  <r>
    <s v="Ubaté"/>
    <x v="80"/>
    <x v="1"/>
    <x v="5"/>
    <s v="Acuerdo No.31 de 2016"/>
    <n v="10"/>
    <s v="2016 - 2026"/>
    <s v="Implementación"/>
    <s v="Discapacidad"/>
    <n v="47.258064516129025"/>
    <m/>
  </r>
  <r>
    <s v="Ubaté"/>
    <x v="80"/>
    <x v="1"/>
    <x v="5"/>
    <s v="Acuerdo No.32 de 2013"/>
    <n v="10"/>
    <s v="2013 - 2023"/>
    <s v="Implementación"/>
    <s v="PIIA"/>
    <n v="32.939068100358419"/>
    <m/>
  </r>
  <r>
    <s v="Tequendama"/>
    <x v="81"/>
    <x v="0"/>
    <x v="5"/>
    <m/>
    <s v="Sin dato"/>
    <s v="Sin dato"/>
    <s v="Formulación"/>
    <s v="Discapacidad"/>
    <n v="75.999999999999986"/>
    <m/>
  </r>
  <r>
    <s v="Sabana Centro"/>
    <x v="82"/>
    <x v="1"/>
    <x v="5"/>
    <m/>
    <n v="10"/>
    <s v="2013 - 2023"/>
    <s v="Implementación"/>
    <s v="Discapacidad"/>
    <n v="38.010752688172047"/>
    <m/>
  </r>
  <r>
    <s v="Sumapaz"/>
    <x v="83"/>
    <x v="0"/>
    <x v="5"/>
    <m/>
    <n v="9"/>
    <s v="2018 - 2029"/>
    <s v="Implementación"/>
    <s v="Discapacidad"/>
    <n v="53.58422939068101"/>
    <m/>
  </r>
  <r>
    <s v="Almeidas"/>
    <x v="84"/>
    <x v="0"/>
    <x v="5"/>
    <m/>
    <n v="11"/>
    <s v="2019 - 2030"/>
    <s v="Implementación"/>
    <s v="Discapacidad"/>
    <n v="39.641577060931915"/>
    <m/>
  </r>
  <r>
    <s v="Alto Magdalena"/>
    <x v="12"/>
    <x v="0"/>
    <x v="5"/>
    <m/>
    <n v="8"/>
    <s v="2014 - 2022"/>
    <s v="Implementación"/>
    <s v="Discapacidad"/>
    <s v="Sin dato"/>
    <m/>
  </r>
  <r>
    <s v="Sabana Centro"/>
    <x v="85"/>
    <x v="0"/>
    <x v="5"/>
    <m/>
    <n v="9"/>
    <s v="2019 - 2028"/>
    <s v="Implementación"/>
    <s v="Discapacidad"/>
    <n v="38.978494623655905"/>
    <m/>
  </r>
  <r>
    <s v="Rionegro"/>
    <x v="86"/>
    <x v="0"/>
    <x v="5"/>
    <m/>
    <n v="10"/>
    <s v="2015 - 2025"/>
    <s v="Implementación"/>
    <s v="Discapacidad"/>
    <n v="53.369175627240153"/>
    <m/>
  </r>
  <r>
    <s v="Oriente"/>
    <x v="87"/>
    <x v="0"/>
    <x v="5"/>
    <m/>
    <n v="10"/>
    <s v="2019 - 2029"/>
    <s v="Implementación"/>
    <s v="Discapacidad"/>
    <n v="43.584229390680996"/>
    <m/>
  </r>
  <r>
    <s v="Ubaté"/>
    <x v="88"/>
    <x v="0"/>
    <x v="5"/>
    <s v="Acuerdo No.09 de 2014"/>
    <n v="10"/>
    <s v="2014 - 2024"/>
    <s v="Implementación"/>
    <s v="Discapacidad"/>
    <n v="57.333333333333329"/>
    <m/>
  </r>
  <r>
    <s v="Oriente"/>
    <x v="89"/>
    <x v="0"/>
    <x v="5"/>
    <m/>
    <n v="10"/>
    <s v="2017 - 2027"/>
    <s v="Implementación"/>
    <s v="Discapacidad"/>
    <n v="66.702508960573496"/>
    <m/>
  </r>
  <r>
    <s v="Gualivá"/>
    <x v="90"/>
    <x v="1"/>
    <x v="5"/>
    <m/>
    <n v="10"/>
    <s v="2017 - 2027"/>
    <s v="Implementación"/>
    <s v="Discapacidad"/>
    <n v="42.885304659498217"/>
    <m/>
  </r>
  <r>
    <s v="Sumapaz"/>
    <x v="91"/>
    <x v="0"/>
    <x v="5"/>
    <m/>
    <n v="10"/>
    <s v="2019 - 2029"/>
    <s v="Implementación"/>
    <s v="Discapacidad"/>
    <n v="73.476702508960585"/>
    <m/>
  </r>
  <r>
    <s v="Rionegro"/>
    <x v="92"/>
    <x v="0"/>
    <x v="5"/>
    <m/>
    <n v="10"/>
    <s v="2015 - 2025"/>
    <s v="Implementación"/>
    <s v="Discapacidad"/>
    <n v="0"/>
    <m/>
  </r>
  <r>
    <s v="Almeidas"/>
    <x v="93"/>
    <x v="0"/>
    <x v="5"/>
    <m/>
    <n v="10"/>
    <s v="2017 - 2027"/>
    <s v="Implementación"/>
    <s v="Discapacidad"/>
    <n v="61.863799283154144"/>
    <m/>
  </r>
  <r>
    <s v="Gualivá"/>
    <x v="94"/>
    <x v="0"/>
    <x v="5"/>
    <m/>
    <s v="Sin dato"/>
    <s v="2017 - 2027"/>
    <s v="Implementación"/>
    <s v="Discapacidad"/>
    <n v="21.827956989247312"/>
    <m/>
  </r>
  <r>
    <s v="Tequendama"/>
    <x v="95"/>
    <x v="0"/>
    <x v="5"/>
    <m/>
    <n v="10"/>
    <s v="2017 - 2027"/>
    <s v="Implementación"/>
    <s v="Discapacidad"/>
    <n v="52.258064516129032"/>
    <m/>
  </r>
  <r>
    <s v="Rionegro"/>
    <x v="96"/>
    <x v="0"/>
    <x v="5"/>
    <m/>
    <n v="10"/>
    <s v="2019 - 2029"/>
    <s v="Implementación"/>
    <s v="Discapacidad"/>
    <n v="33.476702508960585"/>
    <m/>
  </r>
  <r>
    <s v="Sabana Occidente"/>
    <x v="97"/>
    <x v="0"/>
    <x v="5"/>
    <s v="Acuerdo No.002 de 2019"/>
    <n v="10"/>
    <s v="2019 - 2029"/>
    <s v="Implementación"/>
    <s v="Discapacidad"/>
    <n v="45.304659498207897"/>
    <m/>
  </r>
  <r>
    <s v="Sabana Centro"/>
    <x v="98"/>
    <x v="0"/>
    <x v="5"/>
    <m/>
    <n v="10"/>
    <s v="2015 - 2025"/>
    <s v="Implementación"/>
    <s v="Discapacidad"/>
    <n v="40.30465949820789"/>
    <m/>
  </r>
  <r>
    <s v="Alto Magdalena"/>
    <x v="10"/>
    <x v="0"/>
    <x v="6"/>
    <m/>
    <s v="Sin dato"/>
    <s v="Sin dato"/>
    <s v="Formulación"/>
    <s v="Educación"/>
    <s v="Sin dato"/>
    <m/>
  </r>
  <r>
    <s v="Sabana Centro"/>
    <x v="27"/>
    <x v="0"/>
    <x v="7"/>
    <m/>
    <n v="9"/>
    <s v="2018 - 2027"/>
    <s v="Implementación"/>
    <s v="Educación ambiental"/>
    <n v="31.111111111111114"/>
    <m/>
  </r>
  <r>
    <s v="Oriente"/>
    <x v="99"/>
    <x v="0"/>
    <x v="7"/>
    <m/>
    <n v="10"/>
    <s v="2021 - 2031"/>
    <s v="Formulación"/>
    <s v="Educación ambiental"/>
    <n v="82.266666666666666"/>
    <m/>
  </r>
  <r>
    <s v="Sabana Centro"/>
    <x v="31"/>
    <x v="0"/>
    <x v="7"/>
    <m/>
    <n v="11"/>
    <s v="2020 - 2031"/>
    <s v="Implementación"/>
    <s v="Educación ambiental"/>
    <n v="42.132616487455216"/>
    <m/>
  </r>
  <r>
    <s v="Sabana Occidente"/>
    <x v="7"/>
    <x v="0"/>
    <x v="7"/>
    <m/>
    <s v="Sin dato"/>
    <s v="Sin dato"/>
    <s v="Formulación"/>
    <s v="Educación ambiental"/>
    <n v="95.833333333333343"/>
    <m/>
  </r>
  <r>
    <s v="Oriente"/>
    <x v="37"/>
    <x v="0"/>
    <x v="7"/>
    <m/>
    <n v="10"/>
    <s v="2019 - 2029"/>
    <s v="Implementación"/>
    <s v="Educación ambiental"/>
    <n v="55.519713261648761"/>
    <m/>
  </r>
  <r>
    <s v="Sabana Centro"/>
    <x v="98"/>
    <x v="0"/>
    <x v="7"/>
    <m/>
    <n v="10"/>
    <s v="2015 - 2025"/>
    <s v="Implementación"/>
    <s v="Educación ambiental"/>
    <n v="52.831541218638002"/>
    <m/>
  </r>
  <r>
    <s v="Sabana Occidente"/>
    <x v="56"/>
    <x v="0"/>
    <x v="8"/>
    <m/>
    <s v="Sin dato"/>
    <s v="Sin dato"/>
    <s v="Formulación"/>
    <s v="Emprendimiento"/>
    <n v="95.833333333333343"/>
    <m/>
  </r>
  <r>
    <s v="Sumapaz"/>
    <x v="74"/>
    <x v="0"/>
    <x v="8"/>
    <m/>
    <n v="11"/>
    <s v="2015 - 2026"/>
    <s v="Implementación"/>
    <s v="Emprendimiento"/>
    <n v="40.250896057347681"/>
    <m/>
  </r>
  <r>
    <s v="Alto Magdalena"/>
    <x v="14"/>
    <x v="0"/>
    <x v="9"/>
    <m/>
    <n v="12"/>
    <s v="2017 - 2029"/>
    <s v="Implementación"/>
    <s v="Envejecimiento y vejéz"/>
    <n v="65.465949820788538"/>
    <m/>
  </r>
  <r>
    <s v="Gualivá"/>
    <x v="15"/>
    <x v="0"/>
    <x v="9"/>
    <m/>
    <n v="10"/>
    <s v="2013 - 2023"/>
    <s v="Implementación"/>
    <s v="Envejecimiento y vejéz"/>
    <n v="38.853046594982089"/>
    <m/>
  </r>
  <r>
    <s v="Tequendama"/>
    <x v="0"/>
    <x v="0"/>
    <x v="9"/>
    <m/>
    <n v="10"/>
    <s v="2015 - 2025"/>
    <s v="Implementación"/>
    <s v="Envejecimiento y vejéz"/>
    <n v="54.835125448028663"/>
    <m/>
  </r>
  <r>
    <s v="Tequendama"/>
    <x v="16"/>
    <x v="0"/>
    <x v="9"/>
    <m/>
    <n v="10"/>
    <s v="2015 - 2025"/>
    <s v="Implementación"/>
    <s v="Envejecimiento y vejéz"/>
    <n v="65.179211469534025"/>
    <m/>
  </r>
  <r>
    <s v="Tequendama"/>
    <x v="17"/>
    <x v="0"/>
    <x v="9"/>
    <m/>
    <s v="Sin dato"/>
    <s v="Sin dato"/>
    <s v="Implementación"/>
    <s v="Envejecimiento y vejéz"/>
    <s v="Sin dato"/>
    <m/>
  </r>
  <r>
    <s v="Sumapaz"/>
    <x v="18"/>
    <x v="0"/>
    <x v="9"/>
    <m/>
    <n v="10"/>
    <s v="2018 - 2028"/>
    <s v="Implementación"/>
    <s v="Envejecimiento y vejéz"/>
    <n v="46.953405017921135"/>
    <m/>
  </r>
  <r>
    <s v="Magdalena Centro"/>
    <x v="19"/>
    <x v="0"/>
    <x v="9"/>
    <m/>
    <n v="10"/>
    <s v="2017 - 2027"/>
    <s v="Implementación"/>
    <s v="Envejecimiento y vejéz"/>
    <s v="Sin dato"/>
    <m/>
  </r>
  <r>
    <s v="Magdalena Centro"/>
    <x v="20"/>
    <x v="0"/>
    <x v="9"/>
    <m/>
    <n v="10"/>
    <s v="2020 - 2030"/>
    <s v="Implementación"/>
    <s v="Envejecimiento y vejéz"/>
    <n v="51.577060931899631"/>
    <m/>
  </r>
  <r>
    <s v="Sumapaz"/>
    <x v="21"/>
    <x v="0"/>
    <x v="9"/>
    <m/>
    <n v="9"/>
    <s v="2018 - 2027"/>
    <s v="Implementación"/>
    <s v="Envejecimiento y vejéz"/>
    <n v="45.304659498207897"/>
    <m/>
  </r>
  <r>
    <s v="Bajo Magdalena"/>
    <x v="6"/>
    <x v="0"/>
    <x v="9"/>
    <m/>
    <n v="9"/>
    <s v="2014 - 2023"/>
    <s v="Formulación"/>
    <s v="Envejecimiento y vejéz"/>
    <n v="28.458781362007169"/>
    <m/>
  </r>
  <r>
    <s v="Oriente"/>
    <x v="24"/>
    <x v="0"/>
    <x v="9"/>
    <m/>
    <n v="10"/>
    <s v="2019 - 2029"/>
    <s v="Implementación"/>
    <s v="Envejecimiento y vejéz"/>
    <n v="61.487455197132633"/>
    <m/>
  </r>
  <r>
    <s v="Ubaté"/>
    <x v="25"/>
    <x v="0"/>
    <x v="9"/>
    <s v="Acuerdo No.19 de 2016"/>
    <n v="10"/>
    <s v="2016 - 2026"/>
    <s v="Implementación"/>
    <s v="Envejecimiento y vejéz"/>
    <n v="44.946236559139798"/>
    <m/>
  </r>
  <r>
    <s v="Magdalena Centro"/>
    <x v="26"/>
    <x v="0"/>
    <x v="9"/>
    <s v="Acuerdo No.016 de 2012"/>
    <n v="10"/>
    <s v="2017 - 2027"/>
    <s v="Implementación"/>
    <s v="Envejecimiento y vejéz"/>
    <n v="71.111111111111114"/>
    <m/>
  </r>
  <r>
    <s v="Oriente"/>
    <x v="99"/>
    <x v="0"/>
    <x v="9"/>
    <m/>
    <n v="9"/>
    <s v="2020 - 2029"/>
    <s v="Implementación"/>
    <s v="Envejecimiento y vejéz"/>
    <n v="44.605734767025098"/>
    <m/>
  </r>
  <r>
    <s v="Oriente"/>
    <x v="28"/>
    <x v="0"/>
    <x v="9"/>
    <m/>
    <n v="10"/>
    <s v="2019 - 2029"/>
    <s v="Implementación"/>
    <s v="Envejecimiento y vejéz"/>
    <n v="48.15412186379929"/>
    <m/>
  </r>
  <r>
    <s v="Almeidas"/>
    <x v="29"/>
    <x v="0"/>
    <x v="9"/>
    <m/>
    <n v="10"/>
    <s v="2016 - 2026"/>
    <s v="Implementación"/>
    <s v="Envejecimiento y vejéz"/>
    <n v="37.7777777777778"/>
    <m/>
  </r>
  <r>
    <s v="Sabana Centro"/>
    <x v="31"/>
    <x v="0"/>
    <x v="9"/>
    <m/>
    <n v="10"/>
    <s v="2019 - 2029"/>
    <s v="Implementación"/>
    <s v="Envejecimiento y vejéz"/>
    <n v="60.17921146953406"/>
    <m/>
  </r>
  <r>
    <s v="Ubaté"/>
    <x v="32"/>
    <x v="0"/>
    <x v="9"/>
    <s v="Acuerdo No.016 de 2012"/>
    <n v="10"/>
    <s v="2015 - 2025"/>
    <s v="Implementación"/>
    <s v="Envejecimiento y vejéz"/>
    <n v="35.967741935483872"/>
    <m/>
  </r>
  <r>
    <s v="Tequendama"/>
    <x v="33"/>
    <x v="0"/>
    <x v="9"/>
    <m/>
    <n v="10"/>
    <s v="2020 - 2030"/>
    <s v="Implementación"/>
    <s v="Envejecimiento y vejéz"/>
    <n v="53.422939068100348"/>
    <m/>
  </r>
  <r>
    <s v="Rionegro"/>
    <x v="34"/>
    <x v="0"/>
    <x v="9"/>
    <m/>
    <n v="10"/>
    <s v="2015 - 2025"/>
    <s v="Implementación"/>
    <s v="Envejecimiento y vejéz"/>
    <n v="44.767025089605738"/>
    <m/>
  </r>
  <r>
    <s v="Oriente"/>
    <x v="36"/>
    <x v="0"/>
    <x v="9"/>
    <m/>
    <n v="10"/>
    <s v="2018 - 2028"/>
    <s v="Implementación"/>
    <s v="Envejecimiento y vejéz"/>
    <n v="68.960573476702521"/>
    <m/>
  </r>
  <r>
    <s v="Oriente"/>
    <x v="37"/>
    <x v="0"/>
    <x v="9"/>
    <m/>
    <n v="10"/>
    <s v="2014 - 2024"/>
    <s v="Implementación"/>
    <s v="Envejecimiento y vejéz"/>
    <n v="68.960573476702521"/>
    <m/>
  </r>
  <r>
    <s v="Ubaté"/>
    <x v="1"/>
    <x v="0"/>
    <x v="9"/>
    <m/>
    <s v="Sin dato"/>
    <s v="Sin dato"/>
    <s v="Formulación"/>
    <s v="Envejecimiento y vejéz"/>
    <s v="Sin dato"/>
    <m/>
  </r>
  <r>
    <s v="Sumapaz"/>
    <x v="8"/>
    <x v="0"/>
    <x v="9"/>
    <m/>
    <n v="9"/>
    <s v="2018 - 2027"/>
    <s v="Implementación"/>
    <s v="Envejecimiento y vejéz"/>
    <n v="75.519713261648761"/>
    <m/>
  </r>
  <r>
    <s v="Guavio"/>
    <x v="9"/>
    <x v="0"/>
    <x v="9"/>
    <m/>
    <n v="10"/>
    <s v="2018 - 2028"/>
    <s v="Implementación"/>
    <s v="Envejecimiento y vejéz"/>
    <n v="44.22"/>
    <m/>
  </r>
  <r>
    <s v="Guavio"/>
    <x v="100"/>
    <x v="0"/>
    <x v="9"/>
    <m/>
    <n v="10"/>
    <s v="2019 - 2029"/>
    <s v="Implementación"/>
    <s v="Envejecimiento y vejéz"/>
    <n v="30.250896000000001"/>
    <m/>
  </r>
  <r>
    <s v="Alto Magdalena"/>
    <x v="10"/>
    <x v="0"/>
    <x v="9"/>
    <m/>
    <s v="Sin dato"/>
    <s v="Sin dato"/>
    <s v="Formulación"/>
    <s v="Envejecimiento y vejéz"/>
    <s v="Sin dato"/>
    <m/>
  </r>
  <r>
    <s v="Sumapaz"/>
    <x v="40"/>
    <x v="0"/>
    <x v="9"/>
    <m/>
    <n v="10"/>
    <s v="2015 - 2025"/>
    <s v="Implementación"/>
    <s v="Envejecimiento y vejéz"/>
    <n v="33.548387096774199"/>
    <m/>
  </r>
  <r>
    <s v="Ubaté"/>
    <x v="5"/>
    <x v="0"/>
    <x v="9"/>
    <s v="Acuerdo No.013 de 2021"/>
    <n v="10"/>
    <s v="2021 - 2031"/>
    <s v="Implementación"/>
    <s v="Envejecimiento y vejéz"/>
    <n v="64.659498207885292"/>
    <m/>
  </r>
  <r>
    <s v="Bajo Magdalena"/>
    <x v="41"/>
    <x v="0"/>
    <x v="9"/>
    <m/>
    <n v="10"/>
    <s v="2019 - 2029"/>
    <s v="Implementación"/>
    <s v="Envejecimiento y vejéz"/>
    <n v="50.967741935483858"/>
    <m/>
  </r>
  <r>
    <s v="Alto Magdalena"/>
    <x v="43"/>
    <x v="0"/>
    <x v="9"/>
    <m/>
    <n v="13"/>
    <s v="2016 - 2029"/>
    <s v="Implementación"/>
    <s v="Envejecimiento y vejéz"/>
    <n v="63.315412186379923"/>
    <m/>
  </r>
  <r>
    <s v="Guavio"/>
    <x v="44"/>
    <x v="0"/>
    <x v="9"/>
    <m/>
    <n v="10"/>
    <s v="2015 - 2025"/>
    <s v="Implementación"/>
    <s v="Envejecimiento y vejéz"/>
    <n v="45.304659498207897"/>
    <m/>
  </r>
  <r>
    <s v="Magdalena Centro"/>
    <x v="45"/>
    <x v="0"/>
    <x v="9"/>
    <m/>
    <n v="10"/>
    <s v="2013 - 2023"/>
    <s v="Implementación"/>
    <s v="Envejecimiento y vejéz"/>
    <n v="42.078853046594993"/>
    <m/>
  </r>
  <r>
    <s v="Guavio"/>
    <x v="11"/>
    <x v="0"/>
    <x v="9"/>
    <m/>
    <n v="9"/>
    <s v="2017 - 2026"/>
    <s v="Implementación"/>
    <s v="Envejecimiento y vejéz"/>
    <n v="68.602150537634429"/>
    <m/>
  </r>
  <r>
    <s v="Tequendama"/>
    <x v="49"/>
    <x v="0"/>
    <x v="9"/>
    <m/>
    <n v="9"/>
    <s v="2017 - 2026"/>
    <s v="Implementación"/>
    <s v="Envejecimiento y vejéz"/>
    <n v="68.602150537634429"/>
    <m/>
  </r>
  <r>
    <s v="Ubaté"/>
    <x v="101"/>
    <x v="1"/>
    <x v="9"/>
    <m/>
    <s v="Sin dato"/>
    <s v="Sin dato"/>
    <s v="Implementación"/>
    <s v="Envejecimiento y vejéz"/>
    <n v="32"/>
    <m/>
  </r>
  <r>
    <s v="Almeidas"/>
    <x v="52"/>
    <x v="0"/>
    <x v="9"/>
    <m/>
    <n v="10"/>
    <s v="2016 - 2026"/>
    <s v="Implementación"/>
    <s v="Envejecimiento y vejéz"/>
    <n v="57.007168458781358"/>
    <m/>
  </r>
  <r>
    <s v="Sabana Occidente"/>
    <x v="53"/>
    <x v="0"/>
    <x v="9"/>
    <m/>
    <n v="12"/>
    <s v="2022 - 2034"/>
    <s v="Implementación"/>
    <s v="Envejecimiento y vejéz"/>
    <n v="93.333333333333314"/>
    <m/>
  </r>
  <r>
    <s v="Medina"/>
    <x v="55"/>
    <x v="0"/>
    <x v="9"/>
    <m/>
    <n v="9"/>
    <s v="2016 - 2025"/>
    <s v="Implementación"/>
    <s v="Envejecimiento y vejéz"/>
    <n v="30.788530465949826"/>
    <m/>
  </r>
  <r>
    <s v="Sabana Occidente"/>
    <x v="56"/>
    <x v="0"/>
    <x v="9"/>
    <s v="Acuerdo No.3 de 2015"/>
    <n v="10"/>
    <s v="2015 - 2025"/>
    <s v="Implementación"/>
    <s v="Envejecimiento y vejéz"/>
    <n v="77.849462365591421"/>
    <m/>
  </r>
  <r>
    <s v="Alto Magdalena"/>
    <x v="57"/>
    <x v="0"/>
    <x v="9"/>
    <m/>
    <n v="10"/>
    <s v="2015 - 2025"/>
    <s v="Implementación"/>
    <s v="Envejecimiento y vejéz"/>
    <n v="50.268817204301065"/>
    <m/>
  </r>
  <r>
    <s v="Alto Magdalena"/>
    <x v="59"/>
    <x v="0"/>
    <x v="9"/>
    <m/>
    <n v="5"/>
    <s v="2017 - 2022"/>
    <s v="Implementación"/>
    <s v="Envejecimiento y vejéz"/>
    <n v="64.659498207885306"/>
    <m/>
  </r>
  <r>
    <s v="Gualivá"/>
    <x v="60"/>
    <x v="0"/>
    <x v="9"/>
    <m/>
    <n v="10"/>
    <s v="2015 - 2025"/>
    <s v="Implementación"/>
    <s v="Envejecimiento y vejéz"/>
    <n v="40.573476702508962"/>
    <m/>
  </r>
  <r>
    <s v="Gualivá"/>
    <x v="61"/>
    <x v="1"/>
    <x v="9"/>
    <m/>
    <n v="10"/>
    <s v="2015 - 2025"/>
    <s v="Implementación"/>
    <s v="Envejecimiento y vejéz"/>
    <n v="37.724014336917577"/>
    <m/>
  </r>
  <r>
    <s v="Rionegro"/>
    <x v="62"/>
    <x v="0"/>
    <x v="9"/>
    <m/>
    <n v="10"/>
    <s v="2017 - 2027"/>
    <s v="Implementación"/>
    <s v="Envejecimiento y vejéz"/>
    <s v="Sin dato"/>
    <m/>
  </r>
  <r>
    <s v="Sumapaz"/>
    <x v="64"/>
    <x v="0"/>
    <x v="9"/>
    <m/>
    <n v="9"/>
    <s v="2015 - 2024"/>
    <s v="Implementación"/>
    <s v="Envejecimiento y vejéz"/>
    <n v="44.498207885304673"/>
    <m/>
  </r>
  <r>
    <s v="Medina"/>
    <x v="2"/>
    <x v="0"/>
    <x v="9"/>
    <m/>
    <s v="Sin dato"/>
    <s v="Sin dato"/>
    <s v="Implementación"/>
    <s v="Envejecimiento y vejéz"/>
    <n v="46.379928315412194"/>
    <m/>
  </r>
  <r>
    <s v="Sumapaz"/>
    <x v="65"/>
    <x v="0"/>
    <x v="9"/>
    <m/>
    <n v="11"/>
    <s v="2016 - 2027"/>
    <s v="Implementación"/>
    <s v="Envejecimiento y vejéz"/>
    <n v="51.254480286738357"/>
    <m/>
  </r>
  <r>
    <s v="Bajo Magdalena"/>
    <x v="3"/>
    <x v="0"/>
    <x v="9"/>
    <m/>
    <n v="10"/>
    <s v="2021 - 2031"/>
    <s v="Formulación"/>
    <s v="Envejecimiento y vejéz"/>
    <n v="94"/>
    <m/>
  </r>
  <r>
    <s v="Gualivá"/>
    <x v="66"/>
    <x v="0"/>
    <x v="9"/>
    <m/>
    <n v="10"/>
    <s v="2014 - 2024"/>
    <s v="Implementación"/>
    <s v="Envejecimiento y vejéz"/>
    <n v="29.713261648745522"/>
    <m/>
  </r>
  <r>
    <s v="Alto Magdalena"/>
    <x v="69"/>
    <x v="0"/>
    <x v="9"/>
    <m/>
    <n v="6"/>
    <s v="2016 - 2022"/>
    <s v="Implementación"/>
    <s v="Envejecimiento y vejéz"/>
    <n v="73.620071684587813"/>
    <m/>
  </r>
  <r>
    <s v="Tequendama"/>
    <x v="13"/>
    <x v="1"/>
    <x v="9"/>
    <m/>
    <n v="10"/>
    <s v="2018 - 2028"/>
    <s v="Implementación"/>
    <s v="Envejecimiento y vejéz"/>
    <n v="58.655913978494631"/>
    <m/>
  </r>
  <r>
    <s v="Sumapaz"/>
    <x v="70"/>
    <x v="0"/>
    <x v="9"/>
    <m/>
    <n v="9"/>
    <s v="2018 - 2027"/>
    <s v="Implementación"/>
    <s v="Envejecimiento y vejéz"/>
    <n v="47.741935483870975"/>
    <m/>
  </r>
  <r>
    <s v="Rionegro"/>
    <x v="71"/>
    <x v="0"/>
    <x v="9"/>
    <m/>
    <n v="10"/>
    <s v="2019 - 2029"/>
    <s v="Implementación"/>
    <s v="Envejecimiento y vejéz"/>
    <n v="30.250896057347674"/>
    <m/>
  </r>
  <r>
    <s v="Magdalena Centro"/>
    <x v="102"/>
    <x v="0"/>
    <x v="9"/>
    <m/>
    <n v="10"/>
    <s v="2020 - 2030"/>
    <s v="Implementación"/>
    <s v="Envejecimiento y vejéz"/>
    <s v="Sin dato"/>
    <m/>
  </r>
  <r>
    <s v="Gualivá"/>
    <x v="73"/>
    <x v="1"/>
    <x v="9"/>
    <m/>
    <n v="10"/>
    <s v="2017 - 2027"/>
    <s v="Implementación"/>
    <s v="Envejecimiento y vejéz"/>
    <n v="37.186379928315425"/>
    <m/>
  </r>
  <r>
    <s v="Almeidas"/>
    <x v="4"/>
    <x v="0"/>
    <x v="9"/>
    <m/>
    <n v="10"/>
    <s v="2019 - 2029"/>
    <s v="Implementación"/>
    <s v="Envejecimiento y vejéz"/>
    <n v="55.412186379928315"/>
    <m/>
  </r>
  <r>
    <s v="Sumapaz"/>
    <x v="74"/>
    <x v="0"/>
    <x v="9"/>
    <m/>
    <n v="10"/>
    <s v="2019 - 2029"/>
    <s v="Implementación"/>
    <s v="Envejecimiento y vejéz"/>
    <n v="69.587813620071699"/>
    <m/>
  </r>
  <r>
    <s v="Ubaté"/>
    <x v="75"/>
    <x v="1"/>
    <x v="9"/>
    <s v="Acuerdo No.04 de 2018"/>
    <n v="10"/>
    <s v="2017 - 2027"/>
    <s v="Implementación"/>
    <s v="Envejecimiento y vejéz"/>
    <n v="62.508960573476706"/>
    <m/>
  </r>
  <r>
    <s v="Sabana Centro"/>
    <x v="103"/>
    <x v="1"/>
    <x v="9"/>
    <m/>
    <n v="9"/>
    <s v="2015 - 2024"/>
    <s v="Implementación"/>
    <s v="Envejecimiento y vejéz"/>
    <n v="55.286738351254492"/>
    <m/>
  </r>
  <r>
    <s v="Ubaté"/>
    <x v="77"/>
    <x v="1"/>
    <x v="9"/>
    <s v="Acuerdo No.09 de 2018"/>
    <n v="10"/>
    <s v="2018 - 2028"/>
    <s v="Implementación"/>
    <s v="Envejecimiento y vejéz"/>
    <n v="34.982078853046609"/>
    <m/>
  </r>
  <r>
    <s v="Ubaté"/>
    <x v="78"/>
    <x v="0"/>
    <x v="9"/>
    <s v="Acuerdo No.017 de 2017"/>
    <n v="10"/>
    <s v="2017 - 2027"/>
    <s v="Implementación"/>
    <s v="Envejecimiento y vejéz"/>
    <n v="59.982078853046602"/>
    <m/>
  </r>
  <r>
    <s v="Sabana Centro"/>
    <x v="79"/>
    <x v="0"/>
    <x v="9"/>
    <m/>
    <n v="10"/>
    <s v="2019 - 2029"/>
    <s v="Implementación"/>
    <s v="Envejecimiento y vejéz"/>
    <n v="58.530465949820794"/>
    <m/>
  </r>
  <r>
    <s v="Ubaté"/>
    <x v="80"/>
    <x v="1"/>
    <x v="9"/>
    <s v="Acuerdo No.05 de 2019"/>
    <n v="10"/>
    <s v="2018 - 2028"/>
    <s v="Implementación"/>
    <s v="Envejecimiento y vejéz"/>
    <n v="35.483870967741936"/>
    <m/>
  </r>
  <r>
    <s v="Sabana Centro"/>
    <x v="82"/>
    <x v="1"/>
    <x v="9"/>
    <m/>
    <n v="10"/>
    <s v="2013 - 2023"/>
    <s v="Implementación"/>
    <s v="Envejecimiento y vejéz"/>
    <n v="31.16487455197133"/>
    <m/>
  </r>
  <r>
    <s v="Sumapaz"/>
    <x v="83"/>
    <x v="0"/>
    <x v="9"/>
    <m/>
    <n v="10"/>
    <s v="2018 - 2029"/>
    <s v="Implementación"/>
    <s v="Envejecimiento y vejéz"/>
    <n v="49.87455197132617"/>
    <m/>
  </r>
  <r>
    <s v="Almeidas"/>
    <x v="84"/>
    <x v="0"/>
    <x v="9"/>
    <m/>
    <n v="10"/>
    <s v="2015 - 2025"/>
    <s v="Implementación"/>
    <s v="Envejecimiento y vejéz"/>
    <n v="34.569892473118273"/>
    <m/>
  </r>
  <r>
    <s v="Oriente"/>
    <x v="87"/>
    <x v="0"/>
    <x v="9"/>
    <m/>
    <n v="10"/>
    <s v="2019 - 2029"/>
    <s v="Implementación"/>
    <s v="Envejecimiento y vejéz"/>
    <n v="44.19354838709679"/>
    <m/>
  </r>
  <r>
    <s v="Ubaté"/>
    <x v="88"/>
    <x v="0"/>
    <x v="9"/>
    <s v="Acuerdo No.02 de 2015"/>
    <n v="10"/>
    <s v="2015 - 2025"/>
    <s v="Implementación"/>
    <s v="Envejecimiento y vejéz"/>
    <n v="44.19354838709679"/>
    <m/>
  </r>
  <r>
    <s v="Oriente"/>
    <x v="89"/>
    <x v="0"/>
    <x v="9"/>
    <m/>
    <n v="10"/>
    <s v="2017 - 2027"/>
    <s v="Implementación"/>
    <s v="Envejecimiento y vejéz"/>
    <n v="59.892473118279568"/>
    <m/>
  </r>
  <r>
    <s v="Gualivá"/>
    <x v="90"/>
    <x v="1"/>
    <x v="9"/>
    <m/>
    <n v="10"/>
    <s v="2017 - 2027"/>
    <s v="Implementación"/>
    <s v="Envejecimiento y vejéz"/>
    <n v="40.681003584229401"/>
    <m/>
  </r>
  <r>
    <s v="Sumapaz"/>
    <x v="91"/>
    <x v="0"/>
    <x v="9"/>
    <m/>
    <n v="9"/>
    <s v="2021 - 2030"/>
    <s v="Implementación"/>
    <s v="Envejecimiento y vejéz"/>
    <n v="47.921146953405021"/>
    <m/>
  </r>
  <r>
    <s v="Gualivá"/>
    <x v="104"/>
    <x v="0"/>
    <x v="9"/>
    <m/>
    <n v="12"/>
    <s v="2013 - 2025"/>
    <s v="Implementación"/>
    <s v="Envejecimiento y vejéz"/>
    <n v="33.207885304659506"/>
    <m/>
  </r>
  <r>
    <s v="Rionegro"/>
    <x v="92"/>
    <x v="0"/>
    <x v="9"/>
    <m/>
    <n v="10"/>
    <s v="2015 - 2025"/>
    <s v="Implementación"/>
    <s v="Envejecimiento y vejéz"/>
    <n v="70.591397849462368"/>
    <m/>
  </r>
  <r>
    <s v="Almeidas"/>
    <x v="93"/>
    <x v="0"/>
    <x v="9"/>
    <m/>
    <n v="14"/>
    <s v="2016 - 2030"/>
    <s v="Implementación"/>
    <s v="Envejecimiento y vejéz"/>
    <n v="54.444444444444443"/>
    <m/>
  </r>
  <r>
    <s v="Gualivá"/>
    <x v="94"/>
    <x v="0"/>
    <x v="9"/>
    <m/>
    <n v="10"/>
    <s v="2017 - 2027"/>
    <s v="Implementación"/>
    <s v="Envejecimiento y vejéz"/>
    <n v="22.096774193548391"/>
    <m/>
  </r>
  <r>
    <s v="Tequendama"/>
    <x v="95"/>
    <x v="0"/>
    <x v="9"/>
    <m/>
    <s v="Sin dato"/>
    <s v="Sin dato"/>
    <s v="Formulación"/>
    <s v="Envejecimiento y vejéz"/>
    <s v="Sin dato"/>
    <m/>
  </r>
  <r>
    <s v="Sabana Centro"/>
    <x v="98"/>
    <x v="0"/>
    <x v="9"/>
    <m/>
    <n v="10"/>
    <s v="2015 - 2025"/>
    <s v="Implementación"/>
    <s v="Envejecimiento y vejéz"/>
    <n v="53.100358422939081"/>
    <m/>
  </r>
  <r>
    <s v="Tequendama"/>
    <x v="13"/>
    <x v="1"/>
    <x v="10"/>
    <m/>
    <n v="9"/>
    <s v="2018 - 2027"/>
    <s v="Implementación"/>
    <s v="Erradicación de trabajo infantíl"/>
    <n v="59.892473118279575"/>
    <m/>
  </r>
  <r>
    <s v="Sabana Occidente"/>
    <x v="7"/>
    <x v="0"/>
    <x v="11"/>
    <m/>
    <s v="Sin dato"/>
    <s v="Sin dato"/>
    <s v="Formulación"/>
    <s v="Espacio público"/>
    <n v="87.5"/>
    <m/>
  </r>
  <r>
    <s v="Sabana Occidente"/>
    <x v="105"/>
    <x v="0"/>
    <x v="11"/>
    <m/>
    <s v="Sin dato"/>
    <s v="Sin dato"/>
    <s v="Formulación"/>
    <s v="Espacio público"/>
    <s v="Sin dato"/>
    <m/>
  </r>
  <r>
    <s v="Tequendama"/>
    <x v="0"/>
    <x v="0"/>
    <x v="12"/>
    <m/>
    <s v="Sin dato"/>
    <s v="Sin dato"/>
    <s v="Formulación"/>
    <s v="Familia"/>
    <s v="Sin dato"/>
    <m/>
  </r>
  <r>
    <s v="Tequendama"/>
    <x v="17"/>
    <x v="0"/>
    <x v="12"/>
    <m/>
    <s v="Sin dato"/>
    <s v="Sin dato"/>
    <s v="Agenda Pública"/>
    <s v="Familia"/>
    <s v="Sin dato"/>
    <m/>
  </r>
  <r>
    <s v="Magdalena Centro"/>
    <x v="19"/>
    <x v="0"/>
    <x v="12"/>
    <m/>
    <n v="9"/>
    <s v="2018 - 2027"/>
    <s v="Implementación"/>
    <s v="Familia"/>
    <s v="Sin dato"/>
    <m/>
  </r>
  <r>
    <s v="Sabana Centro"/>
    <x v="31"/>
    <x v="0"/>
    <x v="12"/>
    <m/>
    <n v="10"/>
    <s v="2018 - 2028"/>
    <s v="Implementación"/>
    <s v="Familia"/>
    <n v="48.172043010752702"/>
    <m/>
  </r>
  <r>
    <s v="Ubaté"/>
    <x v="32"/>
    <x v="0"/>
    <x v="12"/>
    <s v="Acuerdo No. 012 de 2012"/>
    <n v="9"/>
    <s v="2019 - 2030"/>
    <s v="Implementación"/>
    <s v="Familia"/>
    <n v="61.164874551971316"/>
    <m/>
  </r>
  <r>
    <s v="Sabana Centro"/>
    <x v="38"/>
    <x v="0"/>
    <x v="12"/>
    <m/>
    <n v="10"/>
    <s v="2016 - 2026"/>
    <s v="Implementación"/>
    <s v="Familia"/>
    <n v="61.362007168458788"/>
    <m/>
  </r>
  <r>
    <s v="Alto Magdalena"/>
    <x v="10"/>
    <x v="0"/>
    <x v="12"/>
    <m/>
    <s v="Sin dato"/>
    <s v="Sin dato"/>
    <s v="Formulación"/>
    <s v="Familia"/>
    <s v="Sin dato"/>
    <m/>
  </r>
  <r>
    <s v="Alto Magdalena"/>
    <x v="10"/>
    <x v="0"/>
    <x v="12"/>
    <m/>
    <n v="9"/>
    <s v="2013 - 2022"/>
    <s v="Implementación"/>
    <s v="Familia"/>
    <s v="Sin dato"/>
    <m/>
  </r>
  <r>
    <s v="Alto Magdalena"/>
    <x v="43"/>
    <x v="0"/>
    <x v="12"/>
    <m/>
    <n v="11"/>
    <s v="2018 - 2029"/>
    <s v="Implementación"/>
    <s v="Familia"/>
    <n v="67.240143369175641"/>
    <m/>
  </r>
  <r>
    <s v="Alto Magdalena"/>
    <x v="59"/>
    <x v="0"/>
    <x v="12"/>
    <m/>
    <n v="9"/>
    <s v="2013 - 2022"/>
    <s v="Implementación"/>
    <s v="Familia"/>
    <s v="Sin dato"/>
    <m/>
  </r>
  <r>
    <s v="Alto Magdalena"/>
    <x v="69"/>
    <x v="0"/>
    <x v="12"/>
    <s v="Acuerdo No.019 de 2019"/>
    <n v="11"/>
    <s v="2019 - 2030"/>
    <s v="Agenda Pública"/>
    <s v="Familia"/>
    <n v="76.774193548387117"/>
    <m/>
  </r>
  <r>
    <s v="Sabana Centro"/>
    <x v="82"/>
    <x v="1"/>
    <x v="12"/>
    <m/>
    <n v="10"/>
    <s v="2013 - 2023"/>
    <s v="Implementación"/>
    <s v="Familia"/>
    <n v="36.236559139784958"/>
    <m/>
  </r>
  <r>
    <s v="Sumapaz"/>
    <x v="83"/>
    <x v="0"/>
    <x v="12"/>
    <m/>
    <n v="11"/>
    <s v="2018 - 2029"/>
    <s v="Implementación"/>
    <s v="Familia"/>
    <n v="53.261648745519729"/>
    <m/>
  </r>
  <r>
    <s v="Sabana Centro"/>
    <x v="103"/>
    <x v="1"/>
    <x v="13"/>
    <m/>
    <n v="9"/>
    <s v="2019 - 2028"/>
    <s v="Implementación"/>
    <s v="Generación de ingresos"/>
    <n v="40.340501792114708"/>
    <m/>
  </r>
  <r>
    <s v="Sumapaz"/>
    <x v="18"/>
    <x v="0"/>
    <x v="14"/>
    <m/>
    <n v="10"/>
    <s v="2020 - 2030"/>
    <s v="Implementación"/>
    <s v="Gestión del riesgo"/>
    <n v="38.100358422939067"/>
    <m/>
  </r>
  <r>
    <s v="Sumapaz"/>
    <x v="21"/>
    <x v="0"/>
    <x v="14"/>
    <m/>
    <n v="9"/>
    <s v="2019 - 2028"/>
    <s v="Implementación"/>
    <s v="Gestión del riesgo"/>
    <n v="75.73476702508961"/>
    <m/>
  </r>
  <r>
    <s v="Sabana Centro"/>
    <x v="31"/>
    <x v="0"/>
    <x v="14"/>
    <m/>
    <n v="10"/>
    <s v="2019 - 2029"/>
    <s v="Implementación"/>
    <s v="Gestión del riesgo"/>
    <n v="48.172043010752702"/>
    <m/>
  </r>
  <r>
    <s v="Sabana Occidente"/>
    <x v="105"/>
    <x v="0"/>
    <x v="14"/>
    <m/>
    <s v="Sin dato"/>
    <s v="Sin dato"/>
    <s v="Formulación"/>
    <s v="Gestión del riesgo"/>
    <s v="Sin dato"/>
    <m/>
  </r>
  <r>
    <s v="Sumapaz"/>
    <x v="8"/>
    <x v="0"/>
    <x v="15"/>
    <m/>
    <n v="9"/>
    <s v="2016 - 2025"/>
    <s v="Implementación"/>
    <s v="Habitante de calle"/>
    <n v="34.551971326164882"/>
    <m/>
  </r>
  <r>
    <s v="Sabana Occidente"/>
    <x v="53"/>
    <x v="0"/>
    <x v="15"/>
    <s v="Acuerdo No.013 de 2018"/>
    <n v="10"/>
    <s v="2018 - 2028"/>
    <s v="Implementación"/>
    <s v="Habitante de calle"/>
    <n v="78.709677419354861"/>
    <m/>
  </r>
  <r>
    <s v="Sabana Occidente"/>
    <x v="56"/>
    <x v="0"/>
    <x v="15"/>
    <m/>
    <s v="Sin dato"/>
    <s v="Sin dato"/>
    <s v="Agenda Pública"/>
    <s v="Habitante de calle"/>
    <s v="Sin dato"/>
    <m/>
  </r>
  <r>
    <s v="Alto Magdalena"/>
    <x v="14"/>
    <x v="0"/>
    <x v="16"/>
    <s v="Acuerdo No.012 de 2019"/>
    <n v="10"/>
    <s v="2019 - 2029"/>
    <s v="Implementación"/>
    <s v="Géneros diversos"/>
    <n v="53.369175627240139"/>
    <m/>
  </r>
  <r>
    <s v="Tequendama"/>
    <x v="0"/>
    <x v="0"/>
    <x v="17"/>
    <m/>
    <n v="10"/>
    <s v="2015 - 2025"/>
    <s v="Implementación"/>
    <s v="Juventud"/>
    <n v="41.200716845878148"/>
    <m/>
  </r>
  <r>
    <s v="Tequendama"/>
    <x v="16"/>
    <x v="0"/>
    <x v="17"/>
    <m/>
    <n v="10"/>
    <s v="2019 - 2029"/>
    <s v="Implementación"/>
    <s v="Juventud"/>
    <n v="72.007168458781393"/>
    <m/>
  </r>
  <r>
    <s v="Tequendama"/>
    <x v="17"/>
    <x v="0"/>
    <x v="17"/>
    <m/>
    <s v="Sin dato"/>
    <s v="Sin dato"/>
    <s v="Implementación"/>
    <s v="Juventud"/>
    <s v="Sin dato"/>
    <m/>
  </r>
  <r>
    <s v="Sumapaz"/>
    <x v="18"/>
    <x v="0"/>
    <x v="17"/>
    <m/>
    <s v="Acuerdo No.008 de 2019"/>
    <s v="2019 - 2028"/>
    <s v="Formulación"/>
    <s v="Juventud"/>
    <n v="33.942652329749116"/>
    <m/>
  </r>
  <r>
    <s v="Magdalena Centro"/>
    <x v="19"/>
    <x v="0"/>
    <x v="17"/>
    <m/>
    <n v="10"/>
    <s v="2018 - 2028"/>
    <s v="Implementación"/>
    <s v="Juventud"/>
    <s v="Sin dato"/>
    <m/>
  </r>
  <r>
    <s v="Sumapaz"/>
    <x v="21"/>
    <x v="0"/>
    <x v="17"/>
    <m/>
    <n v="9"/>
    <s v="2015 - 2024"/>
    <s v="Implementación"/>
    <s v="Juventud"/>
    <n v="45.304659498207897"/>
    <m/>
  </r>
  <r>
    <s v="Tequendama"/>
    <x v="22"/>
    <x v="0"/>
    <x v="17"/>
    <m/>
    <s v="Sin dato"/>
    <s v="Sin dato"/>
    <s v="Formulación"/>
    <s v="Juventud"/>
    <n v="64.166666666666671"/>
    <m/>
  </r>
  <r>
    <s v="Sabana Centro"/>
    <x v="23"/>
    <x v="0"/>
    <x v="17"/>
    <m/>
    <n v="16"/>
    <s v="2019 - 2035"/>
    <s v="Implementación"/>
    <s v="Juventud"/>
    <n v="62.724014336917541"/>
    <m/>
  </r>
  <r>
    <s v="Ubaté"/>
    <x v="25"/>
    <x v="0"/>
    <x v="17"/>
    <s v="Acuerdo No.07 de 2018"/>
    <n v="10"/>
    <s v="2018 - 2028"/>
    <s v="Implementación"/>
    <s v="Juventud"/>
    <n v="28.458781362007169"/>
    <m/>
  </r>
  <r>
    <s v="Oriente"/>
    <x v="99"/>
    <x v="0"/>
    <x v="17"/>
    <m/>
    <n v="9"/>
    <s v="2020 - 2029"/>
    <s v="Implementación"/>
    <s v="Juventud"/>
    <n v="45.681003584229387"/>
    <m/>
  </r>
  <r>
    <s v="Oriente"/>
    <x v="28"/>
    <x v="0"/>
    <x v="17"/>
    <m/>
    <n v="9"/>
    <s v="2020 - 2029"/>
    <s v="Implementación"/>
    <s v="Juventud"/>
    <n v="52.347670250896059"/>
    <m/>
  </r>
  <r>
    <s v="Almeidas"/>
    <x v="29"/>
    <x v="0"/>
    <x v="17"/>
    <m/>
    <n v="11"/>
    <s v="2016 - 2027"/>
    <s v="Implementación"/>
    <s v="Juventud"/>
    <n v="51.218637992831525"/>
    <m/>
  </r>
  <r>
    <s v="Sabana Centro"/>
    <x v="30"/>
    <x v="1"/>
    <x v="17"/>
    <m/>
    <n v="9"/>
    <s v="2015 - 2024"/>
    <s v="Implementación"/>
    <s v="Juventud"/>
    <n v="39.874551971326177"/>
    <m/>
  </r>
  <r>
    <s v="Ubaté"/>
    <x v="32"/>
    <x v="0"/>
    <x v="17"/>
    <s v="Acuerdo No. 011 de 2019"/>
    <n v="4"/>
    <s v="2019 - 2023"/>
    <s v="Implementación"/>
    <s v="Juventud"/>
    <n v="48.924731182795711"/>
    <m/>
  </r>
  <r>
    <s v="Tequendama"/>
    <x v="33"/>
    <x v="0"/>
    <x v="17"/>
    <m/>
    <n v="10"/>
    <s v="2014 - 2024"/>
    <s v="Implementación"/>
    <s v="Juventud"/>
    <n v="55.734767025089603"/>
    <m/>
  </r>
  <r>
    <s v="Sabana Occidente"/>
    <x v="7"/>
    <x v="0"/>
    <x v="17"/>
    <s v="Decreto 299 de 2015"/>
    <n v="10"/>
    <s v="2015 - 2025"/>
    <s v="Implementación"/>
    <s v="Juventud"/>
    <s v="Sin dato"/>
    <m/>
  </r>
  <r>
    <s v="Oriente"/>
    <x v="36"/>
    <x v="0"/>
    <x v="17"/>
    <m/>
    <n v="10"/>
    <s v="2018 - 2028"/>
    <s v="Implementación"/>
    <s v="Juventud"/>
    <n v="43.691756272401442"/>
    <m/>
  </r>
  <r>
    <s v="Sabana Occidente"/>
    <x v="105"/>
    <x v="0"/>
    <x v="17"/>
    <m/>
    <s v="Sin dato"/>
    <s v="Sin dato"/>
    <s v="Formulación"/>
    <s v="Juventud"/>
    <s v="Sin dato"/>
    <m/>
  </r>
  <r>
    <s v="Sumapaz"/>
    <x v="8"/>
    <x v="0"/>
    <x v="17"/>
    <m/>
    <n v="10"/>
    <s v="2019 - 2029"/>
    <s v="Implementación"/>
    <s v="Juventud"/>
    <n v="77.598566308243733"/>
    <m/>
  </r>
  <r>
    <s v="Guavio"/>
    <x v="9"/>
    <x v="0"/>
    <x v="17"/>
    <m/>
    <n v="10"/>
    <s v="2018 - 2028"/>
    <s v="Implementación"/>
    <s v="Juventud"/>
    <n v="54.982078853046602"/>
    <m/>
  </r>
  <r>
    <s v="Alto Magdalena"/>
    <x v="10"/>
    <x v="0"/>
    <x v="17"/>
    <m/>
    <s v="Sin dato"/>
    <s v="Sin dato"/>
    <s v="Formulación"/>
    <s v="Juventud"/>
    <s v="Sin dato"/>
    <m/>
  </r>
  <r>
    <s v="Sumapaz"/>
    <x v="40"/>
    <x v="0"/>
    <x v="17"/>
    <m/>
    <n v="10"/>
    <s v="2015 - 2025"/>
    <s v="Implementación"/>
    <s v="Juventud"/>
    <n v="36.971326164874561"/>
    <m/>
  </r>
  <r>
    <s v="Ubaté"/>
    <x v="5"/>
    <x v="0"/>
    <x v="17"/>
    <s v="Acuerdo No.009 de 2021"/>
    <n v="10"/>
    <s v="2021 - 2031"/>
    <s v="Implementación"/>
    <s v="Juventud"/>
    <n v="66.272401433691755"/>
    <m/>
  </r>
  <r>
    <s v="Bajo Magdalena"/>
    <x v="41"/>
    <x v="0"/>
    <x v="17"/>
    <m/>
    <n v="10"/>
    <s v="2019 - 2029"/>
    <s v="Implementación"/>
    <s v="Juventud"/>
    <n v="50.967741935483858"/>
    <m/>
  </r>
  <r>
    <s v="Alto Magdalena"/>
    <x v="43"/>
    <x v="0"/>
    <x v="17"/>
    <m/>
    <n v="10"/>
    <s v="2019 - 2029"/>
    <s v="Implementación"/>
    <s v="Juventud"/>
    <n v="63.566308243727597"/>
    <m/>
  </r>
  <r>
    <s v="Guavio"/>
    <x v="44"/>
    <x v="0"/>
    <x v="17"/>
    <m/>
    <n v="9"/>
    <s v="2020 - 2029"/>
    <s v="Implementación"/>
    <s v="Juventud"/>
    <n v="40.107526881720425"/>
    <m/>
  </r>
  <r>
    <s v="Guavio"/>
    <x v="11"/>
    <x v="0"/>
    <x v="17"/>
    <m/>
    <n v="10"/>
    <s v="2017 - 2027"/>
    <s v="Implementación"/>
    <s v="Juventud"/>
    <n v="38.745519713261665"/>
    <m/>
  </r>
  <r>
    <s v="Almeidas"/>
    <x v="54"/>
    <x v="0"/>
    <x v="17"/>
    <m/>
    <n v="10"/>
    <s v="2017 - 2027"/>
    <s v="Implementación"/>
    <s v="Juventud"/>
    <n v="62.59856630824374"/>
    <m/>
  </r>
  <r>
    <s v="Sabana Occidente"/>
    <x v="56"/>
    <x v="0"/>
    <x v="17"/>
    <s v="Acuerdo No.2 de 2018"/>
    <n v="10"/>
    <s v="2018 - 2028"/>
    <s v="Implementación"/>
    <s v="Juventud"/>
    <n v="78.924731182795725"/>
    <m/>
  </r>
  <r>
    <s v="Sabana Centro"/>
    <x v="58"/>
    <x v="0"/>
    <x v="17"/>
    <m/>
    <n v="9"/>
    <s v="2014 - 2023"/>
    <s v="Implementación"/>
    <s v="Juventud"/>
    <n v="35.519713261648754"/>
    <m/>
  </r>
  <r>
    <s v="Gualivá"/>
    <x v="61"/>
    <x v="1"/>
    <x v="17"/>
    <m/>
    <n v="10"/>
    <s v="2013 - 2023"/>
    <s v="Implementación"/>
    <s v="Juventud"/>
    <s v="Sin dato"/>
    <m/>
  </r>
  <r>
    <s v="Rionegro"/>
    <x v="63"/>
    <x v="0"/>
    <x v="17"/>
    <m/>
    <n v="10"/>
    <s v="2021 - 2031"/>
    <s v="Implementación"/>
    <s v="Juventud"/>
    <s v="Sin dato"/>
    <m/>
  </r>
  <r>
    <s v="Medina"/>
    <x v="2"/>
    <x v="0"/>
    <x v="17"/>
    <m/>
    <s v="Sin dato"/>
    <s v="Sin dato"/>
    <s v="Implementación"/>
    <s v="Juventud"/>
    <s v="Sin dato"/>
    <m/>
  </r>
  <r>
    <s v="Sumapaz"/>
    <x v="65"/>
    <x v="0"/>
    <x v="17"/>
    <m/>
    <n v="10"/>
    <s v="2016 - 2026"/>
    <s v="Implementación"/>
    <s v="Juventud"/>
    <n v="53.351254480286734"/>
    <m/>
  </r>
  <r>
    <s v="Bajo Magdalena"/>
    <x v="3"/>
    <x v="0"/>
    <x v="17"/>
    <m/>
    <n v="10"/>
    <s v="2021 - 2031"/>
    <s v="Formulación"/>
    <s v="Juventud"/>
    <n v="94"/>
    <m/>
  </r>
  <r>
    <s v="Tequendama"/>
    <x v="68"/>
    <x v="1"/>
    <x v="17"/>
    <m/>
    <n v="10"/>
    <s v="2017 - 2027"/>
    <s v="Implementación"/>
    <s v="Juventud"/>
    <n v="38.853046594982089"/>
    <m/>
  </r>
  <r>
    <s v="Alto Magdalena"/>
    <x v="69"/>
    <x v="0"/>
    <x v="17"/>
    <m/>
    <n v="8"/>
    <s v="2014 - 2022"/>
    <s v="Implementación"/>
    <s v="Juventud"/>
    <n v="76.774193548387117"/>
    <m/>
  </r>
  <r>
    <s v="Tequendama"/>
    <x v="13"/>
    <x v="1"/>
    <x v="17"/>
    <m/>
    <n v="9"/>
    <s v="2017 - 2026"/>
    <s v="Implementación"/>
    <s v="Juventud"/>
    <s v="Sin dato"/>
    <m/>
  </r>
  <r>
    <s v="Sumapaz"/>
    <x v="70"/>
    <x v="0"/>
    <x v="17"/>
    <m/>
    <n v="9"/>
    <s v="2018 - 2027"/>
    <s v="Implementación"/>
    <s v="Juventud"/>
    <n v="49.892473118279568"/>
    <m/>
  </r>
  <r>
    <s v="Rionegro"/>
    <x v="71"/>
    <x v="0"/>
    <x v="17"/>
    <m/>
    <n v="10"/>
    <s v="2019 - 2029"/>
    <s v="Implementación"/>
    <s v="Juventud"/>
    <n v="34.551971326164882"/>
    <m/>
  </r>
  <r>
    <s v="Gualivá"/>
    <x v="72"/>
    <x v="0"/>
    <x v="17"/>
    <m/>
    <s v="Sin dato"/>
    <s v="Sin dato"/>
    <s v="Implementación"/>
    <s v="Juventud"/>
    <n v="30.788530465949822"/>
    <m/>
  </r>
  <r>
    <s v="Almeidas"/>
    <x v="4"/>
    <x v="0"/>
    <x v="17"/>
    <m/>
    <n v="11"/>
    <s v="2019 - 2030"/>
    <s v="Implementación"/>
    <s v="Juventud"/>
    <n v="44.767025089605731"/>
    <m/>
  </r>
  <r>
    <s v="Sumapaz"/>
    <x v="74"/>
    <x v="0"/>
    <x v="17"/>
    <m/>
    <n v="10"/>
    <s v="2019 - 2029"/>
    <s v="Implementación"/>
    <s v="Juventud"/>
    <n v="73.082437275985669"/>
    <m/>
  </r>
  <r>
    <s v="Sabana Centro"/>
    <x v="103"/>
    <x v="1"/>
    <x v="17"/>
    <m/>
    <n v="10"/>
    <s v="2019 - 2029"/>
    <s v="Implementación"/>
    <s v="Juventud"/>
    <n v="40.071684587813635"/>
    <m/>
  </r>
  <r>
    <s v="Ubaté"/>
    <x v="78"/>
    <x v="0"/>
    <x v="17"/>
    <m/>
    <s v="Sin dato"/>
    <s v="Sin dato"/>
    <s v="Agenda Pública"/>
    <s v="Juventud"/>
    <s v="Sin dato"/>
    <m/>
  </r>
  <r>
    <s v="Sabana Centro"/>
    <x v="79"/>
    <x v="0"/>
    <x v="17"/>
    <m/>
    <n v="10"/>
    <s v="2019 - 2029"/>
    <s v="Implementación"/>
    <s v="Juventud"/>
    <n v="58.315412186379938"/>
    <m/>
  </r>
  <r>
    <s v="Tequendama"/>
    <x v="81"/>
    <x v="0"/>
    <x v="17"/>
    <m/>
    <n v="9"/>
    <s v="2017 - 2026"/>
    <s v="Implementación"/>
    <s v="Juventud"/>
    <n v="39.74910394265234"/>
    <m/>
  </r>
  <r>
    <s v="Sabana Centro"/>
    <x v="82"/>
    <x v="1"/>
    <x v="17"/>
    <m/>
    <n v="10"/>
    <s v="2013 - 2023"/>
    <s v="Implementación"/>
    <s v="Juventud"/>
    <n v="60.358422939068106"/>
    <m/>
  </r>
  <r>
    <s v="Sumapaz"/>
    <x v="83"/>
    <x v="0"/>
    <x v="17"/>
    <m/>
    <n v="11"/>
    <s v="2018 - 2029"/>
    <s v="Implementación"/>
    <s v="Juventud"/>
    <n v="53.996415770609325"/>
    <m/>
  </r>
  <r>
    <s v="Alto Magdalena"/>
    <x v="12"/>
    <x v="0"/>
    <x v="17"/>
    <m/>
    <s v="Sin dato"/>
    <s v="Sin dato"/>
    <s v="Formulación"/>
    <s v="Juventud"/>
    <s v="Sin dato"/>
    <m/>
  </r>
  <r>
    <s v="Ubaté"/>
    <x v="88"/>
    <x v="0"/>
    <x v="17"/>
    <s v="Acuerdo No.14 de 2015"/>
    <n v="10"/>
    <s v="2015 - 2025"/>
    <s v="Implementación"/>
    <s v="Juventud"/>
    <n v="53.752688172043008"/>
    <m/>
  </r>
  <r>
    <s v="Oriente"/>
    <x v="89"/>
    <x v="0"/>
    <x v="17"/>
    <m/>
    <n v="10"/>
    <s v="2020 - 2027"/>
    <s v="Implementación"/>
    <s v="Juventud"/>
    <n v="61.326164874551971"/>
    <m/>
  </r>
  <r>
    <s v="Gualivá"/>
    <x v="90"/>
    <x v="1"/>
    <x v="17"/>
    <m/>
    <n v="10"/>
    <s v="2017 - 2027"/>
    <s v="Implementación"/>
    <s v="Juventud"/>
    <s v="Sin dato"/>
    <m/>
  </r>
  <r>
    <s v="Rionegro"/>
    <x v="92"/>
    <x v="0"/>
    <x v="17"/>
    <m/>
    <n v="10"/>
    <s v="2015 - 2025"/>
    <s v="Implementación"/>
    <s v="Juventud"/>
    <n v="41.541218637992849"/>
    <m/>
  </r>
  <r>
    <s v="Almeidas"/>
    <x v="93"/>
    <x v="0"/>
    <x v="17"/>
    <m/>
    <s v="Sin dato"/>
    <s v="Sin dato"/>
    <s v="Formulación"/>
    <s v="Juventud"/>
    <n v="40.666666666666679"/>
    <m/>
  </r>
  <r>
    <s v="Gualivá"/>
    <x v="94"/>
    <x v="0"/>
    <x v="17"/>
    <m/>
    <n v="10"/>
    <s v="2017 - 2027"/>
    <s v="Implementación"/>
    <s v="Juventud"/>
    <n v="35.681003584229401"/>
    <m/>
  </r>
  <r>
    <s v="Sabana Occidente"/>
    <x v="97"/>
    <x v="0"/>
    <x v="17"/>
    <s v="Acuerdo No.08 de 2019"/>
    <n v="10"/>
    <s v="2019 - 2029"/>
    <s v="Implementación"/>
    <s v="Juventud"/>
    <n v="66.021505376344081"/>
    <m/>
  </r>
  <r>
    <s v="Sabana Centro"/>
    <x v="27"/>
    <x v="0"/>
    <x v="18"/>
    <m/>
    <n v="10"/>
    <s v="2019 - 2029"/>
    <s v="Implementación"/>
    <s v="Bicicleta"/>
    <n v="51.326164874551978"/>
    <m/>
  </r>
  <r>
    <s v="Tequendama"/>
    <x v="33"/>
    <x v="0"/>
    <x v="19"/>
    <m/>
    <s v="Sin dato"/>
    <s v="Sin dato"/>
    <s v="Formulación"/>
    <s v="LGTBI"/>
    <n v="58.530465949820794"/>
    <m/>
  </r>
  <r>
    <s v="Sabana Occidente"/>
    <x v="7"/>
    <x v="0"/>
    <x v="19"/>
    <m/>
    <s v="Sin dato"/>
    <s v="Sin dato"/>
    <s v="Formulación"/>
    <s v="LGTBI"/>
    <n v="76.666666666666686"/>
    <m/>
  </r>
  <r>
    <s v="Sabana Occidente"/>
    <x v="105"/>
    <x v="0"/>
    <x v="19"/>
    <m/>
    <s v="Sin dato"/>
    <s v="Sin dato"/>
    <s v="Formulación"/>
    <s v="LGTBI"/>
    <s v="Sin dato"/>
    <m/>
  </r>
  <r>
    <s v="Alto Magdalena"/>
    <x v="10"/>
    <x v="0"/>
    <x v="19"/>
    <m/>
    <s v="Sin dato"/>
    <s v="Sin dato"/>
    <s v="Formulación"/>
    <s v="LGTBI"/>
    <s v="Sin dato"/>
    <m/>
  </r>
  <r>
    <s v="Bajo Magdalena"/>
    <x v="41"/>
    <x v="0"/>
    <x v="19"/>
    <m/>
    <n v="10"/>
    <s v="2019 - 2029"/>
    <s v="Implementación"/>
    <s v="LGTBI"/>
    <n v="49.892473118279568"/>
    <m/>
  </r>
  <r>
    <s v="Bajo Magdalena"/>
    <x v="3"/>
    <x v="0"/>
    <x v="19"/>
    <m/>
    <n v="10"/>
    <s v="2021 - 2031"/>
    <s v="Formulación"/>
    <s v="LGTBI"/>
    <s v="Sin dato"/>
    <m/>
  </r>
  <r>
    <s v="Sabana Centro"/>
    <x v="27"/>
    <x v="0"/>
    <x v="20"/>
    <m/>
    <n v="9"/>
    <s v="2019 - 2028"/>
    <s v="Implementación"/>
    <s v="Libertad religiosa"/>
    <n v="38.691756272401442"/>
    <m/>
  </r>
  <r>
    <s v="Sabana Occidente"/>
    <x v="7"/>
    <x v="0"/>
    <x v="20"/>
    <s v="Acuerdo No.009 de 2019"/>
    <n v="10"/>
    <s v="2019 - 2029"/>
    <s v="Implementación"/>
    <s v="Libertad religiosa"/>
    <s v="Sin dato"/>
    <m/>
  </r>
  <r>
    <s v="Sabana Occidente"/>
    <x v="105"/>
    <x v="0"/>
    <x v="20"/>
    <m/>
    <s v="Sin dato"/>
    <s v="Sin dato"/>
    <s v="Formulación"/>
    <s v="Libertad religiosa"/>
    <s v="Sin dato"/>
    <m/>
  </r>
  <r>
    <s v="Sumapaz"/>
    <x v="8"/>
    <x v="0"/>
    <x v="20"/>
    <m/>
    <n v="9"/>
    <s v="2018 - 2027"/>
    <s v="Implementación"/>
    <s v="Libertad religiosa"/>
    <n v="66.953405017921142"/>
    <m/>
  </r>
  <r>
    <s v="Alto Magdalena"/>
    <x v="10"/>
    <x v="0"/>
    <x v="20"/>
    <m/>
    <n v="2"/>
    <s v="2020 - 2022"/>
    <s v="Implementación"/>
    <s v="Libertad religiosa"/>
    <s v="Sin dato"/>
    <m/>
  </r>
  <r>
    <s v="Sabana Occidente"/>
    <x v="53"/>
    <x v="0"/>
    <x v="20"/>
    <s v="Acuerdo No.005 de 2022"/>
    <n v="10"/>
    <s v="2022 - 2034"/>
    <s v="Implementación"/>
    <s v="Libertad religiosa"/>
    <n v="87.333333333333314"/>
    <m/>
  </r>
  <r>
    <s v="Sabana Centro"/>
    <x v="103"/>
    <x v="1"/>
    <x v="20"/>
    <m/>
    <n v="7"/>
    <s v="2021 - 2028"/>
    <s v="Implementación"/>
    <s v="Libertad religiosa"/>
    <n v="38.046594982078865"/>
    <m/>
  </r>
  <r>
    <s v="Ubaté"/>
    <x v="88"/>
    <x v="0"/>
    <x v="20"/>
    <s v="Acuerdo No.12 de 2017"/>
    <n v="10"/>
    <s v="2019 - 2029"/>
    <s v="Implementación"/>
    <s v="Libertad religiosa"/>
    <n v="51.512544802867382"/>
    <m/>
  </r>
  <r>
    <s v="Tequendama"/>
    <x v="95"/>
    <x v="0"/>
    <x v="20"/>
    <m/>
    <n v="3"/>
    <s v="2020 - 2023"/>
    <s v="Implementación"/>
    <s v="Libertad religiosa"/>
    <s v="Sin dato"/>
    <m/>
  </r>
  <r>
    <s v="Sabana Occidente"/>
    <x v="53"/>
    <x v="0"/>
    <x v="21"/>
    <m/>
    <s v="Sin dato"/>
    <s v="Sin dato"/>
    <s v="Agenda Pública"/>
    <s v="Movilidad"/>
    <s v="Sin dato"/>
    <m/>
  </r>
  <r>
    <s v="Alto Magdalena"/>
    <x v="14"/>
    <x v="0"/>
    <x v="22"/>
    <m/>
    <n v="10"/>
    <s v="2019 - 2029"/>
    <s v="Implementación"/>
    <s v="Mujer y equidad de género"/>
    <n v="65.645161290322577"/>
    <m/>
  </r>
  <r>
    <s v="Gualivá"/>
    <x v="15"/>
    <x v="0"/>
    <x v="22"/>
    <s v="Acuerdo No.019 de 2013"/>
    <n v="12"/>
    <s v="2013 - 2025"/>
    <s v="Implementación"/>
    <s v="Mujer y equidad de género"/>
    <s v="Sin dato"/>
    <m/>
  </r>
  <r>
    <s v="Tequendama"/>
    <x v="0"/>
    <x v="0"/>
    <x v="22"/>
    <m/>
    <s v="Sin dato"/>
    <s v="Sin dato"/>
    <s v="Formulación"/>
    <s v="Mujer y equidad de género"/>
    <s v="Sin dato"/>
    <m/>
  </r>
  <r>
    <s v="Tequendama"/>
    <x v="16"/>
    <x v="0"/>
    <x v="22"/>
    <m/>
    <n v="10"/>
    <s v="2019 - 2029"/>
    <s v="Implementación"/>
    <s v="Mujer y equidad de género"/>
    <n v="65.286738351254485"/>
    <m/>
  </r>
  <r>
    <s v="Tequendama"/>
    <x v="17"/>
    <x v="0"/>
    <x v="22"/>
    <m/>
    <s v="Sin dato"/>
    <s v="Sin dato"/>
    <s v="Implementación"/>
    <s v="Mujer y equidad de género"/>
    <s v="Sin dato"/>
    <m/>
  </r>
  <r>
    <s v="Sumapaz"/>
    <x v="18"/>
    <x v="0"/>
    <x v="22"/>
    <m/>
    <n v="10"/>
    <s v="2018 - 2028"/>
    <s v="Implementación"/>
    <s v="Mujer y equidad de género"/>
    <n v="57.060931899641567"/>
    <m/>
  </r>
  <r>
    <s v="Magdalena Centro"/>
    <x v="19"/>
    <x v="0"/>
    <x v="22"/>
    <m/>
    <n v="10"/>
    <s v="2017 - 2027"/>
    <s v="Implementación"/>
    <s v="Mujer y equidad de género"/>
    <s v="Sin dato"/>
    <m/>
  </r>
  <r>
    <s v="Magdalena Centro"/>
    <x v="20"/>
    <x v="0"/>
    <x v="22"/>
    <m/>
    <n v="10"/>
    <s v="2014 - 2024"/>
    <s v="Implementación"/>
    <s v="Mujer y equidad de género"/>
    <n v="81.25"/>
    <m/>
  </r>
  <r>
    <s v="Sumapaz"/>
    <x v="21"/>
    <x v="0"/>
    <x v="22"/>
    <m/>
    <n v="9"/>
    <s v="2019 - 2028"/>
    <s v="Implementación"/>
    <s v="Mujer y equidad de género"/>
    <n v="45.752688172043015"/>
    <m/>
  </r>
  <r>
    <s v="Tequendama"/>
    <x v="22"/>
    <x v="0"/>
    <x v="22"/>
    <m/>
    <s v="Sin dato"/>
    <s v="Sin dato"/>
    <s v="Formulación"/>
    <s v="Mujer y equidad de género"/>
    <n v="62.5"/>
    <m/>
  </r>
  <r>
    <s v="Sabana Centro"/>
    <x v="23"/>
    <x v="0"/>
    <x v="22"/>
    <m/>
    <n v="16"/>
    <s v="2019 - 2035"/>
    <s v="Implementación"/>
    <s v="Mujer y equidad de género"/>
    <n v="62.724014336917541"/>
    <m/>
  </r>
  <r>
    <s v="Bajo Magdalena"/>
    <x v="6"/>
    <x v="0"/>
    <x v="22"/>
    <m/>
    <n v="9"/>
    <s v="2014 - 2023"/>
    <s v="Formulación"/>
    <s v="Mujer y equidad de género"/>
    <n v="45.519713261648754"/>
    <m/>
  </r>
  <r>
    <s v="Ubaté"/>
    <x v="25"/>
    <x v="0"/>
    <x v="22"/>
    <s v="Acuerdo No.01 de 2018"/>
    <n v="10"/>
    <s v="2018 - 2028"/>
    <s v="Implementación"/>
    <s v="Mujer y equidad de género"/>
    <n v="57.526881720430111"/>
    <m/>
  </r>
  <r>
    <s v="Magdalena Centro"/>
    <x v="26"/>
    <x v="0"/>
    <x v="22"/>
    <m/>
    <s v="Sin dato"/>
    <s v="Sin dato"/>
    <s v="Formulación"/>
    <s v="Mujer y equidad de género"/>
    <n v="49.999999999999993"/>
    <m/>
  </r>
  <r>
    <s v="Oriente"/>
    <x v="28"/>
    <x v="0"/>
    <x v="22"/>
    <m/>
    <n v="10"/>
    <s v="2019 - 2029"/>
    <s v="Implementación"/>
    <s v="Mujer y equidad de género"/>
    <n v="50.896057347670251"/>
    <m/>
  </r>
  <r>
    <s v="Almeidas"/>
    <x v="29"/>
    <x v="0"/>
    <x v="22"/>
    <m/>
    <s v="Sin dato"/>
    <s v="Sin dato"/>
    <s v="Implementación"/>
    <s v="Mujer y equidad de género"/>
    <n v="50.143369175627228"/>
    <m/>
  </r>
  <r>
    <s v="Sabana Centro"/>
    <x v="30"/>
    <x v="1"/>
    <x v="22"/>
    <m/>
    <n v="9"/>
    <s v="2018 - 2027"/>
    <s v="Implementación"/>
    <s v="Mujer y equidad de género"/>
    <n v="45.412186379928308"/>
    <m/>
  </r>
  <r>
    <s v="Sabana Centro"/>
    <x v="31"/>
    <x v="0"/>
    <x v="22"/>
    <m/>
    <n v="10"/>
    <s v="2019 - 2029"/>
    <s v="Implementación"/>
    <s v="Mujer y equidad de género"/>
    <n v="56.845878136200724"/>
    <m/>
  </r>
  <r>
    <s v="Ubaté"/>
    <x v="32"/>
    <x v="0"/>
    <x v="22"/>
    <s v="Acuerdo No.005 de 2018"/>
    <n v="10"/>
    <s v="2018 - 2028"/>
    <s v="Implementación"/>
    <s v="Mujer y equidad de género"/>
    <n v="62.5161290322581"/>
    <m/>
  </r>
  <r>
    <s v="Tequendama"/>
    <x v="33"/>
    <x v="0"/>
    <x v="22"/>
    <m/>
    <n v="12"/>
    <s v="2014 - 2026"/>
    <s v="Implementación"/>
    <s v="Mujer y equidad de género"/>
    <n v="67.275985663082437"/>
    <m/>
  </r>
  <r>
    <s v="Rionegro"/>
    <x v="34"/>
    <x v="0"/>
    <x v="22"/>
    <m/>
    <n v="10"/>
    <s v="2015 - 2025"/>
    <s v="Implementación"/>
    <s v="Mujer y equidad de género"/>
    <n v="22.186379928315404"/>
    <m/>
  </r>
  <r>
    <s v="Sabana Occidente"/>
    <x v="35"/>
    <x v="0"/>
    <x v="22"/>
    <m/>
    <n v="10"/>
    <s v="2019 - 2029"/>
    <s v="Implementación"/>
    <s v="Mujer y equidad de género"/>
    <n v="83.333333333333343"/>
    <m/>
  </r>
  <r>
    <s v="Sabana Occidente"/>
    <x v="7"/>
    <x v="0"/>
    <x v="22"/>
    <m/>
    <s v="Sin dato"/>
    <s v="Sin dato"/>
    <s v="Implementación"/>
    <s v="Mujer y equidad de género"/>
    <n v="76.666666666666686"/>
    <m/>
  </r>
  <r>
    <s v="Oriente"/>
    <x v="36"/>
    <x v="0"/>
    <x v="22"/>
    <m/>
    <n v="10"/>
    <s v="2018 - 2028"/>
    <s v="Implementación"/>
    <s v="Mujer y equidad de género"/>
    <n v="72.186379928315432"/>
    <m/>
  </r>
  <r>
    <s v="Oriente"/>
    <x v="37"/>
    <x v="0"/>
    <x v="22"/>
    <m/>
    <n v="10"/>
    <s v="2014 - 2024"/>
    <s v="Implementación"/>
    <s v="Mujer y equidad de género"/>
    <n v="72.186379928315432"/>
    <m/>
  </r>
  <r>
    <s v="Sabana Occidente"/>
    <x v="105"/>
    <x v="0"/>
    <x v="22"/>
    <m/>
    <s v="Sin dato"/>
    <s v="Sin dato"/>
    <s v="Formulación"/>
    <s v="Mujer y equidad de género"/>
    <s v="Sin dato"/>
    <m/>
  </r>
  <r>
    <s v="Ubaté"/>
    <x v="1"/>
    <x v="0"/>
    <x v="22"/>
    <m/>
    <n v="10"/>
    <s v="2022 - 2032"/>
    <s v="Formulación"/>
    <s v="Mujer y equidad de género"/>
    <s v="Sin dato"/>
    <m/>
  </r>
  <r>
    <s v="Sumapaz"/>
    <x v="8"/>
    <x v="0"/>
    <x v="22"/>
    <s v="Acuerdo No.13 de 2010"/>
    <n v="11"/>
    <s v="2010 - 2021"/>
    <s v="Implementación"/>
    <s v="Mujer y equidad de género"/>
    <n v="44.587813620071692"/>
    <m/>
  </r>
  <r>
    <s v="Guavio"/>
    <x v="9"/>
    <x v="0"/>
    <x v="22"/>
    <m/>
    <n v="9"/>
    <s v="2018 - 2027"/>
    <s v="Implementación"/>
    <s v="Mujer y equidad de género"/>
    <n v="50.681003584229408"/>
    <m/>
  </r>
  <r>
    <s v="Sabana Centro"/>
    <x v="38"/>
    <x v="0"/>
    <x v="22"/>
    <m/>
    <n v="10"/>
    <s v="2012 - 2022"/>
    <s v="Implementación"/>
    <s v="Mujer y equidad de género"/>
    <n v="37.867383512544812"/>
    <m/>
  </r>
  <r>
    <s v="Alto Magdalena"/>
    <x v="10"/>
    <x v="0"/>
    <x v="22"/>
    <m/>
    <s v="Sin dato"/>
    <s v="Sin dato"/>
    <s v="Formulación"/>
    <s v="Mujer y equidad de género"/>
    <s v="Sin dato"/>
    <m/>
  </r>
  <r>
    <s v="Sumapaz"/>
    <x v="40"/>
    <x v="0"/>
    <x v="22"/>
    <m/>
    <n v="11"/>
    <s v="2015 - 2026"/>
    <s v="Implementación"/>
    <s v="Mujer y equidad de género"/>
    <n v="38.853046594982082"/>
    <m/>
  </r>
  <r>
    <s v="Ubaté"/>
    <x v="5"/>
    <x v="0"/>
    <x v="22"/>
    <s v="Acuerdo No.014 de 2021"/>
    <n v="10"/>
    <s v="2021 - 2031"/>
    <s v="Implementación"/>
    <s v="Mujer y equidad de género"/>
    <n v="66.272401433691755"/>
    <m/>
  </r>
  <r>
    <s v="Bajo Magdalena"/>
    <x v="41"/>
    <x v="0"/>
    <x v="22"/>
    <m/>
    <n v="10"/>
    <s v="2019 - 2029"/>
    <s v="Implementación"/>
    <s v="Mujer y equidad de género"/>
    <n v="50.967741935483858"/>
    <m/>
  </r>
  <r>
    <s v="Alto Magdalena"/>
    <x v="43"/>
    <x v="0"/>
    <x v="22"/>
    <m/>
    <n v="13"/>
    <s v="2016 - 2029"/>
    <s v="Implementación"/>
    <s v="Mujer y equidad de género"/>
    <n v="69.784946236559151"/>
    <m/>
  </r>
  <r>
    <s v="Guavio"/>
    <x v="44"/>
    <x v="0"/>
    <x v="22"/>
    <m/>
    <n v="10"/>
    <s v="2019 - 2029"/>
    <s v="Implementación"/>
    <s v="Mujer y equidad de género"/>
    <n v="39.390681003584227"/>
    <m/>
  </r>
  <r>
    <s v="Magdalena Centro"/>
    <x v="45"/>
    <x v="0"/>
    <x v="22"/>
    <m/>
    <n v="12"/>
    <s v="2013 - 2025"/>
    <s v="Implementación"/>
    <s v="Mujer y equidad de género"/>
    <n v="44.498207885304666"/>
    <m/>
  </r>
  <r>
    <s v="Guavio"/>
    <x v="11"/>
    <x v="0"/>
    <x v="22"/>
    <s v="Acuerdo No.0014 de 2015"/>
    <s v="Acuerdo No.0014 de 2015"/>
    <s v="2015 - 2025"/>
    <s v="Implementación"/>
    <s v="Mujer y equidad de género"/>
    <n v="42.258064516129046"/>
    <m/>
  </r>
  <r>
    <s v="Tequendama"/>
    <x v="49"/>
    <x v="0"/>
    <x v="22"/>
    <m/>
    <n v="9"/>
    <s v="2017 - 2026"/>
    <s v="Implementación"/>
    <s v="Mujer y equidad de género"/>
    <n v="57.72401433691757"/>
    <m/>
  </r>
  <r>
    <s v="Rionegro"/>
    <x v="50"/>
    <x v="0"/>
    <x v="22"/>
    <m/>
    <n v="10"/>
    <s v="2021 - 2031"/>
    <s v="Implementación"/>
    <s v="Mujer y equidad de género"/>
    <s v="Sin dato"/>
    <m/>
  </r>
  <r>
    <s v="Gualivá"/>
    <x v="51"/>
    <x v="0"/>
    <x v="22"/>
    <m/>
    <n v="17"/>
    <s v="2023 - 2040"/>
    <s v="Implementación"/>
    <s v="Mujer y equidad de género"/>
    <n v="90.533333333333317"/>
    <m/>
  </r>
  <r>
    <s v="Gualivá"/>
    <x v="106"/>
    <x v="0"/>
    <x v="22"/>
    <m/>
    <n v="10"/>
    <s v="2015 - 2025"/>
    <s v="Implementación"/>
    <s v="Mujer y equidad de género"/>
    <n v="33.207885304659506"/>
    <m/>
  </r>
  <r>
    <s v="Almeidas"/>
    <x v="52"/>
    <x v="0"/>
    <x v="22"/>
    <m/>
    <n v="13"/>
    <s v="2015 - 2028"/>
    <s v="Implementación"/>
    <s v="Mujer y equidad de género"/>
    <n v="59.874551971326149"/>
    <m/>
  </r>
  <r>
    <s v="Almeidas"/>
    <x v="54"/>
    <x v="0"/>
    <x v="22"/>
    <m/>
    <n v="10"/>
    <s v="2015 - 2025"/>
    <s v="Implementación"/>
    <s v="Mujer y equidad de género"/>
    <n v="45.949820788530459"/>
    <m/>
  </r>
  <r>
    <s v="Sabana Occidente"/>
    <x v="56"/>
    <x v="0"/>
    <x v="22"/>
    <s v="Acuerdo No.21 de 2014"/>
    <n v="9"/>
    <s v="2014 - 2023"/>
    <s v="Implementación"/>
    <s v="Mujer y equidad de género"/>
    <n v="77.311827956989276"/>
    <m/>
  </r>
  <r>
    <s v="Alto Magdalena"/>
    <x v="57"/>
    <x v="0"/>
    <x v="22"/>
    <m/>
    <n v="10"/>
    <s v="2015 - 2025"/>
    <s v="Implementación"/>
    <s v="Mujer y equidad de género"/>
    <n v="37.867383512544812"/>
    <m/>
  </r>
  <r>
    <s v="Sabana Centro"/>
    <x v="58"/>
    <x v="0"/>
    <x v="22"/>
    <m/>
    <n v="15"/>
    <s v="2014 - 2029"/>
    <s v="Implementación"/>
    <s v="Mujer y equidad de género"/>
    <n v="38.046594982078865"/>
    <m/>
  </r>
  <r>
    <s v="Alto Magdalena"/>
    <x v="59"/>
    <x v="0"/>
    <x v="22"/>
    <m/>
    <n v="5"/>
    <s v="2017 - 2022"/>
    <s v="Implementación"/>
    <s v="Mujer y equidad de género"/>
    <s v="Sin dato"/>
    <m/>
  </r>
  <r>
    <s v="Gualivá"/>
    <x v="60"/>
    <x v="0"/>
    <x v="22"/>
    <m/>
    <n v="10"/>
    <s v="2013 - 2023"/>
    <s v="Implementación"/>
    <s v="Mujer y equidad de género"/>
    <n v="46.702508960573496"/>
    <m/>
  </r>
  <r>
    <s v="Gualivá"/>
    <x v="61"/>
    <x v="1"/>
    <x v="22"/>
    <m/>
    <n v="10"/>
    <s v="2014 - 2024"/>
    <s v="Implementación"/>
    <s v="Mujer y equidad de género"/>
    <n v="39.982078853046616"/>
    <m/>
  </r>
  <r>
    <s v="Rionegro"/>
    <x v="62"/>
    <x v="0"/>
    <x v="22"/>
    <m/>
    <n v="10"/>
    <s v="2017 - 2027"/>
    <s v="Implementación"/>
    <s v="Mujer y equidad de género"/>
    <s v="Sin dato"/>
    <m/>
  </r>
  <r>
    <s v="Rionegro"/>
    <x v="63"/>
    <x v="0"/>
    <x v="22"/>
    <m/>
    <n v="10"/>
    <s v="2015 - 2025"/>
    <s v="Implementación"/>
    <s v="Mujer y equidad de género"/>
    <n v="52.831541218637994"/>
    <m/>
  </r>
  <r>
    <s v="Sumapaz"/>
    <x v="64"/>
    <x v="0"/>
    <x v="22"/>
    <m/>
    <n v="9"/>
    <s v="2015 - 2024"/>
    <s v="Implementación"/>
    <s v="Mujer y equidad de género"/>
    <n v="45.304659498207897"/>
    <m/>
  </r>
  <r>
    <s v="Medina"/>
    <x v="2"/>
    <x v="0"/>
    <x v="22"/>
    <m/>
    <n v="9"/>
    <s v="2016 - 2025"/>
    <s v="Implementación"/>
    <s v="Mujer y equidad de género"/>
    <n v="29.713261648745515"/>
    <m/>
  </r>
  <r>
    <s v="Sumapaz"/>
    <x v="65"/>
    <x v="0"/>
    <x v="22"/>
    <m/>
    <n v="10"/>
    <s v="2016 - 2026"/>
    <s v="Implementación"/>
    <s v="Mujer y equidad de género"/>
    <n v="50.286738351254492"/>
    <m/>
  </r>
  <r>
    <s v="Bajo Magdalena"/>
    <x v="3"/>
    <x v="0"/>
    <x v="22"/>
    <m/>
    <n v="10"/>
    <s v="2021 - 2031"/>
    <s v="Formulación"/>
    <s v="Mujer y equidad de género"/>
    <s v="Sin dato"/>
    <m/>
  </r>
  <r>
    <s v="Gualivá"/>
    <x v="66"/>
    <x v="0"/>
    <x v="22"/>
    <m/>
    <n v="10"/>
    <s v="2014 - 2024"/>
    <s v="Implementación"/>
    <s v="Mujer y equidad de género"/>
    <n v="30.788530465949826"/>
    <m/>
  </r>
  <r>
    <s v="Oriente"/>
    <x v="67"/>
    <x v="0"/>
    <x v="22"/>
    <m/>
    <n v="10"/>
    <s v="2019 - 2029"/>
    <s v="Implementación"/>
    <s v="Mujer y equidad de género"/>
    <n v="55.197132616487444"/>
    <m/>
  </r>
  <r>
    <s v="Alto Magdalena"/>
    <x v="69"/>
    <x v="0"/>
    <x v="22"/>
    <m/>
    <n v="6"/>
    <s v="2016 - 2022"/>
    <s v="Implementación"/>
    <s v="Mujer y equidad de género"/>
    <n v="76.774193548387117"/>
    <m/>
  </r>
  <r>
    <s v="Tequendama"/>
    <x v="13"/>
    <x v="1"/>
    <x v="22"/>
    <m/>
    <n v="9"/>
    <s v="2018 - 2027"/>
    <s v="Implementación"/>
    <s v="Mujer y equidad de género"/>
    <n v="65.913978494623663"/>
    <m/>
  </r>
  <r>
    <s v="Sumapaz"/>
    <x v="70"/>
    <x v="0"/>
    <x v="22"/>
    <m/>
    <n v="9"/>
    <s v="2018 - 2027"/>
    <s v="Implementación"/>
    <s v="Mujer y equidad de género"/>
    <n v="48.74551971326165"/>
    <m/>
  </r>
  <r>
    <s v="Rionegro"/>
    <x v="71"/>
    <x v="0"/>
    <x v="22"/>
    <m/>
    <n v="10"/>
    <s v="2019 - 2029"/>
    <s v="Implementación"/>
    <s v="Mujer y equidad de género"/>
    <n v="35.089605734767034"/>
    <m/>
  </r>
  <r>
    <s v="Gualivá"/>
    <x v="72"/>
    <x v="0"/>
    <x v="22"/>
    <m/>
    <s v="Sin dato"/>
    <s v="Sin dato"/>
    <s v="Implementación"/>
    <s v="Mujer y equidad de género"/>
    <n v="34.229390681003586"/>
    <m/>
  </r>
  <r>
    <s v="Magdalena Centro"/>
    <x v="102"/>
    <x v="0"/>
    <x v="22"/>
    <m/>
    <n v="10"/>
    <s v="2020 - 2030"/>
    <s v="Implementación"/>
    <s v="Mujer y equidad de género"/>
    <s v="Sin dato"/>
    <m/>
  </r>
  <r>
    <s v="Gualivá"/>
    <x v="73"/>
    <x v="1"/>
    <x v="22"/>
    <m/>
    <n v="10"/>
    <s v="2017 - 2027"/>
    <s v="Implementación"/>
    <s v="Mujer y equidad de género"/>
    <n v="36.326164874551985"/>
    <m/>
  </r>
  <r>
    <s v="Almeidas"/>
    <x v="4"/>
    <x v="0"/>
    <x v="22"/>
    <m/>
    <n v="10"/>
    <s v="2019 - 2029"/>
    <s v="Implementación"/>
    <s v="Mujer y equidad de género"/>
    <n v="59.121863799283148"/>
    <m/>
  </r>
  <r>
    <s v="Sumapaz"/>
    <x v="74"/>
    <x v="0"/>
    <x v="22"/>
    <m/>
    <n v="10"/>
    <s v="2011 - 2021"/>
    <s v="Implementación"/>
    <s v="Mujer y equidad de género"/>
    <n v="53.63799283154124"/>
    <m/>
  </r>
  <r>
    <s v="Sabana Centro"/>
    <x v="103"/>
    <x v="1"/>
    <x v="22"/>
    <m/>
    <n v="10"/>
    <s v="2017 - 2027"/>
    <s v="Implementación"/>
    <s v="Mujer y equidad de género"/>
    <n v="41.093189964157716"/>
    <m/>
  </r>
  <r>
    <s v="Almeidas"/>
    <x v="76"/>
    <x v="0"/>
    <x v="22"/>
    <m/>
    <n v="10"/>
    <s v="2019 - 2029"/>
    <s v="Implementación"/>
    <s v="Mujer y equidad de género"/>
    <s v="Sin dato"/>
    <m/>
  </r>
  <r>
    <s v="Ubaté"/>
    <x v="77"/>
    <x v="1"/>
    <x v="22"/>
    <s v="Acuerdo No.07 de 2018"/>
    <n v="10"/>
    <s v="2018 - 2028"/>
    <s v="Implementación"/>
    <s v="Mujer y equidad de género"/>
    <n v="32.455197132616483"/>
    <m/>
  </r>
  <r>
    <s v="Ubaté"/>
    <x v="78"/>
    <x v="0"/>
    <x v="22"/>
    <m/>
    <s v="Sin dato"/>
    <s v="Sin dato"/>
    <s v="Formulación"/>
    <s v="Mujer y equidad de género"/>
    <s v="Sin dato"/>
    <m/>
  </r>
  <r>
    <s v="Sabana Centro"/>
    <x v="79"/>
    <x v="0"/>
    <x v="22"/>
    <m/>
    <n v="10"/>
    <s v="2018 - 2028"/>
    <s v="Implementación"/>
    <s v="Mujer y equidad de género"/>
    <n v="62.182795698924728"/>
    <m/>
  </r>
  <r>
    <s v="Ubaté"/>
    <x v="80"/>
    <x v="1"/>
    <x v="22"/>
    <s v="Acuerdo No.26 de 2017"/>
    <n v="10"/>
    <s v="2017 - 2027"/>
    <s v="Implementación"/>
    <s v="Mujer y equidad de género"/>
    <n v="40"/>
    <m/>
  </r>
  <r>
    <s v="Tequendama"/>
    <x v="81"/>
    <x v="0"/>
    <x v="22"/>
    <m/>
    <n v="10"/>
    <s v="2013 - 2023"/>
    <s v="Implementación"/>
    <s v="Mujer y equidad de género"/>
    <n v="69.193548387096769"/>
    <m/>
  </r>
  <r>
    <s v="Sabana Centro"/>
    <x v="82"/>
    <x v="1"/>
    <x v="22"/>
    <m/>
    <n v="10"/>
    <s v="2013 - 2023"/>
    <s v="Implementación"/>
    <s v="Mujer y equidad de género"/>
    <n v="52.867383512544826"/>
    <m/>
  </r>
  <r>
    <s v="Sumapaz"/>
    <x v="83"/>
    <x v="0"/>
    <x v="22"/>
    <m/>
    <n v="11"/>
    <s v="2018 - 2029"/>
    <s v="Implementación"/>
    <s v="Mujer y equidad de género"/>
    <n v="71.075268817204318"/>
    <m/>
  </r>
  <r>
    <s v="Almeidas"/>
    <x v="84"/>
    <x v="0"/>
    <x v="22"/>
    <m/>
    <n v="13"/>
    <s v="2015 - 2028"/>
    <s v="Implementación"/>
    <s v="Mujer y equidad de género"/>
    <n v="44.498207885304666"/>
    <m/>
  </r>
  <r>
    <s v="Alto Magdalena"/>
    <x v="12"/>
    <x v="0"/>
    <x v="22"/>
    <m/>
    <s v="Sin dato"/>
    <s v="Sin dato"/>
    <s v="Formulación"/>
    <s v="Mujer y equidad de género"/>
    <s v="Sin dato"/>
    <m/>
  </r>
  <r>
    <s v="Sabana Centro"/>
    <x v="85"/>
    <x v="0"/>
    <x v="22"/>
    <m/>
    <n v="9"/>
    <s v="2019 - 2028"/>
    <s v="Implementación"/>
    <s v="Mujer y equidad de género"/>
    <n v="40.82437275985663"/>
    <m/>
  </r>
  <r>
    <s v="Oriente"/>
    <x v="87"/>
    <x v="0"/>
    <x v="22"/>
    <m/>
    <n v="10"/>
    <s v="2018 - 2028"/>
    <s v="Implementación"/>
    <s v="Mujer y equidad de género"/>
    <n v="54.774193548387089"/>
    <m/>
  </r>
  <r>
    <s v="Ubaté"/>
    <x v="88"/>
    <x v="0"/>
    <x v="22"/>
    <s v="Acuerdo No.13 de 2015"/>
    <n v="10"/>
    <s v="2015 - 2025"/>
    <s v="Implementación"/>
    <s v="Mujer y equidad de género"/>
    <n v="54.774193548387089"/>
    <m/>
  </r>
  <r>
    <s v="Oriente"/>
    <x v="89"/>
    <x v="0"/>
    <x v="22"/>
    <m/>
    <n v="10"/>
    <s v="2017 - 2027"/>
    <s v="Implementación"/>
    <s v="Mujer y equidad de género"/>
    <n v="67.043010752688176"/>
    <m/>
  </r>
  <r>
    <s v="Gualivá"/>
    <x v="90"/>
    <x v="1"/>
    <x v="22"/>
    <m/>
    <n v="10"/>
    <s v="2017 - 2027"/>
    <s v="Implementación"/>
    <s v="Mujer y equidad de género"/>
    <n v="31.971326164874551"/>
    <m/>
  </r>
  <r>
    <s v="Sumapaz"/>
    <x v="91"/>
    <x v="0"/>
    <x v="22"/>
    <m/>
    <n v="9"/>
    <s v="2015 - 2024"/>
    <s v="Implementación"/>
    <s v="Mujer y equidad de género"/>
    <n v="48.387096774193552"/>
    <m/>
  </r>
  <r>
    <s v="Gualivá"/>
    <x v="104"/>
    <x v="0"/>
    <x v="22"/>
    <m/>
    <n v="10"/>
    <s v="2013 - 2023"/>
    <s v="Implementación"/>
    <s v="Mujer y equidad de género"/>
    <n v="42.078853046594986"/>
    <m/>
  </r>
  <r>
    <s v="Rionegro"/>
    <x v="92"/>
    <x v="0"/>
    <x v="22"/>
    <m/>
    <n v="10"/>
    <s v="2015 - 2025"/>
    <s v="Implementación"/>
    <s v="Mujer y equidad de género"/>
    <n v="70.053763440860223"/>
    <m/>
  </r>
  <r>
    <s v="Almeidas"/>
    <x v="93"/>
    <x v="0"/>
    <x v="22"/>
    <m/>
    <n v="10"/>
    <s v="2017 - 2027"/>
    <s v="Implementación"/>
    <s v="Mujer y equidad de género"/>
    <n v="56.379928315412187"/>
    <m/>
  </r>
  <r>
    <s v="Gualivá"/>
    <x v="94"/>
    <x v="0"/>
    <x v="22"/>
    <m/>
    <n v="10"/>
    <s v="2017 - 2027"/>
    <s v="Implementación"/>
    <s v="Mujer y equidad de género"/>
    <n v="24.247311827956988"/>
    <m/>
  </r>
  <r>
    <s v="Tequendama"/>
    <x v="95"/>
    <x v="0"/>
    <x v="22"/>
    <m/>
    <n v="10"/>
    <s v="2018 - 2028"/>
    <s v="Implementación"/>
    <s v="Mujer y equidad de género"/>
    <s v="Sin dato"/>
    <m/>
  </r>
  <r>
    <s v="Rionegro"/>
    <x v="96"/>
    <x v="0"/>
    <x v="22"/>
    <m/>
    <n v="10"/>
    <s v="2013 - 2023"/>
    <s v="Implementación"/>
    <s v="Mujer y equidad de género"/>
    <n v="39.928315412186372"/>
    <m/>
  </r>
  <r>
    <s v="Sabana Occidente"/>
    <x v="97"/>
    <x v="0"/>
    <x v="22"/>
    <s v="Acuerdo No.005 de 2017"/>
    <n v="10"/>
    <s v="2017 - 2027"/>
    <s v="Implementación"/>
    <s v="Mujer y equidad de género"/>
    <n v="74.336917562724025"/>
    <m/>
  </r>
  <r>
    <s v="Sabana Centro"/>
    <x v="98"/>
    <x v="0"/>
    <x v="22"/>
    <m/>
    <n v="10"/>
    <s v="2019 - 2029"/>
    <s v="Implementación"/>
    <s v="Mujer y equidad de género"/>
    <n v="41.003584229390704"/>
    <m/>
  </r>
  <r>
    <s v="Sabana Centro"/>
    <x v="31"/>
    <x v="0"/>
    <x v="23"/>
    <m/>
    <n v="10"/>
    <s v="2018 - 2028"/>
    <s v="Implementación"/>
    <s v="Participación ciudadana"/>
    <n v="37.150537634408622"/>
    <m/>
  </r>
  <r>
    <s v="Sabana Occidente"/>
    <x v="105"/>
    <x v="0"/>
    <x v="23"/>
    <m/>
    <s v="Sin dato"/>
    <s v="Sin dato"/>
    <s v="Formulación"/>
    <s v="Participación ciudadana"/>
    <s v="Sin dato"/>
    <m/>
  </r>
  <r>
    <s v="Alto Magdalena"/>
    <x v="10"/>
    <x v="0"/>
    <x v="23"/>
    <m/>
    <n v="9"/>
    <s v="2013 - 2022"/>
    <s v="Formulación"/>
    <s v="Participación ciudadana"/>
    <s v="Sin dato"/>
    <m/>
  </r>
  <r>
    <s v="Sabana Centro"/>
    <x v="79"/>
    <x v="0"/>
    <x v="23"/>
    <m/>
    <n v="10"/>
    <s v="2018 - 2028"/>
    <s v="Implementación"/>
    <s v="Participación ciudadana"/>
    <s v="Sin dato"/>
    <m/>
  </r>
  <r>
    <s v="Sabana Centro"/>
    <x v="82"/>
    <x v="1"/>
    <x v="23"/>
    <m/>
    <n v="10"/>
    <s v="2013 - 2023"/>
    <s v="Implementación"/>
    <s v="Participación ciudadana"/>
    <n v="46.48745519713264"/>
    <m/>
  </r>
  <r>
    <s v="Sabana Occidente"/>
    <x v="56"/>
    <x v="0"/>
    <x v="24"/>
    <m/>
    <s v="Sin dato"/>
    <s v="Sin dato"/>
    <s v="Agenda Pública"/>
    <s v="Población Étnica"/>
    <s v="Sin dato"/>
    <m/>
  </r>
  <r>
    <s v="Sabana Centro"/>
    <x v="27"/>
    <x v="0"/>
    <x v="25"/>
    <m/>
    <n v="9"/>
    <s v="2018 - 2027"/>
    <s v="Agenda Pública"/>
    <s v="Presupuesto participativo"/>
    <n v="31.469534050179217"/>
    <m/>
  </r>
  <r>
    <s v="Sabana Centro"/>
    <x v="23"/>
    <x v="0"/>
    <x v="26"/>
    <m/>
    <n v="9"/>
    <s v="2018 - 2027"/>
    <s v="Implementación"/>
    <s v="SPA"/>
    <n v="68.691756272401449"/>
    <m/>
  </r>
  <r>
    <s v="Sabana Occidente"/>
    <x v="7"/>
    <x v="0"/>
    <x v="26"/>
    <m/>
    <s v="Sin dato"/>
    <s v="Sin dato"/>
    <s v="Formulación"/>
    <s v="SPA"/>
    <n v="79.166666666666686"/>
    <m/>
  </r>
  <r>
    <s v="Sabana Centro"/>
    <x v="38"/>
    <x v="0"/>
    <x v="26"/>
    <m/>
    <n v="10"/>
    <s v="2015 - 2025"/>
    <s v="Implementación"/>
    <s v="SPA"/>
    <n v="51.612903225806441"/>
    <m/>
  </r>
  <r>
    <s v="Almeidas"/>
    <x v="4"/>
    <x v="0"/>
    <x v="26"/>
    <m/>
    <n v="10"/>
    <s v="2019 - 2029"/>
    <s v="Implementación"/>
    <s v="SPA"/>
    <n v="46.379928315412201"/>
    <m/>
  </r>
  <r>
    <s v="Sumapaz"/>
    <x v="91"/>
    <x v="0"/>
    <x v="26"/>
    <m/>
    <n v="9"/>
    <s v="2017 - 2026"/>
    <s v="Implementación"/>
    <s v="SPA"/>
    <n v="0"/>
    <m/>
  </r>
  <r>
    <s v="Alto Magdalena"/>
    <x v="14"/>
    <x v="0"/>
    <x v="27"/>
    <m/>
    <n v="10"/>
    <s v="2013 - 2023"/>
    <s v="Implementación"/>
    <s v="PIIA"/>
    <n v="58.028673835125439"/>
    <m/>
  </r>
  <r>
    <s v="Gualivá"/>
    <x v="15"/>
    <x v="0"/>
    <x v="27"/>
    <m/>
    <n v="10"/>
    <s v="2013 - 2023"/>
    <s v="Implementación"/>
    <s v="PIIA"/>
    <n v="49.874551971326163"/>
    <m/>
  </r>
  <r>
    <s v="Tequendama"/>
    <x v="0"/>
    <x v="0"/>
    <x v="27"/>
    <m/>
    <n v="10"/>
    <s v="2013 - 2023"/>
    <s v="Implementación"/>
    <s v="PIIA"/>
    <n v="33.351254480286748"/>
    <m/>
  </r>
  <r>
    <s v="Tequendama"/>
    <x v="16"/>
    <x v="0"/>
    <x v="27"/>
    <m/>
    <n v="10"/>
    <s v="2019 - 2029"/>
    <s v="Implementación"/>
    <s v="PIIA"/>
    <n v="68.673835125448036"/>
    <m/>
  </r>
  <r>
    <s v="Tequendama"/>
    <x v="17"/>
    <x v="0"/>
    <x v="27"/>
    <m/>
    <n v="9"/>
    <s v="2013 - 2022"/>
    <s v="Implementación"/>
    <s v="PIIA"/>
    <n v="50.376344086021518"/>
    <m/>
  </r>
  <r>
    <s v="Sumapaz"/>
    <x v="18"/>
    <x v="0"/>
    <x v="27"/>
    <m/>
    <n v="10"/>
    <s v="2019 - 2029"/>
    <s v="Implementación"/>
    <s v="PIIA"/>
    <n v="57.598566308243733"/>
    <m/>
  </r>
  <r>
    <s v="Magdalena Centro"/>
    <x v="19"/>
    <x v="0"/>
    <x v="27"/>
    <m/>
    <n v="10"/>
    <s v="2016 - 2026"/>
    <s v="Implementación"/>
    <s v="PIIA"/>
    <s v="Sin dato"/>
    <m/>
  </r>
  <r>
    <s v="Magdalena Centro"/>
    <x v="20"/>
    <x v="0"/>
    <x v="27"/>
    <m/>
    <n v="10"/>
    <s v="2020 - 2030"/>
    <s v="Implementación"/>
    <s v="PIIA"/>
    <n v="51.218637992831539"/>
    <m/>
  </r>
  <r>
    <s v="Sumapaz"/>
    <x v="21"/>
    <x v="0"/>
    <x v="27"/>
    <m/>
    <n v="9"/>
    <s v="2019 - 2028"/>
    <s v="Implementación"/>
    <s v="PIIA"/>
    <n v="45.734767025089617"/>
    <m/>
  </r>
  <r>
    <s v="Tequendama"/>
    <x v="22"/>
    <x v="0"/>
    <x v="27"/>
    <m/>
    <s v="Sin dato"/>
    <s v="Sin dato"/>
    <s v="Formulación"/>
    <s v="PIIA"/>
    <n v="58.333333333333336"/>
    <m/>
  </r>
  <r>
    <s v="Sabana Centro"/>
    <x v="23"/>
    <x v="0"/>
    <x v="27"/>
    <m/>
    <n v="16"/>
    <s v="2019 - 2035"/>
    <s v="Implementación"/>
    <s v="PIIA"/>
    <n v="63.906810035842284"/>
    <m/>
  </r>
  <r>
    <s v="Bajo Magdalena"/>
    <x v="6"/>
    <x v="0"/>
    <x v="27"/>
    <m/>
    <n v="9"/>
    <s v="2014 - 2023"/>
    <s v="Formulación"/>
    <s v="PIIA"/>
    <n v="46.415770609318997"/>
    <m/>
  </r>
  <r>
    <s v="Oriente"/>
    <x v="24"/>
    <x v="0"/>
    <x v="27"/>
    <m/>
    <n v="9"/>
    <s v="2014 - 2023"/>
    <s v="Implementación"/>
    <s v="PIIA"/>
    <n v="49.068100358422946"/>
    <m/>
  </r>
  <r>
    <s v="Ubaté"/>
    <x v="25"/>
    <x v="0"/>
    <x v="27"/>
    <m/>
    <n v="10"/>
    <s v="2022 - 2032"/>
    <s v="Formulación"/>
    <s v="PIIA"/>
    <s v="Sin dato"/>
    <m/>
  </r>
  <r>
    <s v="Magdalena Centro"/>
    <x v="26"/>
    <x v="0"/>
    <x v="27"/>
    <m/>
    <s v="Sin dato"/>
    <s v="Sin dato"/>
    <s v="Formulación"/>
    <s v="PIIA"/>
    <n v="45.833333333333336"/>
    <m/>
  </r>
  <r>
    <s v="Oriente"/>
    <x v="99"/>
    <x v="0"/>
    <x v="27"/>
    <m/>
    <n v="9"/>
    <s v="2020 - 2029"/>
    <s v="Implementación"/>
    <s v="PIIA"/>
    <n v="41.810035842293907"/>
    <m/>
  </r>
  <r>
    <s v="Oriente"/>
    <x v="28"/>
    <x v="0"/>
    <x v="27"/>
    <m/>
    <n v="10"/>
    <s v="2019 - 2029"/>
    <s v="Implementación"/>
    <s v="PIIA"/>
    <n v="66.594982078853064"/>
    <m/>
  </r>
  <r>
    <s v="Almeidas"/>
    <x v="29"/>
    <x v="0"/>
    <x v="27"/>
    <m/>
    <n v="9"/>
    <s v="2020 - 2029"/>
    <s v="Implementación"/>
    <s v="PIIA"/>
    <n v="42.67025089605734"/>
    <m/>
  </r>
  <r>
    <s v="Sabana Centro"/>
    <x v="30"/>
    <x v="1"/>
    <x v="27"/>
    <m/>
    <n v="9"/>
    <s v="2019 - 2028"/>
    <s v="Implementación"/>
    <s v="PIIA"/>
    <n v="52.939068100358412"/>
    <m/>
  </r>
  <r>
    <s v="Sabana Centro"/>
    <x v="31"/>
    <x v="0"/>
    <x v="27"/>
    <m/>
    <n v="10"/>
    <s v="2014 - 2024"/>
    <s v="Implementación"/>
    <s v="PIIA"/>
    <n v="50.412186379928329"/>
    <m/>
  </r>
  <r>
    <s v="Ubaté"/>
    <x v="32"/>
    <x v="0"/>
    <x v="27"/>
    <s v="Acuerdo No.025 de 2015"/>
    <n v="10"/>
    <s v="2015 - 2025"/>
    <s v="Implementación"/>
    <s v="PIIA"/>
    <n v="51.326164874551985"/>
    <m/>
  </r>
  <r>
    <s v="Tequendama"/>
    <x v="33"/>
    <x v="0"/>
    <x v="27"/>
    <m/>
    <n v="10"/>
    <s v="2013 - 2023"/>
    <s v="Implementación"/>
    <s v="PIIA"/>
    <n v="69.469534050179249"/>
    <m/>
  </r>
  <r>
    <s v="Rionegro"/>
    <x v="34"/>
    <x v="0"/>
    <x v="27"/>
    <m/>
    <n v="10"/>
    <s v="2015 - 2025"/>
    <s v="Implementación"/>
    <s v="PIIA"/>
    <n v="51.218637992831546"/>
    <m/>
  </r>
  <r>
    <s v="Sabana Occidente"/>
    <x v="35"/>
    <x v="0"/>
    <x v="27"/>
    <m/>
    <n v="10"/>
    <s v="2019 - 2029"/>
    <s v="Implementación"/>
    <s v="PIIA"/>
    <n v="83.333333333333343"/>
    <m/>
  </r>
  <r>
    <s v="Oriente"/>
    <x v="36"/>
    <x v="0"/>
    <x v="27"/>
    <m/>
    <n v="9"/>
    <s v="2014 - 2023"/>
    <s v="Implementación"/>
    <s v="PIIA"/>
    <n v="54.713261648745529"/>
    <m/>
  </r>
  <r>
    <s v="Oriente"/>
    <x v="37"/>
    <x v="0"/>
    <x v="27"/>
    <m/>
    <n v="10"/>
    <s v="2013 - 2023"/>
    <s v="Implementación"/>
    <s v="PIIA"/>
    <n v="54.713261648745529"/>
    <m/>
  </r>
  <r>
    <s v="Sumapaz"/>
    <x v="8"/>
    <x v="0"/>
    <x v="27"/>
    <m/>
    <n v="9"/>
    <s v="2015 - 2024"/>
    <s v="Implementación"/>
    <s v="PIIA"/>
    <n v="67.849462365591421"/>
    <m/>
  </r>
  <r>
    <s v="Guavio"/>
    <x v="9"/>
    <x v="0"/>
    <x v="27"/>
    <m/>
    <n v="10"/>
    <s v="2013 - 2023"/>
    <s v="Implementación"/>
    <s v="PIIA"/>
    <n v="41.541218637992834"/>
    <m/>
  </r>
  <r>
    <s v="Sabana Centro"/>
    <x v="38"/>
    <x v="0"/>
    <x v="27"/>
    <m/>
    <n v="10"/>
    <s v="2020 - 2030"/>
    <s v="Implementación"/>
    <s v="PIIA"/>
    <n v="41.541218637992834"/>
    <m/>
  </r>
  <r>
    <s v="Guavio"/>
    <x v="39"/>
    <x v="0"/>
    <x v="27"/>
    <m/>
    <n v="10"/>
    <s v="2021 - 2031"/>
    <s v="Implementación"/>
    <s v="PIIA"/>
    <n v="30.788530465949822"/>
    <m/>
  </r>
  <r>
    <s v="Guavio"/>
    <x v="100"/>
    <x v="0"/>
    <x v="27"/>
    <m/>
    <n v="10"/>
    <s v="2020 - 2030"/>
    <s v="Implementación"/>
    <s v="PIIA"/>
    <n v="30.788530000000002"/>
    <m/>
  </r>
  <r>
    <s v="Sumapaz"/>
    <x v="40"/>
    <x v="0"/>
    <x v="27"/>
    <m/>
    <n v="12"/>
    <s v="2019 - 2031"/>
    <s v="Implementación"/>
    <s v="PIIA"/>
    <n v="32.831541218638002"/>
    <m/>
  </r>
  <r>
    <s v="Ubaté"/>
    <x v="5"/>
    <x v="0"/>
    <x v="27"/>
    <s v="Acuerdo No.012 de 2021"/>
    <n v="10"/>
    <s v="2021 - 2031"/>
    <s v="Implementación"/>
    <s v="PIIA"/>
    <n v="60.358422939068113"/>
    <m/>
  </r>
  <r>
    <s v="Guavio"/>
    <x v="42"/>
    <x v="0"/>
    <x v="27"/>
    <m/>
    <n v="10"/>
    <s v="2013 - 2023"/>
    <s v="Implementación"/>
    <s v="PIIA"/>
    <n v="49.605732000000003"/>
    <m/>
  </r>
  <r>
    <s v="Alto Magdalena"/>
    <x v="43"/>
    <x v="0"/>
    <x v="27"/>
    <m/>
    <n v="10"/>
    <s v="2013 - 2023"/>
    <s v="Implementación"/>
    <s v="PIIA"/>
    <n v="73.817204301075265"/>
    <m/>
  </r>
  <r>
    <s v="Guavio"/>
    <x v="44"/>
    <x v="0"/>
    <x v="27"/>
    <m/>
    <n v="10"/>
    <s v="2019 - 2029"/>
    <s v="Implementación"/>
    <s v="PIIA"/>
    <n v="37.240143369175641"/>
    <m/>
  </r>
  <r>
    <s v="Magdalena Centro"/>
    <x v="45"/>
    <x v="0"/>
    <x v="27"/>
    <m/>
    <n v="10"/>
    <s v="2013 - 2023"/>
    <s v="Implementación"/>
    <s v="PIIA"/>
    <n v="37.508960573476713"/>
    <m/>
  </r>
  <r>
    <s v="Oriente"/>
    <x v="107"/>
    <x v="0"/>
    <x v="27"/>
    <m/>
    <n v="10"/>
    <s v="2013 - 2023"/>
    <s v="Implementación"/>
    <s v="PIIA"/>
    <n v="68.8888888888889"/>
    <m/>
  </r>
  <r>
    <s v="Oriente"/>
    <x v="46"/>
    <x v="0"/>
    <x v="27"/>
    <m/>
    <n v="10"/>
    <s v="2013 - 2023"/>
    <s v="Implementación"/>
    <s v="PIIA"/>
    <n v="63.799283154121866"/>
    <m/>
  </r>
  <r>
    <s v="Alto Magdalena"/>
    <x v="47"/>
    <x v="0"/>
    <x v="27"/>
    <s v="Acuerdo No.010 de 2013"/>
    <s v="Acuerdo No.010 de 2013"/>
    <s v="2013 - 2022"/>
    <s v="Implementación"/>
    <s v="PIIA"/>
    <n v="42.795698924731198"/>
    <m/>
  </r>
  <r>
    <s v="Guavio"/>
    <x v="11"/>
    <x v="0"/>
    <x v="27"/>
    <m/>
    <n v="9"/>
    <s v="2013 - 2022"/>
    <s v="Implementación"/>
    <s v="PIIA"/>
    <n v="31.98924731182796"/>
    <m/>
  </r>
  <r>
    <s v="Tequendama"/>
    <x v="49"/>
    <x v="0"/>
    <x v="27"/>
    <m/>
    <n v="9"/>
    <s v="2013 - 2022"/>
    <s v="Implementación"/>
    <s v="PIIA"/>
    <n v="40.204301075268816"/>
    <m/>
  </r>
  <r>
    <s v="Rionegro"/>
    <x v="50"/>
    <x v="0"/>
    <x v="27"/>
    <s v="Decreto de 2014"/>
    <n v="10"/>
    <s v="2014 - 2024"/>
    <s v="Implementación"/>
    <s v="PIIA"/>
    <s v="Sin dato"/>
    <m/>
  </r>
  <r>
    <s v="Gualivá"/>
    <x v="51"/>
    <x v="0"/>
    <x v="27"/>
    <m/>
    <n v="18"/>
    <s v="2022 - 2040"/>
    <s v="Implementación"/>
    <s v="PIIA"/>
    <n v="87.86666666666666"/>
    <m/>
  </r>
  <r>
    <s v="Gualivá"/>
    <x v="106"/>
    <x v="0"/>
    <x v="27"/>
    <m/>
    <n v="10"/>
    <s v="2013 - 2023"/>
    <s v="Implementación"/>
    <s v="PIIA"/>
    <n v="87.86666666666666"/>
    <m/>
  </r>
  <r>
    <s v="Ubaté"/>
    <x v="101"/>
    <x v="1"/>
    <x v="27"/>
    <m/>
    <n v="9"/>
    <s v="2014 - 2023"/>
    <s v="Agenda Pública"/>
    <s v="PIIA"/>
    <n v="26"/>
    <m/>
  </r>
  <r>
    <s v="Almeidas"/>
    <x v="52"/>
    <x v="0"/>
    <x v="27"/>
    <m/>
    <n v="10"/>
    <s v="2017 - 2027"/>
    <s v="Implementación"/>
    <s v="PIIA"/>
    <n v="59.21146953405016"/>
    <m/>
  </r>
  <r>
    <s v="Almeidas"/>
    <x v="54"/>
    <x v="0"/>
    <x v="27"/>
    <m/>
    <n v="10"/>
    <s v="2014 - 2024"/>
    <s v="Implementación"/>
    <s v="PIIA"/>
    <n v="43.691756272401427"/>
    <m/>
  </r>
  <r>
    <s v="Medina"/>
    <x v="55"/>
    <x v="0"/>
    <x v="27"/>
    <m/>
    <n v="12"/>
    <s v="2014 - 2026"/>
    <s v="Implementación"/>
    <s v="PIIA"/>
    <n v="30.788530465949826"/>
    <m/>
  </r>
  <r>
    <s v="Sabana Occidente"/>
    <x v="56"/>
    <x v="0"/>
    <x v="27"/>
    <s v="Acuerdo No.22 de 2014"/>
    <n v="11"/>
    <s v="2013 - 2024"/>
    <s v="Implementación"/>
    <s v="PIIA"/>
    <n v="78.924731182795711"/>
    <m/>
  </r>
  <r>
    <s v="Alto Magdalena"/>
    <x v="57"/>
    <x v="0"/>
    <x v="27"/>
    <m/>
    <n v="10"/>
    <s v="2013 - 2023"/>
    <s v="Implementación"/>
    <s v="PIIA"/>
    <n v="65.985663082437284"/>
    <m/>
  </r>
  <r>
    <s v="Sabana Centro"/>
    <x v="58"/>
    <x v="0"/>
    <x v="27"/>
    <m/>
    <n v="15"/>
    <s v="2014 - 2029"/>
    <s v="Implementación"/>
    <s v="PIIA"/>
    <n v="35.627240143369178"/>
    <m/>
  </r>
  <r>
    <s v="Gualivá"/>
    <x v="60"/>
    <x v="0"/>
    <x v="27"/>
    <m/>
    <n v="10"/>
    <s v="2013 - 2023"/>
    <s v="Implementación"/>
    <s v="PIIA"/>
    <n v="45.949820788530467"/>
    <m/>
  </r>
  <r>
    <s v="Gualivá"/>
    <x v="61"/>
    <x v="1"/>
    <x v="27"/>
    <m/>
    <s v="Sin dato"/>
    <s v="Sin dato"/>
    <s v="Implementación"/>
    <s v="PIIA"/>
    <n v="42.401433691756282"/>
    <m/>
  </r>
  <r>
    <s v="Rionegro"/>
    <x v="62"/>
    <x v="0"/>
    <x v="27"/>
    <m/>
    <n v="10"/>
    <s v="2017 - 2027"/>
    <s v="Implementación"/>
    <s v="PIIA"/>
    <s v="Sin dato"/>
    <m/>
  </r>
  <r>
    <s v="Rionegro"/>
    <x v="63"/>
    <x v="0"/>
    <x v="27"/>
    <m/>
    <n v="10"/>
    <s v="2015 - 2025"/>
    <s v="Implementación"/>
    <s v="PIIA"/>
    <n v="44.767025089605731"/>
    <m/>
  </r>
  <r>
    <s v="Sumapaz"/>
    <x v="64"/>
    <x v="0"/>
    <x v="27"/>
    <m/>
    <n v="12"/>
    <s v="2014 - 2026"/>
    <s v="Implementación"/>
    <s v="PIIA"/>
    <n v="45.304659498207897"/>
    <m/>
  </r>
  <r>
    <s v="Medina"/>
    <x v="2"/>
    <x v="0"/>
    <x v="27"/>
    <m/>
    <n v="9"/>
    <s v="2014 - 2023"/>
    <s v="Implementación"/>
    <s v="PIIA"/>
    <n v="36.702508960573489"/>
    <m/>
  </r>
  <r>
    <s v="Sumapaz"/>
    <x v="65"/>
    <x v="0"/>
    <x v="27"/>
    <m/>
    <n v="9"/>
    <s v="2014 - 2023"/>
    <s v="Implementación"/>
    <s v="PIIA"/>
    <n v="44.229390681003601"/>
    <m/>
  </r>
  <r>
    <s v="Bajo Magdalena"/>
    <x v="3"/>
    <x v="0"/>
    <x v="27"/>
    <m/>
    <n v="10"/>
    <s v="2020 - 2030"/>
    <s v="Implementación"/>
    <s v="PIIA"/>
    <n v="44.229390681003601"/>
    <m/>
  </r>
  <r>
    <s v="Gualivá"/>
    <x v="66"/>
    <x v="0"/>
    <x v="27"/>
    <m/>
    <n v="10"/>
    <s v="2013 - 2023"/>
    <s v="Implementación"/>
    <s v="PIIA"/>
    <n v="32.186379928315411"/>
    <m/>
  </r>
  <r>
    <s v="Oriente"/>
    <x v="67"/>
    <x v="0"/>
    <x v="27"/>
    <m/>
    <n v="10"/>
    <s v="2013 - 2023"/>
    <s v="Implementación"/>
    <s v="PIIA"/>
    <n v="35.627240143369185"/>
    <m/>
  </r>
  <r>
    <s v="Tequendama"/>
    <x v="13"/>
    <x v="1"/>
    <x v="27"/>
    <m/>
    <n v="10"/>
    <s v="2018 - 2028"/>
    <s v="Implementación"/>
    <s v="PIIA"/>
    <n v="52.688172043010759"/>
    <m/>
  </r>
  <r>
    <s v="Sumapaz"/>
    <x v="70"/>
    <x v="0"/>
    <x v="27"/>
    <m/>
    <n v="9"/>
    <s v="2018 - 2027"/>
    <s v="Implementación"/>
    <s v="PIIA"/>
    <n v="49.713261648745522"/>
    <m/>
  </r>
  <r>
    <s v="Rionegro"/>
    <x v="71"/>
    <x v="0"/>
    <x v="27"/>
    <m/>
    <n v="10"/>
    <s v="2019 - 2029"/>
    <s v="Implementación"/>
    <s v="PIIA"/>
    <n v="34.551971326164882"/>
    <m/>
  </r>
  <r>
    <s v="Gualivá"/>
    <x v="72"/>
    <x v="0"/>
    <x v="27"/>
    <m/>
    <n v="11"/>
    <s v="2014 - 2025"/>
    <s v="Implementación"/>
    <s v="PIIA"/>
    <n v="34.068100358422939"/>
    <m/>
  </r>
  <r>
    <s v="Gualivá"/>
    <x v="72"/>
    <x v="0"/>
    <x v="27"/>
    <m/>
    <s v="Sin dato"/>
    <s v="Sin dato"/>
    <s v="Implementación"/>
    <s v="PIIA"/>
    <n v="34.068100358422939"/>
    <m/>
  </r>
  <r>
    <s v="Magdalena Centro"/>
    <x v="102"/>
    <x v="0"/>
    <x v="27"/>
    <m/>
    <n v="10"/>
    <s v="2020 - 2030"/>
    <s v="Implementación"/>
    <s v="PIIA"/>
    <n v="59.066666666666663"/>
    <m/>
  </r>
  <r>
    <s v="Gualivá"/>
    <x v="73"/>
    <x v="1"/>
    <x v="27"/>
    <m/>
    <n v="10"/>
    <s v="2017 - 2027"/>
    <s v="Implementación"/>
    <s v="PIIA"/>
    <n v="43.476702508960578"/>
    <m/>
  </r>
  <r>
    <s v="Almeidas"/>
    <x v="4"/>
    <x v="0"/>
    <x v="27"/>
    <m/>
    <n v="10"/>
    <s v="2019 - 2029"/>
    <s v="Implementación"/>
    <s v="PIIA"/>
    <n v="52.455197132616476"/>
    <m/>
  </r>
  <r>
    <s v="Ubaté"/>
    <x v="75"/>
    <x v="1"/>
    <x v="27"/>
    <s v="Acuerdo No.30 de 2013"/>
    <n v="10"/>
    <s v="2013 - 2023"/>
    <s v="Agenda Pública"/>
    <s v="PIIA"/>
    <n v="49.229390681003593"/>
    <m/>
  </r>
  <r>
    <s v="Sabana Centro"/>
    <x v="103"/>
    <x v="1"/>
    <x v="27"/>
    <m/>
    <n v="10"/>
    <s v="2013 - 2023"/>
    <s v="Implementación"/>
    <s v="PIIA"/>
    <n v="34.157706093189965"/>
    <m/>
  </r>
  <r>
    <s v="Sabana Occidente"/>
    <x v="108"/>
    <x v="0"/>
    <x v="27"/>
    <m/>
    <s v="Sin dato"/>
    <s v="Sin dato"/>
    <s v="Agenda Pública"/>
    <s v="PIIA"/>
    <s v="Sin dato"/>
    <m/>
  </r>
  <r>
    <s v="Almeidas"/>
    <x v="76"/>
    <x v="0"/>
    <x v="27"/>
    <m/>
    <n v="10"/>
    <s v="2020 - 2029"/>
    <s v="Implementación"/>
    <s v="PIIA"/>
    <n v="67.616487455197174"/>
    <m/>
  </r>
  <r>
    <s v="Gualivá"/>
    <x v="109"/>
    <x v="1"/>
    <x v="27"/>
    <m/>
    <n v="10"/>
    <s v="2014 - 2024"/>
    <s v="Implementación"/>
    <s v="PIIA"/>
    <n v="43.745519713261658"/>
    <m/>
  </r>
  <r>
    <s v="Ubaté"/>
    <x v="77"/>
    <x v="1"/>
    <x v="27"/>
    <s v="Acuerdo No.12 de 2018"/>
    <n v="10"/>
    <s v="2018 - 2028"/>
    <s v="Implementación"/>
    <s v="PIIA"/>
    <n v="34.713261648745529"/>
    <m/>
  </r>
  <r>
    <s v="Ubaté"/>
    <x v="78"/>
    <x v="0"/>
    <x v="27"/>
    <s v="Acuerdo No.018 de 2017 (2017-2027)"/>
    <n v="10"/>
    <s v="2017 - 2027"/>
    <s v="Implementación"/>
    <s v="PIIA"/>
    <n v="39.175627240143378"/>
    <m/>
  </r>
  <r>
    <s v="Sabana Centro"/>
    <x v="79"/>
    <x v="0"/>
    <x v="27"/>
    <m/>
    <n v="10"/>
    <s v="2014 - 2024"/>
    <s v="Implementación"/>
    <s v="PIIA"/>
    <n v="64.551971326164875"/>
    <m/>
  </r>
  <r>
    <s v="Tequendama"/>
    <x v="81"/>
    <x v="0"/>
    <x v="27"/>
    <m/>
    <n v="9"/>
    <s v="2014 - 2023"/>
    <s v="Implementación"/>
    <s v="PIIA"/>
    <n v="41.003584229390704"/>
    <m/>
  </r>
  <r>
    <s v="Sabana Centro"/>
    <x v="82"/>
    <x v="1"/>
    <x v="27"/>
    <m/>
    <n v="10"/>
    <s v="2013 - 2023"/>
    <s v="Implementación"/>
    <s v="PIIA"/>
    <n v="61.541218637992841"/>
    <m/>
  </r>
  <r>
    <s v="Sumapaz"/>
    <x v="83"/>
    <x v="0"/>
    <x v="27"/>
    <m/>
    <n v="11"/>
    <s v="2018 - 2029"/>
    <s v="Implementación"/>
    <s v="PIIA"/>
    <n v="52.831541218638009"/>
    <m/>
  </r>
  <r>
    <s v="Almeidas"/>
    <x v="84"/>
    <x v="0"/>
    <x v="27"/>
    <m/>
    <n v="9"/>
    <s v="2013 - 2022"/>
    <s v="Implementación"/>
    <s v="PIIA"/>
    <n v="41.146953405017932"/>
    <m/>
  </r>
  <r>
    <s v="Oriente"/>
    <x v="87"/>
    <x v="0"/>
    <x v="27"/>
    <m/>
    <n v="9"/>
    <s v="2014 - 2023"/>
    <s v="Implementación"/>
    <s v="PIIA"/>
    <n v="62.150537634408622"/>
    <m/>
  </r>
  <r>
    <s v="Ubaté"/>
    <x v="88"/>
    <x v="0"/>
    <x v="27"/>
    <s v="Acuerdo No.12 de 2017"/>
    <n v="10"/>
    <s v="2017 - 2027"/>
    <s v="Implementación"/>
    <s v="PIIA"/>
    <n v="62.150537634408622"/>
    <m/>
  </r>
  <r>
    <s v="Oriente"/>
    <x v="89"/>
    <x v="0"/>
    <x v="27"/>
    <m/>
    <n v="10"/>
    <s v="2013 - 2023"/>
    <s v="Implementación"/>
    <s v="PIIA"/>
    <n v="56.881720430107528"/>
    <m/>
  </r>
  <r>
    <s v="Gualivá"/>
    <x v="90"/>
    <x v="1"/>
    <x v="27"/>
    <m/>
    <n v="10"/>
    <s v="2015 - 2025"/>
    <s v="Implementación"/>
    <s v="PIIA"/>
    <n v="31.971326164874551"/>
    <m/>
  </r>
  <r>
    <s v="Sumapaz"/>
    <x v="91"/>
    <x v="0"/>
    <x v="27"/>
    <m/>
    <n v="9"/>
    <s v="2015 - 2024"/>
    <s v="Implementación"/>
    <s v="PIIA"/>
    <n v="46.774193548387096"/>
    <m/>
  </r>
  <r>
    <s v="Gualivá"/>
    <x v="104"/>
    <x v="0"/>
    <x v="27"/>
    <m/>
    <n v="10"/>
    <s v="2013 - 2023"/>
    <s v="Implementación"/>
    <s v="PIIA"/>
    <n v="44.01433691756273"/>
    <m/>
  </r>
  <r>
    <s v="Rionegro"/>
    <x v="92"/>
    <x v="0"/>
    <x v="27"/>
    <m/>
    <n v="10"/>
    <s v="2015 - 2025"/>
    <s v="Implementación"/>
    <s v="PIIA"/>
    <n v="69.121863799283176"/>
    <m/>
  </r>
  <r>
    <s v="Almeidas"/>
    <x v="93"/>
    <x v="0"/>
    <x v="27"/>
    <m/>
    <n v="10"/>
    <s v="2017 - 2027"/>
    <s v="Implementación"/>
    <s v="PIIA"/>
    <n v="27.025089605734767"/>
    <m/>
  </r>
  <r>
    <s v="Gualivá"/>
    <x v="94"/>
    <x v="0"/>
    <x v="27"/>
    <m/>
    <n v="10"/>
    <s v="2017 - 2027"/>
    <s v="Implementación"/>
    <s v="PIIA"/>
    <n v="43.745519713261658"/>
    <m/>
  </r>
  <r>
    <s v="Rionegro"/>
    <x v="96"/>
    <x v="0"/>
    <x v="27"/>
    <m/>
    <n v="10"/>
    <s v="2013 - 2023"/>
    <s v="Implementación"/>
    <s v="PIIA"/>
    <n v="43.154121863799261"/>
    <m/>
  </r>
  <r>
    <s v="Sabana Occidente"/>
    <x v="97"/>
    <x v="0"/>
    <x v="27"/>
    <s v="Acuerdo No.019 de 2013"/>
    <n v="10"/>
    <s v="2013 - 2023"/>
    <s v="Evaluación"/>
    <s v="PIIA"/>
    <n v="74.336917562724025"/>
    <m/>
  </r>
  <r>
    <s v="Sabana Centro"/>
    <x v="98"/>
    <x v="0"/>
    <x v="27"/>
    <m/>
    <n v="9"/>
    <s v="2014 - 2023"/>
    <s v="Implementación"/>
    <s v="PIIA"/>
    <n v="58.207885304659513"/>
    <m/>
  </r>
  <r>
    <s v="Sabana Centro"/>
    <x v="27"/>
    <x v="0"/>
    <x v="28"/>
    <m/>
    <n v="8"/>
    <s v="2020 - 2028"/>
    <s v="Implementación"/>
    <s v="Protección y bienestar animal"/>
    <n v="57.999999999999972"/>
    <m/>
  </r>
  <r>
    <s v="Sabana Centro"/>
    <x v="31"/>
    <x v="0"/>
    <x v="28"/>
    <m/>
    <n v="10"/>
    <s v="2018 - 2028"/>
    <s v="Implementación"/>
    <s v="Protección y bienestar animal"/>
    <n v="36.523297491039436"/>
    <m/>
  </r>
  <r>
    <s v="Sabana Occidente"/>
    <x v="7"/>
    <x v="0"/>
    <x v="28"/>
    <m/>
    <s v="Sin dato"/>
    <s v="Sin dato"/>
    <s v="Formulación"/>
    <s v="Protección y bienestar animal"/>
    <n v="95.833333333333343"/>
    <m/>
  </r>
  <r>
    <s v="Guavio"/>
    <x v="11"/>
    <x v="0"/>
    <x v="28"/>
    <m/>
    <s v="Sin dato"/>
    <s v="Sin dato"/>
    <s v="Agenda Pública"/>
    <s v="Protección y bienestar animal"/>
    <n v="83.333333333333343"/>
    <m/>
  </r>
  <r>
    <s v="Sabana Occidente"/>
    <x v="53"/>
    <x v="0"/>
    <x v="28"/>
    <s v="Acuerdo No.014 de 2018"/>
    <n v="10"/>
    <s v="2019 - 2029"/>
    <s v="Implementación"/>
    <s v="Protección y bienestar animal"/>
    <n v="74.838709677419374"/>
    <m/>
  </r>
  <r>
    <s v="Tequendama"/>
    <x v="81"/>
    <x v="0"/>
    <x v="28"/>
    <m/>
    <s v="Sin dato"/>
    <s v="Sin dato"/>
    <s v="Formulación"/>
    <s v="Protección y bienestar animal"/>
    <n v="61.199999999999982"/>
    <m/>
  </r>
  <r>
    <s v="Sabana Centro"/>
    <x v="98"/>
    <x v="0"/>
    <x v="28"/>
    <m/>
    <n v="10"/>
    <s v="2018 - 2028"/>
    <s v="Implementación"/>
    <s v="Protección y bienestar animal"/>
    <n v="34.820788530465961"/>
    <m/>
  </r>
  <r>
    <s v="Sabana Centro"/>
    <x v="27"/>
    <x v="0"/>
    <x v="29"/>
    <m/>
    <n v="9"/>
    <s v="2015 - 2024"/>
    <s v="Implementación"/>
    <s v="Recreación y deporte"/>
    <n v="61.487455197132626"/>
    <m/>
  </r>
  <r>
    <s v="Sumapaz"/>
    <x v="8"/>
    <x v="0"/>
    <x v="29"/>
    <m/>
    <n v="11"/>
    <s v="2009 - 2020"/>
    <s v="Implementación"/>
    <s v="Recreación y deporte"/>
    <n v="44.677419354838733"/>
    <m/>
  </r>
  <r>
    <s v="Guavio"/>
    <x v="9"/>
    <x v="0"/>
    <x v="29"/>
    <m/>
    <n v="10"/>
    <s v="2018 - 2028"/>
    <s v="Implementación"/>
    <s v="Recreación y deporte"/>
    <n v="49.605734767025076"/>
    <m/>
  </r>
  <r>
    <s v="Alto Magdalena"/>
    <x v="10"/>
    <x v="0"/>
    <x v="29"/>
    <m/>
    <s v="Sin dato"/>
    <s v="Sin dato"/>
    <s v="Formulación"/>
    <s v="Recreación y deporte"/>
    <s v="Sin dato"/>
    <m/>
  </r>
  <r>
    <s v="Ubaté"/>
    <x v="5"/>
    <x v="0"/>
    <x v="29"/>
    <s v="Acuerdo No.011 de 2021"/>
    <n v="10"/>
    <s v="2021 - 2031"/>
    <s v="Implementación"/>
    <s v="Recreación y deporte"/>
    <n v="66.810035842293914"/>
    <m/>
  </r>
  <r>
    <s v="Sabana Centro"/>
    <x v="103"/>
    <x v="1"/>
    <x v="29"/>
    <m/>
    <n v="11"/>
    <s v="2021 - 2032"/>
    <s v="Implementación"/>
    <s v="Recreación y deporte"/>
    <n v="58.207885304659506"/>
    <m/>
  </r>
  <r>
    <s v="Sabana Centro"/>
    <x v="79"/>
    <x v="0"/>
    <x v="29"/>
    <m/>
    <n v="10"/>
    <s v="2019 - 2029"/>
    <s v="Implementación"/>
    <s v="Recreación y deporte"/>
    <n v="61.487455197132618"/>
    <m/>
  </r>
  <r>
    <s v="Sabana Centro"/>
    <x v="98"/>
    <x v="0"/>
    <x v="29"/>
    <m/>
    <n v="10"/>
    <s v="2019 - 2029"/>
    <s v="Implementación"/>
    <s v="Recreación y deporte"/>
    <s v="Sin dato"/>
    <m/>
  </r>
  <r>
    <s v="Sabana Centro"/>
    <x v="31"/>
    <x v="0"/>
    <x v="30"/>
    <m/>
    <n v="10"/>
    <s v="2018 - 2028"/>
    <s v="Implementación"/>
    <s v="Educación ambiental"/>
    <n v="56.146953405017911"/>
    <m/>
  </r>
  <r>
    <s v="Bajo Magdalena"/>
    <x v="6"/>
    <x v="0"/>
    <x v="31"/>
    <m/>
    <n v="9"/>
    <s v="2014 - 2023"/>
    <s v="Formulación"/>
    <s v="Salud mental"/>
    <n v="28.458781362007169"/>
    <m/>
  </r>
  <r>
    <s v="Sabana Centro"/>
    <x v="31"/>
    <x v="0"/>
    <x v="31"/>
    <s v="Acuerdo No.013 de 2021"/>
    <n v="10"/>
    <s v="2022 - 2032"/>
    <s v="Implementación"/>
    <s v="Salud mental"/>
    <n v="77.466666666666654"/>
    <m/>
  </r>
  <r>
    <s v="Oriente"/>
    <x v="36"/>
    <x v="0"/>
    <x v="31"/>
    <m/>
    <n v="10"/>
    <s v="2018 - 2028"/>
    <s v="Implementación"/>
    <s v="Salud mental"/>
    <n v="54.713261648745537"/>
    <m/>
  </r>
  <r>
    <s v="Sabana Occidente"/>
    <x v="105"/>
    <x v="0"/>
    <x v="31"/>
    <m/>
    <s v="Sin dato"/>
    <s v="Sin dato"/>
    <s v="Formulación"/>
    <s v="Salud mental"/>
    <s v="Sin dato"/>
    <m/>
  </r>
  <r>
    <s v="Alto Magdalena"/>
    <x v="10"/>
    <x v="0"/>
    <x v="31"/>
    <m/>
    <s v="Sin dato"/>
    <s v="Sin dato"/>
    <s v="Formulación"/>
    <s v="Salud mental"/>
    <s v="Sin dato"/>
    <m/>
  </r>
  <r>
    <s v="Ubaté"/>
    <x v="5"/>
    <x v="0"/>
    <x v="31"/>
    <s v="Acuerdo No.008 de 2021"/>
    <n v="10"/>
    <s v="2021 - 2031"/>
    <s v="Implementación"/>
    <s v="Salud mental"/>
    <n v="57.132616487455216"/>
    <m/>
  </r>
  <r>
    <s v="Guavio"/>
    <x v="44"/>
    <x v="0"/>
    <x v="31"/>
    <m/>
    <n v="10"/>
    <s v="2015 - 2025"/>
    <s v="Implementación"/>
    <s v="Salud mental"/>
    <n v="28.100358422939063"/>
    <m/>
  </r>
  <r>
    <s v="Sabana Occidente"/>
    <x v="53"/>
    <x v="0"/>
    <x v="31"/>
    <m/>
    <s v="Sin dato"/>
    <s v="Sin dato"/>
    <s v="Agenda Pública"/>
    <s v="Salud mental"/>
    <s v="Sin dato"/>
    <m/>
  </r>
  <r>
    <s v="Sumapaz"/>
    <x v="70"/>
    <x v="0"/>
    <x v="31"/>
    <m/>
    <n v="9"/>
    <s v="2018 - 2027"/>
    <s v="Implementación"/>
    <s v="Salud mental"/>
    <n v="43.33333333333335"/>
    <m/>
  </r>
  <r>
    <s v="Sumapaz"/>
    <x v="74"/>
    <x v="0"/>
    <x v="31"/>
    <m/>
    <n v="10"/>
    <s v="2019 - 2029"/>
    <s v="Implementación"/>
    <s v="Salud mental"/>
    <n v="67.16845878136202"/>
    <m/>
  </r>
  <r>
    <s v="Sabana Centro"/>
    <x v="82"/>
    <x v="1"/>
    <x v="31"/>
    <m/>
    <n v="10"/>
    <s v="2013 - 2023"/>
    <s v="Implementación"/>
    <s v="Salud mental"/>
    <n v="35.949820788530481"/>
    <m/>
  </r>
  <r>
    <s v="Oriente"/>
    <x v="87"/>
    <x v="0"/>
    <x v="31"/>
    <m/>
    <n v="10"/>
    <s v="2020 - 2030"/>
    <s v="Implementación"/>
    <s v="Salud mental"/>
    <n v="63.906810035842298"/>
    <m/>
  </r>
  <r>
    <s v="Ubaté"/>
    <x v="88"/>
    <x v="0"/>
    <x v="31"/>
    <m/>
    <s v="Sin dato"/>
    <s v="Sin dato"/>
    <s v="Implementación"/>
    <s v="Salud mental"/>
    <n v="35.416666666666671"/>
    <m/>
  </r>
  <r>
    <s v="Tequendama"/>
    <x v="68"/>
    <x v="1"/>
    <x v="32"/>
    <s v="Acuerdo No.06 de 2015"/>
    <n v="10"/>
    <s v="2015 - 2025"/>
    <s v="Implementación"/>
    <s v="Salud pública"/>
    <n v="39.390681003584234"/>
    <m/>
  </r>
  <r>
    <s v="Sabana Centro"/>
    <x v="31"/>
    <x v="0"/>
    <x v="33"/>
    <m/>
    <n v="10"/>
    <s v="2018 - 2028"/>
    <s v="Implementación"/>
    <s v="Salud sexual"/>
    <n v="65.555555555555543"/>
    <m/>
  </r>
  <r>
    <s v="Alto Magdalena"/>
    <x v="10"/>
    <x v="0"/>
    <x v="33"/>
    <m/>
    <s v="Sin dato"/>
    <s v="Sin dato"/>
    <s v="Formulación"/>
    <s v="SAN"/>
    <s v="Sin dato"/>
    <m/>
  </r>
  <r>
    <s v="Tequendama"/>
    <x v="13"/>
    <x v="1"/>
    <x v="33"/>
    <m/>
    <n v="14"/>
    <s v="2013 - 2027"/>
    <s v="Implementación"/>
    <s v="Salud sexual"/>
    <n v="58.422939068100362"/>
    <m/>
  </r>
  <r>
    <s v="Alto Magdalena"/>
    <x v="14"/>
    <x v="0"/>
    <x v="34"/>
    <m/>
    <n v="10"/>
    <s v="2019 - 2029"/>
    <s v="Implementación"/>
    <s v="SAN"/>
    <n v="65.627240143369193"/>
    <m/>
  </r>
  <r>
    <s v="Tequendama"/>
    <x v="0"/>
    <x v="0"/>
    <x v="34"/>
    <m/>
    <n v="10"/>
    <s v="2015 - 2025"/>
    <s v="Implementación"/>
    <s v="SAN"/>
    <n v="50.985663082437277"/>
    <m/>
  </r>
  <r>
    <s v="Tequendama"/>
    <x v="17"/>
    <x v="0"/>
    <x v="34"/>
    <m/>
    <n v="10"/>
    <s v="2020 - 2030"/>
    <s v="Implementación"/>
    <s v="SAN"/>
    <n v="49.283154121863816"/>
    <m/>
  </r>
  <r>
    <s v="Magdalena Centro"/>
    <x v="20"/>
    <x v="0"/>
    <x v="34"/>
    <m/>
    <n v="10"/>
    <s v="2020 - 2030"/>
    <s v="Implementación"/>
    <s v="SAN"/>
    <n v="49.336917562724011"/>
    <m/>
  </r>
  <r>
    <s v="Tequendama"/>
    <x v="22"/>
    <x v="0"/>
    <x v="34"/>
    <m/>
    <s v="Sin dato"/>
    <s v="Sin dato"/>
    <s v="Formulación"/>
    <s v="SAN"/>
    <s v="Sin dato"/>
    <m/>
  </r>
  <r>
    <s v="Bajo Magdalena"/>
    <x v="6"/>
    <x v="0"/>
    <x v="34"/>
    <m/>
    <n v="9"/>
    <s v="2014 - 2023"/>
    <s v="Formulación"/>
    <s v="SAN"/>
    <n v="44.999999999999993"/>
    <m/>
  </r>
  <r>
    <s v="Ubaté"/>
    <x v="25"/>
    <x v="0"/>
    <x v="34"/>
    <s v="Acuerdo No.11 de 2017"/>
    <n v="9"/>
    <s v="2017 - 2026"/>
    <s v="Implementación"/>
    <s v="SAN"/>
    <n v="28.458781362007169"/>
    <m/>
  </r>
  <r>
    <s v="Sabana Centro"/>
    <x v="31"/>
    <x v="0"/>
    <x v="34"/>
    <m/>
    <n v="10"/>
    <s v="2018 - 2028"/>
    <s v="Implementación"/>
    <s v="SAN"/>
    <n v="64.838709677419345"/>
    <m/>
  </r>
  <r>
    <s v="Tequendama"/>
    <x v="33"/>
    <x v="0"/>
    <x v="34"/>
    <m/>
    <n v="10"/>
    <s v="2014 - 2024"/>
    <s v="Implementación"/>
    <s v="SAN"/>
    <n v="54.551971326164875"/>
    <m/>
  </r>
  <r>
    <s v="Sabana Occidente"/>
    <x v="105"/>
    <x v="0"/>
    <x v="34"/>
    <m/>
    <n v="10"/>
    <s v="2018 - 2028"/>
    <s v="Implementación"/>
    <s v="SAN"/>
    <s v="Sin dato"/>
    <m/>
  </r>
  <r>
    <s v="Sumapaz"/>
    <x v="8"/>
    <x v="0"/>
    <x v="34"/>
    <m/>
    <n v="10"/>
    <s v="2019 - 2029"/>
    <s v="Implementación"/>
    <s v="SAN"/>
    <n v="78.136200716845877"/>
    <m/>
  </r>
  <r>
    <s v="Guavio"/>
    <x v="9"/>
    <x v="0"/>
    <x v="34"/>
    <m/>
    <n v="10"/>
    <s v="2018 - 2028"/>
    <s v="Implementación"/>
    <s v="SAN"/>
    <n v="43.154121863799283"/>
    <m/>
  </r>
  <r>
    <s v="Guavio"/>
    <x v="100"/>
    <x v="0"/>
    <x v="34"/>
    <m/>
    <n v="10"/>
    <s v="2020 - 2030"/>
    <s v="Implementación"/>
    <s v="SAN"/>
    <n v="33.476700000000001"/>
    <m/>
  </r>
  <r>
    <s v="Alto Magdalena"/>
    <x v="10"/>
    <x v="0"/>
    <x v="34"/>
    <s v="Acuerdo No.022 de 2008"/>
    <n v="14"/>
    <s v="2008 - 2022"/>
    <s v="Implementación"/>
    <s v="SAN"/>
    <s v="Sin dato"/>
    <m/>
  </r>
  <r>
    <s v="Ubaté"/>
    <x v="5"/>
    <x v="0"/>
    <x v="34"/>
    <s v="Acuerdo No.011 de 2014"/>
    <n v="10"/>
    <s v="2014 - 2024"/>
    <s v="Implementación"/>
    <s v="SAN"/>
    <s v="Sin dato"/>
    <m/>
  </r>
  <r>
    <s v="Bajo Magdalena"/>
    <x v="41"/>
    <x v="0"/>
    <x v="34"/>
    <m/>
    <n v="10"/>
    <s v="2019 - 2029"/>
    <s v="Implementación"/>
    <s v="SAN"/>
    <n v="49.534050179211455"/>
    <m/>
  </r>
  <r>
    <s v="Guavio"/>
    <x v="44"/>
    <x v="0"/>
    <x v="34"/>
    <m/>
    <n v="10"/>
    <s v="2020 - 2029"/>
    <s v="Implementación"/>
    <s v="SAN"/>
    <n v="35.089605734767041"/>
    <m/>
  </r>
  <r>
    <s v="Guavio"/>
    <x v="11"/>
    <x v="0"/>
    <x v="34"/>
    <m/>
    <n v="11"/>
    <s v="2020 - 2031"/>
    <s v="Implementación"/>
    <s v="SAN"/>
    <n v="57.365591397849464"/>
    <m/>
  </r>
  <r>
    <s v="Tequendama"/>
    <x v="49"/>
    <x v="0"/>
    <x v="34"/>
    <m/>
    <s v="Sin dato"/>
    <s v="Sin dato"/>
    <s v="Formulación"/>
    <s v="SAN"/>
    <n v="34.400000000000006"/>
    <m/>
  </r>
  <r>
    <s v="Gualivá"/>
    <x v="106"/>
    <x v="0"/>
    <x v="34"/>
    <m/>
    <n v="10"/>
    <s v="2015 - 2025"/>
    <s v="Implementación"/>
    <s v="SAN"/>
    <s v="Sin dato"/>
    <m/>
  </r>
  <r>
    <s v="Almeidas"/>
    <x v="52"/>
    <x v="0"/>
    <x v="34"/>
    <m/>
    <n v="10"/>
    <s v="2017 - 2027"/>
    <s v="Implementación"/>
    <s v="SAN"/>
    <s v="Sin dato"/>
    <m/>
  </r>
  <r>
    <s v="Sabana Occidente"/>
    <x v="53"/>
    <x v="0"/>
    <x v="34"/>
    <s v="Acuerdo No.016 de 2011"/>
    <n v="10"/>
    <s v="2011 - 2021"/>
    <s v="Implementación"/>
    <s v="SAN"/>
    <n v="80.537634408602159"/>
    <m/>
  </r>
  <r>
    <s v="Sabana Occidente"/>
    <x v="56"/>
    <x v="0"/>
    <x v="34"/>
    <m/>
    <s v="Sin dato"/>
    <s v="2021 - 2031"/>
    <s v="Implementación"/>
    <s v="SAN"/>
    <n v="93.333333333333314"/>
    <m/>
  </r>
  <r>
    <s v="Sumapaz"/>
    <x v="64"/>
    <x v="0"/>
    <x v="34"/>
    <m/>
    <n v="9"/>
    <s v="2019 - 2028"/>
    <s v="Implementación"/>
    <s v="SAN"/>
    <n v="31.057347670250895"/>
    <m/>
  </r>
  <r>
    <s v="Tequendama"/>
    <x v="68"/>
    <x v="1"/>
    <x v="34"/>
    <m/>
    <n v="10"/>
    <s v="2015 - 2025"/>
    <s v="Implementación"/>
    <s v="SAN"/>
    <n v="41.003584229390697"/>
    <m/>
  </r>
  <r>
    <s v="Alto Magdalena"/>
    <x v="69"/>
    <x v="0"/>
    <x v="34"/>
    <m/>
    <n v="6"/>
    <s v="2016 - 2022"/>
    <s v="Implementación"/>
    <s v="SAN"/>
    <n v="76.774193548387117"/>
    <m/>
  </r>
  <r>
    <s v="Tequendama"/>
    <x v="13"/>
    <x v="1"/>
    <x v="34"/>
    <m/>
    <n v="10"/>
    <s v="2018 - 2028"/>
    <s v="Implementación"/>
    <s v="SAN"/>
    <n v="57.455197132616497"/>
    <m/>
  </r>
  <r>
    <s v="Sumapaz"/>
    <x v="70"/>
    <x v="0"/>
    <x v="34"/>
    <s v="Acuerdo No.14 de 2017"/>
    <n v="10"/>
    <s v="2017 - 2027"/>
    <s v="Implementación"/>
    <s v="SAN"/>
    <n v="68.172043010752674"/>
    <m/>
  </r>
  <r>
    <s v="Rionegro"/>
    <x v="71"/>
    <x v="0"/>
    <x v="34"/>
    <m/>
    <n v="10"/>
    <s v="2019 - 2029"/>
    <s v="Implementación"/>
    <s v="SAN"/>
    <n v="33.476702508960585"/>
    <m/>
  </r>
  <r>
    <s v="Almeidas"/>
    <x v="4"/>
    <x v="0"/>
    <x v="34"/>
    <m/>
    <n v="11"/>
    <s v="2019 - 2030"/>
    <s v="Implementación"/>
    <s v="SAN"/>
    <n v="39.928315412186393"/>
    <m/>
  </r>
  <r>
    <s v="Sabana Centro"/>
    <x v="103"/>
    <x v="1"/>
    <x v="34"/>
    <m/>
    <n v="2023"/>
    <s v="2013 - 2023"/>
    <s v="Implementación"/>
    <s v="SAN"/>
    <n v="32.75985663082438"/>
    <m/>
  </r>
  <r>
    <s v="Almeidas"/>
    <x v="76"/>
    <x v="0"/>
    <x v="34"/>
    <m/>
    <n v="10"/>
    <s v="Sin dato"/>
    <s v="Formulación"/>
    <s v="SAN"/>
    <n v="50.412186379928322"/>
    <m/>
  </r>
  <r>
    <s v="Gualivá"/>
    <x v="109"/>
    <x v="1"/>
    <x v="34"/>
    <m/>
    <n v="10"/>
    <s v="2016 - 2026"/>
    <s v="Implementación"/>
    <s v="SAN"/>
    <s v="Sin dato"/>
    <m/>
  </r>
  <r>
    <s v="Ubaté"/>
    <x v="77"/>
    <x v="1"/>
    <x v="34"/>
    <s v="Acuerdo No.14 de 2019"/>
    <n v="10"/>
    <s v="2019 - 2029"/>
    <s v="Implementación"/>
    <s v="SAN"/>
    <n v="53.207885304659506"/>
    <m/>
  </r>
  <r>
    <s v="Ubaté"/>
    <x v="80"/>
    <x v="1"/>
    <x v="34"/>
    <s v="Acuerdo No.16 de 2015"/>
    <n v="9"/>
    <s v="2015 - 2024"/>
    <s v="Implementación"/>
    <s v="SAN"/>
    <n v="24.731182795698931"/>
    <m/>
  </r>
  <r>
    <s v="Tequendama"/>
    <x v="81"/>
    <x v="0"/>
    <x v="34"/>
    <m/>
    <n v="9"/>
    <s v="2014 - 2023"/>
    <s v="Implementación"/>
    <s v="SAN"/>
    <n v="39.390681003584241"/>
    <m/>
  </r>
  <r>
    <s v="Sabana Centro"/>
    <x v="82"/>
    <x v="1"/>
    <x v="34"/>
    <m/>
    <n v="10"/>
    <s v="2013 - 2023"/>
    <s v="Implementación"/>
    <s v="SAN"/>
    <n v="67.426523297491045"/>
    <m/>
  </r>
  <r>
    <s v="Almeidas"/>
    <x v="84"/>
    <x v="0"/>
    <x v="34"/>
    <m/>
    <n v="10"/>
    <s v="2015 - 2025"/>
    <s v="Implementación"/>
    <s v="SAN"/>
    <n v="34.659498207885299"/>
    <m/>
  </r>
  <r>
    <s v="Oriente"/>
    <x v="87"/>
    <x v="0"/>
    <x v="34"/>
    <m/>
    <n v="10"/>
    <s v="2021 - 2031"/>
    <s v="Implementación"/>
    <s v="SAN"/>
    <n v="46.756272401433698"/>
    <m/>
  </r>
  <r>
    <s v="Oriente"/>
    <x v="89"/>
    <x v="0"/>
    <x v="34"/>
    <m/>
    <n v="10"/>
    <s v="2017 - 2027"/>
    <s v="Implementación"/>
    <s v="SAN"/>
    <n v="63.74551971326165"/>
    <m/>
  </r>
  <r>
    <s v="Gualivá"/>
    <x v="90"/>
    <x v="1"/>
    <x v="34"/>
    <m/>
    <n v="10"/>
    <s v="2015 - 2025"/>
    <s v="Implementación"/>
    <s v="SAN"/>
    <s v="Sin dato"/>
    <m/>
  </r>
  <r>
    <s v="Gualivá"/>
    <x v="94"/>
    <x v="0"/>
    <x v="34"/>
    <m/>
    <n v="5"/>
    <s v="2015 - 2020"/>
    <s v="Implementación"/>
    <s v="SAN"/>
    <s v="Sin dato"/>
    <m/>
  </r>
  <r>
    <s v="Sabana Occidente"/>
    <x v="97"/>
    <x v="0"/>
    <x v="34"/>
    <s v="Acuerdo No.09 de 2019"/>
    <n v="10"/>
    <s v="2019 - 2029"/>
    <s v="Implementación"/>
    <s v="SAN"/>
    <n v="42.078853046595"/>
    <m/>
  </r>
  <r>
    <s v="Sabana Centro"/>
    <x v="98"/>
    <x v="0"/>
    <x v="34"/>
    <m/>
    <n v="10"/>
    <s v="2018 - 2028"/>
    <s v="Implementación"/>
    <s v="SAN"/>
    <n v="40.465949820788552"/>
    <m/>
  </r>
  <r>
    <s v="Sabana Centro"/>
    <x v="31"/>
    <x v="0"/>
    <x v="35"/>
    <m/>
    <s v="Sin dato"/>
    <s v="Sin dato"/>
    <s v="Formulación"/>
    <s v="Seguridad y salud en el trabajo"/>
    <n v="42.078853046594979"/>
    <m/>
  </r>
  <r>
    <s v="Sabana Occidente"/>
    <x v="105"/>
    <x v="0"/>
    <x v="35"/>
    <m/>
    <s v="Sin dato"/>
    <s v="Sin dato"/>
    <s v="Formulación"/>
    <s v="Seguridad y salud en el trabajo"/>
    <s v="Sin dato"/>
    <m/>
  </r>
  <r>
    <s v="Sabana Occidente"/>
    <x v="56"/>
    <x v="0"/>
    <x v="35"/>
    <s v="Acuerdo No.06 de 2014"/>
    <n v="9"/>
    <s v="2014 - 2023"/>
    <s v="Implementación"/>
    <s v="Seguridad y salud en el trabajo"/>
    <n v="77.311827956989262"/>
    <m/>
  </r>
  <r>
    <s v="Sabana Centro"/>
    <x v="82"/>
    <x v="1"/>
    <x v="35"/>
    <m/>
    <n v="10"/>
    <s v="2013 - 2023"/>
    <s v="Implementación"/>
    <s v="Seguridad y salud en el trabajo"/>
    <n v="36.971326164874569"/>
    <m/>
  </r>
  <r>
    <s v="Ubaté"/>
    <x v="88"/>
    <x v="0"/>
    <x v="35"/>
    <m/>
    <s v="Sin dato"/>
    <s v="Sin dato"/>
    <s v="Implementación"/>
    <s v="Seguridad y salud en el trabajo"/>
    <n v="49.999999999999993"/>
    <m/>
  </r>
  <r>
    <s v="Tequendama"/>
    <x v="16"/>
    <x v="0"/>
    <x v="36"/>
    <m/>
    <s v="Sin dato"/>
    <s v="Sin dato"/>
    <s v="Implementación"/>
    <s v="TIC"/>
    <n v="28.673835125448033"/>
    <m/>
  </r>
  <r>
    <s v="Sumapaz"/>
    <x v="8"/>
    <x v="0"/>
    <x v="36"/>
    <m/>
    <n v="9"/>
    <s v="2017 - 2026"/>
    <s v="Implementación"/>
    <s v="TIC"/>
    <n v="47.060931899641588"/>
    <m/>
  </r>
  <r>
    <s v="Alto Magdalena"/>
    <x v="10"/>
    <x v="0"/>
    <x v="37"/>
    <m/>
    <s v="Sin dato"/>
    <s v="Sin dato"/>
    <s v="Formulación"/>
    <s v="Laboral"/>
    <s v="Sin dato"/>
    <m/>
  </r>
  <r>
    <s v="Magdalena Centro"/>
    <x v="19"/>
    <x v="0"/>
    <x v="38"/>
    <m/>
    <n v="10"/>
    <s v="2019 - 2029"/>
    <s v="Implementación"/>
    <s v="Víctimas del conflicto"/>
    <s v="Sin dato"/>
    <m/>
  </r>
  <r>
    <s v="Guavio"/>
    <x v="100"/>
    <x v="0"/>
    <x v="38"/>
    <m/>
    <n v="10"/>
    <s v="2020 - 2030"/>
    <s v="Implementación"/>
    <s v="Víctimas del conflicto"/>
    <n v="30.250896000000001"/>
    <m/>
  </r>
  <r>
    <s v="Bajo Magdalena"/>
    <x v="41"/>
    <x v="0"/>
    <x v="38"/>
    <m/>
    <n v="10"/>
    <s v="2015 - 2025"/>
    <s v="Implementación"/>
    <s v="Víctimas del conflicto"/>
    <n v="50.967741935483858"/>
    <m/>
  </r>
  <r>
    <s v="Alto Magdalena"/>
    <x v="43"/>
    <x v="0"/>
    <x v="38"/>
    <m/>
    <n v="9"/>
    <s v="2020 - 2029"/>
    <s v="Implementación"/>
    <s v="Víctimas del conflicto"/>
    <n v="63.136200716845885"/>
    <m/>
  </r>
  <r>
    <s v="Tequendama"/>
    <x v="49"/>
    <x v="0"/>
    <x v="38"/>
    <m/>
    <n v="3"/>
    <s v="2018 - 2021"/>
    <s v="Implementación"/>
    <s v="Víctimas del conflicto"/>
    <n v="48.637992831541212"/>
    <m/>
  </r>
  <r>
    <s v="Bajo Magdalena"/>
    <x v="3"/>
    <x v="0"/>
    <x v="38"/>
    <m/>
    <n v="10"/>
    <s v="2021 - 2031"/>
    <s v="Agenda Pública"/>
    <s v="Víctimas del conflicto"/>
    <n v="100"/>
    <m/>
  </r>
  <r>
    <s v="Tequendama"/>
    <x v="13"/>
    <x v="1"/>
    <x v="38"/>
    <m/>
    <n v="10"/>
    <s v="2018 - 2028"/>
    <s v="Implementación"/>
    <s v="Víctimas del conflicto"/>
    <n v="59.784946236559136"/>
    <m/>
  </r>
  <r>
    <s v="Ubaté"/>
    <x v="75"/>
    <x v="1"/>
    <x v="38"/>
    <s v="Acuerdo No.14 de 2018"/>
    <n v="13"/>
    <s v="2018 - 2026"/>
    <s v="Implementación"/>
    <s v="Víctimas del conflicto"/>
    <n v="54.874551971326163"/>
    <m/>
  </r>
  <r>
    <s v="Sabana Centro"/>
    <x v="82"/>
    <x v="1"/>
    <x v="38"/>
    <m/>
    <n v="10"/>
    <s v="2013 - 2023"/>
    <s v="Implementación"/>
    <s v="Víctimas del conflicto"/>
    <n v="51.057347670250913"/>
    <m/>
  </r>
  <r>
    <s v="Sumapaz"/>
    <x v="83"/>
    <x v="0"/>
    <x v="38"/>
    <m/>
    <n v="11"/>
    <s v="2018 - 2029"/>
    <s v="Implementación"/>
    <s v="Víctimas del conflicto"/>
    <n v="68.458781362007201"/>
    <m/>
  </r>
  <r>
    <s v="Sabana Centro"/>
    <x v="98"/>
    <x v="0"/>
    <x v="39"/>
    <m/>
    <n v="10"/>
    <s v="2014 - 2024"/>
    <s v="Implementación"/>
    <s v="Agua"/>
    <n v="33.476702508960578"/>
    <m/>
  </r>
  <r>
    <s v="Sabana Occidente"/>
    <x v="110"/>
    <x v="0"/>
    <x v="40"/>
    <s v="Acuerdo No.011 de 2013"/>
    <n v="8"/>
    <s v="2015 - 2023"/>
    <s v="Evaluación"/>
    <s v="Social"/>
    <n v="45.833333333333329"/>
    <m/>
  </r>
  <r>
    <s v="Sabana Centro"/>
    <x v="27"/>
    <x v="0"/>
    <x v="40"/>
    <m/>
    <n v="9"/>
    <s v="2015 - 2024"/>
    <s v="Implementación"/>
    <s v="Social"/>
    <n v="62.293906810035843"/>
    <m/>
  </r>
  <r>
    <s v="Sabana Occidente"/>
    <x v="35"/>
    <x v="0"/>
    <x v="40"/>
    <s v="Acuerdo No.14 de 2013"/>
    <n v="9"/>
    <s v="2014 - 2023"/>
    <s v="Evaluación"/>
    <s v="Social"/>
    <s v="Sin dato"/>
    <m/>
  </r>
  <r>
    <s v="Sabana Occidente"/>
    <x v="7"/>
    <x v="0"/>
    <x v="40"/>
    <s v="Acuerdo No.013 de 2011"/>
    <n v="10"/>
    <s v="2011 - 2021"/>
    <s v="Implementación"/>
    <s v="Social"/>
    <n v="66.021505376344081"/>
    <m/>
  </r>
  <r>
    <s v="Sabana Occidente"/>
    <x v="105"/>
    <x v="0"/>
    <x v="40"/>
    <m/>
    <n v="10"/>
    <s v="2013 - 2023"/>
    <s v="Monitoreo"/>
    <s v="Social"/>
    <s v="Sin dato"/>
    <m/>
  </r>
  <r>
    <s v="Ubaté"/>
    <x v="1"/>
    <x v="0"/>
    <x v="40"/>
    <m/>
    <n v="8"/>
    <s v="2015 - 2023"/>
    <s v="Agenda Pública"/>
    <s v="Social"/>
    <s v="Sin dato"/>
    <m/>
  </r>
  <r>
    <s v="Sabana Occidente"/>
    <x v="53"/>
    <x v="0"/>
    <x v="40"/>
    <s v="Acuerdo No.001 de 2014"/>
    <n v="10"/>
    <s v="2014 - 2024"/>
    <s v="Implementación"/>
    <s v="Social"/>
    <n v="100"/>
    <m/>
  </r>
  <r>
    <s v="Sabana Occidente"/>
    <x v="108"/>
    <x v="0"/>
    <x v="40"/>
    <s v="Acuerdo No.03 de 2013"/>
    <s v="Acuerdo No.03 de 2013"/>
    <s v="2016 - 2023"/>
    <s v="Evaluación"/>
    <s v="Social"/>
    <n v="65.833333333333343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15">
  <r>
    <x v="0"/>
    <s v="Anapoima "/>
    <s v="SI"/>
    <s v="Política Pública de Familia"/>
    <m/>
    <s v="Sin dato"/>
    <s v="Sin dato"/>
    <x v="0"/>
    <s v="Familia"/>
    <s v="Sin dato"/>
  </r>
  <r>
    <x v="0"/>
    <s v="Apulo"/>
    <s v="SI"/>
    <s v="Política Pública de Familia"/>
    <m/>
    <s v="Sin dato"/>
    <s v="Sin dato"/>
    <x v="1"/>
    <s v="Familia"/>
    <s v="Sin dato"/>
  </r>
  <r>
    <x v="1"/>
    <s v="Beltrán"/>
    <s v="SI"/>
    <s v="Política Pública de Familia"/>
    <m/>
    <n v="9"/>
    <s v="2018 - 2027"/>
    <x v="2"/>
    <s v="Familia"/>
    <s v="Sin dato"/>
  </r>
  <r>
    <x v="2"/>
    <s v="Cota"/>
    <s v="SI"/>
    <s v="Política Pública de Familia"/>
    <m/>
    <n v="10"/>
    <s v="2018 - 2028"/>
    <x v="2"/>
    <s v="Familia"/>
    <n v="48.172043010752702"/>
  </r>
  <r>
    <x v="3"/>
    <s v="Cucunubá"/>
    <s v="SI"/>
    <s v="Política Pública de Familia"/>
    <s v="Acuerdo No. 012 de 2012"/>
    <n v="9"/>
    <s v="2019 - 2030"/>
    <x v="2"/>
    <s v="Familia"/>
    <n v="61.164874551971316"/>
  </r>
  <r>
    <x v="2"/>
    <s v="Gachancipá"/>
    <s v="SI"/>
    <s v="Política Pública de Familia"/>
    <m/>
    <n v="10"/>
    <s v="2016 - 2026"/>
    <x v="2"/>
    <s v="Familia"/>
    <n v="61.362007168458788"/>
  </r>
  <r>
    <x v="4"/>
    <m/>
    <m/>
    <m/>
    <m/>
    <m/>
    <m/>
    <x v="3"/>
    <m/>
    <m/>
  </r>
  <r>
    <x v="5"/>
    <s v="Girardot"/>
    <s v="SI"/>
    <s v="Política Pública de Familia"/>
    <m/>
    <n v="9"/>
    <s v="2013 - 2022"/>
    <x v="2"/>
    <s v="Familia"/>
    <s v="Sin dato"/>
  </r>
  <r>
    <x v="5"/>
    <s v="Guataquí"/>
    <s v="SI"/>
    <s v="Política Pública de Familia"/>
    <m/>
    <n v="11"/>
    <s v="2018 - 2029"/>
    <x v="2"/>
    <s v="Familia"/>
    <n v="67.240143369175641"/>
  </r>
  <r>
    <x v="5"/>
    <s v="Nilo"/>
    <s v="SI"/>
    <s v="Política Pública de Familia"/>
    <m/>
    <n v="9"/>
    <s v="2013 - 2022"/>
    <x v="2"/>
    <s v="Familia"/>
    <s v="Sin dato"/>
  </r>
  <r>
    <x v="5"/>
    <s v="Ricaurte"/>
    <s v="SI"/>
    <s v="Política Pública de Familia"/>
    <s v="Acuerdo No.019 de 2019"/>
    <n v="11"/>
    <s v="2019 - 2030"/>
    <x v="1"/>
    <s v="Familia"/>
    <n v="76.774193548387117"/>
  </r>
  <r>
    <x v="2"/>
    <s v="Tenjo"/>
    <s v="NO"/>
    <s v="Política Pública de Familia"/>
    <m/>
    <n v="10"/>
    <s v="2013 - 2023"/>
    <x v="2"/>
    <s v="Familia"/>
    <n v="36.236559139784958"/>
  </r>
  <r>
    <x v="6"/>
    <s v="Tibacuy"/>
    <s v="SI"/>
    <s v="Política Pública de Familia"/>
    <m/>
    <n v="11"/>
    <s v="2018 - 2029"/>
    <x v="2"/>
    <s v="Familia"/>
    <n v="53.261648745519729"/>
  </r>
  <r>
    <x v="5"/>
    <s v="Agua de Dios"/>
    <s v="SI"/>
    <s v="Política Pública de Primera Infancia, Infancia y Adolescencia"/>
    <m/>
    <n v="10"/>
    <s v="2013 - 2023"/>
    <x v="2"/>
    <s v="PIIA"/>
    <n v="58.028673835125439"/>
  </r>
  <r>
    <x v="7"/>
    <s v="Albán "/>
    <s v="SI"/>
    <s v="Política Pública de Primera Infancia, Infancia y Adolescencia"/>
    <m/>
    <n v="10"/>
    <s v="2013 - 2023"/>
    <x v="2"/>
    <s v="PIIA"/>
    <n v="49.874551971326163"/>
  </r>
  <r>
    <x v="0"/>
    <s v="Anapoima "/>
    <s v="SI"/>
    <s v="Política Pública de Primera Infancia, Infancia y Adolescencia"/>
    <m/>
    <n v="10"/>
    <s v="2013 - 2023"/>
    <x v="2"/>
    <s v="PIIA"/>
    <n v="33.351254480286748"/>
  </r>
  <r>
    <x v="0"/>
    <s v="Anolaima"/>
    <s v="SI"/>
    <s v="Política Pública de Primera Infancia, Infancia y Adolescencia"/>
    <m/>
    <n v="10"/>
    <s v="2019 - 2029"/>
    <x v="2"/>
    <s v="PIIA"/>
    <n v="68.673835125448036"/>
  </r>
  <r>
    <x v="0"/>
    <s v="Apulo"/>
    <s v="SI"/>
    <s v="Política Pública de Primera Infancia, Infancia y Adolescencia"/>
    <m/>
    <n v="9"/>
    <s v="2013 - 2022"/>
    <x v="2"/>
    <s v="PIIA"/>
    <n v="50.376344086021518"/>
  </r>
  <r>
    <x v="6"/>
    <s v="Arbeláez"/>
    <s v="SI"/>
    <s v="Política Pública de Primera Infancia, Infancia y Adolescencia"/>
    <m/>
    <n v="10"/>
    <s v="2019 - 2029"/>
    <x v="2"/>
    <s v="PIIA"/>
    <n v="57.598566308243733"/>
  </r>
  <r>
    <x v="1"/>
    <s v="Beltrán"/>
    <s v="SI"/>
    <s v="Política Pública de Primera Infancia, Infancia y Adolescencia"/>
    <m/>
    <n v="10"/>
    <s v="2016 - 2026"/>
    <x v="2"/>
    <s v="PIIA"/>
    <s v="Sin dato"/>
  </r>
  <r>
    <x v="1"/>
    <s v="Bituima "/>
    <s v="SI"/>
    <s v="Política Pública de Primera Infancia, Infancia y Adolescencia"/>
    <m/>
    <n v="10"/>
    <s v="2020 - 2030"/>
    <x v="2"/>
    <s v="PIIA"/>
    <n v="51.218637992831539"/>
  </r>
  <r>
    <x v="6"/>
    <s v="Cabrera "/>
    <s v="SI"/>
    <s v="Política Pública de Primera Infancia, Infancia y Adolescencia"/>
    <m/>
    <n v="9"/>
    <s v="2019 - 2028"/>
    <x v="2"/>
    <s v="PIIA"/>
    <n v="45.734767025089617"/>
  </r>
  <r>
    <x v="0"/>
    <s v="Cachipay"/>
    <s v="SI"/>
    <s v="Política Pública de Primera Infancia, Infancia y Adolescencia"/>
    <m/>
    <s v="Sin dato"/>
    <s v="Sin dato"/>
    <x v="0"/>
    <s v="PIIA"/>
    <n v="58.333333333333336"/>
  </r>
  <r>
    <x v="2"/>
    <s v="Cajicá"/>
    <s v="SI"/>
    <s v="Política Pública de Primera Infancia, Infancia y Adolescencia"/>
    <m/>
    <n v="16"/>
    <s v="2019 - 2035"/>
    <x v="2"/>
    <s v="PIIA"/>
    <n v="63.906810035842284"/>
  </r>
  <r>
    <x v="8"/>
    <s v="Caparrapí "/>
    <s v="SI"/>
    <s v="Política Pública de Primera Infancia, Infancia y Adolescencia"/>
    <m/>
    <n v="9"/>
    <s v="2014 - 2023"/>
    <x v="0"/>
    <s v="PIIA"/>
    <n v="46.415770609318997"/>
  </r>
  <r>
    <x v="9"/>
    <s v="Cáqueza"/>
    <s v="SI"/>
    <s v="Política Pública de Primera Infancia, Infancia y Adolescencia"/>
    <m/>
    <n v="9"/>
    <s v="2014 - 2023"/>
    <x v="2"/>
    <s v="PIIA"/>
    <n v="49.068100358422946"/>
  </r>
  <r>
    <x v="3"/>
    <s v="Carmen de Carupa "/>
    <s v="SI"/>
    <s v="Política Pública de Primera Infancia, Infancia y Adolescencia"/>
    <m/>
    <n v="10"/>
    <s v="2022 - 2032"/>
    <x v="0"/>
    <s v="PIIA"/>
    <s v="Sin dato"/>
  </r>
  <r>
    <x v="1"/>
    <s v="Chaguaní "/>
    <s v="SI"/>
    <s v="Política Pública de Primera Infancia, Infancia y Adolescencia"/>
    <m/>
    <s v="Sin dato"/>
    <s v="Sin dato"/>
    <x v="0"/>
    <s v="PIIA"/>
    <n v="45.833333333333336"/>
  </r>
  <r>
    <x v="9"/>
    <s v="Chipaque "/>
    <s v="SI"/>
    <s v="Política Pública de Primera Infancia, Infancia y Adolescencia"/>
    <m/>
    <n v="9"/>
    <s v="2020 - 2029"/>
    <x v="2"/>
    <s v="PIIA"/>
    <n v="41.810035842293907"/>
  </r>
  <r>
    <x v="9"/>
    <s v="Choachí "/>
    <s v="SI"/>
    <s v="Política Pública de Primera Infancia, Infancia y Adolescencia"/>
    <m/>
    <n v="10"/>
    <s v="2019 - 2029"/>
    <x v="2"/>
    <s v="PIIA"/>
    <n v="66.594982078853064"/>
  </r>
  <r>
    <x v="10"/>
    <s v="Chocontá "/>
    <s v="SI"/>
    <s v="Política Pública de Primera Infancia, Infancia y Adolescencia"/>
    <m/>
    <n v="9"/>
    <s v="2020 - 2029"/>
    <x v="2"/>
    <s v="PIIA"/>
    <n v="42.67025089605734"/>
  </r>
  <r>
    <x v="2"/>
    <s v="Cogua"/>
    <s v="NO"/>
    <s v="Política Pública de Primera Infancia, Infancia y Adolescencia"/>
    <m/>
    <n v="9"/>
    <s v="2019 - 2028"/>
    <x v="2"/>
    <s v="PIIA"/>
    <n v="52.939068100358412"/>
  </r>
  <r>
    <x v="2"/>
    <s v="Cota"/>
    <s v="SI"/>
    <s v="Política Pública de Primera Infancia, Infancia y Adolescencia"/>
    <m/>
    <n v="10"/>
    <s v="2014 - 2024"/>
    <x v="2"/>
    <s v="PIIA"/>
    <n v="50.412186379928329"/>
  </r>
  <r>
    <x v="3"/>
    <s v="Cucunubá"/>
    <s v="SI"/>
    <s v="Política Pública de Primera Infancia, Infancia y Adolescencia"/>
    <s v="Acuerdo No.025 de 2015"/>
    <n v="10"/>
    <s v="2015 - 2025"/>
    <x v="2"/>
    <s v="PIIA"/>
    <n v="51.326164874551985"/>
  </r>
  <r>
    <x v="0"/>
    <s v="El Colegio"/>
    <s v="SI"/>
    <s v="Política Pública de Primera Infancia, Infancia y Adolescencia"/>
    <m/>
    <n v="10"/>
    <s v="2013 - 2023"/>
    <x v="2"/>
    <s v="PIIA"/>
    <n v="69.469534050179249"/>
  </r>
  <r>
    <x v="11"/>
    <s v="El Peñón"/>
    <s v="SI"/>
    <s v="Política Pública de Primera Infancia, Infancia y Adolescencia"/>
    <m/>
    <n v="10"/>
    <s v="2015 - 2025"/>
    <x v="2"/>
    <s v="PIIA"/>
    <n v="51.218637992831546"/>
  </r>
  <r>
    <x v="12"/>
    <s v="El Rosal"/>
    <s v="SI"/>
    <s v="Política Pública de Primera Infancia, Infancia y Adolescencia"/>
    <m/>
    <n v="10"/>
    <s v="2019 - 2029"/>
    <x v="2"/>
    <s v="PIIA"/>
    <n v="83.333333333333343"/>
  </r>
  <r>
    <x v="9"/>
    <s v="Fómeque"/>
    <s v="SI"/>
    <s v="Política Pública de Primera Infancia, Infancia y Adolescencia"/>
    <m/>
    <n v="9"/>
    <s v="2014 - 2023"/>
    <x v="2"/>
    <s v="PIIA"/>
    <n v="54.713261648745529"/>
  </r>
  <r>
    <x v="9"/>
    <s v="Fosca"/>
    <s v="SI"/>
    <s v="Política Pública de Primera Infancia, Infancia y Adolescencia"/>
    <m/>
    <n v="10"/>
    <s v="2013 - 2023"/>
    <x v="2"/>
    <s v="PIIA"/>
    <n v="54.713261648745529"/>
  </r>
  <r>
    <x v="6"/>
    <s v="Fusagasugá"/>
    <s v="SI"/>
    <s v="Política Pública de Primera Infancia, Infancia y Adolescencia"/>
    <m/>
    <n v="9"/>
    <s v="2015 - 2024"/>
    <x v="2"/>
    <s v="PIIA"/>
    <n v="67.849462365591421"/>
  </r>
  <r>
    <x v="13"/>
    <s v="Gachalá"/>
    <s v="SI"/>
    <s v="Política Pública de Primera Infancia, Infancia y Adolescencia"/>
    <m/>
    <n v="10"/>
    <s v="2013 - 2023"/>
    <x v="2"/>
    <s v="PIIA"/>
    <n v="41.541218637992834"/>
  </r>
  <r>
    <x v="2"/>
    <s v="Gachancipá"/>
    <s v="SI"/>
    <s v="Política Pública de Primera Infancia, Infancia y Adolescencia"/>
    <m/>
    <n v="10"/>
    <s v="2020 - 2030"/>
    <x v="2"/>
    <s v="PIIA"/>
    <n v="41.541218637992834"/>
  </r>
  <r>
    <x v="13"/>
    <s v="Gachetá"/>
    <s v="SI"/>
    <s v="Política Pública de Primera Infancia, Infancia y Adolescencia"/>
    <m/>
    <n v="10"/>
    <s v="2021 - 2031"/>
    <x v="2"/>
    <s v="PIIA"/>
    <n v="30.788530465949822"/>
  </r>
  <r>
    <x v="13"/>
    <s v="Gama "/>
    <s v="SI"/>
    <s v="Política Pública de Primera Infancia, Infancia y Adolescencia"/>
    <m/>
    <n v="10"/>
    <s v="2020 - 2030"/>
    <x v="2"/>
    <s v="PIIA"/>
    <n v="30.788530000000002"/>
  </r>
  <r>
    <x v="6"/>
    <s v="Granada"/>
    <s v="SI"/>
    <s v="Política Pública de Primera Infancia, Infancia y Adolescencia"/>
    <m/>
    <n v="12"/>
    <s v="2019 - 2031"/>
    <x v="2"/>
    <s v="PIIA"/>
    <n v="32.831541218638002"/>
  </r>
  <r>
    <x v="3"/>
    <s v="Guachetá"/>
    <s v="SI"/>
    <s v="Política Pública de Primera Infancia, Infancia y Adolescencia"/>
    <s v="Acuerdo No.012 de 2021"/>
    <n v="10"/>
    <s v="2021 - 2031"/>
    <x v="2"/>
    <s v="PIIA"/>
    <n v="60.358422939068113"/>
  </r>
  <r>
    <x v="13"/>
    <s v="Guasca"/>
    <s v="SI"/>
    <s v="Política Pública de Primera Infancia, Infancia y Adolescencia"/>
    <m/>
    <n v="10"/>
    <s v="2013 - 2023"/>
    <x v="2"/>
    <s v="PIIA"/>
    <n v="49.605732000000003"/>
  </r>
  <r>
    <x v="5"/>
    <s v="Guataquí"/>
    <s v="SI"/>
    <s v="Política Pública de Primera Infancia, Infancia y Adolescencia"/>
    <m/>
    <n v="10"/>
    <s v="2013 - 2023"/>
    <x v="2"/>
    <s v="PIIA"/>
    <n v="73.817204301075265"/>
  </r>
  <r>
    <x v="13"/>
    <s v="Guatavita"/>
    <s v="SI"/>
    <s v="Política Pública de Primera Infancia, Infancia y Adolescencia"/>
    <m/>
    <n v="10"/>
    <s v="2019 - 2029"/>
    <x v="2"/>
    <s v="PIIA"/>
    <n v="37.240143369175641"/>
  </r>
  <r>
    <x v="1"/>
    <s v="Guayabal de Síquima"/>
    <s v="SI"/>
    <s v="Política Pública de Primera Infancia, Infancia y Adolescencia"/>
    <m/>
    <n v="10"/>
    <s v="2013 - 2023"/>
    <x v="2"/>
    <s v="PIIA"/>
    <n v="37.508960573476713"/>
  </r>
  <r>
    <x v="9"/>
    <s v="Guayabetal"/>
    <s v="SI"/>
    <s v="Política Pública de Primera Infancia, Infancia y Adolescencia"/>
    <m/>
    <n v="10"/>
    <s v="2013 - 2023"/>
    <x v="2"/>
    <s v="PIIA"/>
    <n v="68.8888888888889"/>
  </r>
  <r>
    <x v="9"/>
    <s v="Gutiérrez"/>
    <s v="SI"/>
    <s v="Política Pública de Primera Infancia, Infancia y Adolescencia"/>
    <m/>
    <n v="10"/>
    <s v="2013 - 2023"/>
    <x v="2"/>
    <s v="PIIA"/>
    <n v="63.799283154121866"/>
  </r>
  <r>
    <x v="5"/>
    <s v="Jerusalén"/>
    <s v="SI"/>
    <s v="Política Pública de Primera Infancia, Infancia y Adolescencia"/>
    <s v="Acuerdo No.010 de 2013"/>
    <n v="9"/>
    <s v="2013 - 2022"/>
    <x v="2"/>
    <s v="PIIA"/>
    <n v="42.795698924731198"/>
  </r>
  <r>
    <x v="13"/>
    <s v="La Calera"/>
    <s v="SI"/>
    <s v="Política Pública de Primera Infancia, Infancia y Adolescencia"/>
    <m/>
    <n v="9"/>
    <s v="2013 - 2022"/>
    <x v="2"/>
    <s v="PIIA"/>
    <n v="31.98924731182796"/>
  </r>
  <r>
    <x v="0"/>
    <s v="La Mesa"/>
    <s v="SI"/>
    <s v="Política Pública de Primera Infancia, Infancia y Adolescencia"/>
    <m/>
    <n v="9"/>
    <s v="2013 - 2022"/>
    <x v="2"/>
    <s v="PIIA"/>
    <n v="40.204301075268816"/>
  </r>
  <r>
    <x v="11"/>
    <s v="La Palma"/>
    <s v="SI"/>
    <s v="Política Pública de Primera Infancia, Infancia y Adolescencia"/>
    <s v="Decreto de 2014"/>
    <n v="10"/>
    <s v="2014 - 2024"/>
    <x v="2"/>
    <s v="PIIA"/>
    <s v="Sin dato"/>
  </r>
  <r>
    <x v="7"/>
    <s v="La Peña"/>
    <s v="SI"/>
    <s v="Política Pública de Primera Infancia, Infancia y Adolescencia"/>
    <m/>
    <n v="18"/>
    <s v="2022 - 2040"/>
    <x v="2"/>
    <s v="PIIA"/>
    <n v="87.86666666666666"/>
  </r>
  <r>
    <x v="7"/>
    <s v="La Vega"/>
    <s v="SI"/>
    <s v="Política Pública de Primera Infancia, Infancia y Adolescencia"/>
    <m/>
    <n v="10"/>
    <s v="2013 - 2023"/>
    <x v="2"/>
    <s v="PIIA"/>
    <n v="87.86666666666666"/>
  </r>
  <r>
    <x v="3"/>
    <s v="Lenguazaque"/>
    <s v="NO"/>
    <s v="Política Pública de Primera Infancia, Infancia y Adolescencia"/>
    <m/>
    <n v="9"/>
    <s v="2014 - 2023"/>
    <x v="1"/>
    <s v="PIIA"/>
    <n v="26"/>
  </r>
  <r>
    <x v="10"/>
    <s v="Machetá"/>
    <s v="SI"/>
    <s v="Política Pública de Primera Infancia, Infancia y Adolescencia"/>
    <m/>
    <n v="10"/>
    <s v="2017 - 2027"/>
    <x v="2"/>
    <s v="PIIA"/>
    <n v="59.21146953405016"/>
  </r>
  <r>
    <x v="10"/>
    <s v="Manta"/>
    <s v="SI"/>
    <s v="Política Pública de Primera Infancia, Infancia y Adolescencia"/>
    <m/>
    <n v="10"/>
    <s v="2014 - 2024"/>
    <x v="2"/>
    <s v="PIIA"/>
    <n v="43.691756272401427"/>
  </r>
  <r>
    <x v="14"/>
    <s v="Medina"/>
    <s v="SI"/>
    <s v="Política Pública de Primera Infancia, Infancia y Adolescencia"/>
    <m/>
    <n v="12"/>
    <s v="2014 - 2026"/>
    <x v="2"/>
    <s v="PIIA"/>
    <n v="30.788530465949826"/>
  </r>
  <r>
    <x v="12"/>
    <s v="Mosquera "/>
    <s v="SI"/>
    <s v="Política Pública de Primera Infancia, Infancia y Adolescencia"/>
    <s v="Acuerdo No.22 de 2014"/>
    <n v="11"/>
    <s v="2013 - 2024"/>
    <x v="2"/>
    <s v="PIIA"/>
    <n v="78.924731182795711"/>
  </r>
  <r>
    <x v="5"/>
    <s v="Nariño"/>
    <s v="SI"/>
    <s v="Política Pública de Primera Infancia, Infancia y Adolescencia"/>
    <m/>
    <n v="10"/>
    <s v="2013 - 2023"/>
    <x v="2"/>
    <s v="PIIA"/>
    <n v="65.985663082437284"/>
  </r>
  <r>
    <x v="2"/>
    <s v="Nemocón"/>
    <s v="SI"/>
    <s v="Política Pública de Primera Infancia, Infancia y Adolescencia"/>
    <m/>
    <n v="15"/>
    <s v="2014 - 2029"/>
    <x v="2"/>
    <s v="PIIA"/>
    <n v="35.627240143369178"/>
  </r>
  <r>
    <x v="7"/>
    <s v="Nimaima"/>
    <s v="SI"/>
    <s v="Política Pública de Primera Infancia, Infancia y Adolescencia"/>
    <m/>
    <n v="10"/>
    <s v="2013 - 2023"/>
    <x v="2"/>
    <s v="PIIA"/>
    <n v="45.949820788530467"/>
  </r>
  <r>
    <x v="7"/>
    <s v="Nocaima"/>
    <s v="NO"/>
    <s v="Política Pública de Primera Infancia, Infancia y Adolescencia"/>
    <m/>
    <s v="Sin dato"/>
    <s v="Sin dato"/>
    <x v="2"/>
    <s v="PIIA"/>
    <n v="42.401433691756282"/>
  </r>
  <r>
    <x v="11"/>
    <s v="Pacho"/>
    <s v="SI"/>
    <s v="Política Pública de Primera Infancia, Infancia y Adolescencia"/>
    <m/>
    <n v="10"/>
    <s v="2017 - 2027"/>
    <x v="2"/>
    <s v="PIIA"/>
    <s v="Sin dato"/>
  </r>
  <r>
    <x v="11"/>
    <s v="Paime"/>
    <s v="SI"/>
    <s v="Política Pública de Primera Infancia, Infancia y Adolescencia"/>
    <m/>
    <n v="10"/>
    <s v="2015 - 2025"/>
    <x v="2"/>
    <s v="PIIA"/>
    <n v="44.767025089605731"/>
  </r>
  <r>
    <x v="6"/>
    <s v="Pandi "/>
    <s v="SI"/>
    <s v="Política Pública de Primera Infancia, Infancia y Adolescencia"/>
    <m/>
    <n v="12"/>
    <s v="2014 - 2026"/>
    <x v="2"/>
    <s v="PIIA"/>
    <n v="45.304659498207897"/>
  </r>
  <r>
    <x v="14"/>
    <s v="Paratebueno"/>
    <s v="SI"/>
    <s v="Política Pública de Primera Infancia, Infancia y Adolescencia"/>
    <m/>
    <n v="9"/>
    <s v="2014 - 2023"/>
    <x v="2"/>
    <s v="PIIA"/>
    <n v="36.702508960573489"/>
  </r>
  <r>
    <x v="6"/>
    <s v="Pasca"/>
    <s v="SI"/>
    <s v="Política Pública de Primera Infancia, Infancia y Adolescencia"/>
    <m/>
    <n v="9"/>
    <s v="2014 - 2023"/>
    <x v="2"/>
    <s v="PIIA"/>
    <n v="44.229390681003601"/>
  </r>
  <r>
    <x v="8"/>
    <s v="Puerto Salgar"/>
    <s v="SI"/>
    <s v="Política Pública de Primera Infancia, Infancia y Adolescencia"/>
    <m/>
    <n v="10"/>
    <s v="2020 - 2030"/>
    <x v="2"/>
    <s v="PIIA"/>
    <n v="44.229390681003601"/>
  </r>
  <r>
    <x v="7"/>
    <s v="Quebradanegra"/>
    <s v="SI"/>
    <s v="Política Pública de Primera Infancia, Infancia y Adolescencia"/>
    <m/>
    <n v="10"/>
    <s v="2013 - 2023"/>
    <x v="2"/>
    <s v="PIIA"/>
    <n v="32.186379928315411"/>
  </r>
  <r>
    <x v="9"/>
    <s v="Quetame"/>
    <s v="SI"/>
    <s v="Política Pública de Primera Infancia, Infancia y Adolescencia"/>
    <m/>
    <n v="10"/>
    <s v="2013 - 2023"/>
    <x v="2"/>
    <s v="PIIA"/>
    <n v="35.627240143369185"/>
  </r>
  <r>
    <x v="0"/>
    <s v="San Antonio del Tequendama"/>
    <s v="NO"/>
    <s v="Política Pública de Primera Infancia, Infancia y Adolescencia"/>
    <m/>
    <n v="10"/>
    <s v="2018 - 2028"/>
    <x v="2"/>
    <s v="PIIA"/>
    <n v="52.688172043010759"/>
  </r>
  <r>
    <x v="6"/>
    <s v="San Bernardo"/>
    <s v="SI"/>
    <s v="Política Pública de Primera Infancia, Infancia y Adolescencia"/>
    <m/>
    <n v="9"/>
    <s v="2018 - 2027"/>
    <x v="2"/>
    <s v="PIIA"/>
    <n v="49.713261648745522"/>
  </r>
  <r>
    <x v="11"/>
    <s v="San Cayetano"/>
    <s v="SI"/>
    <s v="Política Pública de Primera Infancia, Infancia y Adolescencia"/>
    <m/>
    <n v="10"/>
    <s v="2019 - 2029"/>
    <x v="2"/>
    <s v="PIIA"/>
    <n v="34.551971326164882"/>
  </r>
  <r>
    <x v="7"/>
    <s v="San Francisco"/>
    <s v="SI"/>
    <s v="Política Pública de Primera Infancia, Infancia y Adolescencia"/>
    <m/>
    <n v="11"/>
    <s v="2014 - 2025"/>
    <x v="2"/>
    <s v="PIIA"/>
    <n v="34.068100358422939"/>
  </r>
  <r>
    <x v="7"/>
    <s v="San Francisco"/>
    <s v="SI"/>
    <s v="Política Pública de Primera Infancia, Infancia y Adolescencia"/>
    <m/>
    <s v="Sin dato"/>
    <s v="Sin dato"/>
    <x v="2"/>
    <s v="PIIA"/>
    <n v="34.068100358422939"/>
  </r>
  <r>
    <x v="1"/>
    <s v="San Juan de Rioseco"/>
    <s v="SI"/>
    <s v="Política Pública de Primera Infancia, Infancia y Adolescencia"/>
    <m/>
    <n v="10"/>
    <s v="2020 - 2030"/>
    <x v="2"/>
    <s v="PIIA"/>
    <n v="59.066666666666663"/>
  </r>
  <r>
    <x v="7"/>
    <s v="Sasaima"/>
    <s v="NO"/>
    <s v="Política Pública de Primera Infancia, Infancia y Adolescencia"/>
    <m/>
    <n v="10"/>
    <s v="2017 - 2027"/>
    <x v="2"/>
    <s v="PIIA"/>
    <n v="43.476702508960578"/>
  </r>
  <r>
    <x v="10"/>
    <s v="Sesquilé"/>
    <s v="SI"/>
    <s v="Política Pública de Primera Infancia, Infancia y Adolescencia"/>
    <m/>
    <n v="10"/>
    <s v="2019 - 2029"/>
    <x v="2"/>
    <s v="PIIA"/>
    <n v="52.455197132616476"/>
  </r>
  <r>
    <x v="3"/>
    <s v="Simijaca"/>
    <s v="NO"/>
    <s v="Política Pública de Primera Infancia, Infancia y Adolescencia"/>
    <s v="Acuerdo No.30 de 2013"/>
    <n v="10"/>
    <s v="2013 - 2023"/>
    <x v="1"/>
    <s v="PIIA"/>
    <n v="49.229390681003593"/>
  </r>
  <r>
    <x v="2"/>
    <s v="Sopó"/>
    <s v="NO"/>
    <s v="Política Pública de Primera Infancia, Infancia y Adolescencia"/>
    <m/>
    <n v="10"/>
    <s v="2013 - 2023"/>
    <x v="2"/>
    <s v="PIIA"/>
    <n v="34.157706093189965"/>
  </r>
  <r>
    <x v="12"/>
    <s v="Subachoque"/>
    <s v="SI"/>
    <s v="Política Pública de Primera Infancia, Infancia y Adolescencia"/>
    <m/>
    <s v="Sin dato"/>
    <s v="Sin dato"/>
    <x v="1"/>
    <s v="PIIA"/>
    <s v="Sin dato"/>
  </r>
  <r>
    <x v="10"/>
    <s v="Suesca"/>
    <s v="SI"/>
    <s v="Política Pública de Primera Infancia, Infancia y Adolescencia"/>
    <m/>
    <n v="10"/>
    <s v="2020 - 2029"/>
    <x v="2"/>
    <s v="PIIA"/>
    <n v="67.616487455197174"/>
  </r>
  <r>
    <x v="7"/>
    <s v="Supatá"/>
    <s v="NO"/>
    <s v="Política Pública de Primera Infancia, Infancia y Adolescencia"/>
    <m/>
    <n v="10"/>
    <s v="2014 - 2024"/>
    <x v="2"/>
    <s v="PIIA"/>
    <n v="43.745519713261658"/>
  </r>
  <r>
    <x v="3"/>
    <s v="Susa"/>
    <s v="NO"/>
    <s v="Política Pública de Primera Infancia, Infancia y Adolescencia"/>
    <s v="Acuerdo No.12 de 2018"/>
    <n v="10"/>
    <s v="2018 - 2028"/>
    <x v="2"/>
    <s v="PIIA"/>
    <n v="34.713261648745529"/>
  </r>
  <r>
    <x v="3"/>
    <s v="Sutatausa"/>
    <s v="SI"/>
    <s v="Política Pública de Primera Infancia, Infancia y Adolescencia"/>
    <s v="Acuerdo No.018 de 2017 (2017-2027)"/>
    <n v="10"/>
    <s v="2017 - 2027"/>
    <x v="2"/>
    <s v="PIIA"/>
    <n v="39.175627240143378"/>
  </r>
  <r>
    <x v="2"/>
    <s v="Tabio"/>
    <s v="SI"/>
    <s v="Política Pública de Primera Infancia, Infancia y Adolescencia"/>
    <m/>
    <n v="10"/>
    <s v="2014 - 2024"/>
    <x v="2"/>
    <s v="PIIA"/>
    <n v="64.551971326164875"/>
  </r>
  <r>
    <x v="0"/>
    <s v="Tena "/>
    <s v="SI"/>
    <s v="Política Pública de Primera Infancia, Infancia y Adolescencia"/>
    <m/>
    <n v="9"/>
    <s v="2014 - 2023"/>
    <x v="2"/>
    <s v="PIIA"/>
    <n v="41.003584229390704"/>
  </r>
  <r>
    <x v="2"/>
    <s v="Tenjo"/>
    <s v="NO"/>
    <s v="Política Pública de Primera Infancia, Infancia y Adolescencia"/>
    <m/>
    <n v="10"/>
    <s v="2013 - 2023"/>
    <x v="2"/>
    <s v="PIIA"/>
    <n v="61.541218637992841"/>
  </r>
  <r>
    <x v="6"/>
    <s v="Tibacuy"/>
    <s v="SI"/>
    <s v="Política Pública de Primera Infancia, Infancia y Adolescencia"/>
    <m/>
    <n v="11"/>
    <s v="2018 - 2029"/>
    <x v="2"/>
    <s v="PIIA"/>
    <n v="52.831541218638009"/>
  </r>
  <r>
    <x v="10"/>
    <s v="Tibirita"/>
    <s v="SI"/>
    <s v="Política Pública de Primera Infancia, Infancia y Adolescencia"/>
    <m/>
    <n v="9"/>
    <s v="2013 - 2022"/>
    <x v="2"/>
    <s v="PIIA"/>
    <n v="41.146953405017932"/>
  </r>
  <r>
    <x v="9"/>
    <s v="Ubaque"/>
    <s v="SI"/>
    <s v="Política Pública de Primera Infancia, Infancia y Adolescencia"/>
    <m/>
    <n v="9"/>
    <s v="2014 - 2023"/>
    <x v="2"/>
    <s v="PIIA"/>
    <n v="62.150537634408622"/>
  </r>
  <r>
    <x v="3"/>
    <s v="Ubaté"/>
    <s v="SI"/>
    <s v="Política Pública de Primera Infancia, Infancia y Adolescencia"/>
    <s v="Acuerdo No.12 de 2017"/>
    <n v="10"/>
    <s v="2017 - 2027"/>
    <x v="2"/>
    <s v="PIIA"/>
    <n v="62.150537634408622"/>
  </r>
  <r>
    <x v="9"/>
    <s v="Une"/>
    <s v="SI"/>
    <s v="Política Pública de Primera Infancia, Infancia y Adolescencia"/>
    <m/>
    <n v="10"/>
    <s v="2013 - 2023"/>
    <x v="2"/>
    <s v="PIIA"/>
    <n v="56.881720430107528"/>
  </r>
  <r>
    <x v="7"/>
    <s v="Útica"/>
    <s v="NO"/>
    <s v="Política Pública de Primera Infancia, Infancia y Adolescencia"/>
    <m/>
    <n v="10"/>
    <s v="2015 - 2025"/>
    <x v="2"/>
    <s v="PIIA"/>
    <n v="31.971326164874551"/>
  </r>
  <r>
    <x v="6"/>
    <s v="Venecia"/>
    <s v="SI"/>
    <s v="Política Pública de Primera Infancia, Infancia y Adolescencia"/>
    <m/>
    <n v="9"/>
    <s v="2015 - 2024"/>
    <x v="2"/>
    <s v="PIIA"/>
    <n v="46.774193548387096"/>
  </r>
  <r>
    <x v="7"/>
    <s v="Vergara"/>
    <s v="SI"/>
    <s v="Política Pública de Primera Infancia, Infancia y Adolescencia"/>
    <m/>
    <n v="10"/>
    <s v="2013 - 2023"/>
    <x v="2"/>
    <s v="PIIA"/>
    <n v="44.01433691756273"/>
  </r>
  <r>
    <x v="11"/>
    <s v="Villagómez"/>
    <s v="SI"/>
    <s v="Política Pública de Primera Infancia, Infancia y Adolescencia"/>
    <m/>
    <n v="10"/>
    <s v="2015 - 2025"/>
    <x v="2"/>
    <s v="PIIA"/>
    <n v="69.121863799283176"/>
  </r>
  <r>
    <x v="10"/>
    <s v="Villapinzón"/>
    <s v="SI"/>
    <s v="Política Pública de Primera Infancia, Infancia y Adolescencia"/>
    <m/>
    <n v="10"/>
    <s v="2017 - 2027"/>
    <x v="2"/>
    <s v="PIIA"/>
    <n v="27.025089605734767"/>
  </r>
  <r>
    <x v="7"/>
    <s v="Villeta"/>
    <s v="SI"/>
    <s v="Política Pública de Primera Infancia, Infancia y Adolescencia"/>
    <m/>
    <n v="10"/>
    <s v="2017 - 2027"/>
    <x v="2"/>
    <s v="PIIA"/>
    <n v="43.745519713261658"/>
  </r>
  <r>
    <x v="11"/>
    <s v="Yacopí"/>
    <s v="SI"/>
    <s v="Política Pública de Primera Infancia, Infancia y Adolescencia"/>
    <m/>
    <n v="10"/>
    <s v="2013 - 2023"/>
    <x v="2"/>
    <s v="PIIA"/>
    <n v="43.154121863799261"/>
  </r>
  <r>
    <x v="12"/>
    <s v="Zipacón"/>
    <s v="SI"/>
    <s v="Política Pública de Primera Infancia, Infancia y Adolescencia"/>
    <s v="Acuerdo No.019 de 2013"/>
    <n v="10"/>
    <s v="2013 - 2023"/>
    <x v="4"/>
    <s v="PIIA"/>
    <n v="74.336917562724025"/>
  </r>
  <r>
    <x v="2"/>
    <s v="Zipaquirá"/>
    <s v="SI"/>
    <s v="Política Pública de Primera Infancia, Infancia y Adolescencia"/>
    <m/>
    <n v="9"/>
    <s v="2014 - 2023"/>
    <x v="2"/>
    <s v="PIIA"/>
    <n v="58.207885304659513"/>
  </r>
  <r>
    <x v="12"/>
    <s v="Bojacá"/>
    <s v="SI"/>
    <s v="Política Púlblica Social"/>
    <s v="Acuerdo No.011 de 2013"/>
    <n v="8"/>
    <s v="2015 - 2023"/>
    <x v="4"/>
    <s v="Social"/>
    <n v="45.833333333333329"/>
  </r>
  <r>
    <x v="2"/>
    <s v="Chía"/>
    <s v="SI"/>
    <s v="Política Púlblica Social"/>
    <m/>
    <n v="9"/>
    <s v="2015 - 2024"/>
    <x v="2"/>
    <s v="Social"/>
    <n v="62.293906810035843"/>
  </r>
  <r>
    <x v="12"/>
    <s v="El Rosal"/>
    <s v="SI"/>
    <s v="Política Púlblica Social"/>
    <s v="Acuerdo No.14 de 2013"/>
    <n v="9"/>
    <s v="2014 - 2023"/>
    <x v="4"/>
    <s v="Social"/>
    <s v="Sin dato"/>
  </r>
  <r>
    <x v="12"/>
    <s v="Facatativá"/>
    <s v="SI"/>
    <s v="Política Púlblica Social"/>
    <s v="Acuerdo No.013 de 2011"/>
    <n v="10"/>
    <s v="2011 - 2021"/>
    <x v="2"/>
    <s v="Social"/>
    <n v="66.021505376344081"/>
  </r>
  <r>
    <x v="12"/>
    <s v="Funza"/>
    <s v="SI"/>
    <s v="Política Púlblica Social"/>
    <m/>
    <n v="10"/>
    <s v="2013 - 2023"/>
    <x v="5"/>
    <s v="Social"/>
    <s v="Sin dato"/>
  </r>
  <r>
    <x v="3"/>
    <s v="Fúquene"/>
    <s v="SI"/>
    <s v="Política Púlblica Social"/>
    <m/>
    <n v="8"/>
    <s v="2015 - 2023"/>
    <x v="1"/>
    <s v="Social"/>
    <s v="Sin dato"/>
  </r>
  <r>
    <x v="12"/>
    <s v="Madrid "/>
    <s v="SI"/>
    <s v="Política Púlblica Social"/>
    <s v="Acuerdo No.001 de 2014"/>
    <n v="10"/>
    <s v="2014 - 2024"/>
    <x v="2"/>
    <s v="Social"/>
    <n v="100"/>
  </r>
  <r>
    <x v="12"/>
    <s v="Subachoque"/>
    <s v="SI"/>
    <s v="Política Púlblica Social"/>
    <s v="Acuerdo No.03 de 2013"/>
    <n v="7"/>
    <s v="2016 - 2023"/>
    <x v="4"/>
    <s v="Social"/>
    <n v="65.833333333333343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629">
  <r>
    <x v="0"/>
    <x v="0"/>
    <s v="SI"/>
    <s v="Política Pública de Discapacidad "/>
    <m/>
    <n v="10"/>
    <s v="2016 - 2026"/>
    <s v="Implementación"/>
    <s v="Discapacidad"/>
    <n v="50.143369175627242"/>
    <s v="NO"/>
  </r>
  <r>
    <x v="0"/>
    <x v="0"/>
    <s v="SI"/>
    <s v="Política Pública de Envejecimiento y Vejéz"/>
    <m/>
    <n v="10"/>
    <s v="2016 - 2026"/>
    <s v="Implementación"/>
    <s v="Envejecimiento y vejéz"/>
    <n v="37.7777777777778"/>
    <s v="NO"/>
  </r>
  <r>
    <x v="0"/>
    <x v="0"/>
    <s v="SI"/>
    <s v="Política Pública de Juventud"/>
    <m/>
    <n v="11"/>
    <s v="2016 - 2027"/>
    <s v="Implementación"/>
    <s v="Juventud"/>
    <n v="51.218637992831525"/>
    <s v="NO"/>
  </r>
  <r>
    <x v="0"/>
    <x v="0"/>
    <s v="SI"/>
    <s v="Política Pública de Mujer y Equidad de Género"/>
    <m/>
    <s v="Sin dato"/>
    <s v="Sin dato"/>
    <s v="Implementación"/>
    <s v="Mujer y equidad de género"/>
    <n v="50.143369175627228"/>
    <s v="NO"/>
  </r>
  <r>
    <x v="0"/>
    <x v="0"/>
    <s v="SI"/>
    <s v="Política Pública de Primera Infancia, Infancia y Adolescencia"/>
    <m/>
    <n v="9"/>
    <s v="2020 - 2029"/>
    <s v="Implementación"/>
    <s v="PIIA"/>
    <n v="42.67025089605734"/>
    <s v="NO"/>
  </r>
  <r>
    <x v="0"/>
    <x v="1"/>
    <s v="SI"/>
    <s v="Política Pública de Discapacidad "/>
    <m/>
    <n v="14"/>
    <s v="2016 - 2030"/>
    <s v="Implementación"/>
    <s v="Discapacidad"/>
    <n v="59.193548387096783"/>
    <s v="NO"/>
  </r>
  <r>
    <x v="0"/>
    <x v="1"/>
    <s v="SI"/>
    <s v="Política Pública de Envejecimiento y Vejéz"/>
    <m/>
    <n v="10"/>
    <s v="2016 - 2026"/>
    <s v="Implementación"/>
    <s v="Envejecimiento y vejéz"/>
    <n v="57.007168458781358"/>
    <s v="NO"/>
  </r>
  <r>
    <x v="0"/>
    <x v="1"/>
    <s v="SI"/>
    <s v="Política Pública de Mujer y Equidad de Género"/>
    <m/>
    <n v="13"/>
    <s v="2015 - 2028"/>
    <s v="Implementación"/>
    <s v="Mujer y equidad de género"/>
    <n v="59.874551971326149"/>
    <s v="NO"/>
  </r>
  <r>
    <x v="0"/>
    <x v="1"/>
    <s v="SI"/>
    <s v="Política Pública de Primera Infancia, Infancia y Adolescencia"/>
    <m/>
    <n v="10"/>
    <s v="2017 - 2027"/>
    <s v="Implementación"/>
    <s v="PIIA"/>
    <n v="59.21146953405016"/>
    <s v="NO"/>
  </r>
  <r>
    <x v="0"/>
    <x v="1"/>
    <s v="SI"/>
    <s v="Política Pública de Seguridad Alimentaria y Nutricional"/>
    <m/>
    <n v="10"/>
    <s v="2017 - 2027"/>
    <s v="Implementación"/>
    <s v="SAN"/>
    <s v="Sin dato"/>
    <s v="NO"/>
  </r>
  <r>
    <x v="0"/>
    <x v="2"/>
    <s v="SI"/>
    <s v="Política Pública de Discapacidad "/>
    <s v="Acuerdo No.20 de 2015"/>
    <n v="10"/>
    <s v="2019 - 2029"/>
    <s v="Implementación"/>
    <s v="Discapacidad"/>
    <n v="61.182795698924735"/>
    <s v="NO"/>
  </r>
  <r>
    <x v="0"/>
    <x v="2"/>
    <s v="SI"/>
    <s v="Política Pública de Juventud"/>
    <m/>
    <n v="10"/>
    <s v="2017 - 2027"/>
    <s v="Implementación"/>
    <s v="Juventud"/>
    <n v="62.59856630824374"/>
    <s v="NO"/>
  </r>
  <r>
    <x v="0"/>
    <x v="2"/>
    <s v="SI"/>
    <s v="Política Pública de Mujer y Equidad de Género"/>
    <m/>
    <n v="10"/>
    <s v="2015 - 2025"/>
    <s v="Implementación"/>
    <s v="Mujer y equidad de género"/>
    <n v="45.949820788530459"/>
    <s v="NO"/>
  </r>
  <r>
    <x v="0"/>
    <x v="2"/>
    <s v="SI"/>
    <s v="Política Pública de Primera Infancia, Infancia y Adolescencia"/>
    <m/>
    <n v="10"/>
    <s v="2014 - 2024"/>
    <s v="Implementación"/>
    <s v="PIIA"/>
    <n v="43.691756272401427"/>
    <s v="NO"/>
  </r>
  <r>
    <x v="0"/>
    <x v="3"/>
    <s v="SI"/>
    <s v="Política Pública de Acción Comunal"/>
    <m/>
    <s v="Sin dato"/>
    <s v="Sin dato"/>
    <s v="Formulación"/>
    <s v="Acción comunal"/>
    <s v="Sin dato"/>
    <s v="NO"/>
  </r>
  <r>
    <x v="0"/>
    <x v="3"/>
    <s v="SI"/>
    <s v="Política Pública de Discapacidad "/>
    <m/>
    <n v="10"/>
    <s v="2017 - 2027"/>
    <s v="Implementación"/>
    <s v="Discapacidad"/>
    <n v="49.605734767025091"/>
    <s v="NO"/>
  </r>
  <r>
    <x v="0"/>
    <x v="3"/>
    <s v="SI"/>
    <s v="Política Pública de Envejecimiento y Vejéz"/>
    <m/>
    <n v="10"/>
    <s v="2019 - 2029"/>
    <s v="Implementación"/>
    <s v="Envejecimiento y vejéz"/>
    <n v="55.412186379928315"/>
    <s v="NO"/>
  </r>
  <r>
    <x v="0"/>
    <x v="3"/>
    <s v="SI"/>
    <s v="Política Pública de Juventud"/>
    <m/>
    <n v="11"/>
    <s v="2019 - 2030"/>
    <s v="Implementación"/>
    <s v="Juventud"/>
    <n v="44.767025089605731"/>
    <s v="NO"/>
  </r>
  <r>
    <x v="0"/>
    <x v="3"/>
    <s v="SI"/>
    <s v="Política Pública de Mujer y Equidad de Género"/>
    <m/>
    <n v="10"/>
    <s v="2019 - 2029"/>
    <s v="Implementación"/>
    <s v="Mujer y equidad de género"/>
    <n v="59.121863799283148"/>
    <s v="NO"/>
  </r>
  <r>
    <x v="0"/>
    <x v="3"/>
    <s v="SI"/>
    <s v="Política Pública de Prevención del Consumo de Sustancias Psicoactivas"/>
    <m/>
    <n v="10"/>
    <s v="2019 - 2029"/>
    <s v="Implementación"/>
    <s v="SPA"/>
    <n v="46.379928315412201"/>
    <s v="NO"/>
  </r>
  <r>
    <x v="0"/>
    <x v="3"/>
    <s v="SI"/>
    <s v="Política Pública de Primera Infancia, Infancia y Adolescencia"/>
    <m/>
    <n v="10"/>
    <s v="2019 - 2029"/>
    <s v="Implementación"/>
    <s v="PIIA"/>
    <n v="52.455197132616476"/>
    <s v="NO"/>
  </r>
  <r>
    <x v="0"/>
    <x v="3"/>
    <s v="SI"/>
    <s v="Política Pública de Seguridad Alimentaria y Nutricional"/>
    <m/>
    <n v="11"/>
    <s v="2019 - 2030"/>
    <s v="Implementación"/>
    <s v="SAN"/>
    <n v="39.928315412186393"/>
    <s v="NO"/>
  </r>
  <r>
    <x v="0"/>
    <x v="4"/>
    <s v="SI"/>
    <s v="Política Pública de Discapacidad "/>
    <m/>
    <n v="10"/>
    <s v="2019 - 2029"/>
    <s v="Implementación"/>
    <s v="Discapacidad"/>
    <n v="55.483870967741936"/>
    <s v="NO"/>
  </r>
  <r>
    <x v="0"/>
    <x v="4"/>
    <s v="SI"/>
    <s v="Política Pública de Mujer y Equidad de Género"/>
    <m/>
    <n v="10"/>
    <s v="2019 - 2029"/>
    <s v="Implementación"/>
    <s v="Mujer y equidad de género"/>
    <s v="Sin dato"/>
    <s v="NO"/>
  </r>
  <r>
    <x v="0"/>
    <x v="4"/>
    <s v="SI"/>
    <s v="Política Pública de Primera Infancia, Infancia y Adolescencia"/>
    <m/>
    <n v="10"/>
    <s v="2020 - 2029"/>
    <s v="Implementación"/>
    <s v="PIIA"/>
    <n v="67.616487455197174"/>
    <s v="NO"/>
  </r>
  <r>
    <x v="0"/>
    <x v="4"/>
    <s v="SI"/>
    <s v="Política Pública de Seguridad Alimentaria y Nutricional"/>
    <m/>
    <n v="10"/>
    <s v="Sin dato"/>
    <s v="Formulación"/>
    <s v="SAN"/>
    <n v="50.412186379928322"/>
    <s v="NO"/>
  </r>
  <r>
    <x v="0"/>
    <x v="5"/>
    <s v="SI"/>
    <s v="Política Pública de Discapacidad "/>
    <m/>
    <n v="11"/>
    <s v="2019 - 2030"/>
    <s v="Implementación"/>
    <s v="Discapacidad"/>
    <n v="39.641577060931915"/>
    <s v="NO"/>
  </r>
  <r>
    <x v="0"/>
    <x v="5"/>
    <s v="SI"/>
    <s v="Política Pública de Envejecimiento y Vejéz"/>
    <m/>
    <n v="10"/>
    <s v="2015 - 2025"/>
    <s v="Implementación"/>
    <s v="Envejecimiento y vejéz"/>
    <n v="34.569892473118273"/>
    <s v="NO"/>
  </r>
  <r>
    <x v="0"/>
    <x v="5"/>
    <s v="SI"/>
    <s v="Política Pública de Mujer y Equidad de Género"/>
    <m/>
    <n v="13"/>
    <s v="2015 - 2028"/>
    <s v="Implementación"/>
    <s v="Mujer y equidad de género"/>
    <n v="44.498207885304666"/>
    <s v="NO"/>
  </r>
  <r>
    <x v="0"/>
    <x v="5"/>
    <s v="SI"/>
    <s v="Política Pública de Primera Infancia, Infancia y Adolescencia"/>
    <m/>
    <n v="9"/>
    <s v="2013 - 2022"/>
    <s v="Implementación"/>
    <s v="PIIA"/>
    <n v="41.146953405017932"/>
    <s v="NO"/>
  </r>
  <r>
    <x v="0"/>
    <x v="5"/>
    <s v="SI"/>
    <s v="Política Pública de Seguridad Alimentaria y Nutricional"/>
    <m/>
    <n v="10"/>
    <s v="2015 - 2025"/>
    <s v="Implementación"/>
    <s v="SAN"/>
    <n v="34.659498207885299"/>
    <s v="NO"/>
  </r>
  <r>
    <x v="0"/>
    <x v="6"/>
    <s v="SI"/>
    <s v="Política Pública de Discapacidad "/>
    <m/>
    <n v="10"/>
    <s v="2017 - 2027"/>
    <s v="Implementación"/>
    <s v="Discapacidad"/>
    <n v="61.863799283154144"/>
    <s v="NO"/>
  </r>
  <r>
    <x v="0"/>
    <x v="6"/>
    <s v="SI"/>
    <s v="Política Pública de Envejecimiento y Vejéz"/>
    <m/>
    <n v="14"/>
    <s v="2016 - 2030"/>
    <s v="Implementación"/>
    <s v="Envejecimiento y vejéz"/>
    <n v="54.444444444444443"/>
    <s v="NO"/>
  </r>
  <r>
    <x v="0"/>
    <x v="6"/>
    <s v="SI"/>
    <s v="Política Pública de Juventud"/>
    <m/>
    <s v="Sin dato"/>
    <s v="Sin dato"/>
    <s v="Formulación"/>
    <s v="Juventud"/>
    <n v="40.666666666666679"/>
    <s v="NO"/>
  </r>
  <r>
    <x v="0"/>
    <x v="6"/>
    <s v="SI"/>
    <s v="Política Pública de Mujer y Equidad de Género"/>
    <m/>
    <n v="10"/>
    <s v="2017 - 2027"/>
    <s v="Implementación"/>
    <s v="Mujer y equidad de género"/>
    <n v="56.379928315412187"/>
    <s v="NO"/>
  </r>
  <r>
    <x v="0"/>
    <x v="6"/>
    <s v="SI"/>
    <s v="Política Pública de Primera Infancia, Infancia y Adolescencia"/>
    <m/>
    <n v="10"/>
    <s v="2017 - 2027"/>
    <s v="Implementación"/>
    <s v="PIIA"/>
    <n v="27.025089605734767"/>
    <s v="NO"/>
  </r>
  <r>
    <x v="1"/>
    <x v="7"/>
    <s v="SI"/>
    <s v="Política Pública de Discapacidad "/>
    <m/>
    <n v="12"/>
    <s v="2017 - 2029"/>
    <s v="Implementación"/>
    <s v="Discapacidad"/>
    <n v="62.670250896057361"/>
    <s v="NO"/>
  </r>
  <r>
    <x v="1"/>
    <x v="7"/>
    <s v="SI"/>
    <s v="Política Pública de Envejecimiento y Vejéz"/>
    <m/>
    <n v="12"/>
    <s v="2017 - 2029"/>
    <s v="Implementación"/>
    <s v="Envejecimiento y vejéz"/>
    <n v="65.465949820788538"/>
    <s v="NO"/>
  </r>
  <r>
    <x v="1"/>
    <x v="7"/>
    <s v="SI"/>
    <s v="Política Pública de Identidad de Géneros Diversos"/>
    <s v="Acuerdo No.012 de 2019"/>
    <n v="10"/>
    <s v="2019 - 2029"/>
    <s v="Implementación"/>
    <s v="Géneros diversos"/>
    <n v="53.369175627240139"/>
    <s v="NO"/>
  </r>
  <r>
    <x v="1"/>
    <x v="7"/>
    <s v="SI"/>
    <s v="Política Pública de Mujer y Equidad de Género"/>
    <m/>
    <n v="10"/>
    <s v="2019 - 2029"/>
    <s v="Implementación"/>
    <s v="Mujer y equidad de género"/>
    <n v="65.645161290322577"/>
    <s v="NO"/>
  </r>
  <r>
    <x v="1"/>
    <x v="7"/>
    <s v="SI"/>
    <s v="Política Pública de Primera Infancia, Infancia y Adolescencia"/>
    <m/>
    <n v="10"/>
    <s v="2013 - 2023"/>
    <s v="Implementación"/>
    <s v="PIIA"/>
    <n v="58.028673835125439"/>
    <s v="NO"/>
  </r>
  <r>
    <x v="1"/>
    <x v="7"/>
    <s v="SI"/>
    <s v="Política Pública de Seguridad Alimentaria y Nutricional"/>
    <m/>
    <n v="10"/>
    <s v="2019 - 2029"/>
    <s v="Implementación"/>
    <s v="SAN"/>
    <n v="65.627240143369193"/>
    <s v="NO"/>
  </r>
  <r>
    <x v="1"/>
    <x v="8"/>
    <s v="SI"/>
    <s v="Política Pública de Cultura y Turismo"/>
    <m/>
    <s v="Sin dato"/>
    <s v="Sin dato"/>
    <s v="Formulación"/>
    <s v="Cultura y turismo"/>
    <s v="Sin dato"/>
    <s v="NO"/>
  </r>
  <r>
    <x v="1"/>
    <x v="8"/>
    <s v="SI"/>
    <s v="Política Pública de Cultura y Turismo"/>
    <m/>
    <s v="Sin dato"/>
    <s v="Sin dato"/>
    <s v="Formulación"/>
    <s v="Cultura y turismo"/>
    <s v="Sin dato"/>
    <s v="NO"/>
  </r>
  <r>
    <x v="1"/>
    <x v="8"/>
    <s v="SI"/>
    <s v="Política Pública de Discapacidad "/>
    <s v="Acuerdo No.019 de 2019"/>
    <n v="3"/>
    <s v="2019 - 2022"/>
    <s v="Implementación"/>
    <s v="Discapacidad"/>
    <s v="Sin dato"/>
    <s v="NO"/>
  </r>
  <r>
    <x v="1"/>
    <x v="8"/>
    <s v="SI"/>
    <s v="Política Pública de Educación"/>
    <m/>
    <s v="Sin dato"/>
    <s v="Sin dato"/>
    <s v="Formulación"/>
    <s v="Educación"/>
    <s v="Sin dato"/>
    <s v="NO"/>
  </r>
  <r>
    <x v="1"/>
    <x v="8"/>
    <s v="SI"/>
    <s v="Política Pública de Envejecimiento y Vejéz"/>
    <m/>
    <s v="Sin dato"/>
    <s v="Sin dato"/>
    <s v="Formulación"/>
    <s v="Envejecimiento y vejéz"/>
    <s v="Sin dato"/>
    <s v="NO"/>
  </r>
  <r>
    <x v="1"/>
    <x v="8"/>
    <s v="SI"/>
    <s v="Política Pública de Familia"/>
    <m/>
    <n v="9"/>
    <s v="2013 - 2022"/>
    <s v="Implementación"/>
    <s v="Familia"/>
    <s v="Sin dato"/>
    <s v="NO"/>
  </r>
  <r>
    <x v="1"/>
    <x v="8"/>
    <s v="SI"/>
    <s v="Política Pública de Juventud"/>
    <m/>
    <s v="Sin dato"/>
    <s v="Sin dato"/>
    <s v="Formulación"/>
    <s v="Juventud"/>
    <s v="Sin dato"/>
    <s v="NO"/>
  </r>
  <r>
    <x v="1"/>
    <x v="8"/>
    <s v="SI"/>
    <s v="Política Pública de LGTBI"/>
    <m/>
    <s v="Sin dato"/>
    <s v="Sin dato"/>
    <s v="Formulación"/>
    <s v="LGTBI"/>
    <s v="Sin dato"/>
    <s v="NO"/>
  </r>
  <r>
    <x v="1"/>
    <x v="8"/>
    <s v="SI"/>
    <s v="Política Pública de Libertad Religiosa"/>
    <m/>
    <n v="2"/>
    <s v="2020 - 2022"/>
    <s v="Implementación"/>
    <s v="Libertad religiosa"/>
    <s v="Sin dato"/>
    <s v="NO"/>
  </r>
  <r>
    <x v="1"/>
    <x v="8"/>
    <s v="SI"/>
    <s v="Política Pública de Mujer y Equidad de Género"/>
    <m/>
    <s v="Sin dato"/>
    <s v="Sin dato"/>
    <s v="Formulación"/>
    <s v="Mujer y equidad de género"/>
    <s v="Sin dato"/>
    <s v="NO"/>
  </r>
  <r>
    <x v="1"/>
    <x v="8"/>
    <s v="SI"/>
    <s v="Política Pública de Participación Ciudadana"/>
    <m/>
    <n v="9"/>
    <s v="2013 - 2022"/>
    <s v="Formulación"/>
    <s v="Participación ciudadana"/>
    <s v="Sin dato"/>
    <s v="NO"/>
  </r>
  <r>
    <x v="1"/>
    <x v="8"/>
    <s v="SI"/>
    <s v="Política Pública de Recreación y Deporte"/>
    <m/>
    <s v="Sin dato"/>
    <s v="Sin dato"/>
    <s v="Formulación"/>
    <s v="Recreación y deporte"/>
    <s v="Sin dato"/>
    <s v="NO"/>
  </r>
  <r>
    <x v="1"/>
    <x v="8"/>
    <s v="SI"/>
    <s v="Política Pública de Salud Mental"/>
    <m/>
    <s v="Sin dato"/>
    <s v="Sin dato"/>
    <s v="Formulación"/>
    <s v="Salud mental"/>
    <s v="Sin dato"/>
    <s v="NO"/>
  </r>
  <r>
    <x v="1"/>
    <x v="8"/>
    <s v="SI"/>
    <s v="Política Pública de Salud Sexual"/>
    <m/>
    <s v="Sin dato"/>
    <s v="Sin dato"/>
    <s v="Formulación"/>
    <s v="SAN"/>
    <s v="Sin dato"/>
    <s v="NO"/>
  </r>
  <r>
    <x v="1"/>
    <x v="8"/>
    <s v="SI"/>
    <s v="Política Pública de Seguridad Alimentaria y Nutricional"/>
    <s v="Acuerdo No.022 de 2008"/>
    <n v="14"/>
    <s v="2008 - 2022"/>
    <s v="Implementación"/>
    <s v="SAN"/>
    <s v="Sin dato"/>
    <s v="NO"/>
  </r>
  <r>
    <x v="1"/>
    <x v="8"/>
    <s v="SI"/>
    <s v="Política Pública de Teletrabajo"/>
    <m/>
    <s v="Sin dato"/>
    <s v="Sin dato"/>
    <s v="Formulación"/>
    <s v="Laboral"/>
    <s v="Sin dato"/>
    <s v="NO"/>
  </r>
  <r>
    <x v="1"/>
    <x v="9"/>
    <s v="SI"/>
    <s v="Política Pública de Discapacidad "/>
    <m/>
    <n v="10"/>
    <s v="2017 - 2027"/>
    <s v="Implementación"/>
    <s v="Discapacidad"/>
    <n v="64.76702508960571"/>
    <s v="NO"/>
  </r>
  <r>
    <x v="1"/>
    <x v="9"/>
    <s v="SI"/>
    <s v="Política Pública de Envejecimiento y Vejéz"/>
    <m/>
    <n v="13"/>
    <s v="2016 - 2029"/>
    <s v="Implementación"/>
    <s v="Envejecimiento y vejéz"/>
    <n v="63.315412186379923"/>
    <s v="NO"/>
  </r>
  <r>
    <x v="1"/>
    <x v="9"/>
    <s v="SI"/>
    <s v="Política Pública de Familia"/>
    <m/>
    <n v="11"/>
    <s v="2018 - 2029"/>
    <s v="Implementación"/>
    <s v="Familia"/>
    <n v="67.240143369175641"/>
    <s v="NO"/>
  </r>
  <r>
    <x v="1"/>
    <x v="9"/>
    <s v="SI"/>
    <s v="Política Pública de Juventud"/>
    <m/>
    <n v="10"/>
    <s v="2019 - 2029"/>
    <s v="Implementación"/>
    <s v="Juventud"/>
    <n v="63.566308243727597"/>
    <s v="NO"/>
  </r>
  <r>
    <x v="1"/>
    <x v="9"/>
    <s v="SI"/>
    <s v="Política Pública de Mujer y Equidad de Género"/>
    <m/>
    <n v="13"/>
    <s v="2016 - 2029"/>
    <s v="Implementación"/>
    <s v="Mujer y equidad de género"/>
    <n v="69.784946236559151"/>
    <s v="NO"/>
  </r>
  <r>
    <x v="1"/>
    <x v="9"/>
    <s v="SI"/>
    <s v="Política Pública de Primera Infancia, Infancia y Adolescencia"/>
    <m/>
    <n v="10"/>
    <s v="2013 - 2023"/>
    <s v="Implementación"/>
    <s v="PIIA"/>
    <n v="73.817204301075265"/>
    <s v="NO"/>
  </r>
  <r>
    <x v="1"/>
    <x v="9"/>
    <s v="SI"/>
    <s v="Política Pública de Victimas del Conflicto Armado"/>
    <m/>
    <n v="9"/>
    <s v="2020 - 2029"/>
    <s v="Implementación"/>
    <s v="Víctimas del conflicto"/>
    <n v="63.136200716845885"/>
    <s v="NO"/>
  </r>
  <r>
    <x v="1"/>
    <x v="10"/>
    <s v="SI"/>
    <s v="Política Pública de Discapacidad "/>
    <s v="Acuerdo No.006 de 2017"/>
    <n v="12"/>
    <s v="2017 - 2029"/>
    <s v="Implementación"/>
    <s v="Discapacidad"/>
    <n v="68.602150537634429"/>
    <s v="NO"/>
  </r>
  <r>
    <x v="1"/>
    <x v="10"/>
    <s v="SI"/>
    <s v="Política Pública de Primera Infancia, Infancia y Adolescencia"/>
    <s v="Acuerdo No.010 de 2013"/>
    <n v="9"/>
    <s v="2013 - 2022"/>
    <s v="Implementación"/>
    <s v="PIIA"/>
    <n v="42.795698924731198"/>
    <s v="NO"/>
  </r>
  <r>
    <x v="1"/>
    <x v="11"/>
    <s v="SI"/>
    <s v="Política Pública de Discapacidad "/>
    <m/>
    <n v="10"/>
    <s v="2018 - 2028"/>
    <s v="Implementación"/>
    <s v="Discapacidad"/>
    <n v="35.161290322580648"/>
    <s v="NO"/>
  </r>
  <r>
    <x v="1"/>
    <x v="11"/>
    <s v="SI"/>
    <s v="Política Pública de Envejecimiento y Vejéz"/>
    <m/>
    <n v="10"/>
    <s v="2015 - 2025"/>
    <s v="Implementación"/>
    <s v="Envejecimiento y vejéz"/>
    <n v="50.268817204301065"/>
    <s v="NO"/>
  </r>
  <r>
    <x v="1"/>
    <x v="11"/>
    <s v="SI"/>
    <s v="Política Pública de Mujer y Equidad de Género"/>
    <m/>
    <n v="10"/>
    <s v="2015 - 2025"/>
    <s v="Implementación"/>
    <s v="Mujer y equidad de género"/>
    <n v="37.867383512544812"/>
    <s v="NO"/>
  </r>
  <r>
    <x v="1"/>
    <x v="11"/>
    <s v="SI"/>
    <s v="Política Pública de Primera Infancia, Infancia y Adolescencia"/>
    <m/>
    <n v="10"/>
    <s v="2013 - 2023"/>
    <s v="Implementación"/>
    <s v="PIIA"/>
    <n v="65.985663082437284"/>
    <s v="NO"/>
  </r>
  <r>
    <x v="1"/>
    <x v="12"/>
    <s v="SI"/>
    <s v="Política Pública de Discapacidad "/>
    <m/>
    <n v="5"/>
    <s v="2017 - 2022"/>
    <s v="Implementación"/>
    <s v="Discapacidad"/>
    <n v="64.659498207885306"/>
    <s v="NO"/>
  </r>
  <r>
    <x v="1"/>
    <x v="12"/>
    <s v="SI"/>
    <s v="Política Pública de Envejecimiento y Vejéz"/>
    <m/>
    <n v="5"/>
    <s v="2017 - 2022"/>
    <s v="Implementación"/>
    <s v="Envejecimiento y vejéz"/>
    <n v="64.659498207885306"/>
    <s v="NO"/>
  </r>
  <r>
    <x v="1"/>
    <x v="12"/>
    <s v="SI"/>
    <s v="Política Pública de Familia"/>
    <m/>
    <n v="9"/>
    <s v="2013 - 2022"/>
    <s v="Implementación"/>
    <s v="Familia"/>
    <s v="Sin dato"/>
    <s v="NO"/>
  </r>
  <r>
    <x v="1"/>
    <x v="12"/>
    <s v="SI"/>
    <s v="Política Pública de Mujer y Equidad de Género"/>
    <m/>
    <n v="5"/>
    <s v="2017 - 2022"/>
    <s v="Implementación"/>
    <s v="Mujer y equidad de género"/>
    <s v="Sin dato"/>
    <s v="NO"/>
  </r>
  <r>
    <x v="1"/>
    <x v="13"/>
    <s v="SI"/>
    <s v="Política Pública de Discapacidad "/>
    <m/>
    <n v="5"/>
    <s v="2017 - 2022"/>
    <s v="Implementación"/>
    <s v="Discapacidad"/>
    <n v="75.053763440860209"/>
    <s v="NO"/>
  </r>
  <r>
    <x v="1"/>
    <x v="13"/>
    <s v="SI"/>
    <s v="Política Pública de Envejecimiento y Vejéz"/>
    <m/>
    <n v="6"/>
    <s v="2016 - 2022"/>
    <s v="Implementación"/>
    <s v="Envejecimiento y vejéz"/>
    <n v="73.620071684587813"/>
    <s v="NO"/>
  </r>
  <r>
    <x v="1"/>
    <x v="13"/>
    <s v="SI"/>
    <s v="Política Pública de Familia"/>
    <s v="Acuerdo No.019 de 2019"/>
    <n v="11"/>
    <s v="2019 - 2030"/>
    <s v="Agenda Pública"/>
    <s v="Familia"/>
    <n v="76.774193548387117"/>
    <s v="NO"/>
  </r>
  <r>
    <x v="1"/>
    <x v="13"/>
    <s v="SI"/>
    <s v="Política Pública de Juventud"/>
    <m/>
    <n v="8"/>
    <s v="2014 - 2022"/>
    <s v="Implementación"/>
    <s v="Juventud"/>
    <n v="76.774193548387117"/>
    <s v="NO"/>
  </r>
  <r>
    <x v="1"/>
    <x v="13"/>
    <s v="SI"/>
    <s v="Política Pública de Mujer y Equidad de Género"/>
    <m/>
    <n v="6"/>
    <s v="2016 - 2022"/>
    <s v="Implementación"/>
    <s v="Mujer y equidad de género"/>
    <n v="76.774193548387117"/>
    <s v="NO"/>
  </r>
  <r>
    <x v="1"/>
    <x v="13"/>
    <s v="SI"/>
    <s v="Política Pública de Seguridad Alimentaria y Nutricional"/>
    <m/>
    <n v="6"/>
    <s v="2016 - 2022"/>
    <s v="Implementación"/>
    <s v="SAN"/>
    <n v="76.774193548387117"/>
    <s v="NO"/>
  </r>
  <r>
    <x v="1"/>
    <x v="14"/>
    <s v="SI"/>
    <s v="Política Pública de Cultura y Turismo"/>
    <m/>
    <s v="Sin dato"/>
    <s v="Sin dato"/>
    <s v="Formulación"/>
    <s v="Cultura y turismo"/>
    <s v="Sin dato"/>
    <s v="NO"/>
  </r>
  <r>
    <x v="1"/>
    <x v="14"/>
    <s v="SI"/>
    <s v="Política Pública de Discapacidad "/>
    <m/>
    <n v="8"/>
    <s v="2014 - 2022"/>
    <s v="Implementación"/>
    <s v="Discapacidad"/>
    <s v="Sin dato"/>
    <s v="NO"/>
  </r>
  <r>
    <x v="1"/>
    <x v="14"/>
    <s v="SI"/>
    <s v="Política Pública de Juventud"/>
    <m/>
    <s v="Sin dato"/>
    <s v="Sin dato"/>
    <s v="Formulación"/>
    <s v="Juventud"/>
    <s v="Sin dato"/>
    <s v="NO"/>
  </r>
  <r>
    <x v="1"/>
    <x v="14"/>
    <s v="SI"/>
    <s v="Política Pública de Mujer y Equidad de Género"/>
    <m/>
    <s v="Sin dato"/>
    <s v="Sin dato"/>
    <s v="Formulación"/>
    <s v="Mujer y equidad de género"/>
    <s v="Sin dato"/>
    <s v="NO"/>
  </r>
  <r>
    <x v="2"/>
    <x v="15"/>
    <s v="SI"/>
    <s v="Política Pública de Discapacidad "/>
    <m/>
    <n v="9"/>
    <s v="2014 - 2023"/>
    <s v="Formulación"/>
    <s v="Envejecimiento y vejéz"/>
    <n v="28.458781362007169"/>
    <n v="83"/>
  </r>
  <r>
    <x v="2"/>
    <x v="15"/>
    <s v="SI"/>
    <s v="Política Pública de Mujer y Equidad de Género"/>
    <s v="07 16 abril de 2021"/>
    <n v="10"/>
    <s v="2021 - 2032"/>
    <s v="Formulación"/>
    <s v="Mujer y equidad de género"/>
    <n v="45.519713261648754"/>
    <n v="100"/>
  </r>
  <r>
    <x v="2"/>
    <x v="15"/>
    <s v="SI"/>
    <s v="Política Pública de Primera Infancia, Infancia y Adolescencia"/>
    <m/>
    <n v="9"/>
    <s v="2014 - 2023"/>
    <s v="Formulación"/>
    <s v="PIIA"/>
    <n v="46.415770609318997"/>
    <n v="100"/>
  </r>
  <r>
    <x v="2"/>
    <x v="16"/>
    <s v="SI"/>
    <s v="Política Pública de Discapacidad "/>
    <m/>
    <n v="10"/>
    <s v="2019 - 2029"/>
    <s v="Implementación"/>
    <s v="Discapacidad"/>
    <n v="48.817204301075257"/>
    <n v="100"/>
  </r>
  <r>
    <x v="2"/>
    <x v="16"/>
    <s v="SI"/>
    <s v="Política Pública de Envejecimiento y Vejéz"/>
    <m/>
    <n v="10"/>
    <s v="2019 - 2029"/>
    <s v="Implementación"/>
    <s v="Envejecimiento y vejéz"/>
    <n v="50.967741935483858"/>
    <n v="100"/>
  </r>
  <r>
    <x v="2"/>
    <x v="16"/>
    <s v="SI"/>
    <s v="Política Pública de Juventud"/>
    <m/>
    <n v="10"/>
    <s v="2019 - 2029"/>
    <s v="Implementación"/>
    <s v="Juventud"/>
    <n v="50.967741935483858"/>
    <n v="100"/>
  </r>
  <r>
    <x v="2"/>
    <x v="16"/>
    <s v="SI"/>
    <s v="Política Pública de LGTBI"/>
    <m/>
    <n v="10"/>
    <s v="2019 - 2029"/>
    <s v="Implementación"/>
    <s v="LGTBI"/>
    <n v="49.892473118279568"/>
    <n v="100"/>
  </r>
  <r>
    <x v="2"/>
    <x v="16"/>
    <s v="SI"/>
    <s v="Política Pública de Mujer y Equidad de Género"/>
    <m/>
    <n v="10"/>
    <s v="2019 - 2029"/>
    <s v="Implementación"/>
    <s v="Mujer y equidad de género"/>
    <n v="50.967741935483858"/>
    <n v="100"/>
  </r>
  <r>
    <x v="2"/>
    <x v="16"/>
    <s v="SI"/>
    <s v="Política Pública de Seguridad Alimentaria y Nutricional"/>
    <m/>
    <n v="10"/>
    <s v="2019 - 2029"/>
    <s v="Implementación"/>
    <s v="SAN"/>
    <n v="49.534050179211455"/>
    <n v="100"/>
  </r>
  <r>
    <x v="2"/>
    <x v="16"/>
    <s v="SI"/>
    <s v="Política Pública de Victimas del Conflicto Armado"/>
    <m/>
    <n v="10"/>
    <s v="2015 - 2025"/>
    <s v="Implementación"/>
    <s v="Víctimas del conflicto"/>
    <n v="50.967741935483858"/>
    <n v="100"/>
  </r>
  <r>
    <x v="2"/>
    <x v="17"/>
    <s v="SI"/>
    <s v="Política Pública de Acción Comunal"/>
    <m/>
    <n v="10"/>
    <s v="2021 - 2031"/>
    <s v="Agenda Pública"/>
    <s v="Acción comunal"/>
    <s v="Sin dato"/>
    <s v="NO"/>
  </r>
  <r>
    <x v="2"/>
    <x v="17"/>
    <s v="SI"/>
    <s v="Política Pública de Discapacidad "/>
    <m/>
    <n v="10"/>
    <s v="2021 - 2031"/>
    <s v="Agenda Pública"/>
    <s v="Discapacidad"/>
    <n v="82.133333333333326"/>
    <n v="100"/>
  </r>
  <r>
    <x v="2"/>
    <x v="17"/>
    <s v="SI"/>
    <s v="Política Pública de Envejecimiento y Vejéz"/>
    <m/>
    <n v="10"/>
    <s v="2021 - 2031"/>
    <s v="Formulación"/>
    <s v="Envejecimiento y vejéz"/>
    <n v="94"/>
    <s v="NO"/>
  </r>
  <r>
    <x v="2"/>
    <x v="17"/>
    <s v="SI"/>
    <s v="Política Pública de Juventud"/>
    <m/>
    <n v="10"/>
    <s v="2021 - 2031"/>
    <s v="Formulación"/>
    <s v="Juventud"/>
    <n v="94"/>
    <s v="NO"/>
  </r>
  <r>
    <x v="2"/>
    <x v="17"/>
    <s v="SI"/>
    <s v="Política Pública de LGTBI"/>
    <m/>
    <n v="10"/>
    <s v="2021 - 2031"/>
    <s v="Formulación"/>
    <s v="LGTBI"/>
    <s v="Sin dato"/>
    <s v="NO"/>
  </r>
  <r>
    <x v="2"/>
    <x v="17"/>
    <s v="SI"/>
    <s v="Política Pública de Mujer y Equidad de Género"/>
    <m/>
    <n v="10"/>
    <s v="2021 - 2031"/>
    <s v="Agenda Pública"/>
    <s v="Mujer y equidad de género"/>
    <s v="Sin dato"/>
    <n v="100"/>
  </r>
  <r>
    <x v="2"/>
    <x v="17"/>
    <s v="SI"/>
    <s v="Política Pública de Primera Infancia, Infancia y Adolescencia"/>
    <m/>
    <n v="10"/>
    <s v="2020 - 2030"/>
    <s v="Implementación"/>
    <s v="PIIA"/>
    <n v="44.229390681003601"/>
    <s v="NO"/>
  </r>
  <r>
    <x v="2"/>
    <x v="17"/>
    <s v="SI"/>
    <s v="Política Pública de Victimas del Conflicto Armado"/>
    <m/>
    <n v="10"/>
    <s v="2021 - 2031"/>
    <s v="Agenda Pública"/>
    <s v="Víctimas del conflicto"/>
    <n v="100"/>
    <s v="NO"/>
  </r>
  <r>
    <x v="2"/>
    <x v="17"/>
    <s v="SI"/>
    <s v="Política Pública de Libertad Religiosa"/>
    <m/>
    <n v="10"/>
    <s v="2022 - 2032"/>
    <s v="Agenda Pública"/>
    <s v="Libertad religiosa"/>
    <m/>
    <n v="100"/>
  </r>
  <r>
    <x v="3"/>
    <x v="18"/>
    <s v="SI"/>
    <s v="Política Pública de Discapacidad "/>
    <m/>
    <n v="10"/>
    <s v="2013 - 2023"/>
    <s v="Implementación"/>
    <s v="Discapacidad"/>
    <n v="44.767025089605717"/>
    <s v="NO"/>
  </r>
  <r>
    <x v="3"/>
    <x v="18"/>
    <s v="SI"/>
    <s v="Política Pública de Envejecimiento y Vejéz"/>
    <m/>
    <n v="10"/>
    <s v="2013 - 2023"/>
    <s v="Implementación"/>
    <s v="Envejecimiento y vejéz"/>
    <n v="38.853046594982089"/>
    <s v="NO"/>
  </r>
  <r>
    <x v="3"/>
    <x v="18"/>
    <s v="SI"/>
    <s v="Política Pública de Mujer y Equidad de Género"/>
    <s v="Acuerdo No.019 de 2013"/>
    <n v="12"/>
    <s v="2013 - 2025"/>
    <s v="Implementación"/>
    <s v="Mujer y equidad de género"/>
    <s v="Sin dato"/>
    <s v="NO"/>
  </r>
  <r>
    <x v="3"/>
    <x v="18"/>
    <s v="SI"/>
    <s v="Política Pública de Primera Infancia, Infancia y Adolescencia"/>
    <m/>
    <n v="10"/>
    <s v="2013 - 2023"/>
    <s v="Implementación"/>
    <s v="PIIA"/>
    <n v="49.874551971326163"/>
    <s v="NO"/>
  </r>
  <r>
    <x v="3"/>
    <x v="19"/>
    <s v="SI"/>
    <s v="Política Pública de Discapacidad "/>
    <m/>
    <n v="18"/>
    <s v="2022 - 2040"/>
    <s v="Implementación"/>
    <s v="Discapacidad"/>
    <n v="87.86666666666666"/>
    <s v="NO"/>
  </r>
  <r>
    <x v="3"/>
    <x v="19"/>
    <s v="SI"/>
    <s v="Política Pública de Mujer y Equidad de Género"/>
    <m/>
    <n v="17"/>
    <s v="2023 - 2040"/>
    <s v="Implementación"/>
    <s v="Mujer y equidad de género"/>
    <n v="90.533333333333317"/>
    <s v="NO"/>
  </r>
  <r>
    <x v="3"/>
    <x v="19"/>
    <s v="SI"/>
    <s v="Política Pública de Primera Infancia, Infancia y Adolescencia"/>
    <m/>
    <n v="18"/>
    <s v="2022 - 2040"/>
    <s v="Implementación"/>
    <s v="PIIA"/>
    <n v="87.86666666666666"/>
    <s v="NO"/>
  </r>
  <r>
    <x v="3"/>
    <x v="20"/>
    <s v="SI"/>
    <s v="Política Pública de Mujer y Equidad de Género"/>
    <m/>
    <n v="10"/>
    <s v="2015 - 2025"/>
    <s v="Implementación"/>
    <s v="Mujer y equidad de género"/>
    <n v="33.207885304659506"/>
    <s v="NO"/>
  </r>
  <r>
    <x v="3"/>
    <x v="20"/>
    <s v="SI"/>
    <s v="Política Pública de Primera Infancia, Infancia y Adolescencia"/>
    <m/>
    <n v="10"/>
    <s v="2013 - 2023"/>
    <s v="Implementación"/>
    <s v="PIIA"/>
    <n v="87.86666666666666"/>
    <s v="NO"/>
  </r>
  <r>
    <x v="3"/>
    <x v="20"/>
    <s v="SI"/>
    <s v="Política Pública de Seguridad Alimentaria y Nutricional"/>
    <m/>
    <n v="10"/>
    <s v="2015 - 2025"/>
    <s v="Implementación"/>
    <s v="SAN"/>
    <s v="Sin dato"/>
    <s v="NO"/>
  </r>
  <r>
    <x v="3"/>
    <x v="21"/>
    <s v="SI"/>
    <s v="Política Pública de Discapacidad "/>
    <s v="Acuerdo No.002 de 2013"/>
    <n v="13"/>
    <s v="2012 - 2025"/>
    <s v="Implementación"/>
    <s v="Discapacidad"/>
    <n v="42.616487455197138"/>
    <s v="NO"/>
  </r>
  <r>
    <x v="3"/>
    <x v="21"/>
    <s v="SI"/>
    <s v="Política Pública de Envejecimiento y Vejéz"/>
    <m/>
    <n v="10"/>
    <s v="2015 - 2025"/>
    <s v="Implementación"/>
    <s v="Envejecimiento y vejéz"/>
    <n v="40.573476702508962"/>
    <s v="NO"/>
  </r>
  <r>
    <x v="3"/>
    <x v="21"/>
    <s v="SI"/>
    <s v="Política Pública de Mujer y Equidad de Género"/>
    <m/>
    <n v="10"/>
    <s v="2013 - 2023"/>
    <s v="Implementación"/>
    <s v="Mujer y equidad de género"/>
    <n v="46.702508960573496"/>
    <s v="NO"/>
  </r>
  <r>
    <x v="3"/>
    <x v="21"/>
    <s v="SI"/>
    <s v="Política Pública de Primera Infancia, Infancia y Adolescencia"/>
    <m/>
    <n v="10"/>
    <s v="2013 - 2023"/>
    <s v="Implementación"/>
    <s v="PIIA"/>
    <n v="45.949820788530467"/>
    <s v="NO"/>
  </r>
  <r>
    <x v="3"/>
    <x v="22"/>
    <s v="NO"/>
    <s v="Política Pública de Discapacidad "/>
    <m/>
    <n v="10"/>
    <s v="2014 - 2024"/>
    <s v="Implementación"/>
    <s v="Discapacidad"/>
    <n v="39.229390681003586"/>
    <s v="NO"/>
  </r>
  <r>
    <x v="3"/>
    <x v="22"/>
    <s v="NO"/>
    <s v="Política Pública de Envejecimiento y Vejéz"/>
    <m/>
    <n v="10"/>
    <s v="2015 - 2025"/>
    <s v="Implementación"/>
    <s v="Envejecimiento y vejéz"/>
    <n v="37.724014336917577"/>
    <s v="NO"/>
  </r>
  <r>
    <x v="3"/>
    <x v="22"/>
    <s v="NO"/>
    <s v="Política Pública de Juventud"/>
    <m/>
    <n v="10"/>
    <s v="2013 - 2023"/>
    <s v="Implementación"/>
    <s v="Juventud"/>
    <s v="Sin dato"/>
    <s v="NO"/>
  </r>
  <r>
    <x v="3"/>
    <x v="22"/>
    <s v="NO"/>
    <s v="Política Pública de Mujer y Equidad de Género"/>
    <m/>
    <n v="10"/>
    <s v="2014 - 2024"/>
    <s v="Implementación"/>
    <s v="Mujer y equidad de género"/>
    <n v="39.982078853046616"/>
    <s v="NO"/>
  </r>
  <r>
    <x v="3"/>
    <x v="22"/>
    <s v="NO"/>
    <s v="Política Pública de Primera Infancia, Infancia y Adolescencia"/>
    <m/>
    <s v="Sin dato"/>
    <s v="Sin dato"/>
    <s v="Implementación"/>
    <s v="PIIA"/>
    <n v="42.401433691756282"/>
    <s v="NO"/>
  </r>
  <r>
    <x v="3"/>
    <x v="23"/>
    <s v="SI"/>
    <s v="Política Pública de Discapacidad "/>
    <m/>
    <n v="10"/>
    <s v="2017 - 2027"/>
    <s v="Implementación"/>
    <s v="Discapacidad"/>
    <n v="41.218637992831553"/>
    <s v="NO"/>
  </r>
  <r>
    <x v="3"/>
    <x v="23"/>
    <s v="SI"/>
    <s v="Política Pública de Envejecimiento y Vejéz"/>
    <m/>
    <n v="10"/>
    <s v="2014 - 2024"/>
    <s v="Implementación"/>
    <s v="Envejecimiento y vejéz"/>
    <n v="29.713261648745522"/>
    <s v="NO"/>
  </r>
  <r>
    <x v="3"/>
    <x v="23"/>
    <s v="SI"/>
    <s v="Política Pública de Mujer y Equidad de Género"/>
    <m/>
    <n v="10"/>
    <s v="2014 - 2024"/>
    <s v="Implementación"/>
    <s v="Mujer y equidad de género"/>
    <n v="30.788530465949826"/>
    <s v="NO"/>
  </r>
  <r>
    <x v="3"/>
    <x v="23"/>
    <s v="SI"/>
    <s v="Política Pública de Primera Infancia, Infancia y Adolescencia"/>
    <m/>
    <n v="10"/>
    <s v="2013 - 2023"/>
    <s v="Implementación"/>
    <s v="PIIA"/>
    <n v="32.186379928315411"/>
    <s v="NO"/>
  </r>
  <r>
    <x v="3"/>
    <x v="24"/>
    <s v="SI"/>
    <s v="Política Pública de Discapacidad "/>
    <m/>
    <s v="Sin dato"/>
    <s v="Sin dato"/>
    <s v="Implementación"/>
    <s v="Discapacidad"/>
    <n v="32.078853046594979"/>
    <s v="NO"/>
  </r>
  <r>
    <x v="3"/>
    <x v="24"/>
    <s v="SI"/>
    <s v="Política Pública de Juventud"/>
    <m/>
    <s v="Sin dato"/>
    <s v="Sin dato"/>
    <s v="Implementación"/>
    <s v="Juventud"/>
    <n v="30.788530465949822"/>
    <s v="NO"/>
  </r>
  <r>
    <x v="3"/>
    <x v="24"/>
    <s v="SI"/>
    <s v="Política Pública de Mujer y Equidad de Género"/>
    <m/>
    <s v="Sin dato"/>
    <s v="Sin dato"/>
    <s v="Implementación"/>
    <s v="Mujer y equidad de género"/>
    <n v="34.229390681003586"/>
    <s v="NO"/>
  </r>
  <r>
    <x v="3"/>
    <x v="24"/>
    <s v="SI"/>
    <s v="Política Pública de Primera Infancia, Infancia y Adolescencia"/>
    <m/>
    <n v="11"/>
    <s v="2014 - 2025"/>
    <s v="Implementación"/>
    <s v="PIIA"/>
    <n v="34.068100358422939"/>
    <s v="NO"/>
  </r>
  <r>
    <x v="3"/>
    <x v="24"/>
    <s v="SI"/>
    <s v="Política Pública de Primera Infancia, Infancia y Adolescencia"/>
    <m/>
    <s v="Sin dato"/>
    <s v="Sin dato"/>
    <s v="Implementación"/>
    <s v="PIIA"/>
    <n v="34.068100358422939"/>
    <s v="NO"/>
  </r>
  <r>
    <x v="3"/>
    <x v="25"/>
    <s v="NO"/>
    <s v="Política Pública de Discapacidad "/>
    <m/>
    <n v="10"/>
    <s v="2017 - 2027"/>
    <s v="Implementación"/>
    <s v="Discapacidad"/>
    <n v="38.207885304659513"/>
    <s v="NO"/>
  </r>
  <r>
    <x v="3"/>
    <x v="25"/>
    <s v="NO"/>
    <s v="Política Pública de Envejecimiento y Vejéz"/>
    <m/>
    <n v="10"/>
    <s v="2017 - 2027"/>
    <s v="Implementación"/>
    <s v="Envejecimiento y vejéz"/>
    <n v="37.186379928315425"/>
    <s v="NO"/>
  </r>
  <r>
    <x v="3"/>
    <x v="25"/>
    <s v="NO"/>
    <s v="Política Pública de Mujer y Equidad de Género"/>
    <m/>
    <n v="10"/>
    <s v="2017 - 2027"/>
    <s v="Implementación"/>
    <s v="Mujer y equidad de género"/>
    <n v="36.326164874551985"/>
    <s v="NO"/>
  </r>
  <r>
    <x v="3"/>
    <x v="25"/>
    <s v="NO"/>
    <s v="Política Pública de Primera Infancia, Infancia y Adolescencia"/>
    <m/>
    <n v="10"/>
    <s v="2017 - 2027"/>
    <s v="Implementación"/>
    <s v="PIIA"/>
    <n v="43.476702508960578"/>
    <s v="NO"/>
  </r>
  <r>
    <x v="3"/>
    <x v="26"/>
    <s v="NO"/>
    <s v="Política Pública de Primera Infancia, Infancia y Adolescencia"/>
    <m/>
    <n v="10"/>
    <s v="2014 - 2024"/>
    <s v="Implementación"/>
    <s v="PIIA"/>
    <n v="43.745519713261658"/>
    <s v="NO"/>
  </r>
  <r>
    <x v="3"/>
    <x v="26"/>
    <s v="NO"/>
    <s v="Política Pública de Seguridad Alimentaria y Nutricional"/>
    <m/>
    <n v="10"/>
    <s v="2016 - 2026"/>
    <s v="Implementación"/>
    <s v="SAN"/>
    <s v="Sin dato"/>
    <s v="NO"/>
  </r>
  <r>
    <x v="3"/>
    <x v="27"/>
    <s v="NO"/>
    <s v="Política Pública de Discapacidad "/>
    <m/>
    <n v="10"/>
    <s v="2017 - 2027"/>
    <s v="Implementación"/>
    <s v="Discapacidad"/>
    <n v="42.885304659498217"/>
    <s v="NO"/>
  </r>
  <r>
    <x v="3"/>
    <x v="27"/>
    <s v="NO"/>
    <s v="Política Pública de Envejecimiento y Vejéz"/>
    <m/>
    <n v="10"/>
    <s v="2017 - 2027"/>
    <s v="Implementación"/>
    <s v="Envejecimiento y vejéz"/>
    <n v="40.681003584229401"/>
    <s v="NO"/>
  </r>
  <r>
    <x v="3"/>
    <x v="27"/>
    <s v="NO"/>
    <s v="Política Pública de Juventud"/>
    <m/>
    <n v="10"/>
    <s v="2017 - 2027"/>
    <s v="Implementación"/>
    <s v="Juventud"/>
    <s v="Sin dato"/>
    <s v="NO"/>
  </r>
  <r>
    <x v="3"/>
    <x v="27"/>
    <s v="NO"/>
    <s v="Política Pública de Mujer y Equidad de Género"/>
    <m/>
    <n v="10"/>
    <s v="2017 - 2027"/>
    <s v="Implementación"/>
    <s v="Mujer y equidad de género"/>
    <n v="31.971326164874551"/>
    <s v="NO"/>
  </r>
  <r>
    <x v="3"/>
    <x v="27"/>
    <s v="NO"/>
    <s v="Política Pública de Primera Infancia, Infancia y Adolescencia"/>
    <m/>
    <n v="10"/>
    <s v="2015 - 2025"/>
    <s v="Implementación"/>
    <s v="PIIA"/>
    <n v="31.971326164874551"/>
    <s v="NO"/>
  </r>
  <r>
    <x v="3"/>
    <x v="27"/>
    <s v="NO"/>
    <s v="Política Pública de Seguridad Alimentaria y Nutricional"/>
    <m/>
    <n v="10"/>
    <s v="2015 - 2025"/>
    <s v="Implementación"/>
    <s v="SAN"/>
    <s v="Sin dato"/>
    <s v="NO"/>
  </r>
  <r>
    <x v="3"/>
    <x v="28"/>
    <s v="SI"/>
    <s v="Política Pública de Envejecimiento y Vejéz"/>
    <m/>
    <n v="12"/>
    <s v="2013 - 2025"/>
    <s v="Implementación"/>
    <s v="Envejecimiento y vejéz"/>
    <n v="33.207885304659506"/>
    <s v="NO"/>
  </r>
  <r>
    <x v="3"/>
    <x v="28"/>
    <s v="SI"/>
    <s v="Política Pública de Mujer y Equidad de Género"/>
    <m/>
    <n v="10"/>
    <s v="2013 - 2023"/>
    <s v="Implementación"/>
    <s v="Mujer y equidad de género"/>
    <n v="42.078853046594986"/>
    <s v="NO"/>
  </r>
  <r>
    <x v="3"/>
    <x v="28"/>
    <s v="SI"/>
    <s v="Política Pública de Primera Infancia, Infancia y Adolescencia"/>
    <m/>
    <n v="10"/>
    <s v="2013 - 2023"/>
    <s v="Implementación"/>
    <s v="PIIA"/>
    <n v="44.01433691756273"/>
    <s v="NO"/>
  </r>
  <r>
    <x v="3"/>
    <x v="29"/>
    <s v="SI"/>
    <s v="Política Pública de Discapacidad "/>
    <m/>
    <s v="Sin dato"/>
    <s v="2017 - 2027"/>
    <s v="Implementación"/>
    <s v="Discapacidad"/>
    <n v="21.827956989247312"/>
    <s v="NO"/>
  </r>
  <r>
    <x v="3"/>
    <x v="29"/>
    <s v="SI"/>
    <s v="Política Pública de Envejecimiento y Vejéz"/>
    <m/>
    <n v="10"/>
    <s v="2017 - 2027"/>
    <s v="Implementación"/>
    <s v="Envejecimiento y vejéz"/>
    <n v="22.096774193548391"/>
    <s v="NO"/>
  </r>
  <r>
    <x v="3"/>
    <x v="29"/>
    <s v="SI"/>
    <s v="Política Pública de Juventud"/>
    <m/>
    <n v="10"/>
    <s v="2017 - 2027"/>
    <s v="Implementación"/>
    <s v="Juventud"/>
    <n v="35.681003584229401"/>
    <s v="NO"/>
  </r>
  <r>
    <x v="3"/>
    <x v="29"/>
    <s v="SI"/>
    <s v="Política Pública de Mujer y Equidad de Género"/>
    <m/>
    <n v="10"/>
    <s v="2017 - 2027"/>
    <s v="Implementación"/>
    <s v="Mujer y equidad de género"/>
    <n v="24.247311827956988"/>
    <s v="NO"/>
  </r>
  <r>
    <x v="3"/>
    <x v="29"/>
    <s v="SI"/>
    <s v="Política Pública de Primera Infancia, Infancia y Adolescencia"/>
    <m/>
    <n v="10"/>
    <s v="2017 - 2027"/>
    <s v="Implementación"/>
    <s v="PIIA"/>
    <n v="43.745519713261658"/>
    <s v="NO"/>
  </r>
  <r>
    <x v="3"/>
    <x v="29"/>
    <s v="SI"/>
    <s v="Política Pública de Seguridad Alimentaria y Nutricional"/>
    <m/>
    <n v="5"/>
    <s v="2015 - 2020"/>
    <s v="Implementación"/>
    <s v="SAN"/>
    <s v="Sin dato"/>
    <s v="NO"/>
  </r>
  <r>
    <x v="4"/>
    <x v="30"/>
    <s v="SI"/>
    <s v="Política Pública de Cultura y Turismo"/>
    <m/>
    <n v="10"/>
    <s v="2018 - 2028"/>
    <s v="Implementación"/>
    <s v="Cultura y turismo"/>
    <n v="47.992831541218642"/>
    <n v="67"/>
  </r>
  <r>
    <x v="4"/>
    <x v="30"/>
    <s v="SI"/>
    <s v="Política Pública de Discapacidad "/>
    <m/>
    <n v="10"/>
    <s v="2018 - 2028"/>
    <s v="Implementación"/>
    <s v="Discapacidad"/>
    <n v="39.928315412186379"/>
    <n v="67"/>
  </r>
  <r>
    <x v="4"/>
    <x v="30"/>
    <s v="SI"/>
    <s v="Política Pública de Envejecimiento y Vejéz"/>
    <m/>
    <n v="10"/>
    <s v="2018 - 2028"/>
    <s v="Implementación"/>
    <s v="Envejecimiento y vejéz"/>
    <n v="44.22"/>
    <n v="67"/>
  </r>
  <r>
    <x v="4"/>
    <x v="30"/>
    <s v="SI"/>
    <s v="Política Pública de Juventud"/>
    <m/>
    <n v="10"/>
    <s v="2018 - 2028"/>
    <s v="Implementación"/>
    <s v="Juventud"/>
    <n v="54.982078853046602"/>
    <n v="67"/>
  </r>
  <r>
    <x v="4"/>
    <x v="30"/>
    <s v="SI"/>
    <s v="Política Pública de Mujer y Equidad de Género"/>
    <m/>
    <n v="9"/>
    <s v="2018 - 2027"/>
    <s v="Implementación"/>
    <s v="Mujer y equidad de género"/>
    <n v="50.681003584229408"/>
    <n v="58"/>
  </r>
  <r>
    <x v="4"/>
    <x v="30"/>
    <s v="SI"/>
    <s v="Política Pública de Primera Infancia, Infancia y Adolescencia"/>
    <m/>
    <n v="10"/>
    <s v="2013 - 2023"/>
    <s v="Implementación"/>
    <s v="PIIA"/>
    <n v="41.541218637992834"/>
    <n v="63"/>
  </r>
  <r>
    <x v="4"/>
    <x v="30"/>
    <s v="SI"/>
    <s v="Política Pública de Recreación y Deporte"/>
    <m/>
    <n v="10"/>
    <s v="2018 - 2028"/>
    <s v="Implementación"/>
    <s v="Recreación y deporte"/>
    <n v="49.605734767025076"/>
    <n v="67"/>
  </r>
  <r>
    <x v="4"/>
    <x v="30"/>
    <s v="SI"/>
    <s v="Política Púlblica Social"/>
    <m/>
    <n v="9"/>
    <s v="2018 - 2027"/>
    <s v="Implementación"/>
    <s v="Social"/>
    <m/>
    <n v="67"/>
  </r>
  <r>
    <x v="4"/>
    <x v="30"/>
    <s v="SI"/>
    <s v="Política Pública de Seguridad Alimentaria y Nutricional"/>
    <m/>
    <n v="10"/>
    <s v="2018 - 2028"/>
    <s v="Implementación"/>
    <s v="SAN"/>
    <n v="43.154121863799283"/>
    <n v="67"/>
  </r>
  <r>
    <x v="4"/>
    <x v="31"/>
    <s v="SI"/>
    <s v="Política Pública de Discapacidad "/>
    <m/>
    <n v="10"/>
    <s v="2016 - 2026"/>
    <s v="Implementación"/>
    <s v="Discapacidad"/>
    <n v="27.025089999999999"/>
    <n v="45"/>
  </r>
  <r>
    <x v="4"/>
    <x v="31"/>
    <s v="SI"/>
    <s v="Política Pública de Primera Infancia, Infancia y Adolescencia"/>
    <m/>
    <n v="10"/>
    <s v="2021 - 2031"/>
    <s v="Implementación"/>
    <s v="PIIA"/>
    <n v="30.788530465949822"/>
    <s v="NO"/>
  </r>
  <r>
    <x v="4"/>
    <x v="32"/>
    <s v="SI"/>
    <s v="Política Pública de Discapacidad "/>
    <m/>
    <n v="10"/>
    <s v="2019 - 2029"/>
    <s v="Implementación"/>
    <s v="Discapacidad"/>
    <m/>
    <n v="75"/>
  </r>
  <r>
    <x v="4"/>
    <x v="33"/>
    <s v="SI"/>
    <s v="Política Pública de Envejecimiento y Vejéz"/>
    <m/>
    <n v="10"/>
    <s v="2019 - 2029"/>
    <s v="Formulación"/>
    <s v="Envejecimiento y vejéz"/>
    <n v="30.250896000000001"/>
    <n v="75"/>
  </r>
  <r>
    <x v="4"/>
    <x v="33"/>
    <s v="SI"/>
    <s v="Política Pública de Primera Infancia, Infancia y Adolescencia"/>
    <m/>
    <n v="10"/>
    <s v="2020 - 2030"/>
    <s v="Implementación"/>
    <s v="PIIA"/>
    <n v="30.788530000000002"/>
    <n v="72"/>
  </r>
  <r>
    <x v="4"/>
    <x v="33"/>
    <s v="SI"/>
    <s v="Política Pública de Seguridad Alimentaria y Nutricional"/>
    <m/>
    <n v="10"/>
    <s v="2020 - 2030"/>
    <s v="Formulación"/>
    <s v="SAN"/>
    <n v="33.476700000000001"/>
    <n v="57"/>
  </r>
  <r>
    <x v="4"/>
    <x v="33"/>
    <s v="SI"/>
    <s v="Política Pública de Victimas del Conflicto Armado"/>
    <m/>
    <n v="10"/>
    <s v="2020 - 2030"/>
    <s v="Formulación"/>
    <s v="Víctimas del conflicto"/>
    <n v="30.250896000000001"/>
    <n v="72"/>
  </r>
  <r>
    <x v="4"/>
    <x v="34"/>
    <s v="SI"/>
    <s v="Política Pública de Discapacidad "/>
    <m/>
    <n v="3"/>
    <s v="2012 - 2015"/>
    <s v="Implementación"/>
    <s v="Discapacidad"/>
    <n v="39.390681000000001"/>
    <n v="30"/>
  </r>
  <r>
    <x v="4"/>
    <x v="34"/>
    <s v="SI"/>
    <s v="Política Pública de Primera Infancia, Infancia y Adolescencia"/>
    <m/>
    <n v="10"/>
    <s v="2013 - 2023"/>
    <s v="Implementación"/>
    <s v="PIIA"/>
    <n v="49.605732000000003"/>
    <n v="45"/>
  </r>
  <r>
    <x v="4"/>
    <x v="35"/>
    <s v="SI"/>
    <s v="Política Pública de Discapacidad "/>
    <m/>
    <n v="10"/>
    <s v="2015 - 2025"/>
    <s v="Implementación"/>
    <s v="Discapacidad"/>
    <n v="37.956989247311839"/>
    <n v="52"/>
  </r>
  <r>
    <x v="4"/>
    <x v="35"/>
    <s v="SI"/>
    <s v="Política Pública de Envejecimiento y Vejéz"/>
    <m/>
    <n v="10"/>
    <s v="2015 - 2025"/>
    <s v="Implementación"/>
    <s v="Envejecimiento y vejéz"/>
    <n v="45.304659498207897"/>
    <n v="52"/>
  </r>
  <r>
    <x v="4"/>
    <x v="35"/>
    <s v="SI"/>
    <s v="Política Pública de Juventud"/>
    <m/>
    <n v="9"/>
    <s v="2020 - 2029"/>
    <s v="Implementación"/>
    <s v="Juventud"/>
    <n v="40.107526881720425"/>
    <n v="52"/>
  </r>
  <r>
    <x v="4"/>
    <x v="35"/>
    <s v="SI"/>
    <s v="Política Pública de Mujer y Equidad de Género"/>
    <m/>
    <n v="10"/>
    <s v="2019 - 2029"/>
    <s v="Implementación"/>
    <s v="Mujer y equidad de género"/>
    <n v="39.390681003584227"/>
    <n v="52"/>
  </r>
  <r>
    <x v="4"/>
    <x v="35"/>
    <s v="SI"/>
    <s v="Política Pública de Primera Infancia, Infancia y Adolescencia"/>
    <m/>
    <n v="10"/>
    <s v="2019 - 2029"/>
    <s v="Implementación"/>
    <s v="PIIA"/>
    <n v="37.240143369175641"/>
    <n v="52"/>
  </r>
  <r>
    <x v="4"/>
    <x v="35"/>
    <s v="SI"/>
    <s v="Política Pública de Salud Mental"/>
    <m/>
    <n v="10"/>
    <s v="2015 - 2025"/>
    <s v="Implementación"/>
    <s v="Salud mental"/>
    <n v="28.100358422939063"/>
    <n v="52"/>
  </r>
  <r>
    <x v="4"/>
    <x v="35"/>
    <s v="SI"/>
    <s v="Política Pública de Seguridad Alimentaria y Nutricional"/>
    <m/>
    <n v="10"/>
    <s v="2020 - 2029"/>
    <s v="Implementación"/>
    <s v="SAN"/>
    <n v="35.089605734767041"/>
    <n v="52"/>
  </r>
  <r>
    <x v="4"/>
    <x v="36"/>
    <s v="SI"/>
    <s v="Política Pública de Mujer y Equidad de Género"/>
    <m/>
    <n v="10"/>
    <s v="2016 - 2026"/>
    <s v="Implementación"/>
    <s v="Mujer y equidad de género"/>
    <m/>
    <n v="45"/>
  </r>
  <r>
    <x v="4"/>
    <x v="36"/>
    <s v="SI"/>
    <s v="Política Pública de Primera Infancia, Infancia y Adolescencia"/>
    <m/>
    <n v="10"/>
    <s v="2014 - 2024"/>
    <s v="Implementación"/>
    <s v="PIIA"/>
    <m/>
    <n v="45"/>
  </r>
  <r>
    <x v="4"/>
    <x v="36"/>
    <s v="SI"/>
    <s v="Política Pública de Discapacidad "/>
    <m/>
    <n v="10"/>
    <s v="2019 - 2029"/>
    <s v="Implementación"/>
    <s v="Discapacidad"/>
    <n v="57.777777777777786"/>
    <n v="48"/>
  </r>
  <r>
    <x v="4"/>
    <x v="37"/>
    <s v="SI"/>
    <s v="Política Pública de Cultura y Turismo"/>
    <m/>
    <n v="10"/>
    <s v="2015 - 2025"/>
    <s v="Implementación"/>
    <s v="Cultura y turismo"/>
    <n v="34.283154121863802"/>
    <n v="68"/>
  </r>
  <r>
    <x v="4"/>
    <x v="37"/>
    <s v="SI"/>
    <s v="Política Pública de Discapacidad "/>
    <m/>
    <n v="9"/>
    <s v="2017 - 2026"/>
    <s v="Implementación"/>
    <s v="Discapacidad"/>
    <n v="53.064516129032249"/>
    <n v="87"/>
  </r>
  <r>
    <x v="4"/>
    <x v="37"/>
    <s v="SI"/>
    <s v="Política Pública de Envejecimiento y Vejéz"/>
    <m/>
    <n v="9"/>
    <s v="2017 - 2026"/>
    <s v="Implementación"/>
    <s v="Envejecimiento y vejéz"/>
    <n v="68.602150537634429"/>
    <n v="75"/>
  </r>
  <r>
    <x v="4"/>
    <x v="37"/>
    <s v="SI"/>
    <s v="Política Pública de Juventud"/>
    <m/>
    <n v="10"/>
    <s v="2017 - 2027"/>
    <s v="Implementación"/>
    <s v="Juventud"/>
    <n v="38.745519713261665"/>
    <n v="60"/>
  </r>
  <r>
    <x v="4"/>
    <x v="37"/>
    <s v="SI"/>
    <s v="Política Pública de Mujer y Equidad de Género"/>
    <s v="Acuerdo No.0014 de 2015"/>
    <n v="10"/>
    <s v="2015 - 2025"/>
    <s v="Implementación"/>
    <s v="Mujer y equidad de género"/>
    <n v="42.258064516129046"/>
    <n v="83"/>
  </r>
  <r>
    <x v="4"/>
    <x v="37"/>
    <s v="SI"/>
    <s v="Política Pública de Primera Infancia, Infancia y Adolescencia"/>
    <m/>
    <n v="9"/>
    <s v="2013 - 2022"/>
    <s v="Implementación"/>
    <s v="PIIA"/>
    <n v="31.98924731182796"/>
    <n v="67"/>
  </r>
  <r>
    <x v="4"/>
    <x v="37"/>
    <s v="SI"/>
    <s v="Política Pública de Protección y Bienestar Animal"/>
    <m/>
    <s v="Sin dato"/>
    <s v="Sin dato"/>
    <s v="Formulación"/>
    <s v="Protección y bienestar animal"/>
    <n v="83.333333333333343"/>
    <n v="58"/>
  </r>
  <r>
    <x v="4"/>
    <x v="37"/>
    <s v="SI"/>
    <s v="Política Pública de Seguridad Alimentaria y Nutricional"/>
    <m/>
    <n v="11"/>
    <s v="2020 - 2031"/>
    <s v="Implementación"/>
    <s v="SAN"/>
    <n v="57.365591397849464"/>
    <n v="75"/>
  </r>
  <r>
    <x v="5"/>
    <x v="38"/>
    <s v="SI"/>
    <s v="Política Pública de Discapacidad "/>
    <m/>
    <n v="10"/>
    <s v="2017 - 2027"/>
    <s v="Implementación"/>
    <s v="Discapacidad"/>
    <n v="67.992831541218649"/>
    <n v="57"/>
  </r>
  <r>
    <x v="5"/>
    <x v="38"/>
    <s v="SI"/>
    <s v="Política Pública de Envejecimiento y Vejéz"/>
    <m/>
    <n v="10"/>
    <s v="2017 - 2027"/>
    <s v="Implementación"/>
    <s v="Envejecimiento y vejéz"/>
    <s v="Sin dato"/>
    <s v="NO"/>
  </r>
  <r>
    <x v="5"/>
    <x v="38"/>
    <s v="SI"/>
    <s v="Política Pública de Familia"/>
    <m/>
    <n v="9"/>
    <s v="2018 - 2027"/>
    <s v="Implementación"/>
    <s v="Familia"/>
    <s v="Sin dato"/>
    <n v="37"/>
  </r>
  <r>
    <x v="5"/>
    <x v="38"/>
    <s v="SI"/>
    <s v="Política Pública de Juventud"/>
    <m/>
    <n v="10"/>
    <s v="2018 - 2028"/>
    <s v="Implementación"/>
    <s v="Juventud"/>
    <s v="Sin dato"/>
    <n v="60"/>
  </r>
  <r>
    <x v="5"/>
    <x v="38"/>
    <s v="SI"/>
    <s v="Política Pública de Mujer y Equidad de Género"/>
    <m/>
    <n v="10"/>
    <s v="2017 - 2027"/>
    <s v="Implementación"/>
    <s v="Mujer y equidad de género"/>
    <s v="Sin dato"/>
    <n v="57"/>
  </r>
  <r>
    <x v="5"/>
    <x v="38"/>
    <s v="SI"/>
    <s v="Política Pública de Primera Infancia, Infancia y Adolescencia"/>
    <m/>
    <n v="10"/>
    <s v="2016 - 2026"/>
    <s v="Implementación"/>
    <s v="PIIA"/>
    <s v="Sin dato"/>
    <n v="67"/>
  </r>
  <r>
    <x v="5"/>
    <x v="38"/>
    <s v="SI"/>
    <s v="Política Pública de Victimas del Conflicto Armado"/>
    <m/>
    <n v="10"/>
    <s v="2019 - 2029"/>
    <s v="Implementación"/>
    <s v="Víctimas del conflicto"/>
    <s v="Sin dato"/>
    <n v="60"/>
  </r>
  <r>
    <x v="5"/>
    <x v="39"/>
    <s v="SI"/>
    <s v="Política Pública de Discapacidad "/>
    <m/>
    <n v="10"/>
    <s v="2020 - 2030"/>
    <s v="Implementación"/>
    <s v="Discapacidad"/>
    <n v="53.906810035842291"/>
    <n v="75"/>
  </r>
  <r>
    <x v="5"/>
    <x v="39"/>
    <s v="SI"/>
    <s v="Política Pública de Envejecimiento y Vejéz"/>
    <m/>
    <n v="10"/>
    <s v="2020 - 2030"/>
    <s v="Implementación"/>
    <s v="Envejecimiento y vejéz"/>
    <n v="51.577060931899631"/>
    <n v="67"/>
  </r>
  <r>
    <x v="5"/>
    <x v="39"/>
    <s v="SI"/>
    <s v="Política Pública de Mujer y Equidad de Género"/>
    <m/>
    <n v="10"/>
    <s v="2014 - 2024"/>
    <s v="Implementación"/>
    <s v="Mujer y equidad de género"/>
    <n v="81.25"/>
    <n v="37"/>
  </r>
  <r>
    <x v="5"/>
    <x v="39"/>
    <s v="SI"/>
    <s v="Política Pública de Primera Infancia, Infancia y Adolescencia"/>
    <m/>
    <n v="10"/>
    <s v="2020 - 2030"/>
    <s v="Implementación"/>
    <s v="PIIA"/>
    <n v="51.218637992831539"/>
    <n v="58"/>
  </r>
  <r>
    <x v="5"/>
    <x v="39"/>
    <s v="SI"/>
    <s v="Política Pública de Seguridad Alimentaria y Nutricional"/>
    <m/>
    <n v="10"/>
    <s v="2020 - 2030"/>
    <s v="Implementación"/>
    <s v="SAN"/>
    <n v="49.336917562724011"/>
    <n v="75"/>
  </r>
  <r>
    <x v="5"/>
    <x v="40"/>
    <s v="SI"/>
    <s v="Política Pública de Discapacidad "/>
    <s v="Acuerdo No.006 de 2018"/>
    <n v="10"/>
    <s v="2017 - 2027"/>
    <s v="Implementación"/>
    <s v="Discapacidad"/>
    <n v="73.799283154121881"/>
    <n v="55"/>
  </r>
  <r>
    <x v="5"/>
    <x v="40"/>
    <s v="SI"/>
    <s v="Política Pública de Envejecimiento y Vejéz"/>
    <s v="Acuerdo No.016 de 2012"/>
    <n v="10"/>
    <s v="2017 - 2027"/>
    <s v="Implementación"/>
    <s v="Envejecimiento y vejéz"/>
    <n v="71.111111111111114"/>
    <n v="58"/>
  </r>
  <r>
    <x v="5"/>
    <x v="40"/>
    <s v="SI"/>
    <s v="Política Pública de Mujer y Equidad de Género"/>
    <m/>
    <n v="10"/>
    <s v="2017 - 2027"/>
    <s v="Implementación"/>
    <s v="Mujer y equidad de género"/>
    <n v="49.999999999999993"/>
    <n v="37"/>
  </r>
  <r>
    <x v="5"/>
    <x v="40"/>
    <s v="SI"/>
    <s v="Política Pública de Primera Infancia, Infancia y Adolescencia"/>
    <m/>
    <n v="10"/>
    <s v="2021 - 2031"/>
    <s v="Implementación"/>
    <s v="PIIA"/>
    <n v="45.833333333333336"/>
    <n v="58"/>
  </r>
  <r>
    <x v="5"/>
    <x v="41"/>
    <s v="SI"/>
    <s v="Política Pública de Discapacidad "/>
    <m/>
    <n v="12"/>
    <s v="2013 - 2025"/>
    <s v="Implementación"/>
    <s v="Discapacidad"/>
    <n v="39.390681003584234"/>
    <n v="67"/>
  </r>
  <r>
    <x v="5"/>
    <x v="41"/>
    <s v="SI"/>
    <s v="Política Pública de Envejecimiento y Vejéz"/>
    <m/>
    <n v="10"/>
    <s v="2013 - 2023"/>
    <s v="Implementación"/>
    <s v="Envejecimiento y vejéz"/>
    <n v="42.078853046594993"/>
    <n v="43"/>
  </r>
  <r>
    <x v="5"/>
    <x v="41"/>
    <s v="SI"/>
    <s v="Política Pública de Mujer y Equidad de Género"/>
    <m/>
    <n v="12"/>
    <s v="2013 - 2025"/>
    <s v="Implementación"/>
    <s v="Mujer y equidad de género"/>
    <n v="44.498207885304666"/>
    <n v="45"/>
  </r>
  <r>
    <x v="5"/>
    <x v="41"/>
    <s v="SI"/>
    <s v="Política Pública de Primera Infancia, Infancia y Adolescencia"/>
    <m/>
    <n v="10"/>
    <s v="2013 - 2023"/>
    <s v="Implementación"/>
    <s v="PIIA"/>
    <n v="37.508960573476713"/>
    <n v="37"/>
  </r>
  <r>
    <x v="5"/>
    <x v="42"/>
    <s v="SI"/>
    <s v="Política Pública de Envejecimiento y Vejéz"/>
    <m/>
    <n v="10"/>
    <s v="2020 - 2030"/>
    <s v="Implementación"/>
    <s v="Envejecimiento y vejéz"/>
    <s v="Sin dato"/>
    <n v="37"/>
  </r>
  <r>
    <x v="5"/>
    <x v="42"/>
    <s v="SI"/>
    <s v="Política Pública de Mujer y Equidad de Género"/>
    <m/>
    <n v="10"/>
    <s v="2020 - 2030"/>
    <s v="Implementación"/>
    <s v="Mujer y equidad de género"/>
    <s v="Sin dato"/>
    <n v="37"/>
  </r>
  <r>
    <x v="5"/>
    <x v="42"/>
    <s v="SI"/>
    <s v="Política Pública de Primera Infancia, Infancia y Adolescencia"/>
    <m/>
    <n v="10"/>
    <s v="2020 - 2030"/>
    <s v="Implementación"/>
    <s v="PIIA"/>
    <n v="59.066666666666663"/>
    <n v="58"/>
  </r>
  <r>
    <x v="5"/>
    <x v="43"/>
    <s v="SI"/>
    <s v="Política Pública de Primera Infancia, Infancia y Adolescencia"/>
    <m/>
    <n v="10"/>
    <s v="2019 - 2029"/>
    <s v="Implementación"/>
    <s v="PIIA"/>
    <m/>
    <n v="58"/>
  </r>
  <r>
    <x v="5"/>
    <x v="43"/>
    <s v="SI"/>
    <s v="Política Pública de Mujer y Equidad de Género"/>
    <m/>
    <n v="10"/>
    <s v="2017 - 2027"/>
    <s v="Implementación"/>
    <s v="Mujer y equidad de género"/>
    <m/>
    <n v="53"/>
  </r>
  <r>
    <x v="5"/>
    <x v="43"/>
    <s v="SI"/>
    <s v="Política Pública de Envejecimiento y Vejéz"/>
    <m/>
    <n v="10"/>
    <s v="2019 - 2029"/>
    <s v="Implementación"/>
    <s v="Envejecimiento y vejez"/>
    <m/>
    <n v="53"/>
  </r>
  <r>
    <x v="5"/>
    <x v="43"/>
    <s v="SI"/>
    <s v="Política Pública de Discapacidad "/>
    <m/>
    <n v="10"/>
    <s v="2020 - 2030"/>
    <s v="Implementación"/>
    <s v="Discapacidad"/>
    <m/>
    <n v="37"/>
  </r>
  <r>
    <x v="5"/>
    <x v="43"/>
    <s v="SI"/>
    <s v="Política Pública de Seguridad Alimentaria y Nutricional"/>
    <m/>
    <n v="12"/>
    <s v="2020 - 2032"/>
    <s v="Implementación"/>
    <s v="SAN"/>
    <m/>
    <n v="58"/>
  </r>
  <r>
    <x v="6"/>
    <x v="44"/>
    <s v="SI"/>
    <s v="Política Pública de Discapacidad "/>
    <m/>
    <n v="10"/>
    <s v="2018 - 2028"/>
    <s v="Implementación"/>
    <s v="Discapacidad"/>
    <n v="33.15412186379929"/>
    <s v="NO"/>
  </r>
  <r>
    <x v="6"/>
    <x v="44"/>
    <s v="SI"/>
    <s v="Política Pública de Envejecimiento y Vejéz"/>
    <m/>
    <n v="9"/>
    <s v="2016 - 2025"/>
    <s v="Implementación"/>
    <s v="Envejecimiento y vejéz"/>
    <n v="30.788530465949826"/>
    <s v="NO"/>
  </r>
  <r>
    <x v="6"/>
    <x v="44"/>
    <s v="SI"/>
    <s v="Política Pública de Primera Infancia, Infancia y Adolescencia"/>
    <m/>
    <n v="12"/>
    <s v="2014 - 2026"/>
    <s v="Implementación"/>
    <s v="PIIA"/>
    <n v="30.788530465949826"/>
    <s v="NO"/>
  </r>
  <r>
    <x v="6"/>
    <x v="45"/>
    <s v="SI"/>
    <s v="Política Pública de Acción Comunal"/>
    <m/>
    <n v="10"/>
    <s v="2021 - 2031"/>
    <s v="Implementación"/>
    <s v="Acción comunal"/>
    <s v="Sin dato"/>
    <n v="30"/>
  </r>
  <r>
    <x v="6"/>
    <x v="45"/>
    <s v="SI"/>
    <s v="Política Pública de Discapacidad "/>
    <m/>
    <n v="10"/>
    <s v="2016 - 2026"/>
    <s v="Implementación"/>
    <s v="Discapacidad"/>
    <n v="28.100358422939063"/>
    <n v="45"/>
  </r>
  <r>
    <x v="6"/>
    <x v="45"/>
    <s v="SI"/>
    <s v="Política Pública de Envejecimiento y Vejéz"/>
    <m/>
    <n v="10"/>
    <s v="2017 - 2027"/>
    <s v="Implementación"/>
    <s v="Envejecimiento y vejéz"/>
    <n v="46.379928315412194"/>
    <n v="48"/>
  </r>
  <r>
    <x v="6"/>
    <x v="45"/>
    <s v="SI"/>
    <s v="Política Pública de Juventud"/>
    <m/>
    <s v="Sin dato"/>
    <s v="Sin dato"/>
    <s v="Implementación"/>
    <s v="Juventud"/>
    <s v="Sin dato"/>
    <s v="NO"/>
  </r>
  <r>
    <x v="6"/>
    <x v="45"/>
    <s v="SI"/>
    <s v="Política Pública de Mujer y Equidad de Género"/>
    <m/>
    <n v="9"/>
    <s v="2016 - 2025"/>
    <s v="Implementación"/>
    <s v="Mujer y equidad de género"/>
    <n v="29.713261648745515"/>
    <n v="45"/>
  </r>
  <r>
    <x v="6"/>
    <x v="45"/>
    <s v="SI"/>
    <s v="Política Pública de Primera Infancia, Infancia y Adolescencia"/>
    <m/>
    <n v="9"/>
    <s v="2014 - 2023"/>
    <s v="Implementación"/>
    <s v="PIIA"/>
    <n v="36.702508960573489"/>
    <n v="52"/>
  </r>
  <r>
    <x v="7"/>
    <x v="46"/>
    <s v="SI"/>
    <s v="Política Pública de Discapacidad "/>
    <m/>
    <n v="10"/>
    <s v="2019 - 2029"/>
    <s v="Implementación"/>
    <s v="Discapacidad"/>
    <n v="65.089605734767034"/>
    <n v="45"/>
  </r>
  <r>
    <x v="7"/>
    <x v="46"/>
    <s v="SI"/>
    <s v="Política Pública de Envejecimiento y Vejéz"/>
    <m/>
    <n v="10"/>
    <s v="2019 - 2029"/>
    <s v="Implementación"/>
    <s v="Envejecimiento y vejéz"/>
    <n v="61.487455197132633"/>
    <n v="45"/>
  </r>
  <r>
    <x v="7"/>
    <x v="46"/>
    <s v="SI"/>
    <s v="Política Pública de Primera Infancia, Infancia y Adolescencia"/>
    <m/>
    <n v="9"/>
    <s v="2014 - 2023"/>
    <s v="Implementación"/>
    <s v="PIIA"/>
    <n v="49.068100358422946"/>
    <n v="45"/>
  </r>
  <r>
    <x v="7"/>
    <x v="47"/>
    <s v="SI"/>
    <s v="Política Pública de Educación Ambiental"/>
    <m/>
    <n v="10"/>
    <s v="2021 - 2031"/>
    <s v="Formulación"/>
    <s v="Educación ambiental"/>
    <n v="82.266666666666666"/>
    <s v="NO"/>
  </r>
  <r>
    <x v="7"/>
    <x v="47"/>
    <s v="SI"/>
    <s v="Política Pública de Envejecimiento y Vejéz"/>
    <m/>
    <n v="9"/>
    <s v="2020 - 2029"/>
    <s v="Implementación"/>
    <s v="Envejecimiento y vejéz"/>
    <n v="44.605734767025098"/>
    <n v="30"/>
  </r>
  <r>
    <x v="7"/>
    <x v="47"/>
    <s v="SI"/>
    <s v="Política Pública de Juventud"/>
    <m/>
    <n v="9"/>
    <s v="2020 - 2029"/>
    <s v="Implementación"/>
    <s v="Juventud"/>
    <n v="45.681003584229387"/>
    <n v="30"/>
  </r>
  <r>
    <x v="7"/>
    <x v="47"/>
    <s v="SI"/>
    <s v="Política Pública de Primera Infancia, Infancia y Adolescencia"/>
    <m/>
    <n v="9"/>
    <s v="2020 - 2029"/>
    <s v="Implementación"/>
    <s v="PIIA"/>
    <n v="41.810035842293907"/>
    <n v="30"/>
  </r>
  <r>
    <x v="7"/>
    <x v="48"/>
    <s v="SI"/>
    <s v="Política Pública de Discapacidad "/>
    <m/>
    <n v="10"/>
    <s v="2017 - 2027"/>
    <s v="Implementación"/>
    <s v="Discapacidad"/>
    <n v="50.215053763440856"/>
    <n v="35"/>
  </r>
  <r>
    <x v="7"/>
    <x v="48"/>
    <s v="SI"/>
    <s v="Política Pública de Envejecimiento y Vejéz"/>
    <m/>
    <n v="10"/>
    <s v="2019 - 2029"/>
    <s v="Implementación"/>
    <s v="Envejecimiento y vejéz"/>
    <n v="48.15412186379929"/>
    <n v="45"/>
  </r>
  <r>
    <x v="7"/>
    <x v="48"/>
    <s v="SI"/>
    <s v="Política Pública de Juventud"/>
    <m/>
    <n v="9"/>
    <s v="2020 - 2029"/>
    <s v="Implementación"/>
    <s v="Juventud"/>
    <n v="52.347670250896059"/>
    <n v="45"/>
  </r>
  <r>
    <x v="7"/>
    <x v="48"/>
    <s v="SI"/>
    <s v="Política Pública de Mujer y Equidad de Género"/>
    <m/>
    <n v="10"/>
    <s v="2019 - 2029"/>
    <s v="Implementación"/>
    <s v="Mujer y equidad de género"/>
    <n v="50.896057347670251"/>
    <n v="53"/>
  </r>
  <r>
    <x v="7"/>
    <x v="48"/>
    <s v="SI"/>
    <s v="Política Pública de Primera Infancia, Infancia y Adolescencia"/>
    <m/>
    <n v="10"/>
    <s v="2019 - 2029"/>
    <s v="Implementación"/>
    <s v="PIIA"/>
    <n v="66.594982078853064"/>
    <n v="45"/>
  </r>
  <r>
    <x v="7"/>
    <x v="49"/>
    <s v="SI"/>
    <s v="Política Pública de Discapacidad "/>
    <m/>
    <n v="10"/>
    <s v="2017 - 2027"/>
    <s v="Implementación"/>
    <s v="Discapacidad"/>
    <n v="72.508960573476713"/>
    <n v="52"/>
  </r>
  <r>
    <x v="7"/>
    <x v="49"/>
    <s v="SI"/>
    <s v="Política Pública de Envejecimiento y Vejéz"/>
    <m/>
    <n v="10"/>
    <s v="2018 - 2028"/>
    <s v="Implementación"/>
    <s v="Envejecimiento y vejéz"/>
    <n v="68.960573476702521"/>
    <n v="52"/>
  </r>
  <r>
    <x v="7"/>
    <x v="49"/>
    <s v="SI"/>
    <s v="Política Pública de Juventud"/>
    <m/>
    <n v="10"/>
    <s v="2018 - 2028"/>
    <s v="Implementación"/>
    <s v="Juventud"/>
    <n v="43.691756272401442"/>
    <n v="52"/>
  </r>
  <r>
    <x v="7"/>
    <x v="49"/>
    <s v="SI"/>
    <s v="Política Pública de Mujer y Equidad de Género"/>
    <m/>
    <n v="10"/>
    <s v="2018 - 2028"/>
    <s v="Implementación"/>
    <s v="Mujer y equidad de género"/>
    <n v="72.186379928315432"/>
    <n v="52"/>
  </r>
  <r>
    <x v="7"/>
    <x v="49"/>
    <s v="SI"/>
    <s v="Política Pública de Primera Infancia, Infancia y Adolescencia"/>
    <m/>
    <n v="9"/>
    <s v="2014 - 2023"/>
    <s v="Implementación"/>
    <s v="PIIA"/>
    <n v="54.713261648745529"/>
    <s v="NO"/>
  </r>
  <r>
    <x v="7"/>
    <x v="49"/>
    <s v="SI"/>
    <s v="Política Pública de Salud Mental"/>
    <m/>
    <n v="10"/>
    <s v="2018 - 2028"/>
    <s v="Implementación"/>
    <s v="Salud mental"/>
    <n v="54.713261648745537"/>
    <n v="40"/>
  </r>
  <r>
    <x v="7"/>
    <x v="50"/>
    <s v="SI"/>
    <s v="Política Pública de Discapacidad "/>
    <m/>
    <n v="10"/>
    <s v="2018 - 2028"/>
    <s v="Implementación"/>
    <s v="Discapacidad"/>
    <n v="54.623655913978482"/>
    <n v="45"/>
  </r>
  <r>
    <x v="7"/>
    <x v="50"/>
    <s v="SI"/>
    <s v="Política Pública de Educación Ambiental"/>
    <m/>
    <n v="10"/>
    <s v="2019 - 2029"/>
    <s v="Implementación"/>
    <s v="Educación ambiental"/>
    <n v="55.519713261648761"/>
    <n v="53"/>
  </r>
  <r>
    <x v="7"/>
    <x v="50"/>
    <s v="SI"/>
    <s v="Política Pública de Envejecimiento y Vejéz"/>
    <m/>
    <n v="10"/>
    <s v="2014 - 2024"/>
    <s v="Implementación"/>
    <s v="Envejecimiento y vejéz"/>
    <n v="68.960573476702521"/>
    <n v="45"/>
  </r>
  <r>
    <x v="7"/>
    <x v="50"/>
    <s v="SI"/>
    <s v="Política Pública de Mujer y Equidad de Género"/>
    <m/>
    <n v="10"/>
    <s v="2014 - 2024"/>
    <s v="Implementación"/>
    <s v="Mujer y equidad de género"/>
    <n v="72.186379928315432"/>
    <n v="53"/>
  </r>
  <r>
    <x v="7"/>
    <x v="50"/>
    <s v="SI"/>
    <s v="Política Pública de Primera Infancia, Infancia y Adolescencia"/>
    <m/>
    <n v="10"/>
    <s v="2013 - 2023"/>
    <s v="Implementación"/>
    <s v="PIIA"/>
    <n v="54.713261648745529"/>
    <s v="NO"/>
  </r>
  <r>
    <x v="7"/>
    <x v="51"/>
    <s v="SI"/>
    <s v="Política Pública de Discapacidad "/>
    <m/>
    <n v="10"/>
    <s v="2019 - 2029"/>
    <s v="Implementación"/>
    <s v="Discapacidad"/>
    <m/>
    <n v="57"/>
  </r>
  <r>
    <x v="7"/>
    <x v="51"/>
    <s v="SI"/>
    <s v="Política Pública de Primera Infancia, Infancia y Adolescencia"/>
    <m/>
    <n v="10"/>
    <s v="2013 - 2023"/>
    <s v="Implementación"/>
    <s v="PIIA"/>
    <n v="68.8888888888889"/>
    <n v="60"/>
  </r>
  <r>
    <x v="7"/>
    <x v="52"/>
    <s v="SI"/>
    <s v="Política Pública de Discapacidad "/>
    <m/>
    <n v="10"/>
    <s v="2018 - 2028"/>
    <s v="Implementación"/>
    <s v="Discapacidad"/>
    <n v="40.19713261648748"/>
    <n v="45"/>
  </r>
  <r>
    <x v="7"/>
    <x v="52"/>
    <s v="SI"/>
    <s v="Política Pública de Primera Infancia, Infancia y Adolescencia"/>
    <m/>
    <n v="10"/>
    <s v="2013 - 2023"/>
    <s v="Implementación"/>
    <s v="PIIA"/>
    <n v="63.799283154121866"/>
    <n v="45"/>
  </r>
  <r>
    <x v="7"/>
    <x v="53"/>
    <s v="SI"/>
    <s v="Política Pública de Discapacidad "/>
    <m/>
    <n v="10"/>
    <s v="2017 - 2027"/>
    <s v="Implementación"/>
    <s v="Discapacidad"/>
    <n v="42.078853046595"/>
    <n v="60"/>
  </r>
  <r>
    <x v="7"/>
    <x v="53"/>
    <s v="SI"/>
    <s v="Política Pública de Mujer y Equidad de Género"/>
    <m/>
    <n v="10"/>
    <s v="2019 - 2029"/>
    <s v="Implementación"/>
    <s v="Mujer y equidad de género"/>
    <n v="55.197132616487444"/>
    <n v="60"/>
  </r>
  <r>
    <x v="7"/>
    <x v="53"/>
    <s v="SI"/>
    <s v="Política Pública de Primera Infancia, Infancia y Adolescencia"/>
    <m/>
    <n v="10"/>
    <s v="2013 - 2023"/>
    <s v="Implementación"/>
    <s v="PIIA"/>
    <n v="35.627240143369185"/>
    <n v="60"/>
  </r>
  <r>
    <x v="7"/>
    <x v="54"/>
    <s v="SI"/>
    <s v="Política Pública de Discapacidad "/>
    <m/>
    <n v="10"/>
    <s v="2019 - 2029"/>
    <s v="Implementación"/>
    <s v="Discapacidad"/>
    <n v="43.584229390680996"/>
    <n v="30"/>
  </r>
  <r>
    <x v="7"/>
    <x v="54"/>
    <s v="SI"/>
    <s v="Política Pública de Envejecimiento y Vejéz"/>
    <m/>
    <n v="10"/>
    <s v="2019 - 2029"/>
    <s v="Implementación"/>
    <s v="Envejecimiento y vejéz"/>
    <n v="44.19354838709679"/>
    <n v="30"/>
  </r>
  <r>
    <x v="7"/>
    <x v="54"/>
    <s v="SI"/>
    <s v="Política Pública de Mujer y Equidad de Género"/>
    <m/>
    <n v="10"/>
    <s v="2018 - 2028"/>
    <s v="Implementación"/>
    <s v="Mujer y equidad de género"/>
    <n v="54.774193548387089"/>
    <s v="NO"/>
  </r>
  <r>
    <x v="7"/>
    <x v="54"/>
    <s v="SI"/>
    <s v="Política Pública de Primera Infancia, Infancia y Adolescencia"/>
    <m/>
    <n v="9"/>
    <s v="2014 - 2023"/>
    <s v="Implementación"/>
    <s v="PIIA"/>
    <n v="62.150537634408622"/>
    <n v="30"/>
  </r>
  <r>
    <x v="7"/>
    <x v="54"/>
    <s v="SI"/>
    <s v="Política Pública de Salud Mental"/>
    <m/>
    <n v="10"/>
    <s v="2020 - 2030"/>
    <s v="Implementación"/>
    <s v="Salud mental"/>
    <n v="63.906810035842298"/>
    <n v="30"/>
  </r>
  <r>
    <x v="7"/>
    <x v="54"/>
    <s v="SI"/>
    <s v="Política Pública de Seguridad Alimentaria y Nutricional"/>
    <m/>
    <n v="10"/>
    <s v="2021 - 2031"/>
    <s v="Implementación"/>
    <s v="SAN"/>
    <n v="46.756272401433698"/>
    <n v="30"/>
  </r>
  <r>
    <x v="7"/>
    <x v="55"/>
    <s v="SI"/>
    <s v="Política Pública de Discapacidad "/>
    <m/>
    <n v="10"/>
    <s v="2017 - 2027"/>
    <s v="Implementación"/>
    <s v="Discapacidad"/>
    <n v="66.702508960573496"/>
    <n v="77"/>
  </r>
  <r>
    <x v="7"/>
    <x v="55"/>
    <s v="SI"/>
    <s v="Política Pública de Envejecimiento y Vejéz"/>
    <m/>
    <n v="10"/>
    <s v="2017 - 2027"/>
    <s v="Implementación"/>
    <s v="Envejecimiento y vejéz"/>
    <n v="59.892473118279568"/>
    <n v="57"/>
  </r>
  <r>
    <x v="7"/>
    <x v="55"/>
    <s v="SI"/>
    <s v="Política Pública de Juventud"/>
    <m/>
    <n v="10"/>
    <s v="2020 - 2027"/>
    <s v="Implementación"/>
    <s v="Juventud"/>
    <n v="61.326164874551971"/>
    <n v="55"/>
  </r>
  <r>
    <x v="7"/>
    <x v="55"/>
    <s v="SI"/>
    <s v="Política Pública de Mujer y Equidad de Género"/>
    <m/>
    <n v="10"/>
    <s v="2017 - 2027"/>
    <s v="Implementación"/>
    <s v="Mujer y equidad de género"/>
    <n v="67.043010752688176"/>
    <n v="60"/>
  </r>
  <r>
    <x v="7"/>
    <x v="55"/>
    <s v="SI"/>
    <s v="Política Pública de Primera Infancia, Infancia y Adolescencia"/>
    <m/>
    <n v="10"/>
    <s v="2013 - 2023"/>
    <s v="Implementación"/>
    <s v="PIIA"/>
    <n v="56.881720430107528"/>
    <n v="43"/>
  </r>
  <r>
    <x v="7"/>
    <x v="55"/>
    <s v="SI"/>
    <s v="Política Pública de Seguridad Alimentaria y Nutricional"/>
    <m/>
    <n v="10"/>
    <s v="2017 - 2027"/>
    <s v="Implementación"/>
    <s v="SAN"/>
    <n v="63.74551971326165"/>
    <n v="43"/>
  </r>
  <r>
    <x v="8"/>
    <x v="56"/>
    <s v="SI"/>
    <s v="Política Pública de Discapacidad "/>
    <m/>
    <n v="10"/>
    <s v="2015 - 2025"/>
    <s v="Implementación"/>
    <s v="Discapacidad"/>
    <n v="19.498207885304655"/>
    <n v="45"/>
  </r>
  <r>
    <x v="8"/>
    <x v="56"/>
    <s v="SI"/>
    <s v="Política Pública de Envejecimiento y Vejéz"/>
    <m/>
    <n v="10"/>
    <s v="2015 - 2025"/>
    <s v="Implementación"/>
    <s v="Envejecimiento y vejéz"/>
    <n v="44.767025089605738"/>
    <n v="45"/>
  </r>
  <r>
    <x v="8"/>
    <x v="56"/>
    <s v="SI"/>
    <s v="Política Pública de Mujer y Equidad de Género"/>
    <m/>
    <n v="10"/>
    <s v="2015 - 2025"/>
    <s v="Implementación"/>
    <s v="Mujer y equidad de género"/>
    <n v="22.186379928315404"/>
    <n v="45"/>
  </r>
  <r>
    <x v="8"/>
    <x v="56"/>
    <s v="SI"/>
    <s v="Política Pública de Primera Infancia, Infancia y Adolescencia"/>
    <m/>
    <n v="10"/>
    <s v="2015 - 2025"/>
    <s v="Implementación"/>
    <s v="PIIA"/>
    <n v="51.218637992831546"/>
    <n v="45"/>
  </r>
  <r>
    <x v="8"/>
    <x v="57"/>
    <s v="SI"/>
    <s v="Política Pública de Discapacidad "/>
    <m/>
    <n v="10"/>
    <s v="2019 - 2029"/>
    <s v="Implementación"/>
    <s v="Discapacidad"/>
    <s v="Sin dato"/>
    <n v="45"/>
  </r>
  <r>
    <x v="8"/>
    <x v="57"/>
    <s v="SI"/>
    <s v="Política Pública de Mujer y Equidad de Género"/>
    <m/>
    <n v="10"/>
    <s v="2021 - 2031"/>
    <s v="Implementación"/>
    <s v="Mujer y equidad de género"/>
    <s v="Sin dato"/>
    <n v="45"/>
  </r>
  <r>
    <x v="8"/>
    <x v="57"/>
    <s v="SI"/>
    <s v="Política Pública de Primera Infancia, Infancia y Adolescencia"/>
    <s v="Decreto de 2014"/>
    <n v="10"/>
    <s v="2014 - 2024"/>
    <s v="Implementación"/>
    <s v="PIIA"/>
    <s v="Sin dato"/>
    <s v="NO"/>
  </r>
  <r>
    <x v="8"/>
    <x v="58"/>
    <s v="SI"/>
    <s v="Política Pública de Discapacidad "/>
    <m/>
    <n v="10"/>
    <s v="2019 - 2029"/>
    <s v="Implementación"/>
    <s v="Discapacidad"/>
    <s v="Sin dato"/>
    <n v="45"/>
  </r>
  <r>
    <x v="8"/>
    <x v="58"/>
    <s v="SI"/>
    <s v="Política Pública de Envejecimiento y Vejéz"/>
    <m/>
    <n v="10"/>
    <s v="2017 - 2027"/>
    <s v="Implementación"/>
    <s v="Envejecimiento y vejéz"/>
    <s v="Sin dato"/>
    <n v="60"/>
  </r>
  <r>
    <x v="8"/>
    <x v="58"/>
    <s v="SI"/>
    <s v="Política Pública de Mujer y Equidad de Género"/>
    <m/>
    <n v="10"/>
    <s v="2017 - 2027"/>
    <s v="Implementación"/>
    <s v="Mujer y equidad de género"/>
    <s v="Sin dato"/>
    <n v="57"/>
  </r>
  <r>
    <x v="8"/>
    <x v="58"/>
    <s v="SI"/>
    <s v="Política Pública de Primera Infancia, Infancia y Adolescencia"/>
    <m/>
    <n v="10"/>
    <s v="2017 - 2027"/>
    <s v="Implementación"/>
    <s v="PIIA"/>
    <s v="Sin dato"/>
    <n v="60"/>
  </r>
  <r>
    <x v="8"/>
    <x v="59"/>
    <s v="SI"/>
    <s v="Política Pública de Discapacidad "/>
    <m/>
    <n v="10"/>
    <s v="2019 - 2029"/>
    <s v="Implementación"/>
    <s v="Discapacidad"/>
    <n v="51.648745519713259"/>
    <n v="45"/>
  </r>
  <r>
    <x v="8"/>
    <x v="59"/>
    <s v="SI"/>
    <s v="Política Pública de Juventud"/>
    <m/>
    <n v="10"/>
    <s v="2021 - 2031"/>
    <s v="Implementación"/>
    <s v="Juventud"/>
    <s v="Sin dato"/>
    <s v="NO"/>
  </r>
  <r>
    <x v="8"/>
    <x v="59"/>
    <s v="SI"/>
    <s v="Política Pública de Mujer y Equidad de Género"/>
    <m/>
    <n v="10"/>
    <s v="2015 - 2025"/>
    <s v="Implementación"/>
    <s v="Mujer y equidad de género"/>
    <n v="52.831541218637994"/>
    <n v="45"/>
  </r>
  <r>
    <x v="8"/>
    <x v="59"/>
    <s v="SI"/>
    <s v="Política Pública de Primera Infancia, Infancia y Adolescencia"/>
    <m/>
    <n v="10"/>
    <s v="2015 - 2025"/>
    <s v="Implementación"/>
    <s v="PIIA"/>
    <n v="44.767025089605731"/>
    <n v="45"/>
  </r>
  <r>
    <x v="8"/>
    <x v="60"/>
    <s v="SI"/>
    <s v="Política Pública de Discapacidad "/>
    <m/>
    <n v="10"/>
    <s v="2019 - 2029"/>
    <s v="Implementación"/>
    <s v="Discapacidad"/>
    <n v="34.01433691756273"/>
    <n v="45"/>
  </r>
  <r>
    <x v="8"/>
    <x v="60"/>
    <s v="SI"/>
    <s v="Política Pública de Envejecimiento y Vejéz"/>
    <m/>
    <n v="10"/>
    <s v="2019 - 2029"/>
    <s v="Implementación"/>
    <s v="Envejecimiento y vejéz"/>
    <n v="30.250896057347674"/>
    <n v="45"/>
  </r>
  <r>
    <x v="8"/>
    <x v="60"/>
    <s v="SI"/>
    <s v="Política Pública de Juventud"/>
    <m/>
    <n v="10"/>
    <s v="2019 - 2029"/>
    <s v="Implementación"/>
    <s v="Juventud"/>
    <n v="34.551971326164882"/>
    <n v="45"/>
  </r>
  <r>
    <x v="8"/>
    <x v="60"/>
    <s v="SI"/>
    <s v="Política Pública de Mujer y Equidad de Género"/>
    <m/>
    <n v="10"/>
    <s v="2019 - 2029"/>
    <s v="Implementación"/>
    <s v="Mujer y equidad de género"/>
    <n v="35.089605734767034"/>
    <n v="45"/>
  </r>
  <r>
    <x v="8"/>
    <x v="60"/>
    <s v="SI"/>
    <s v="Política Pública de Primera Infancia, Infancia y Adolescencia"/>
    <m/>
    <n v="10"/>
    <s v="2019 - 2029"/>
    <s v="Implementación"/>
    <s v="PIIA"/>
    <n v="34.551971326164882"/>
    <n v="45"/>
  </r>
  <r>
    <x v="8"/>
    <x v="60"/>
    <s v="SI"/>
    <s v="Política Pública de Seguridad Alimentaria y Nutricional"/>
    <m/>
    <n v="10"/>
    <s v="2019 - 2029"/>
    <s v="Implementación"/>
    <s v="SAN"/>
    <n v="33.476702508960585"/>
    <n v="45"/>
  </r>
  <r>
    <x v="8"/>
    <x v="61"/>
    <s v="SI"/>
    <s v="Política Pública de Discapacidad "/>
    <m/>
    <n v="10"/>
    <s v="2015 - 2025"/>
    <s v="Implementación"/>
    <s v="Discapacidad"/>
    <n v="53.369175627240153"/>
    <n v="52"/>
  </r>
  <r>
    <x v="8"/>
    <x v="62"/>
    <s v="SI"/>
    <s v="Política Pública de Discapacidad "/>
    <m/>
    <n v="10"/>
    <s v="2015 - 2025"/>
    <s v="Implementación"/>
    <s v="Discapacidad"/>
    <n v="0"/>
    <n v="45"/>
  </r>
  <r>
    <x v="8"/>
    <x v="62"/>
    <s v="SI"/>
    <s v="Política Pública de Envejecimiento y Vejéz"/>
    <m/>
    <n v="10"/>
    <s v="2015 - 2025"/>
    <s v="Implementación"/>
    <s v="Envejecimiento y vejéz"/>
    <n v="70.591397849462368"/>
    <n v="45"/>
  </r>
  <r>
    <x v="8"/>
    <x v="62"/>
    <s v="SI"/>
    <s v="Política Pública de Juventud"/>
    <m/>
    <n v="10"/>
    <s v="2015 - 2025"/>
    <s v="Implementación"/>
    <s v="Juventud"/>
    <n v="41.541218637992849"/>
    <n v="45"/>
  </r>
  <r>
    <x v="8"/>
    <x v="62"/>
    <s v="SI"/>
    <s v="Política Pública de Mujer y Equidad de Género"/>
    <m/>
    <n v="10"/>
    <s v="2015 - 2025"/>
    <s v="Agenda Pública"/>
    <s v="Mujer y equidad de género"/>
    <n v="70.053763440860223"/>
    <n v="100"/>
  </r>
  <r>
    <x v="8"/>
    <x v="62"/>
    <s v="SI"/>
    <s v="Política Pública de Primera Infancia, Infancia y Adolescencia"/>
    <m/>
    <n v="10"/>
    <s v="2015 - 2025"/>
    <s v="Agenda Pública"/>
    <s v="PIIA"/>
    <n v="69.121863799283176"/>
    <n v="100"/>
  </r>
  <r>
    <x v="8"/>
    <x v="63"/>
    <s v="SI"/>
    <s v="Política Pública de Discapacidad "/>
    <m/>
    <n v="10"/>
    <s v="2019 - 2029"/>
    <s v="Implementación"/>
    <s v="Discapacidad"/>
    <n v="33.476702508960585"/>
    <n v="45"/>
  </r>
  <r>
    <x v="8"/>
    <x v="63"/>
    <s v="SI"/>
    <s v="Política Pública de Mujer y Equidad de Género"/>
    <m/>
    <n v="10"/>
    <s v="2013 - 2023"/>
    <s v="Implementación"/>
    <s v="Mujer y equidad de género"/>
    <n v="39.928315412186372"/>
    <s v="NO"/>
  </r>
  <r>
    <x v="8"/>
    <x v="63"/>
    <s v="SI"/>
    <s v="Política Pública de Primera Infancia, Infancia y Adolescencia"/>
    <m/>
    <n v="10"/>
    <s v="2013 - 2023"/>
    <s v="Implementación"/>
    <s v="PIIA"/>
    <n v="43.154121863799261"/>
    <s v="NO"/>
  </r>
  <r>
    <x v="9"/>
    <x v="64"/>
    <s v="SI"/>
    <s v="Política Pública de Discapacidad "/>
    <m/>
    <n v="9"/>
    <s v="2014 - 2023"/>
    <s v="Implementación"/>
    <s v="Discapacidad"/>
    <n v="51.003584229390675"/>
    <s v="NO"/>
  </r>
  <r>
    <x v="9"/>
    <x v="64"/>
    <s v="SI"/>
    <s v="Política Pública de Juventud"/>
    <m/>
    <n v="16"/>
    <s v="2019 - 2035"/>
    <s v="Implementación"/>
    <s v="Juventud"/>
    <n v="62.724014336917541"/>
    <s v="NO"/>
  </r>
  <r>
    <x v="9"/>
    <x v="64"/>
    <s v="SI"/>
    <s v="Política Pública de Mujer y Equidad de Género"/>
    <m/>
    <n v="16"/>
    <s v="2019 - 2035"/>
    <s v="Implementación"/>
    <s v="Mujer y equidad de género"/>
    <n v="62.724014336917541"/>
    <s v="NO"/>
  </r>
  <r>
    <x v="9"/>
    <x v="64"/>
    <s v="SI"/>
    <s v="Política Pública de Prevención del Consumo de Sustancias Psicoactivas"/>
    <m/>
    <n v="9"/>
    <s v="2018 - 2027"/>
    <s v="Implementación"/>
    <s v="SPA"/>
    <n v="68.691756272401449"/>
    <s v="NO"/>
  </r>
  <r>
    <x v="9"/>
    <x v="64"/>
    <s v="SI"/>
    <s v="Política Pública de Primera Infancia, Infancia y Adolescencia"/>
    <m/>
    <n v="16"/>
    <s v="2019 - 2035"/>
    <s v="Implementación"/>
    <s v="PIIA"/>
    <n v="63.906810035842284"/>
    <s v="NO"/>
  </r>
  <r>
    <x v="9"/>
    <x v="65"/>
    <s v="SI"/>
    <s v="Política Pública de Discapacidad "/>
    <m/>
    <n v="9"/>
    <s v="2020 - 2029"/>
    <s v="Implementación"/>
    <s v="Discapacidad"/>
    <n v="61.25"/>
    <s v="NO"/>
  </r>
  <r>
    <x v="9"/>
    <x v="65"/>
    <s v="SI"/>
    <s v="Política Pública de Educación Ambiental"/>
    <m/>
    <n v="9"/>
    <s v="2018 - 2027"/>
    <s v="Implementación"/>
    <s v="Educación ambiental"/>
    <n v="31.111111111111114"/>
    <s v="NO"/>
  </r>
  <r>
    <x v="9"/>
    <x v="65"/>
    <s v="SI"/>
    <s v="Política Pública de la Bicicleta"/>
    <m/>
    <n v="10"/>
    <s v="2019 - 2029"/>
    <s v="Implementación"/>
    <s v="Bicicleta"/>
    <n v="51.326164874551978"/>
    <s v="NO"/>
  </r>
  <r>
    <x v="9"/>
    <x v="65"/>
    <s v="SI"/>
    <s v="Política Pública de Libertad Religiosa"/>
    <m/>
    <n v="9"/>
    <s v="2019 - 2028"/>
    <s v="Implementación"/>
    <s v="Libertad religiosa"/>
    <n v="38.691756272401442"/>
    <s v="NO"/>
  </r>
  <r>
    <x v="9"/>
    <x v="65"/>
    <s v="SI"/>
    <s v="Política Pública de Presupuestos Participativos"/>
    <m/>
    <n v="9"/>
    <s v="2018 - 2027"/>
    <s v="Agenda Pública"/>
    <s v="Presupuesto participativo"/>
    <n v="31.469534050179217"/>
    <s v="NO"/>
  </r>
  <r>
    <x v="9"/>
    <x v="65"/>
    <s v="SI"/>
    <s v="Política Pública de Protección y Bienestar Animal"/>
    <s v="Sin documento en repositorio"/>
    <n v="8"/>
    <s v="2020 - 2028"/>
    <s v="Implementación"/>
    <s v="Protección y bienestar animal"/>
    <n v="57.999999999999972"/>
    <s v="NO"/>
  </r>
  <r>
    <x v="9"/>
    <x v="65"/>
    <s v="SI"/>
    <s v="Política Pública de Recreación y Deporte"/>
    <m/>
    <n v="9"/>
    <s v="2015 - 2024"/>
    <s v="Implementación"/>
    <s v="Recreación y deporte"/>
    <n v="61.487455197132626"/>
    <s v="NO"/>
  </r>
  <r>
    <x v="9"/>
    <x v="65"/>
    <s v="SI"/>
    <s v="Política Púlblica Social"/>
    <m/>
    <n v="9"/>
    <s v="2015 - 2024"/>
    <s v="Implementación"/>
    <s v="Social"/>
    <n v="62.293906810035843"/>
    <s v="NO"/>
  </r>
  <r>
    <x v="9"/>
    <x v="66"/>
    <s v="NO"/>
    <s v="Política Pública de Discapacidad "/>
    <m/>
    <n v="9"/>
    <s v="2019 - 2028"/>
    <s v="Implementación"/>
    <s v="Discapacidad"/>
    <n v="52.616487455197117"/>
    <s v="NO"/>
  </r>
  <r>
    <x v="9"/>
    <x v="66"/>
    <s v="NO"/>
    <s v="Política Pública de Juventud"/>
    <m/>
    <n v="9"/>
    <s v="2015 - 2024"/>
    <s v="Implementación"/>
    <s v="Juventud"/>
    <n v="39.874551971326177"/>
    <s v="NO"/>
  </r>
  <r>
    <x v="9"/>
    <x v="66"/>
    <s v="NO"/>
    <s v="Política Pública de Mujer y Equidad de Género"/>
    <m/>
    <n v="9"/>
    <s v="2018 - 2027"/>
    <s v="Implementación"/>
    <s v="Mujer y equidad de género"/>
    <n v="45.412186379928308"/>
    <s v="NO"/>
  </r>
  <r>
    <x v="9"/>
    <x v="66"/>
    <s v="NO"/>
    <s v="Política Pública de Primera Infancia, Infancia y Adolescencia"/>
    <m/>
    <n v="9"/>
    <s v="2019 - 2028"/>
    <s v="Implementación"/>
    <s v="PIIA"/>
    <n v="52.939068100358412"/>
    <s v="NO"/>
  </r>
  <r>
    <x v="9"/>
    <x v="67"/>
    <s v="SI"/>
    <s v="Política Pública de Discapacidad "/>
    <m/>
    <n v="10"/>
    <s v="2018 - 2028"/>
    <s v="Implementación"/>
    <s v="Discapacidad"/>
    <n v="34.820788530465954"/>
    <n v="53"/>
  </r>
  <r>
    <x v="9"/>
    <x v="67"/>
    <s v="SI"/>
    <s v="Política Pública de Educación Ambiental"/>
    <m/>
    <n v="11"/>
    <s v="2020 - 2031"/>
    <s v="Implementación"/>
    <s v="Educación ambiental"/>
    <n v="42.132616487455216"/>
    <n v="77"/>
  </r>
  <r>
    <x v="9"/>
    <x v="67"/>
    <s v="SI"/>
    <s v="Política Pública de Envejecimiento y Vejéz"/>
    <m/>
    <n v="10"/>
    <s v="2019 - 2029"/>
    <s v="Implementación"/>
    <s v="Envejecimiento y vejéz"/>
    <n v="60.17921146953406"/>
    <n v="77"/>
  </r>
  <r>
    <x v="9"/>
    <x v="67"/>
    <s v="SI"/>
    <s v="Política Pública de Familia"/>
    <m/>
    <n v="10"/>
    <s v="2018 - 2028"/>
    <s v="Implementación"/>
    <s v="Familia"/>
    <n v="48.172043010752702"/>
    <n v="53"/>
  </r>
  <r>
    <x v="9"/>
    <x v="67"/>
    <s v="SI"/>
    <s v="Política Pública de Gestión del Riesgo"/>
    <m/>
    <n v="10"/>
    <s v="2019 - 2029"/>
    <s v="Implementación"/>
    <s v="Gestión del riesgo"/>
    <n v="48.172043010752702"/>
    <n v="53"/>
  </r>
  <r>
    <x v="9"/>
    <x v="67"/>
    <s v="SI"/>
    <s v="Política Pública de Mujer y Equidad de Género"/>
    <m/>
    <n v="10"/>
    <s v="2019 - 2029"/>
    <s v="Implementación"/>
    <s v="Mujer y equidad de género"/>
    <n v="56.845878136200724"/>
    <n v="77"/>
  </r>
  <r>
    <x v="9"/>
    <x v="67"/>
    <s v="SI"/>
    <s v="Política Pública de Participación Ciudadana"/>
    <m/>
    <n v="10"/>
    <s v="2018 - 2028"/>
    <s v="Implementación"/>
    <s v="Participación ciudadana"/>
    <n v="37.150537634408622"/>
    <n v="53"/>
  </r>
  <r>
    <x v="9"/>
    <x v="67"/>
    <s v="SI"/>
    <s v="Política Pública de Primera Infancia, Infancia y Adolescencia"/>
    <m/>
    <n v="10"/>
    <s v="2014 - 2024"/>
    <s v="Implementación"/>
    <s v="PIIA"/>
    <n v="50.412186379928329"/>
    <n v="77"/>
  </r>
  <r>
    <x v="9"/>
    <x v="67"/>
    <s v="SI"/>
    <s v="Política Pública de Protección y Bienestar Animal"/>
    <s v="Acuerdo No.020 de 2018"/>
    <n v="10"/>
    <s v="2018 - 2028"/>
    <s v="Implementación"/>
    <s v="Protección y bienestar animal"/>
    <n v="36.523297491039436"/>
    <n v="72"/>
  </r>
  <r>
    <x v="9"/>
    <x v="67"/>
    <s v="SI"/>
    <s v="Política Pública de Salud Ambiental"/>
    <m/>
    <n v="10"/>
    <s v="2018 - 2028"/>
    <s v="Implementación"/>
    <s v="Educación ambiental"/>
    <n v="56.146953405017911"/>
    <n v="77"/>
  </r>
  <r>
    <x v="9"/>
    <x v="67"/>
    <s v="SI"/>
    <s v="Política Pública de Salud Mental"/>
    <s v="Acuerdo No.013 de 2021"/>
    <n v="10"/>
    <s v="2022 - 2032"/>
    <s v="Formulación"/>
    <s v="Salud mental"/>
    <n v="77.466666666666654"/>
    <n v="75"/>
  </r>
  <r>
    <x v="9"/>
    <x v="67"/>
    <s v="SI"/>
    <s v="Política Pública de Salud Sexual"/>
    <m/>
    <n v="10"/>
    <s v="2018 - 2028"/>
    <s v="Implementación"/>
    <s v="Salud sexual"/>
    <n v="65.555555555555543"/>
    <n v="77"/>
  </r>
  <r>
    <x v="9"/>
    <x v="67"/>
    <s v="SI"/>
    <s v="Política Pública de Seguridad Alimentaria y Nutricional"/>
    <m/>
    <n v="10"/>
    <s v="2018 - 2028"/>
    <s v="Implementación"/>
    <s v="SAN"/>
    <n v="64.838709677419345"/>
    <n v="77"/>
  </r>
  <r>
    <x v="9"/>
    <x v="67"/>
    <s v="SI"/>
    <s v="Política Pública de Seguridad y Salud en el Trabajo"/>
    <m/>
    <s v="Sin dato"/>
    <s v="Sin dato"/>
    <s v="Formulación"/>
    <s v="Seguridad y salud en el trabajo"/>
    <n v="42.078853046594979"/>
    <n v="95"/>
  </r>
  <r>
    <x v="9"/>
    <x v="68"/>
    <s v="SI"/>
    <s v="Política Pública de Discapacidad "/>
    <m/>
    <n v="10"/>
    <s v="2019 - 2029"/>
    <s v="Implementación"/>
    <s v="Discapacidad"/>
    <n v="37.842293906810049"/>
    <n v="40"/>
  </r>
  <r>
    <x v="9"/>
    <x v="68"/>
    <s v="SI"/>
    <s v="Política Pública de Familia"/>
    <m/>
    <n v="10"/>
    <s v="2016 - 2026"/>
    <s v="Implementación"/>
    <s v="Familia"/>
    <n v="61.362007168458788"/>
    <n v="48"/>
  </r>
  <r>
    <x v="9"/>
    <x v="68"/>
    <s v="SI"/>
    <s v="Política Pública de Mujer y Equidad de Género"/>
    <m/>
    <n v="10"/>
    <s v="2012 - 2022"/>
    <s v="Implementación"/>
    <s v="Mujer y equidad de género"/>
    <n v="37.867383512544812"/>
    <n v="40"/>
  </r>
  <r>
    <x v="9"/>
    <x v="68"/>
    <s v="SI"/>
    <s v="Política Pública de Prevención del Consumo de Sustancias Psicoactivas"/>
    <m/>
    <n v="10"/>
    <s v="2015 - 2025"/>
    <s v="Implementación"/>
    <s v="SPA"/>
    <n v="51.612903225806441"/>
    <n v="40"/>
  </r>
  <r>
    <x v="9"/>
    <x v="68"/>
    <s v="SI"/>
    <s v="Política Pública de Primera Infancia, Infancia y Adolescencia"/>
    <m/>
    <n v="10"/>
    <s v="2020 - 2030"/>
    <s v="Implementación"/>
    <s v="PIIA"/>
    <n v="41.541218637992834"/>
    <n v="40"/>
  </r>
  <r>
    <x v="9"/>
    <x v="69"/>
    <s v="SI"/>
    <s v="Política Pública de Discapacidad "/>
    <m/>
    <n v="15"/>
    <s v="2014 - 2029"/>
    <s v="Implementación"/>
    <s v="Discapacidad"/>
    <n v="36.702508960573496"/>
    <n v="37"/>
  </r>
  <r>
    <x v="9"/>
    <x v="69"/>
    <s v="SI"/>
    <s v="Política Pública de Juventud"/>
    <m/>
    <n v="9"/>
    <s v="2014 - 2023"/>
    <s v="Implementación"/>
    <s v="Juventud"/>
    <n v="35.519713261648754"/>
    <n v="37"/>
  </r>
  <r>
    <x v="9"/>
    <x v="69"/>
    <s v="SI"/>
    <s v="Política Pública de Mujer y Equidad de Género"/>
    <m/>
    <n v="15"/>
    <s v="2014 - 2029"/>
    <s v="Implementación"/>
    <s v="Mujer y equidad de género"/>
    <n v="38.046594982078865"/>
    <n v="37"/>
  </r>
  <r>
    <x v="9"/>
    <x v="69"/>
    <s v="SI"/>
    <s v="Política Pública de Primera Infancia, Infancia y Adolescencia"/>
    <m/>
    <n v="15"/>
    <s v="2014 - 2029"/>
    <s v="Implementación"/>
    <s v="PIIA"/>
    <n v="35.627240143369178"/>
    <n v="37"/>
  </r>
  <r>
    <x v="9"/>
    <x v="70"/>
    <s v="NO"/>
    <s v="Política Pública de Envejecimiento y Vejéz"/>
    <m/>
    <n v="9"/>
    <s v="2015 - 2024"/>
    <s v="Implementación"/>
    <s v="Envejecimiento y vejéz"/>
    <n v="55.286738351254492"/>
    <s v="NO"/>
  </r>
  <r>
    <x v="9"/>
    <x v="70"/>
    <s v="NO"/>
    <s v="Política Pública de Generación de Ingresos"/>
    <m/>
    <n v="9"/>
    <s v="2019 - 2028"/>
    <s v="Implementación"/>
    <s v="Generación de ingresos"/>
    <n v="40.340501792114708"/>
    <s v="NO"/>
  </r>
  <r>
    <x v="9"/>
    <x v="70"/>
    <s v="NO"/>
    <s v="Política Pública de Juventud"/>
    <m/>
    <n v="10"/>
    <s v="2019 - 2029"/>
    <s v="Implementación"/>
    <s v="Juventud"/>
    <n v="40.071684587813635"/>
    <s v="NO"/>
  </r>
  <r>
    <x v="9"/>
    <x v="70"/>
    <s v="NO"/>
    <s v="Política Pública de Libertad Religiosa"/>
    <m/>
    <n v="7"/>
    <s v="2021 - 2028"/>
    <s v="Implementación"/>
    <s v="Libertad religiosa"/>
    <n v="38.046594982078865"/>
    <s v="NO"/>
  </r>
  <r>
    <x v="9"/>
    <x v="70"/>
    <s v="NO"/>
    <s v="Política Pública de Mujer y Equidad de Género"/>
    <m/>
    <n v="10"/>
    <s v="2017 - 2027"/>
    <s v="Implementación"/>
    <s v="Mujer y equidad de género"/>
    <n v="41.093189964157716"/>
    <s v="NO"/>
  </r>
  <r>
    <x v="9"/>
    <x v="70"/>
    <s v="NO"/>
    <s v="Política Pública de Primera Infancia, Infancia y Adolescencia"/>
    <m/>
    <n v="10"/>
    <s v="2013 - 2023"/>
    <s v="Implementación"/>
    <s v="PIIA"/>
    <n v="34.157706093189965"/>
    <s v="NO"/>
  </r>
  <r>
    <x v="9"/>
    <x v="70"/>
    <s v="NO"/>
    <s v="Política Pública de Recreación y Deporte"/>
    <m/>
    <n v="11"/>
    <s v="2021 - 2032"/>
    <s v="Implementación"/>
    <s v="Recreación y deporte"/>
    <n v="58.207885304659506"/>
    <s v="NO"/>
  </r>
  <r>
    <x v="9"/>
    <x v="70"/>
    <s v="NO"/>
    <s v="Política Pública de Seguridad Alimentaria y Nutricional"/>
    <m/>
    <n v="10"/>
    <s v="2013 - 2023"/>
    <s v="Implementación"/>
    <s v="SAN"/>
    <n v="32.75985663082438"/>
    <s v="NO"/>
  </r>
  <r>
    <x v="9"/>
    <x v="71"/>
    <s v="SI"/>
    <s v="Política Pública de Discapacidad "/>
    <m/>
    <n v="10"/>
    <s v="2019 - 2029"/>
    <s v="Implementación"/>
    <s v="Discapacidad"/>
    <n v="34.283154121863795"/>
    <n v="60"/>
  </r>
  <r>
    <x v="9"/>
    <x v="71"/>
    <s v="SI"/>
    <s v="Política Pública de Envejecimiento y Vejéz"/>
    <m/>
    <n v="10"/>
    <s v="2019 - 2029"/>
    <s v="Implementación"/>
    <s v="Envejecimiento y vejéz"/>
    <n v="58.530465949820794"/>
    <n v="43"/>
  </r>
  <r>
    <x v="9"/>
    <x v="71"/>
    <s v="SI"/>
    <s v="Política Pública de Juventud"/>
    <m/>
    <n v="10"/>
    <s v="2019 - 2029"/>
    <s v="Implementación"/>
    <s v="Juventud"/>
    <n v="58.315412186379938"/>
    <n v="43"/>
  </r>
  <r>
    <x v="9"/>
    <x v="71"/>
    <s v="SI"/>
    <s v="Política Pública de Mujer y Equidad de Género"/>
    <m/>
    <n v="10"/>
    <s v="2018 - 2028"/>
    <s v="Implementación"/>
    <s v="Mujer y equidad de género"/>
    <n v="62.182795698924728"/>
    <n v="77"/>
  </r>
  <r>
    <x v="9"/>
    <x v="71"/>
    <s v="SI"/>
    <s v="Política Pública de Participación Ciudadana"/>
    <m/>
    <n v="10"/>
    <s v="2018 - 2028"/>
    <s v="Implementación"/>
    <s v="Participación ciudadana"/>
    <s v="Sin dato"/>
    <n v="37"/>
  </r>
  <r>
    <x v="9"/>
    <x v="71"/>
    <s v="SI"/>
    <s v="Política Pública de Primera Infancia, Infancia y Adolescencia"/>
    <m/>
    <n v="10"/>
    <s v="2014 - 2024"/>
    <s v="Implementación"/>
    <s v="PIIA"/>
    <n v="64.551971326164875"/>
    <n v="37"/>
  </r>
  <r>
    <x v="9"/>
    <x v="71"/>
    <s v="SI"/>
    <s v="Política Pública de Recreación y Deporte"/>
    <m/>
    <n v="10"/>
    <s v="2019 - 2029"/>
    <s v="Implementación"/>
    <s v="Recreación y deporte"/>
    <n v="61.487455197132618"/>
    <n v="45"/>
  </r>
  <r>
    <x v="9"/>
    <x v="72"/>
    <s v="NO"/>
    <s v="Política Pública de Discapacidad "/>
    <m/>
    <n v="10"/>
    <s v="2013 - 2023"/>
    <s v="Implementación"/>
    <s v="Discapacidad"/>
    <n v="38.010752688172047"/>
    <n v="100"/>
  </r>
  <r>
    <x v="9"/>
    <x v="72"/>
    <s v="NO"/>
    <s v="Política Pública de Envejecimiento y Vejéz"/>
    <m/>
    <n v="10"/>
    <s v="2013 - 2023"/>
    <s v="Implementación"/>
    <s v="Envejecimiento y vejéz"/>
    <n v="31.16487455197133"/>
    <n v="100"/>
  </r>
  <r>
    <x v="9"/>
    <x v="72"/>
    <s v="NO"/>
    <s v="Política Pública de Familia"/>
    <m/>
    <n v="10"/>
    <s v="2013 - 2023"/>
    <s v="Implementación"/>
    <s v="Familia"/>
    <n v="36.236559139784958"/>
    <s v="NO"/>
  </r>
  <r>
    <x v="9"/>
    <x v="72"/>
    <s v="NO"/>
    <s v="Política Pública de Juventud"/>
    <m/>
    <n v="10"/>
    <s v="2013 - 2023"/>
    <s v="Implementación"/>
    <s v="Juventud"/>
    <n v="60.358422939068106"/>
    <s v="NO"/>
  </r>
  <r>
    <x v="9"/>
    <x v="72"/>
    <s v="NO"/>
    <s v="Política Pública de Mujer y Equidad de Género"/>
    <m/>
    <n v="10"/>
    <s v="2013 - 2023"/>
    <s v="Implementación"/>
    <s v="Mujer y equidad de género"/>
    <n v="52.867383512544826"/>
    <s v="NO"/>
  </r>
  <r>
    <x v="9"/>
    <x v="72"/>
    <s v="NO"/>
    <s v="Política Pública de Participación Ciudadana"/>
    <m/>
    <n v="10"/>
    <s v="2013 - 2023"/>
    <s v="Implementación"/>
    <s v="Participación ciudadana"/>
    <n v="46.48745519713264"/>
    <s v="NO"/>
  </r>
  <r>
    <x v="9"/>
    <x v="72"/>
    <s v="NO"/>
    <s v="Política Pública de Primera Infancia, Infancia y Adolescencia"/>
    <m/>
    <n v="10"/>
    <s v="2013 - 2023"/>
    <s v="Implementación"/>
    <s v="PIIA"/>
    <n v="61.541218637992841"/>
    <s v="NO"/>
  </r>
  <r>
    <x v="9"/>
    <x v="72"/>
    <s v="NO"/>
    <s v="Política Pública de Salud Mental"/>
    <m/>
    <n v="10"/>
    <s v="2013 - 2023"/>
    <s v="Implementación"/>
    <s v="Salud mental"/>
    <n v="35.949820788530481"/>
    <s v="NO"/>
  </r>
  <r>
    <x v="9"/>
    <x v="72"/>
    <s v="NO"/>
    <s v="Política Pública de Seguridad Alimentaria y Nutricional"/>
    <m/>
    <n v="10"/>
    <s v="2013 - 2023"/>
    <s v="Implementación"/>
    <s v="SAN"/>
    <n v="67.426523297491045"/>
    <s v="NO"/>
  </r>
  <r>
    <x v="9"/>
    <x v="72"/>
    <s v="NO"/>
    <s v="Política Pública de Seguridad y Salud en el Trabajo"/>
    <m/>
    <n v="10"/>
    <s v="2013 - 2023"/>
    <s v="Implementación"/>
    <s v="Seguridad y salud en el trabajo"/>
    <n v="36.971326164874569"/>
    <s v="NO"/>
  </r>
  <r>
    <x v="9"/>
    <x v="72"/>
    <s v="NO"/>
    <s v="Política Pública de Victimas del Conflicto Armado"/>
    <m/>
    <n v="10"/>
    <s v="2013 - 2023"/>
    <s v="Implementación"/>
    <s v="Víctimas del conflicto"/>
    <n v="51.057347670250913"/>
    <s v="NO"/>
  </r>
  <r>
    <x v="9"/>
    <x v="73"/>
    <s v="SI"/>
    <s v="Política Pública de Discapacidad "/>
    <m/>
    <n v="9"/>
    <s v="2019 - 2028"/>
    <s v="Implementación"/>
    <s v="Discapacidad"/>
    <n v="38.978494623655905"/>
    <s v="NO"/>
  </r>
  <r>
    <x v="9"/>
    <x v="73"/>
    <s v="SI"/>
    <s v="Política Pública de Mujer y Equidad de Género"/>
    <m/>
    <n v="9"/>
    <s v="2019 - 2028"/>
    <s v="Implementación"/>
    <s v="Mujer y equidad de género"/>
    <n v="40.82437275985663"/>
    <s v="NO"/>
  </r>
  <r>
    <x v="9"/>
    <x v="74"/>
    <s v="SI"/>
    <s v="Política Pública de Discapacidad "/>
    <m/>
    <n v="10"/>
    <s v="2015 - 2025"/>
    <s v="Implementación"/>
    <s v="Discapacidad"/>
    <n v="40.30465949820789"/>
    <n v="30"/>
  </r>
  <r>
    <x v="9"/>
    <x v="74"/>
    <s v="SI"/>
    <s v="Política Pública de Educación Ambiental"/>
    <m/>
    <n v="10"/>
    <s v="2015 - 2025"/>
    <s v="Implementación"/>
    <s v="Educación ambiental"/>
    <n v="52.831541218638002"/>
    <n v="43"/>
  </r>
  <r>
    <x v="9"/>
    <x v="74"/>
    <s v="SI"/>
    <s v="Política Pública de Envejecimiento y Vejéz"/>
    <m/>
    <n v="10"/>
    <s v="2015 - 2025"/>
    <s v="Implementación"/>
    <s v="Envejecimiento y vejéz"/>
    <n v="53.100358422939081"/>
    <n v="43"/>
  </r>
  <r>
    <x v="9"/>
    <x v="74"/>
    <s v="SI"/>
    <s v="Política Pública de Mujer y Equidad de Género"/>
    <m/>
    <n v="10"/>
    <s v="2019 - 2029"/>
    <s v="Implementación"/>
    <s v="Mujer y equidad de género"/>
    <n v="41.003584229390704"/>
    <n v="45"/>
  </r>
  <r>
    <x v="9"/>
    <x v="74"/>
    <s v="SI"/>
    <s v="Política Pública de Primera Infancia, Infancia y Adolescencia"/>
    <m/>
    <n v="9"/>
    <s v="2014 - 2023"/>
    <s v="Implementación"/>
    <s v="PIIA"/>
    <n v="58.207885304659513"/>
    <n v="43"/>
  </r>
  <r>
    <x v="9"/>
    <x v="74"/>
    <s v="SI"/>
    <s v="Política Pública de Protección y Bienestar Animal"/>
    <s v="Acuerdo No.020 de 2018"/>
    <n v="10"/>
    <s v="2018 - 2028"/>
    <s v="Implementación"/>
    <s v="Protección y bienestar animal"/>
    <n v="34.820788530465961"/>
    <n v="52"/>
  </r>
  <r>
    <x v="9"/>
    <x v="74"/>
    <s v="SI"/>
    <s v="Política Pública de Recreación y Deporte"/>
    <m/>
    <n v="10"/>
    <s v="2019 - 2029"/>
    <s v="Implementación"/>
    <s v="Recreación y deporte"/>
    <s v="Sin dato"/>
    <n v="37"/>
  </r>
  <r>
    <x v="9"/>
    <x v="74"/>
    <s v="SI"/>
    <s v="Política Pública de Seguridad Alimentaria y Nutricional"/>
    <m/>
    <n v="10"/>
    <s v="2018 - 2028"/>
    <s v="Implementación"/>
    <s v="SAN"/>
    <n v="40.465949820788552"/>
    <n v="45"/>
  </r>
  <r>
    <x v="9"/>
    <x v="74"/>
    <s v="SI"/>
    <s v="Política Pública del Agua"/>
    <m/>
    <n v="10"/>
    <s v="2014 - 2024"/>
    <s v="Implementación"/>
    <s v="Agua"/>
    <n v="33.476702508960578"/>
    <n v="37"/>
  </r>
  <r>
    <x v="10"/>
    <x v="75"/>
    <s v="SI"/>
    <s v="Política Púlblica Social"/>
    <s v="Acuerdo No.011 de 2013"/>
    <n v="8"/>
    <s v="2015 - 2023"/>
    <s v="Evaluación"/>
    <s v="Social"/>
    <n v="45.833333333333329"/>
    <n v="48"/>
  </r>
  <r>
    <x v="10"/>
    <x v="76"/>
    <s v="SI"/>
    <s v="Política Pública de Discapacidad "/>
    <m/>
    <n v="9"/>
    <s v="2019 - 2028"/>
    <s v="Implementación"/>
    <s v="Discapacidad"/>
    <n v="83.333333333333343"/>
    <n v="45"/>
  </r>
  <r>
    <x v="10"/>
    <x v="76"/>
    <s v="SI"/>
    <s v="Política Pública de Mujer y Equidad de Género"/>
    <m/>
    <n v="10"/>
    <s v="2019 - 2029"/>
    <s v="Formulación"/>
    <s v="Mujer y equidad de género"/>
    <n v="83.333333333333343"/>
    <n v="72"/>
  </r>
  <r>
    <x v="10"/>
    <x v="76"/>
    <s v="SI"/>
    <s v="Política Pública de Primera Infancia, Infancia y Adolescencia"/>
    <m/>
    <n v="10"/>
    <s v="2019 - 2029"/>
    <s v="Implementación"/>
    <s v="PIIA"/>
    <n v="83.333333333333343"/>
    <n v="45"/>
  </r>
  <r>
    <x v="10"/>
    <x v="76"/>
    <s v="NO"/>
    <s v="Política Pública de Cultura y Turismo"/>
    <m/>
    <n v="9"/>
    <s v="2022 - 2031"/>
    <s v="Implementación"/>
    <m/>
    <m/>
    <n v="45"/>
  </r>
  <r>
    <x v="10"/>
    <x v="76"/>
    <s v="NO"/>
    <s v="Política Pública de Seguridad Alimentaria y Nutricional"/>
    <m/>
    <n v="10"/>
    <s v="2021 - 2031"/>
    <s v="Implementación"/>
    <s v="SAN"/>
    <m/>
    <n v="45"/>
  </r>
  <r>
    <x v="10"/>
    <x v="76"/>
    <s v="SI"/>
    <s v="Política Púlblica Social"/>
    <s v="Acuerdo No.14 de 2013"/>
    <n v="9"/>
    <s v="2014 - 2023"/>
    <s v="Evaluación"/>
    <s v="Social"/>
    <s v="Sin dato"/>
    <s v="NO"/>
  </r>
  <r>
    <x v="10"/>
    <x v="77"/>
    <s v="SI"/>
    <s v="Política Pública de Cultura y Turismo"/>
    <s v="Decreto  No.298 de 2015"/>
    <n v="9"/>
    <s v="2015 - 2024"/>
    <s v="Implementación"/>
    <s v="Cultura y turismo"/>
    <s v="Sin dato"/>
    <n v="45"/>
  </r>
  <r>
    <x v="10"/>
    <x v="77"/>
    <s v="SI"/>
    <s v="Política Pública de DDHH, Paz, Convivencia y Cultura Ciudadana"/>
    <s v="Acuerdo 005 de 2917 y 011 de 2018 "/>
    <s v="Sin dato"/>
    <s v="Sin dato"/>
    <s v="Agenda Pública"/>
    <s v="Paz"/>
    <n v="95.833333333333343"/>
    <n v="43"/>
  </r>
  <r>
    <x v="10"/>
    <x v="77"/>
    <s v="SI"/>
    <s v="Política Pública de Discapacidad "/>
    <s v="Acuerdo 020 de 2010"/>
    <s v="Sin dato"/>
    <s v="Sin dato"/>
    <s v="Agenda Pública"/>
    <s v="Discapacidad"/>
    <n v="66.021505376344081"/>
    <n v="38"/>
  </r>
  <r>
    <x v="10"/>
    <x v="77"/>
    <s v="SI"/>
    <s v="Política Pública de Educación Ambiental"/>
    <m/>
    <s v="Sin dato"/>
    <s v="Sin dato"/>
    <s v="Agenda Pública"/>
    <s v="Educación ambiental"/>
    <n v="95.833333333333343"/>
    <n v="30"/>
  </r>
  <r>
    <x v="10"/>
    <x v="77"/>
    <s v="SI"/>
    <s v="Política Pública de Espacio Público"/>
    <m/>
    <s v="Sin dato"/>
    <s v="Sin dato"/>
    <s v="Formulación"/>
    <s v="Espacio público"/>
    <n v="87.5"/>
    <s v="NO"/>
  </r>
  <r>
    <x v="10"/>
    <x v="77"/>
    <s v="SI"/>
    <s v="Política Pública de Juventud"/>
    <s v="Decreto 299 de 2015"/>
    <n v="10"/>
    <s v="2015 - 2025"/>
    <s v="Implementación"/>
    <s v="Juventud"/>
    <s v="Sin dato"/>
    <s v="NO"/>
  </r>
  <r>
    <x v="10"/>
    <x v="77"/>
    <s v="SI"/>
    <s v="Política Pública de LGTBI"/>
    <m/>
    <s v="Sin dato"/>
    <s v="Sin dato"/>
    <s v="Formulación"/>
    <s v="LGTBI"/>
    <n v="76.666666666666686"/>
    <s v="NO"/>
  </r>
  <r>
    <x v="10"/>
    <x v="77"/>
    <s v="SI"/>
    <s v="Política Pública de Libertad Religiosa"/>
    <s v="Acuerdo No.009 de 2019"/>
    <n v="10"/>
    <s v="2019 - 2029"/>
    <s v="Implementación"/>
    <s v="Libertad religiosa"/>
    <s v="Sin dato"/>
    <s v="NO"/>
  </r>
  <r>
    <x v="10"/>
    <x v="77"/>
    <s v="SI"/>
    <s v="Política Pública de Mujer y Equidad de Género"/>
    <m/>
    <s v="Sin dato"/>
    <s v="Sin dato"/>
    <s v="Implementación"/>
    <s v="Mujer y equidad de género"/>
    <n v="76.666666666666686"/>
    <n v="55"/>
  </r>
  <r>
    <x v="10"/>
    <x v="77"/>
    <s v="SI"/>
    <s v="Política Pública de Prevención del Consumo de Sustancias Psicoactivas"/>
    <m/>
    <s v="Sin dato"/>
    <s v="Sin dato"/>
    <s v="Formulación"/>
    <s v="SPA"/>
    <n v="79.166666666666686"/>
    <s v="NO"/>
  </r>
  <r>
    <x v="10"/>
    <x v="77"/>
    <s v="SI"/>
    <s v="Política Pública de Protección y Bienestar Animal"/>
    <m/>
    <s v="Sin dato"/>
    <s v="Sin dato"/>
    <s v="Agenda Pública"/>
    <s v="Protección y bienestar animal"/>
    <n v="95.833333333333343"/>
    <n v="47"/>
  </r>
  <r>
    <x v="10"/>
    <x v="77"/>
    <s v="SI"/>
    <s v="Política Púlblica Social"/>
    <s v="Acuerdo No.013 de 2011"/>
    <n v="10"/>
    <s v="2011 - 2021"/>
    <s v="Implementación"/>
    <s v="Social"/>
    <n v="66.021505376344081"/>
    <n v="48"/>
  </r>
  <r>
    <x v="10"/>
    <x v="78"/>
    <s v="SI"/>
    <s v="Política Pública de Espacio Público"/>
    <m/>
    <s v="Sin dato"/>
    <s v="Sin dato"/>
    <s v="Formulación"/>
    <s v="Espacio público"/>
    <s v="Sin dato"/>
    <s v="NO"/>
  </r>
  <r>
    <x v="10"/>
    <x v="78"/>
    <s v="SI"/>
    <s v="Política Pública de Gestión del Riesgo"/>
    <m/>
    <s v="Sin dato"/>
    <s v="Sin dato"/>
    <s v="Formulación"/>
    <s v="Gestión del riesgo"/>
    <s v="Sin dato"/>
    <s v="NO"/>
  </r>
  <r>
    <x v="10"/>
    <x v="78"/>
    <s v="SI"/>
    <s v="Política Pública de Juventud"/>
    <m/>
    <s v="Sin dato"/>
    <s v="Sin dato"/>
    <s v="Formulación"/>
    <s v="Juventud"/>
    <s v="Sin dato"/>
    <s v="NO"/>
  </r>
  <r>
    <x v="10"/>
    <x v="78"/>
    <s v="SI"/>
    <s v="Política Pública de LGTBI"/>
    <m/>
    <s v="Sin dato"/>
    <s v="Sin dato"/>
    <s v="Formulación"/>
    <s v="LGTBI"/>
    <s v="Sin dato"/>
    <s v="NO"/>
  </r>
  <r>
    <x v="10"/>
    <x v="78"/>
    <s v="SI"/>
    <s v="Política Pública de Libertad Religiosa"/>
    <m/>
    <s v="Sin dato"/>
    <s v="Sin dato"/>
    <s v="Formulación"/>
    <s v="Libertad religiosa"/>
    <s v="Sin dato"/>
    <s v="NO"/>
  </r>
  <r>
    <x v="10"/>
    <x v="78"/>
    <s v="SI"/>
    <s v="Política Pública de Mujer y Equidad de Género"/>
    <m/>
    <s v="Sin dato"/>
    <s v="Sin dato"/>
    <s v="Formulación"/>
    <s v="Mujer y equidad de género"/>
    <s v="Sin dato"/>
    <s v="NO"/>
  </r>
  <r>
    <x v="10"/>
    <x v="78"/>
    <s v="SI"/>
    <s v="Política Pública de Participación Ciudadana"/>
    <m/>
    <s v="Sin dato"/>
    <s v="Sin dato"/>
    <s v="Formulación"/>
    <s v="Participación ciudadana"/>
    <s v="Sin dato"/>
    <s v="NO"/>
  </r>
  <r>
    <x v="10"/>
    <x v="78"/>
    <s v="SI"/>
    <s v="Política Pública de Salud Mental"/>
    <m/>
    <s v="Sin dato"/>
    <s v="Sin dato"/>
    <s v="Formulación"/>
    <s v="Salud mental"/>
    <s v="Sin dato"/>
    <s v="NO"/>
  </r>
  <r>
    <x v="10"/>
    <x v="78"/>
    <s v="SI"/>
    <s v="Política Pública de Seguridad Alimentaria y Nutricional"/>
    <m/>
    <n v="10"/>
    <s v="2018 - 2028"/>
    <s v="Implementación"/>
    <s v="SAN"/>
    <s v="Sin dato"/>
    <s v="NO"/>
  </r>
  <r>
    <x v="10"/>
    <x v="78"/>
    <s v="SI"/>
    <s v="Política Pública de Seguridad y Salud en el Trabajo"/>
    <m/>
    <s v="Sin dato"/>
    <s v="Sin dato"/>
    <s v="Formulación"/>
    <s v="Seguridad y salud en el trabajo"/>
    <s v="Sin dato"/>
    <s v="NO"/>
  </r>
  <r>
    <x v="10"/>
    <x v="78"/>
    <s v="SI"/>
    <s v="Política Púlblica Social"/>
    <m/>
    <n v="10"/>
    <s v="2022 - 2032"/>
    <s v="Implementación"/>
    <s v="Social"/>
    <m/>
    <n v="42"/>
  </r>
  <r>
    <x v="10"/>
    <x v="79"/>
    <s v="SI"/>
    <s v="Política Pública de Discapacidad "/>
    <s v="Acuerdo No.011 de 2011"/>
    <n v="10"/>
    <s v="2011 - 2021"/>
    <s v="Implementación"/>
    <s v="Discapacidad"/>
    <n v="80.645161290322605"/>
    <n v="45"/>
  </r>
  <r>
    <x v="10"/>
    <x v="79"/>
    <s v="SI"/>
    <s v="Política Pública de Envejecimiento y Vejéz"/>
    <m/>
    <n v="12"/>
    <s v="2022 - 2034"/>
    <s v="Agenda Pública"/>
    <s v="Envejecimiento y vejéz"/>
    <n v="93.333333333333314"/>
    <n v="75"/>
  </r>
  <r>
    <x v="10"/>
    <x v="79"/>
    <s v="SI"/>
    <s v="Política Pública de Habitante de Calle"/>
    <s v="Acuerdo No.013 de 2018"/>
    <n v="10"/>
    <s v="2018 - 2028"/>
    <s v="Implementación"/>
    <s v="Habitante de calle"/>
    <n v="78.709677419354861"/>
    <n v="53"/>
  </r>
  <r>
    <x v="10"/>
    <x v="79"/>
    <s v="SI"/>
    <s v="Política Pública de Libertad Religiosa"/>
    <s v="Acuerdo No.005 de 2022"/>
    <n v="10"/>
    <s v="2022 - 2034"/>
    <s v="Implementación"/>
    <s v="Libertad religiosa"/>
    <n v="87.333333333333314"/>
    <n v="48"/>
  </r>
  <r>
    <x v="10"/>
    <x v="79"/>
    <s v="SI"/>
    <s v="Política Pública de Movilidad"/>
    <m/>
    <s v="Sin dato"/>
    <s v="Sin dato"/>
    <s v="Agenda Pública"/>
    <s v="Movilidad"/>
    <s v="Sin dato"/>
    <s v="NO"/>
  </r>
  <r>
    <x v="10"/>
    <x v="79"/>
    <s v="SI"/>
    <s v="Política Pública de Protección y Bienestar Animal"/>
    <s v="Acuerdo No.014 de 2018"/>
    <n v="10"/>
    <s v="2019 - 2029"/>
    <s v="Implementación"/>
    <s v="Protección y bienestar animal"/>
    <n v="74.838709677419374"/>
    <n v="42"/>
  </r>
  <r>
    <x v="10"/>
    <x v="79"/>
    <s v="SI"/>
    <s v="Política Pública de Salud Mental"/>
    <m/>
    <s v="Sin dato"/>
    <s v="Sin dato"/>
    <s v="Formulación"/>
    <s v="Salud mental"/>
    <s v="Sin dato"/>
    <n v="46"/>
  </r>
  <r>
    <x v="10"/>
    <x v="79"/>
    <s v="SI"/>
    <s v="Política Pública de Seguridad Alimentaria y Nutricional"/>
    <s v="Acuerdo No.016 de 2011"/>
    <n v="10"/>
    <s v="2011 - 2021"/>
    <s v="Implementación"/>
    <s v="SAN"/>
    <n v="80.537634408602159"/>
    <n v="30"/>
  </r>
  <r>
    <x v="10"/>
    <x v="79"/>
    <s v="SI"/>
    <s v="Política Pública de Juventud"/>
    <m/>
    <n v="12"/>
    <s v="2022 - 2034"/>
    <s v="Formulación"/>
    <s v="Juventud"/>
    <m/>
    <n v="46"/>
  </r>
  <r>
    <x v="10"/>
    <x v="79"/>
    <s v="SI"/>
    <s v="Política Púlblica Social"/>
    <s v="Acuerdo No.001 de 2014"/>
    <n v="10"/>
    <s v="2014 - 2024"/>
    <s v="Implementación"/>
    <s v="Social"/>
    <n v="100"/>
    <n v="42"/>
  </r>
  <r>
    <x v="10"/>
    <x v="80"/>
    <s v="SI"/>
    <s v="Política Pública de Discapacidad "/>
    <s v="Acuerdo No.20 de 2015"/>
    <n v="11"/>
    <s v="2015 - 2025"/>
    <s v="Implementación"/>
    <s v="Discapacidad"/>
    <n v="80.000000000000014"/>
    <n v="53"/>
  </r>
  <r>
    <x v="10"/>
    <x v="80"/>
    <s v="SI"/>
    <s v="Política Pública de Emprendimiento"/>
    <m/>
    <s v="Sin dato"/>
    <s v="Sin dato"/>
    <s v="Formulación"/>
    <s v="Emprendimiento"/>
    <n v="95.833333333333343"/>
    <s v="NO"/>
  </r>
  <r>
    <x v="10"/>
    <x v="80"/>
    <s v="SI"/>
    <s v="Política Pública de Envejecimiento y Vejéz"/>
    <s v="Acuerdo No.3 de 2015"/>
    <n v="10"/>
    <s v="2015 - 2025"/>
    <s v="Implementación"/>
    <s v="Envejecimiento y vejéz"/>
    <n v="77.849462365591421"/>
    <n v="48"/>
  </r>
  <r>
    <x v="10"/>
    <x v="80"/>
    <s v="SI"/>
    <s v="Política Pública de Habitante de Calle"/>
    <m/>
    <s v="Sin dato"/>
    <s v="Sin dato"/>
    <s v="Agenda Pública"/>
    <s v="Habitante de calle"/>
    <s v="Sin dato"/>
    <s v="NO"/>
  </r>
  <r>
    <x v="10"/>
    <x v="80"/>
    <s v="SI"/>
    <s v="Política Pública de Juventud"/>
    <s v="Acuerdo No.2 de 2018"/>
    <n v="10"/>
    <s v="2018 - 2028"/>
    <s v="Implementación"/>
    <s v="Juventud"/>
    <n v="78.924731182795725"/>
    <n v="45"/>
  </r>
  <r>
    <x v="10"/>
    <x v="80"/>
    <s v="SI"/>
    <s v="Política Pública de Mujer y Equidad de Género"/>
    <s v="Acuerdo No.21 de 2014"/>
    <n v="9"/>
    <s v="2014 - 2023"/>
    <s v="Implementación"/>
    <s v="Mujer y equidad de género"/>
    <n v="77.311827956989276"/>
    <n v="52"/>
  </r>
  <r>
    <x v="10"/>
    <x v="80"/>
    <s v="SI"/>
    <s v="Política Pública de Población Étnica"/>
    <m/>
    <s v="Sin dato"/>
    <s v="Sin dato"/>
    <s v="Agenda Pública"/>
    <s v="Población Étnica"/>
    <s v="Sin dato"/>
    <s v="NO"/>
  </r>
  <r>
    <x v="10"/>
    <x v="80"/>
    <s v="SI"/>
    <s v="Política Pública de Primera Infancia, Infancia y Adolescencia"/>
    <s v="Acuerdo No.22 de 2014"/>
    <n v="11"/>
    <s v="2013 - 2024"/>
    <s v="Implementación"/>
    <s v="PIIA"/>
    <n v="78.924731182795711"/>
    <n v="48"/>
  </r>
  <r>
    <x v="10"/>
    <x v="80"/>
    <s v="SI"/>
    <s v="Política Pública de Seguridad Alimentaria y Nutricional"/>
    <m/>
    <s v="Sin dato"/>
    <s v="2021 - 2031"/>
    <s v="Implementación"/>
    <s v="SAN"/>
    <n v="93.333333333333314"/>
    <n v="33"/>
  </r>
  <r>
    <x v="10"/>
    <x v="80"/>
    <s v="NO"/>
    <s v="Política Pública de Prevención del Consumo de Sustancias Psicoactivas"/>
    <m/>
    <n v="10"/>
    <s v="2014 - 2024"/>
    <s v="Implementación"/>
    <s v="SPA"/>
    <m/>
    <n v="33"/>
  </r>
  <r>
    <x v="10"/>
    <x v="80"/>
    <s v="NO"/>
    <s v="Política Pública de Libertad Religiosa"/>
    <m/>
    <n v="10"/>
    <s v="2020 - 2030"/>
    <s v="Implementación"/>
    <s v="Libertad religiosa"/>
    <m/>
    <n v="45"/>
  </r>
  <r>
    <x v="10"/>
    <x v="80"/>
    <s v="SI"/>
    <s v="Política Pública de Seguridad y Salud en el Trabajo"/>
    <s v="Acuerdo No.06 de 2014"/>
    <n v="9"/>
    <s v="2014 - 2023"/>
    <s v="Implementación"/>
    <s v="Seguridad y salud en el trabajo"/>
    <n v="77.311827956989262"/>
    <n v="45"/>
  </r>
  <r>
    <x v="10"/>
    <x v="81"/>
    <s v="SI"/>
    <s v="Política Pública de Primera Infancia, Infancia y Adolescencia"/>
    <m/>
    <s v="Sin dato"/>
    <s v="Sin dato"/>
    <s v="Agenda Pública"/>
    <s v="PIIA"/>
    <s v="Sin dato"/>
    <n v="53"/>
  </r>
  <r>
    <x v="10"/>
    <x v="81"/>
    <s v="SI"/>
    <s v="Política Púlblica Social"/>
    <s v="Acuerdo No.03 de 2013"/>
    <n v="7"/>
    <s v="2016 - 2023"/>
    <s v="Evaluación"/>
    <s v="Social"/>
    <n v="65.833333333333343"/>
    <n v="43"/>
  </r>
  <r>
    <x v="10"/>
    <x v="82"/>
    <s v="SI"/>
    <s v="Política Pública de Discapacidad "/>
    <s v="Acuerdo No.002 de 2019"/>
    <n v="10"/>
    <s v="2019 - 2029"/>
    <s v="Implementación"/>
    <s v="Discapacidad"/>
    <n v="45.304659498207897"/>
    <n v="48"/>
  </r>
  <r>
    <x v="10"/>
    <x v="82"/>
    <s v="SI"/>
    <s v="Política Pública de Juventud"/>
    <s v="Acuerdo No.08 de 2019"/>
    <n v="10"/>
    <s v="2019 - 2029"/>
    <s v="Implementación"/>
    <s v="Juventud"/>
    <n v="66.021505376344081"/>
    <n v="37"/>
  </r>
  <r>
    <x v="10"/>
    <x v="82"/>
    <s v="SI"/>
    <s v="Política Pública de Mujer y Equidad de Género"/>
    <s v="Acuerdo No.005 de 2017"/>
    <n v="10"/>
    <s v="2017 - 2027"/>
    <s v="Implementación"/>
    <s v="Mujer y equidad de género"/>
    <n v="74.336917562724025"/>
    <n v="45"/>
  </r>
  <r>
    <x v="10"/>
    <x v="82"/>
    <s v="SI"/>
    <s v="Política Pública de Primera Infancia, Infancia y Adolescencia"/>
    <s v="Acuerdo No.019 de 2013"/>
    <n v="10"/>
    <s v="2013 - 2023"/>
    <s v="Evaluación"/>
    <s v="PIIA"/>
    <n v="74.336917562724025"/>
    <n v="53"/>
  </r>
  <r>
    <x v="10"/>
    <x v="82"/>
    <s v="SI"/>
    <s v="Política Pública de Seguridad Alimentaria y Nutricional"/>
    <s v="Acuerdo No.09 de 2019"/>
    <n v="10"/>
    <s v="2019 - 2029"/>
    <s v="Implementación"/>
    <s v="SAN"/>
    <n v="42.078853046595"/>
    <n v="45"/>
  </r>
  <r>
    <x v="11"/>
    <x v="83"/>
    <s v="SI"/>
    <s v="Política Pública de Primera Infancia, Infancia y Adolescencia"/>
    <m/>
    <n v="10"/>
    <s v="2009 - 2019"/>
    <s v="Implementación"/>
    <s v="PIIA"/>
    <m/>
    <n v="42"/>
  </r>
  <r>
    <x v="11"/>
    <x v="83"/>
    <s v="SI"/>
    <s v="Política Pública de Juventud"/>
    <m/>
    <n v="10"/>
    <s v="2018 - 2028"/>
    <s v="Implementación"/>
    <s v="Juventud"/>
    <m/>
    <n v="75"/>
  </r>
  <r>
    <x v="11"/>
    <x v="83"/>
    <s v="SI"/>
    <s v="Política Pública de Discapacidad "/>
    <m/>
    <n v="10"/>
    <s v="2007 - 2017"/>
    <s v="Implementación"/>
    <s v="Discapacidad"/>
    <m/>
    <n v="45"/>
  </r>
  <r>
    <x v="11"/>
    <x v="83"/>
    <s v="SI"/>
    <s v="Política Pública de Seguridad Alimentaria y Nutricional"/>
    <m/>
    <n v="10"/>
    <s v="2016 - 2026"/>
    <s v="Implementación"/>
    <s v="SAN"/>
    <m/>
    <n v="48"/>
  </r>
  <r>
    <x v="11"/>
    <x v="83"/>
    <s v="SI"/>
    <s v="Política Pública de Envejecimiento y Vejéz"/>
    <m/>
    <n v="10"/>
    <s v="2009 - 2019 "/>
    <s v="Implementación"/>
    <s v="Envejecimiento y vejez"/>
    <m/>
    <n v="43"/>
  </r>
  <r>
    <x v="11"/>
    <x v="83"/>
    <s v="SI"/>
    <s v="Política Pública de Prevención del Consumo de Sustancias Psicoactivas"/>
    <m/>
    <n v="10"/>
    <s v="2017 - 2027"/>
    <s v="Implementación"/>
    <s v="SPA"/>
    <m/>
    <n v="58"/>
  </r>
  <r>
    <x v="11"/>
    <x v="83"/>
    <s v="SI"/>
    <s v="Política Pública de Cultura y Turismo"/>
    <m/>
    <n v="10"/>
    <s v="2011 - 2021"/>
    <s v="Implementación"/>
    <m/>
    <m/>
    <n v="58"/>
  </r>
  <r>
    <x v="11"/>
    <x v="84"/>
    <s v="SI"/>
    <s v="Política Pública de Acción Comunal"/>
    <m/>
    <n v="10"/>
    <s v="2017 - 2027"/>
    <s v="Implementación"/>
    <s v="Acción comunal"/>
    <m/>
    <n v="45"/>
  </r>
  <r>
    <x v="11"/>
    <x v="84"/>
    <s v="SI"/>
    <s v="Política Pública de Salud Mental"/>
    <m/>
    <n v="10"/>
    <s v="2015 - 2025"/>
    <s v="Implementación"/>
    <s v="Salud mental"/>
    <m/>
    <n v="42"/>
  </r>
  <r>
    <x v="11"/>
    <x v="84"/>
    <s v="SI"/>
    <s v="Política Pública de Mujer y Equidad de Género"/>
    <m/>
    <n v="10"/>
    <s v="2015 - 2025"/>
    <s v="Implementación"/>
    <s v="Mujer y equidad de género"/>
    <m/>
    <n v="52"/>
  </r>
  <r>
    <x v="11"/>
    <x v="84"/>
    <s v="SI"/>
    <s v="Política Pública de Discapacidad "/>
    <m/>
    <n v="10"/>
    <s v="2017 - 2027"/>
    <s v="Implementación"/>
    <s v="Discapacidad"/>
    <m/>
    <n v="50"/>
  </r>
  <r>
    <x v="12"/>
    <x v="85"/>
    <s v="SI"/>
    <s v="Política Pública de Discapacidad "/>
    <m/>
    <n v="10"/>
    <s v="2019 - 2029"/>
    <s v="Implementación"/>
    <s v="Discapacidad"/>
    <n v="49.372759856630807"/>
    <n v="60"/>
  </r>
  <r>
    <x v="12"/>
    <x v="85"/>
    <s v="SI"/>
    <s v="Política Pública de Envejecimiento y Vejéz"/>
    <m/>
    <n v="10"/>
    <s v="2018 - 2028"/>
    <s v="Implementación"/>
    <s v="Envejecimiento y vejéz"/>
    <n v="46.953405017921135"/>
    <n v="60"/>
  </r>
  <r>
    <x v="12"/>
    <x v="85"/>
    <s v="SI"/>
    <s v="Política Pública de Gestión del Riesgo"/>
    <m/>
    <n v="10"/>
    <s v="2020 - 2030"/>
    <s v="Implementación"/>
    <s v="Gestión del riesgo"/>
    <n v="38.100358422939067"/>
    <n v="53"/>
  </r>
  <r>
    <x v="12"/>
    <x v="85"/>
    <s v="SI"/>
    <s v="Política Pública de Juventud"/>
    <s v="Acuerdo No.008 de 2019"/>
    <n v="9"/>
    <s v="2019 - 2028"/>
    <s v="Formulación"/>
    <s v="Juventud"/>
    <n v="33.942652329749116"/>
    <n v="45"/>
  </r>
  <r>
    <x v="12"/>
    <x v="85"/>
    <s v="SI"/>
    <s v="Política Pública de Mujer y Equidad de Género"/>
    <m/>
    <n v="10"/>
    <s v="2018 - 2028"/>
    <s v="Implementación"/>
    <s v="Mujer y equidad de género"/>
    <n v="57.060931899641567"/>
    <n v="60"/>
  </r>
  <r>
    <x v="12"/>
    <x v="85"/>
    <s v="SI"/>
    <s v="Política Pública de Libertad Religiosa"/>
    <m/>
    <n v="10"/>
    <s v="2021 - 2031"/>
    <s v="Implementación"/>
    <s v="Libertad religiosa"/>
    <m/>
    <n v="45"/>
  </r>
  <r>
    <x v="12"/>
    <x v="85"/>
    <s v="SI"/>
    <s v="Política Pública de Primera Infancia, Infancia y Adolescencia"/>
    <m/>
    <n v="10"/>
    <s v="2019 - 2029"/>
    <s v="Implementación"/>
    <s v="PIIA"/>
    <n v="57.598566308243733"/>
    <n v="60"/>
  </r>
  <r>
    <x v="12"/>
    <x v="86"/>
    <s v="SI"/>
    <s v="Política Pública de Discapacidad "/>
    <m/>
    <n v="9"/>
    <s v="2018 - 2027"/>
    <s v="Implementación"/>
    <s v="Discapacidad"/>
    <n v="45.304659498207897"/>
    <n v="100"/>
  </r>
  <r>
    <x v="12"/>
    <x v="86"/>
    <s v="SI"/>
    <s v="Política Pública de Envejecimiento y Vejéz"/>
    <m/>
    <n v="9"/>
    <s v="2018 - 2027"/>
    <s v="Implementación"/>
    <s v="Envejecimiento y vejéz"/>
    <n v="45.304659498207897"/>
    <n v="100"/>
  </r>
  <r>
    <x v="12"/>
    <x v="86"/>
    <s v="SI"/>
    <s v="Política Pública de Gestión del Riesgo"/>
    <m/>
    <n v="9"/>
    <s v="2019 - 2028"/>
    <s v="Implementación"/>
    <s v="Gestión del riesgo"/>
    <n v="75.73476702508961"/>
    <n v="100"/>
  </r>
  <r>
    <x v="12"/>
    <x v="86"/>
    <s v="SI"/>
    <s v="Política Pública de Juventud"/>
    <m/>
    <n v="9"/>
    <s v="2015 - 2024"/>
    <s v="Implementación"/>
    <s v="Juventud"/>
    <n v="45.304659498207897"/>
    <n v="100"/>
  </r>
  <r>
    <x v="12"/>
    <x v="86"/>
    <s v="SI"/>
    <s v="Política Pública de Mujer y Equidad de Género"/>
    <m/>
    <n v="9"/>
    <s v="2019 - 2028"/>
    <s v="Implementación"/>
    <s v="Mujer y equidad de género"/>
    <n v="45.752688172043015"/>
    <n v="100"/>
  </r>
  <r>
    <x v="12"/>
    <x v="86"/>
    <s v="SI"/>
    <s v="Política Pública de Primera Infancia, Infancia y Adolescencia"/>
    <m/>
    <n v="9"/>
    <s v="2019 - 2028"/>
    <s v="Implementación"/>
    <s v="PIIA"/>
    <n v="45.734767025089617"/>
    <s v="NO"/>
  </r>
  <r>
    <x v="12"/>
    <x v="87"/>
    <s v="SI"/>
    <s v="Política Pública de Cultura y Turismo"/>
    <m/>
    <n v="9"/>
    <s v="2016 - 2025"/>
    <s v="Implementación"/>
    <s v="Cultura y turismo"/>
    <n v="45.483870967741957"/>
    <s v="NO"/>
  </r>
  <r>
    <x v="12"/>
    <x v="87"/>
    <s v="SI"/>
    <s v="Política Pública de Discapacidad "/>
    <m/>
    <n v="9"/>
    <s v="2020 - 2029"/>
    <s v="Implementación"/>
    <s v="Discapacidad"/>
    <n v="78.207885304659513"/>
    <s v="NO"/>
  </r>
  <r>
    <x v="12"/>
    <x v="87"/>
    <s v="SI"/>
    <s v="Política Pública de Envejecimiento y Vejéz"/>
    <m/>
    <n v="9"/>
    <s v="2018 - 2027"/>
    <s v="Implementación"/>
    <s v="Envejecimiento y vejéz"/>
    <n v="75.519713261648761"/>
    <s v="NO"/>
  </r>
  <r>
    <x v="12"/>
    <x v="87"/>
    <s v="SI"/>
    <s v="Política Pública de Habitante de Calle"/>
    <m/>
    <n v="9"/>
    <s v="2016 - 2025"/>
    <s v="Implementación"/>
    <s v="Habitante de calle"/>
    <n v="34.551971326164882"/>
    <s v="NO"/>
  </r>
  <r>
    <x v="12"/>
    <x v="87"/>
    <s v="SI"/>
    <s v="Política Pública de Juventud"/>
    <m/>
    <n v="10"/>
    <s v="2019 - 2029"/>
    <s v="Implementación"/>
    <s v="Juventud"/>
    <n v="77.598566308243733"/>
    <s v="NO"/>
  </r>
  <r>
    <x v="12"/>
    <x v="87"/>
    <s v="SI"/>
    <s v="Política Pública de Libertad Religiosa"/>
    <m/>
    <n v="9"/>
    <s v="2018 - 2027"/>
    <s v="Implementación"/>
    <s v="Libertad religiosa"/>
    <n v="66.953405017921142"/>
    <s v="NO"/>
  </r>
  <r>
    <x v="12"/>
    <x v="87"/>
    <s v="SI"/>
    <s v="Política Pública de Mujer y Equidad de Género"/>
    <s v="Acuerdo No.13 de 2010"/>
    <n v="11"/>
    <s v="2010 - 2021"/>
    <s v="Implementación"/>
    <s v="Mujer y equidad de género"/>
    <n v="44.587813620071692"/>
    <s v="NO"/>
  </r>
  <r>
    <x v="12"/>
    <x v="87"/>
    <s v="SI"/>
    <s v="Política Pública de Primera Infancia, Infancia y Adolescencia"/>
    <m/>
    <n v="9"/>
    <s v="2015 - 2024"/>
    <s v="Implementación"/>
    <s v="PIIA"/>
    <n v="67.849462365591421"/>
    <s v="NO"/>
  </r>
  <r>
    <x v="12"/>
    <x v="87"/>
    <s v="SI"/>
    <s v="Política Pública de Recreación y Deporte"/>
    <m/>
    <n v="11"/>
    <s v="2009 - 2020"/>
    <s v="Implementación"/>
    <s v="Recreación y deporte"/>
    <n v="44.677419354838733"/>
    <s v="NO"/>
  </r>
  <r>
    <x v="12"/>
    <x v="87"/>
    <s v="SI"/>
    <s v="Política Pública de Seguridad Alimentaria y Nutricional"/>
    <m/>
    <n v="10"/>
    <s v="2019 - 2029"/>
    <s v="Implementación"/>
    <s v="SAN"/>
    <n v="78.136200716845877"/>
    <s v="NO"/>
  </r>
  <r>
    <x v="12"/>
    <x v="87"/>
    <s v="SI"/>
    <s v="Política Pública de Tecnologías de la Información"/>
    <m/>
    <n v="9"/>
    <s v="2017 - 2026"/>
    <s v="Implementación"/>
    <s v="TIC"/>
    <n v="47.060931899641588"/>
    <s v="NO"/>
  </r>
  <r>
    <x v="12"/>
    <x v="88"/>
    <s v="SI"/>
    <s v="Política Pública de Discapacidad "/>
    <m/>
    <n v="10"/>
    <s v="2015 - 2025"/>
    <s v="Implementación"/>
    <s v="Discapacidad"/>
    <n v="33.548387096774199"/>
    <n v="53"/>
  </r>
  <r>
    <x v="12"/>
    <x v="88"/>
    <s v="SI"/>
    <s v="Política Pública de Envejecimiento y Vejéz"/>
    <m/>
    <n v="10"/>
    <s v="2015 - 2025"/>
    <s v="Implementación"/>
    <s v="Envejecimiento y vejéz"/>
    <n v="33.548387096774199"/>
    <s v="NO"/>
  </r>
  <r>
    <x v="12"/>
    <x v="88"/>
    <s v="SI"/>
    <s v="Política Pública de Juventud"/>
    <m/>
    <n v="10"/>
    <s v="2015 - 2025"/>
    <s v="Implementación"/>
    <s v="Juventud"/>
    <n v="36.971326164874561"/>
    <n v="58"/>
  </r>
  <r>
    <x v="12"/>
    <x v="88"/>
    <s v="SI"/>
    <s v="Política Pública de Mujer y Equidad de Género"/>
    <m/>
    <n v="11"/>
    <s v="2015 - 2026"/>
    <s v="Implementación"/>
    <s v="Mujer y equidad de género"/>
    <n v="38.853046594982082"/>
    <n v="45"/>
  </r>
  <r>
    <x v="12"/>
    <x v="88"/>
    <s v="SI"/>
    <s v="Política Pública de Primera Infancia, Infancia y Adolescencia"/>
    <m/>
    <n v="12"/>
    <s v="2019 - 2031"/>
    <s v="Implementación"/>
    <s v="PIIA"/>
    <n v="32.831541218638002"/>
    <n v="53"/>
  </r>
  <r>
    <x v="12"/>
    <x v="89"/>
    <s v="SI"/>
    <s v="Política Pública de Discapacidad "/>
    <m/>
    <n v="9"/>
    <s v="2019 - 2028"/>
    <s v="Implementación"/>
    <s v="Discapacidad"/>
    <n v="44.229390681003593"/>
    <n v="45"/>
  </r>
  <r>
    <x v="12"/>
    <x v="89"/>
    <s v="SI"/>
    <s v="Política Pública de Envejecimiento y Vejéz"/>
    <m/>
    <n v="9"/>
    <s v="2015 - 2024"/>
    <s v="Implementación"/>
    <s v="Envejecimiento y vejéz"/>
    <n v="44.498207885304673"/>
    <s v="NO"/>
  </r>
  <r>
    <x v="12"/>
    <x v="89"/>
    <s v="SI"/>
    <s v="Política Pública de Mujer y Equidad de Género"/>
    <m/>
    <n v="9"/>
    <s v="2015 - 2024"/>
    <s v="Implementación"/>
    <s v="Mujer y equidad de género"/>
    <n v="45.304659498207897"/>
    <n v="60"/>
  </r>
  <r>
    <x v="12"/>
    <x v="89"/>
    <s v="SI"/>
    <s v="Política Pública de Primera Infancia, Infancia y Adolescencia"/>
    <m/>
    <n v="12"/>
    <s v="2014 - 2026"/>
    <s v="Implementación"/>
    <s v="PIIA"/>
    <n v="45.304659498207897"/>
    <n v="60"/>
  </r>
  <r>
    <x v="12"/>
    <x v="89"/>
    <s v="SI"/>
    <s v="Política Pública de Seguridad Alimentaria y Nutricional"/>
    <m/>
    <n v="9"/>
    <s v="2019 - 2028"/>
    <s v="Implementación"/>
    <s v="SAN"/>
    <n v="31.057347670250895"/>
    <s v="NO"/>
  </r>
  <r>
    <x v="12"/>
    <x v="90"/>
    <s v="SI"/>
    <s v="Política Pública de Discapacidad "/>
    <m/>
    <n v="10"/>
    <s v="2016 - 2026"/>
    <s v="Implementación"/>
    <s v="Discapacidad"/>
    <n v="52.114695340501797"/>
    <n v="63"/>
  </r>
  <r>
    <x v="12"/>
    <x v="90"/>
    <s v="SI"/>
    <s v="Política Pública de Envejecimiento y Vejéz"/>
    <m/>
    <n v="11"/>
    <s v="2016 - 2027"/>
    <s v="Implementación"/>
    <s v="Envejecimiento y vejéz"/>
    <n v="51.254480286738357"/>
    <n v="60"/>
  </r>
  <r>
    <x v="12"/>
    <x v="90"/>
    <s v="SI"/>
    <s v="Política Pública de Juventud"/>
    <m/>
    <n v="10"/>
    <s v="2016 - 2026"/>
    <s v="Implementación"/>
    <s v="Juventud"/>
    <n v="53.351254480286734"/>
    <n v="60"/>
  </r>
  <r>
    <x v="12"/>
    <x v="90"/>
    <s v="SI"/>
    <s v="Política Pública de Mujer y Equidad de Género"/>
    <m/>
    <n v="10"/>
    <s v="2016 - 2026"/>
    <s v="Implementación"/>
    <s v="Mujer y equidad de género"/>
    <n v="50.286738351254492"/>
    <n v="60"/>
  </r>
  <r>
    <x v="12"/>
    <x v="90"/>
    <s v="SI"/>
    <s v="Política Pública de Primera Infancia, Infancia y Adolescencia"/>
    <m/>
    <n v="9"/>
    <s v="2014 - 2023"/>
    <s v="Implementación"/>
    <s v="PIIA"/>
    <n v="44.229390681003601"/>
    <s v="NO"/>
  </r>
  <r>
    <x v="12"/>
    <x v="91"/>
    <s v="SI"/>
    <s v="Política Pública de Discapacidad "/>
    <m/>
    <n v="9"/>
    <s v="2018 - 2027"/>
    <s v="Implementación"/>
    <s v="Discapacidad"/>
    <n v="46.559139784946247"/>
    <s v="NO"/>
  </r>
  <r>
    <x v="12"/>
    <x v="91"/>
    <s v="SI"/>
    <s v="Política Pública de Envejecimiento y Vejéz"/>
    <m/>
    <n v="9"/>
    <s v="2018 - 2027"/>
    <s v="Implementación"/>
    <s v="Envejecimiento y vejéz"/>
    <n v="47.741935483870975"/>
    <n v="100"/>
  </r>
  <r>
    <x v="12"/>
    <x v="91"/>
    <s v="SI"/>
    <s v="Política Pública de Juventud"/>
    <m/>
    <n v="9"/>
    <s v="2018 - 2027"/>
    <s v="Implementación"/>
    <s v="Juventud"/>
    <n v="49.892473118279568"/>
    <n v="100"/>
  </r>
  <r>
    <x v="12"/>
    <x v="91"/>
    <s v="SI"/>
    <s v="Política Pública de Mujer y Equidad de Género"/>
    <m/>
    <n v="9"/>
    <s v="2018 - 2027"/>
    <s v="Implementación"/>
    <s v="Mujer y equidad de género"/>
    <n v="48.74551971326165"/>
    <s v="NO"/>
  </r>
  <r>
    <x v="12"/>
    <x v="91"/>
    <s v="SI"/>
    <s v="Política Pública de Primera Infancia, Infancia y Adolescencia"/>
    <m/>
    <n v="9"/>
    <s v="2018 - 2027"/>
    <s v="Implementación"/>
    <s v="PIIA"/>
    <n v="49.713261648745522"/>
    <n v="100"/>
  </r>
  <r>
    <x v="12"/>
    <x v="91"/>
    <s v="SI"/>
    <s v="Política Pública de Salud Mental"/>
    <m/>
    <n v="9"/>
    <s v="2018 - 2027"/>
    <s v="Implementación"/>
    <s v="Salud mental"/>
    <n v="43.33333333333335"/>
    <s v="NO"/>
  </r>
  <r>
    <x v="12"/>
    <x v="91"/>
    <s v="SI"/>
    <s v="Política Pública de Seguridad Alimentaria y Nutricional"/>
    <s v="Acuerdo No.14 de 2017"/>
    <n v="10"/>
    <s v="2017 - 2027"/>
    <s v="Implementación"/>
    <s v="SAN"/>
    <n v="68.172043010752674"/>
    <s v="NO"/>
  </r>
  <r>
    <x v="12"/>
    <x v="92"/>
    <s v="SI"/>
    <s v="Política Pública de Discapacidad "/>
    <m/>
    <n v="10"/>
    <s v="2019 - 2029"/>
    <s v="Implementación"/>
    <s v="Discapacidad"/>
    <n v="67.706093189964179"/>
    <n v="60"/>
  </r>
  <r>
    <x v="12"/>
    <x v="92"/>
    <s v="SI"/>
    <s v="Política Pública de Emprendimiento"/>
    <m/>
    <n v="11"/>
    <s v="2015 - 2026"/>
    <s v="Implementación"/>
    <s v="Emprendimiento"/>
    <n v="40.250896057347681"/>
    <n v="45"/>
  </r>
  <r>
    <x v="12"/>
    <x v="92"/>
    <s v="SI"/>
    <s v="Política Pública de Envejecimiento y Vejéz"/>
    <m/>
    <n v="10"/>
    <s v="2019 - 2029"/>
    <s v="Implementación"/>
    <s v="Envejecimiento y vejéz"/>
    <n v="69.587813620071699"/>
    <n v="45"/>
  </r>
  <r>
    <x v="12"/>
    <x v="92"/>
    <s v="SI"/>
    <s v="Política Pública de Juventud"/>
    <m/>
    <n v="10"/>
    <s v="2019 - 2029"/>
    <s v="Implementación"/>
    <s v="Juventud"/>
    <n v="73.082437275985669"/>
    <n v="60"/>
  </r>
  <r>
    <x v="12"/>
    <x v="92"/>
    <s v="SI"/>
    <s v="Política Pública de Mujer y Equidad de Género"/>
    <m/>
    <n v="10"/>
    <s v="2011 - 2021"/>
    <s v="Implementación"/>
    <s v="Mujer y equidad de género"/>
    <n v="53.63799283154124"/>
    <n v="57"/>
  </r>
  <r>
    <x v="12"/>
    <x v="92"/>
    <s v="SI"/>
    <s v="Política Pública de Primera Infancia, Infancia y Adolescencia"/>
    <m/>
    <n v="10"/>
    <s v="2019 - 2029"/>
    <s v="Implementación"/>
    <s v="PIIA"/>
    <m/>
    <n v="60"/>
  </r>
  <r>
    <x v="12"/>
    <x v="92"/>
    <s v="SI"/>
    <s v="Política Pública de Salud Mental"/>
    <m/>
    <n v="10"/>
    <s v="2019 - 2029"/>
    <s v="Implementación"/>
    <s v="Salud mental"/>
    <n v="67.16845878136202"/>
    <n v="47"/>
  </r>
  <r>
    <x v="12"/>
    <x v="93"/>
    <s v="SI"/>
    <s v="Política Pública de Discapacidad "/>
    <m/>
    <n v="9"/>
    <s v="2018 - 2029"/>
    <s v="Implementación"/>
    <s v="Discapacidad"/>
    <n v="53.58422939068101"/>
    <n v="68"/>
  </r>
  <r>
    <x v="12"/>
    <x v="93"/>
    <s v="SI"/>
    <s v="Política Pública de Envejecimiento y Vejéz"/>
    <m/>
    <n v="10"/>
    <s v="2018 - 2029"/>
    <s v="Implementación"/>
    <s v="Envejecimiento y vejéz"/>
    <n v="49.87455197132617"/>
    <n v="72"/>
  </r>
  <r>
    <x v="12"/>
    <x v="93"/>
    <s v="SI"/>
    <s v="Política Pública de Familia"/>
    <m/>
    <n v="11"/>
    <s v="2018 - 2029"/>
    <s v="Implementación"/>
    <s v="Familia"/>
    <n v="53.261648745519729"/>
    <s v="NO"/>
  </r>
  <r>
    <x v="12"/>
    <x v="93"/>
    <s v="SI"/>
    <s v="Política Pública de Juventud"/>
    <m/>
    <n v="11"/>
    <s v="2018 - 2029"/>
    <s v="Implementación"/>
    <s v="Juventud"/>
    <n v="53.996415770609325"/>
    <n v="68"/>
  </r>
  <r>
    <x v="12"/>
    <x v="93"/>
    <s v="SI"/>
    <s v="Política Pública de Mujer y Equidad de Género"/>
    <m/>
    <n v="11"/>
    <s v="2018 - 2029"/>
    <s v="Implementación"/>
    <s v="Mujer y equidad de género"/>
    <n v="71.075268817204318"/>
    <n v="68"/>
  </r>
  <r>
    <x v="12"/>
    <x v="93"/>
    <s v="SI"/>
    <s v="Política Pública de Primera Infancia, Infancia y Adolescencia"/>
    <m/>
    <n v="11"/>
    <s v="2018 - 2029"/>
    <s v="Implementación"/>
    <s v="PIIA"/>
    <n v="52.831541218638009"/>
    <n v="60"/>
  </r>
  <r>
    <x v="12"/>
    <x v="93"/>
    <s v="SI"/>
    <s v="Política Pública de Victimas del Conflicto Armado"/>
    <m/>
    <n v="11"/>
    <s v="2018 - 2029"/>
    <s v="Implementación"/>
    <s v="Víctimas del conflicto"/>
    <n v="68.458781362007201"/>
    <n v="68"/>
  </r>
  <r>
    <x v="12"/>
    <x v="94"/>
    <s v="SI"/>
    <s v="Política Pública de Discapacidad "/>
    <m/>
    <n v="10"/>
    <s v="2019 - 2029"/>
    <s v="Implementación"/>
    <s v="Discapacidad"/>
    <n v="73.476702508960585"/>
    <s v="NO"/>
  </r>
  <r>
    <x v="12"/>
    <x v="94"/>
    <s v="SI"/>
    <s v="Política Pública de Envejecimiento y Vejéz"/>
    <m/>
    <n v="9"/>
    <s v="2021 - 2030"/>
    <s v="Implementación"/>
    <s v="Envejecimiento y vejéz"/>
    <n v="47.921146953405021"/>
    <s v="NO"/>
  </r>
  <r>
    <x v="12"/>
    <x v="94"/>
    <s v="SI"/>
    <s v="Política Pública de Mujer y Equidad de Género"/>
    <m/>
    <n v="9"/>
    <s v="2015 - 2024"/>
    <s v="Implementación"/>
    <s v="Mujer y equidad de género"/>
    <n v="48.387096774193552"/>
    <s v="NO"/>
  </r>
  <r>
    <x v="12"/>
    <x v="94"/>
    <s v="SI"/>
    <s v="Política Pública de Prevención del Consumo de Sustancias Psicoactivas"/>
    <m/>
    <n v="9"/>
    <s v="2017 - 2026"/>
    <s v="Implementación"/>
    <s v="SPA"/>
    <n v="0"/>
    <s v="NO"/>
  </r>
  <r>
    <x v="12"/>
    <x v="94"/>
    <s v="SI"/>
    <s v="Política Pública de Primera Infancia, Infancia y Adolescencia"/>
    <m/>
    <n v="9"/>
    <s v="2015 - 2024"/>
    <s v="Implementación"/>
    <s v="PIIA"/>
    <n v="46.774193548387096"/>
    <s v="NO"/>
  </r>
  <r>
    <x v="13"/>
    <x v="95"/>
    <s v="SI"/>
    <s v="Política Pública de Acción Comunal"/>
    <m/>
    <n v="11"/>
    <s v="2019 - 2030"/>
    <s v="Implementación"/>
    <s v="Acción comunal"/>
    <n v="61.433691756272403"/>
    <s v="NO"/>
  </r>
  <r>
    <x v="13"/>
    <x v="95"/>
    <s v="SI"/>
    <s v="Política Pública de Discapacidad "/>
    <m/>
    <n v="10"/>
    <s v="2015 - 2025"/>
    <s v="Implementación"/>
    <s v="Discapacidad"/>
    <n v="61.738351254480285"/>
    <s v="NO"/>
  </r>
  <r>
    <x v="13"/>
    <x v="95"/>
    <s v="SI"/>
    <s v="Política Pública de Envejecimiento y Vejéz"/>
    <m/>
    <n v="10"/>
    <s v="2015 - 2025"/>
    <s v="Implementación"/>
    <s v="Envejecimiento y vejéz"/>
    <n v="54.835125448028663"/>
    <s v="NO"/>
  </r>
  <r>
    <x v="13"/>
    <x v="95"/>
    <s v="SI"/>
    <s v="Política Pública de Familia"/>
    <m/>
    <s v="Sin dato"/>
    <s v="Sin dato"/>
    <s v="Formulación"/>
    <s v="Familia"/>
    <s v="Sin dato"/>
    <s v="NO"/>
  </r>
  <r>
    <x v="13"/>
    <x v="95"/>
    <s v="SI"/>
    <s v="Política Pública de Juventud"/>
    <m/>
    <n v="10"/>
    <s v="2015 - 2025"/>
    <s v="Implementación"/>
    <s v="Juventud"/>
    <n v="41.200716845878148"/>
    <n v="63"/>
  </r>
  <r>
    <x v="13"/>
    <x v="95"/>
    <s v="SI"/>
    <s v="Política Pública de Mujer y Equidad de Género"/>
    <m/>
    <s v="Sin dato"/>
    <s v="Sin dato"/>
    <s v="Formulación"/>
    <s v="Mujer y equidad de género"/>
    <s v="Sin dato"/>
    <s v="NO"/>
  </r>
  <r>
    <x v="13"/>
    <x v="95"/>
    <s v="SI"/>
    <s v="Política Pública de Primera Infancia, Infancia y Adolescencia"/>
    <m/>
    <n v="10"/>
    <s v="2013 - 2023"/>
    <s v="Implementación"/>
    <s v="PIIA"/>
    <n v="33.351254480286748"/>
    <s v="NO"/>
  </r>
  <r>
    <x v="13"/>
    <x v="95"/>
    <s v="SI"/>
    <s v="Política Pública de Seguridad Alimentaria y Nutricional"/>
    <m/>
    <n v="10"/>
    <s v="2015 - 2025"/>
    <s v="Implementación"/>
    <s v="SAN"/>
    <n v="50.985663082437277"/>
    <n v="100"/>
  </r>
  <r>
    <x v="13"/>
    <x v="96"/>
    <s v="SI"/>
    <s v="Política Pública de Discapacidad "/>
    <m/>
    <n v="10"/>
    <s v="2017 - 2027"/>
    <s v="Implementación"/>
    <s v="Discapacidad"/>
    <n v="68.924731182795711"/>
    <s v="NO"/>
  </r>
  <r>
    <x v="13"/>
    <x v="96"/>
    <s v="SI"/>
    <s v="Política Pública de Envejecimiento y Vejéz"/>
    <m/>
    <n v="10"/>
    <s v="2015 - 2025"/>
    <s v="Implementación"/>
    <s v="Envejecimiento y vejéz"/>
    <n v="65.179211469534025"/>
    <s v="NO"/>
  </r>
  <r>
    <x v="13"/>
    <x v="96"/>
    <s v="SI"/>
    <s v="Política Pública de Juventud"/>
    <m/>
    <n v="10"/>
    <s v="2019 - 2029"/>
    <s v="Implementación"/>
    <s v="Juventud"/>
    <n v="72.007168458781393"/>
    <s v="NO"/>
  </r>
  <r>
    <x v="13"/>
    <x v="96"/>
    <s v="SI"/>
    <s v="Política Pública de Mujer y Equidad de Género"/>
    <m/>
    <n v="10"/>
    <s v="2019 - 2029"/>
    <s v="Implementación"/>
    <s v="Mujer y equidad de género"/>
    <n v="65.286738351254485"/>
    <s v="NO"/>
  </r>
  <r>
    <x v="13"/>
    <x v="96"/>
    <s v="SI"/>
    <s v="Política Pública de Primera Infancia, Infancia y Adolescencia"/>
    <m/>
    <n v="10"/>
    <s v="2019 - 2029"/>
    <s v="Implementación"/>
    <s v="PIIA"/>
    <n v="68.673835125448036"/>
    <s v="NO"/>
  </r>
  <r>
    <x v="13"/>
    <x v="96"/>
    <s v="SI"/>
    <s v="Política Pública de Tecnologías de la Información"/>
    <m/>
    <s v="Sin dato"/>
    <s v="Sin dato"/>
    <s v="Implementación"/>
    <s v="TIC"/>
    <n v="28.673835125448033"/>
    <s v="NO"/>
  </r>
  <r>
    <x v="13"/>
    <x v="97"/>
    <s v="SI"/>
    <s v="Política Pública de Discapacidad "/>
    <m/>
    <s v="Sin dato"/>
    <s v="Sin dato"/>
    <s v="Implementación"/>
    <s v="Discapacidad"/>
    <s v="Sin dato"/>
    <s v="NO"/>
  </r>
  <r>
    <x v="13"/>
    <x v="97"/>
    <s v="SI"/>
    <s v="Política Pública de Envejecimiento y Vejéz"/>
    <m/>
    <s v="Sin dato"/>
    <s v="Sin dato"/>
    <s v="Implementación"/>
    <s v="Envejecimiento y vejéz"/>
    <s v="Sin dato"/>
    <s v="NO"/>
  </r>
  <r>
    <x v="13"/>
    <x v="97"/>
    <s v="SI"/>
    <s v="Política Pública de Familia"/>
    <m/>
    <s v="Sin dato"/>
    <s v="Sin dato"/>
    <s v="Agenda Pública"/>
    <s v="Familia"/>
    <s v="Sin dato"/>
    <s v="NO"/>
  </r>
  <r>
    <x v="13"/>
    <x v="97"/>
    <s v="SI"/>
    <s v="Política Pública de Juventud"/>
    <m/>
    <s v="Sin dato"/>
    <s v="Sin dato"/>
    <s v="Implementación"/>
    <s v="Juventud"/>
    <s v="Sin dato"/>
    <s v="NO"/>
  </r>
  <r>
    <x v="13"/>
    <x v="97"/>
    <s v="SI"/>
    <s v="Política Pública de Mujer y Equidad de Género"/>
    <m/>
    <s v="Sin dato"/>
    <s v="Sin dato"/>
    <s v="Implementación"/>
    <s v="Mujer y equidad de género"/>
    <s v="Sin dato"/>
    <s v="NO"/>
  </r>
  <r>
    <x v="13"/>
    <x v="97"/>
    <s v="SI"/>
    <s v="Política Pública de Primera Infancia, Infancia y Adolescencia"/>
    <m/>
    <n v="9"/>
    <s v="2013 - 2022"/>
    <s v="Implementación"/>
    <s v="PIIA"/>
    <n v="50.376344086021518"/>
    <s v="NO"/>
  </r>
  <r>
    <x v="13"/>
    <x v="97"/>
    <s v="SI"/>
    <s v="Política Pública de Seguridad Alimentaria y Nutricional"/>
    <m/>
    <n v="10"/>
    <s v="2020 - 2030"/>
    <s v="Implementación"/>
    <s v="SAN"/>
    <n v="49.283154121863816"/>
    <s v="NO"/>
  </r>
  <r>
    <x v="13"/>
    <x v="98"/>
    <s v="SI"/>
    <s v="Política Pública de Discapacidad "/>
    <m/>
    <s v="Sin dato"/>
    <s v="Sin dato"/>
    <s v="Formulación"/>
    <s v="Discapacidad"/>
    <s v="Sin dato"/>
    <s v="NO"/>
  </r>
  <r>
    <x v="13"/>
    <x v="98"/>
    <s v="SI"/>
    <s v="Política Pública de Juventud"/>
    <m/>
    <s v="Sin dato"/>
    <s v="Sin dato"/>
    <s v="Formulación"/>
    <s v="Juventud"/>
    <n v="64.166666666666671"/>
    <s v="NO"/>
  </r>
  <r>
    <x v="13"/>
    <x v="98"/>
    <s v="SI"/>
    <s v="Política Pública de Mujer y Equidad de Género"/>
    <m/>
    <s v="Sin dato"/>
    <s v="Sin dato"/>
    <s v="Formulación"/>
    <s v="Mujer y equidad de género"/>
    <n v="62.5"/>
    <s v="NO"/>
  </r>
  <r>
    <x v="13"/>
    <x v="98"/>
    <s v="SI"/>
    <s v="Política Pública de Primera Infancia, Infancia y Adolescencia"/>
    <m/>
    <s v="Sin dato"/>
    <s v="Sin dato"/>
    <s v="Formulación"/>
    <s v="PIIA"/>
    <n v="58.333333333333336"/>
    <s v="NO"/>
  </r>
  <r>
    <x v="13"/>
    <x v="98"/>
    <s v="SI"/>
    <s v="Política Pública de Seguridad Alimentaria y Nutricional"/>
    <m/>
    <s v="Sin dato"/>
    <s v="Sin dato"/>
    <s v="Formulación"/>
    <s v="SAN"/>
    <s v="Sin dato"/>
    <s v="NO"/>
  </r>
  <r>
    <x v="13"/>
    <x v="99"/>
    <s v="SI"/>
    <s v="Política Pública de Discapacidad "/>
    <m/>
    <n v="9"/>
    <s v="2021 - 2030"/>
    <s v="Implementación"/>
    <s v="Discapacidad"/>
    <n v="64.13978494623656"/>
    <s v="NO"/>
  </r>
  <r>
    <x v="13"/>
    <x v="99"/>
    <s v="SI"/>
    <s v="Política Pública de Envejecimiento y Vejéz"/>
    <m/>
    <n v="10"/>
    <s v="2020 - 2030"/>
    <s v="Implementación"/>
    <s v="Envejecimiento y vejéz"/>
    <n v="53.422939068100348"/>
    <s v="NO"/>
  </r>
  <r>
    <x v="13"/>
    <x v="99"/>
    <s v="SI"/>
    <s v="Política Pública de Juventud"/>
    <m/>
    <n v="10"/>
    <s v="2014 - 2024"/>
    <s v="Implementación"/>
    <s v="Juventud"/>
    <n v="55.734767025089603"/>
    <s v="NO"/>
  </r>
  <r>
    <x v="13"/>
    <x v="99"/>
    <s v="SI"/>
    <s v="Política Pública de LGTBI"/>
    <m/>
    <s v="Sin dato"/>
    <s v="Sin dato"/>
    <s v="Formulación"/>
    <s v="LGTBI"/>
    <n v="58.530465949820794"/>
    <s v="NO"/>
  </r>
  <r>
    <x v="13"/>
    <x v="99"/>
    <s v="SI"/>
    <s v="Política Pública de Mujer y Equidad de Género"/>
    <m/>
    <n v="12"/>
    <s v="2014 - 2026"/>
    <s v="Implementación"/>
    <s v="Mujer y equidad de género"/>
    <n v="67.275985663082437"/>
    <s v="NO"/>
  </r>
  <r>
    <x v="13"/>
    <x v="99"/>
    <s v="SI"/>
    <s v="Política Pública de Primera Infancia, Infancia y Adolescencia"/>
    <m/>
    <n v="10"/>
    <s v="2013 - 2023"/>
    <s v="Implementación"/>
    <s v="PIIA"/>
    <n v="69.469534050179249"/>
    <s v="NO"/>
  </r>
  <r>
    <x v="13"/>
    <x v="99"/>
    <s v="SI"/>
    <s v="Política Pública de Seguridad Alimentaria y Nutricional"/>
    <m/>
    <n v="10"/>
    <s v="2014 - 2024"/>
    <s v="Implementación"/>
    <s v="SAN"/>
    <n v="54.551971326164875"/>
    <s v="NO"/>
  </r>
  <r>
    <x v="13"/>
    <x v="100"/>
    <s v="SI"/>
    <s v="Política Pública de Discapacidad "/>
    <m/>
    <n v="9"/>
    <s v="2017 - 2026"/>
    <s v="Implementación"/>
    <s v="Discapacidad"/>
    <n v="39.121863799283169"/>
    <s v="NO"/>
  </r>
  <r>
    <x v="13"/>
    <x v="100"/>
    <s v="SI"/>
    <s v="Política Pública de Envejecimiento y Vejéz"/>
    <m/>
    <n v="9"/>
    <s v="2017 - 2026"/>
    <s v="Implementación"/>
    <s v="Envejecimiento y vejéz"/>
    <n v="68.602150537634429"/>
    <s v="NO"/>
  </r>
  <r>
    <x v="13"/>
    <x v="100"/>
    <s v="SI"/>
    <s v="Política Pública de Mujer y Equidad de Género"/>
    <m/>
    <n v="9"/>
    <s v="2017 - 2026"/>
    <s v="Implementación"/>
    <s v="Mujer y equidad de género"/>
    <n v="57.72401433691757"/>
    <s v="NO"/>
  </r>
  <r>
    <x v="13"/>
    <x v="100"/>
    <s v="SI"/>
    <s v="Política Pública de Primera Infancia, Infancia y Adolescencia"/>
    <m/>
    <n v="9"/>
    <s v="2013 - 2022"/>
    <s v="Implementación"/>
    <s v="PIIA"/>
    <n v="40.204301075268816"/>
    <s v="NO"/>
  </r>
  <r>
    <x v="13"/>
    <x v="100"/>
    <s v="SI"/>
    <s v="Política Pública de Seguridad Alimentaria y Nutricional"/>
    <m/>
    <s v="Sin dato"/>
    <s v="Sin dato"/>
    <s v="Formulación"/>
    <s v="SAN"/>
    <n v="34.400000000000006"/>
    <s v="NO"/>
  </r>
  <r>
    <x v="13"/>
    <x v="100"/>
    <s v="SI"/>
    <s v="Política Pública de Victimas del Conflicto Armado"/>
    <m/>
    <n v="3"/>
    <s v="2018 - 2021"/>
    <s v="Implementación"/>
    <s v="Víctimas del conflicto"/>
    <n v="48.637992831541212"/>
    <s v="NO"/>
  </r>
  <r>
    <x v="13"/>
    <x v="101"/>
    <s v="NO"/>
    <s v="Política Pública de Discapacidad "/>
    <m/>
    <n v="10"/>
    <s v="2015 - 2025"/>
    <s v="Implementación"/>
    <s v="Discapacidad"/>
    <n v="42.078853046595"/>
    <s v="NO"/>
  </r>
  <r>
    <x v="13"/>
    <x v="101"/>
    <s v="NO"/>
    <s v="Política Pública de Juventud"/>
    <m/>
    <n v="10"/>
    <s v="2017 - 2027"/>
    <s v="Implementación"/>
    <s v="Juventud"/>
    <n v="38.853046594982089"/>
    <s v="NO"/>
  </r>
  <r>
    <x v="13"/>
    <x v="101"/>
    <s v="NO"/>
    <s v="Política Pública de Salud Pública"/>
    <s v="Acuerdo No.06 de 2015"/>
    <n v="10"/>
    <s v="2015 - 2025"/>
    <s v="Implementación"/>
    <s v="Salud pública"/>
    <n v="39.390681003584234"/>
    <s v="NO"/>
  </r>
  <r>
    <x v="13"/>
    <x v="101"/>
    <s v="NO"/>
    <s v="Política Pública de Seguridad Alimentaria y Nutricional"/>
    <m/>
    <n v="10"/>
    <s v="2015 - 2025"/>
    <s v="Implementación"/>
    <s v="SAN"/>
    <n v="41.003584229390697"/>
    <s v="NO"/>
  </r>
  <r>
    <x v="13"/>
    <x v="102"/>
    <s v="NO"/>
    <s v="Política Pública de DDH, Paz, Convivencia y Cultura Ciudadana"/>
    <m/>
    <n v="9"/>
    <s v="2018 - 2027"/>
    <s v="Implementación"/>
    <s v="Paz"/>
    <s v="Sin dato"/>
    <s v="NO"/>
  </r>
  <r>
    <x v="13"/>
    <x v="102"/>
    <s v="NO"/>
    <s v="Política Pública de Discapacidad "/>
    <m/>
    <n v="9"/>
    <s v="2018 - 2027"/>
    <s v="Implementación"/>
    <s v="Discapacidad"/>
    <n v="64.26523297491039"/>
    <s v="NO"/>
  </r>
  <r>
    <x v="13"/>
    <x v="102"/>
    <s v="NO"/>
    <s v="Política Pública de Envejecimiento y Vejéz"/>
    <m/>
    <n v="10"/>
    <s v="2018 - 2028"/>
    <s v="Implementación"/>
    <s v="Envejecimiento y vejéz"/>
    <n v="58.655913978494631"/>
    <s v="NO"/>
  </r>
  <r>
    <x v="13"/>
    <x v="102"/>
    <s v="NO"/>
    <s v="Política Pública de Erradicación del Trabajo Infantíl"/>
    <m/>
    <n v="9"/>
    <s v="2018 - 2027"/>
    <s v="Implementación"/>
    <s v="Erradicación de trabajo infantíl"/>
    <n v="59.892473118279575"/>
    <s v="NO"/>
  </r>
  <r>
    <x v="13"/>
    <x v="102"/>
    <s v="NO"/>
    <s v="Política Pública de Juventud"/>
    <m/>
    <n v="9"/>
    <s v="2017 - 2026"/>
    <s v="Implementación"/>
    <s v="Juventud"/>
    <s v="Sin dato"/>
    <s v="NO"/>
  </r>
  <r>
    <x v="13"/>
    <x v="102"/>
    <s v="NO"/>
    <s v="Política Pública de Mujer y Equidad de Género"/>
    <m/>
    <n v="9"/>
    <s v="2018 - 2027"/>
    <s v="Implementación"/>
    <s v="Mujer y equidad de género"/>
    <n v="65.913978494623663"/>
    <s v="NO"/>
  </r>
  <r>
    <x v="13"/>
    <x v="102"/>
    <s v="NO"/>
    <s v="Política Pública de Primera Infancia, Infancia y Adolescencia"/>
    <m/>
    <n v="10"/>
    <s v="2018 - 2028"/>
    <s v="Implementación"/>
    <s v="PIIA"/>
    <n v="52.688172043010759"/>
    <s v="NO"/>
  </r>
  <r>
    <x v="13"/>
    <x v="102"/>
    <s v="NO"/>
    <s v="Política Pública de Salud Sexual"/>
    <m/>
    <n v="14"/>
    <s v="2013 - 2027"/>
    <s v="Implementación"/>
    <s v="Salud sexual"/>
    <n v="58.422939068100362"/>
    <s v="NO"/>
  </r>
  <r>
    <x v="13"/>
    <x v="102"/>
    <s v="NO"/>
    <s v="Política Pública de Seguridad Alimentaria y Nutricional"/>
    <m/>
    <n v="10"/>
    <s v="2018 - 2028"/>
    <s v="Implementación"/>
    <s v="SAN"/>
    <n v="57.455197132616497"/>
    <s v="NO"/>
  </r>
  <r>
    <x v="13"/>
    <x v="102"/>
    <s v="NO"/>
    <s v="Política Pública de Victimas del Conflicto Armado"/>
    <m/>
    <n v="10"/>
    <s v="2018 - 2028"/>
    <s v="Implementación"/>
    <s v="Víctimas del conflicto"/>
    <n v="59.784946236559136"/>
    <s v="NO"/>
  </r>
  <r>
    <x v="13"/>
    <x v="103"/>
    <s v="SI"/>
    <s v="Política Pública de Discapacidad "/>
    <m/>
    <s v="Sin dato"/>
    <s v="Sin dato"/>
    <s v="Formulación"/>
    <s v="Discapacidad"/>
    <n v="75.999999999999986"/>
    <s v="NO"/>
  </r>
  <r>
    <x v="13"/>
    <x v="103"/>
    <s v="SI"/>
    <s v="Política Pública de Juventud"/>
    <m/>
    <n v="9"/>
    <s v="2017 - 2026"/>
    <s v="Implementación"/>
    <s v="Juventud"/>
    <n v="39.74910394265234"/>
    <s v="NO"/>
  </r>
  <r>
    <x v="13"/>
    <x v="103"/>
    <s v="SI"/>
    <s v="Política Pública de Mujer y Equidad de Género"/>
    <m/>
    <n v="10"/>
    <s v="2013 - 2023"/>
    <s v="Implementación"/>
    <s v="Mujer y equidad de género"/>
    <n v="69.193548387096769"/>
    <s v="NO"/>
  </r>
  <r>
    <x v="13"/>
    <x v="103"/>
    <s v="SI"/>
    <s v="Política Pública de Primera Infancia, Infancia y Adolescencia"/>
    <m/>
    <n v="9"/>
    <s v="2014 - 2023"/>
    <s v="Implementación"/>
    <s v="PIIA"/>
    <n v="41.003584229390704"/>
    <s v="NO"/>
  </r>
  <r>
    <x v="13"/>
    <x v="103"/>
    <s v="SI"/>
    <s v="Política Pública de Protección y Bienestar Animal"/>
    <m/>
    <s v="Sin dato"/>
    <s v="Sin dato"/>
    <s v="Formulación"/>
    <s v="Protección y bienestar animal"/>
    <n v="61.199999999999982"/>
    <s v="NO"/>
  </r>
  <r>
    <x v="13"/>
    <x v="103"/>
    <s v="SI"/>
    <s v="Política Pública de Seguridad Alimentaria y Nutricional"/>
    <m/>
    <n v="9"/>
    <s v="2014 - 2023"/>
    <s v="Implementación"/>
    <s v="SAN"/>
    <n v="39.390681003584241"/>
    <s v="NO"/>
  </r>
  <r>
    <x v="13"/>
    <x v="104"/>
    <s v="SI"/>
    <s v="Política Pública de Discapacidad "/>
    <m/>
    <n v="10"/>
    <s v="2017 - 2027"/>
    <s v="Implementación"/>
    <s v="Discapacidad"/>
    <n v="52.258064516129032"/>
    <s v="NO"/>
  </r>
  <r>
    <x v="13"/>
    <x v="104"/>
    <s v="SI"/>
    <s v="Política Pública de Envejecimiento y Vejéz"/>
    <m/>
    <s v="Sin dato"/>
    <s v="Sin dato"/>
    <s v="Formulación"/>
    <s v="Envejecimiento y vejéz"/>
    <s v="Sin dato"/>
    <s v="NO"/>
  </r>
  <r>
    <x v="13"/>
    <x v="104"/>
    <s v="SI"/>
    <s v="Política Pública de Libertad Religiosa"/>
    <m/>
    <n v="3"/>
    <s v="2020 - 2023"/>
    <s v="Implementación"/>
    <s v="Libertad religiosa"/>
    <s v="Sin dato"/>
    <s v="NO"/>
  </r>
  <r>
    <x v="13"/>
    <x v="104"/>
    <s v="SI"/>
    <s v="Política Pública de Mujer y Equidad de Género"/>
    <m/>
    <n v="10"/>
    <s v="2018 - 2028"/>
    <s v="Implementación"/>
    <s v="Mujer y equidad de género"/>
    <s v="Sin dato"/>
    <s v="NO"/>
  </r>
  <r>
    <x v="14"/>
    <x v="105"/>
    <s v="SI"/>
    <s v="Política Pública de Discapacidad "/>
    <s v="Acuerdo No.09 de 2017"/>
    <n v="10"/>
    <s v="2017 - 2027"/>
    <s v="Implementación"/>
    <s v="Discapacidad"/>
    <n v="59.283154121863788"/>
    <n v="48"/>
  </r>
  <r>
    <x v="14"/>
    <x v="105"/>
    <s v="SI"/>
    <s v="Política Pública de Envejecimiento y Vejéz"/>
    <s v="Acuerdo No.19 de 2016"/>
    <n v="10"/>
    <s v="2016 - 2026"/>
    <s v="Implementación"/>
    <s v="Envejecimiento y vejéz"/>
    <n v="44.946236559139798"/>
    <n v="42"/>
  </r>
  <r>
    <x v="14"/>
    <x v="105"/>
    <s v="SI"/>
    <s v="Política Pública de Juventud"/>
    <s v="Acuerdo No.07 de 2018"/>
    <n v="10"/>
    <s v="2018 - 2028"/>
    <s v="Implementación"/>
    <s v="Juventud"/>
    <n v="28.458781362007169"/>
    <n v="42"/>
  </r>
  <r>
    <x v="14"/>
    <x v="105"/>
    <s v="SI"/>
    <s v="Política Pública de Mujer y Equidad de Género"/>
    <s v="Acuerdo No.01 de 2018"/>
    <n v="10"/>
    <s v="2018 - 2028"/>
    <s v="Implementación"/>
    <s v="Mujer y equidad de género"/>
    <n v="57.526881720430111"/>
    <s v="NO"/>
  </r>
  <r>
    <x v="14"/>
    <x v="105"/>
    <s v="SI"/>
    <s v="Política Pública de Primera Infancia, Infancia y Adolescencia"/>
    <m/>
    <n v="10"/>
    <s v="2022 - 2032"/>
    <s v="Formulación"/>
    <s v="PIIA"/>
    <s v="Sin dato"/>
    <s v="NO"/>
  </r>
  <r>
    <x v="14"/>
    <x v="105"/>
    <s v="SI"/>
    <s v="Política Pública de Seguridad Alimentaria y Nutricional"/>
    <s v="Acuerdo No.11 de 2017"/>
    <n v="9"/>
    <s v="2017 - 2026"/>
    <s v="Implementación"/>
    <s v="SAN"/>
    <n v="28.458781362007169"/>
    <s v="NO"/>
  </r>
  <r>
    <x v="14"/>
    <x v="106"/>
    <s v="SI"/>
    <s v="Política Pública de Discapacidad "/>
    <s v="Acuerdo No.006 de 2018"/>
    <n v="10"/>
    <s v="2018 - 2028"/>
    <s v="Implementación"/>
    <s v="Discapacidad"/>
    <n v="73.681003584229416"/>
    <s v="NO"/>
  </r>
  <r>
    <x v="14"/>
    <x v="106"/>
    <s v="SI"/>
    <s v="Política Pública de Envejecimiento y Vejéz"/>
    <s v="Acuerdo No.016 de 2012"/>
    <n v="10"/>
    <s v="2015 - 2025"/>
    <s v="Implementación"/>
    <s v="Envejecimiento y vejéz"/>
    <n v="35.967741935483872"/>
    <s v="NO"/>
  </r>
  <r>
    <x v="14"/>
    <x v="106"/>
    <s v="SI"/>
    <s v="Política Pública de Familia"/>
    <s v="Acuerdo No. 012 de 2012"/>
    <n v="9"/>
    <s v="2019 - 2030"/>
    <s v="Implementación"/>
    <s v="Familia"/>
    <n v="61.164874551971316"/>
    <s v="NO"/>
  </r>
  <r>
    <x v="14"/>
    <x v="106"/>
    <s v="SI"/>
    <s v="Política Pública de Juventud"/>
    <s v="Acuerdo No. 011 de 2019"/>
    <n v="4"/>
    <s v="2019 - 2023"/>
    <s v="Implementación"/>
    <s v="Juventud"/>
    <n v="48.924731182795711"/>
    <s v="NO"/>
  </r>
  <r>
    <x v="14"/>
    <x v="106"/>
    <s v="SI"/>
    <s v="Política Pública de Mujer y Equidad de Género"/>
    <s v="Acuerdo No.005 de 2018"/>
    <n v="10"/>
    <s v="2018 - 2028"/>
    <s v="Implementación"/>
    <s v="Mujer y equidad de género"/>
    <n v="62.5161290322581"/>
    <s v="NO"/>
  </r>
  <r>
    <x v="14"/>
    <x v="106"/>
    <s v="SI"/>
    <s v="Política Pública de Primera Infancia, Infancia y Adolescencia"/>
    <s v="Acuerdo No.025 de 2015"/>
    <n v="10"/>
    <s v="2015 - 2025"/>
    <s v="Implementación"/>
    <s v="PIIA"/>
    <n v="51.326164874551985"/>
    <s v="NO"/>
  </r>
  <r>
    <x v="14"/>
    <x v="107"/>
    <s v="SI"/>
    <s v="Política Pública de Acción Comunal"/>
    <m/>
    <s v="Sin dato"/>
    <s v="Sin dato"/>
    <s v="Formulación"/>
    <s v="Acción comunal"/>
    <s v="Sin dato"/>
    <s v="NO"/>
  </r>
  <r>
    <x v="14"/>
    <x v="107"/>
    <s v="SI"/>
    <s v="Política Pública de Discapacidad "/>
    <m/>
    <s v="Sin dato"/>
    <s v="Sin dato"/>
    <s v="Formulación"/>
    <s v="Discapacidad"/>
    <s v="Sin dato"/>
    <s v="NO"/>
  </r>
  <r>
    <x v="14"/>
    <x v="107"/>
    <s v="SI"/>
    <s v="Política Pública de Envejecimiento y Vejéz"/>
    <m/>
    <s v="Sin dato"/>
    <s v="Sin dato"/>
    <s v="Formulación"/>
    <s v="Envejecimiento y vejéz"/>
    <s v="Sin dato"/>
    <s v="NO"/>
  </r>
  <r>
    <x v="14"/>
    <x v="107"/>
    <s v="SI"/>
    <s v="Política Pública de Mujer y Equidad de Género"/>
    <m/>
    <n v="10"/>
    <s v="2022 - 2032"/>
    <s v="Formulación"/>
    <s v="Mujer y equidad de género"/>
    <s v="Sin dato"/>
    <s v="NO"/>
  </r>
  <r>
    <x v="14"/>
    <x v="107"/>
    <s v="SI"/>
    <s v="Política Púlblica Social"/>
    <m/>
    <n v="8"/>
    <s v="2015 - 2023"/>
    <s v="Agenda Pública"/>
    <s v="Social"/>
    <s v="Sin dato"/>
    <s v="NO"/>
  </r>
  <r>
    <x v="14"/>
    <x v="108"/>
    <s v="SI"/>
    <s v="Política Pública de Cambio Climático"/>
    <s v="Acuerdo No.006 de 2021"/>
    <n v="10"/>
    <s v="2021 - 2031"/>
    <s v="Implementación"/>
    <s v="Cambio climático"/>
    <n v="34.193548387096783"/>
    <s v="NO"/>
  </r>
  <r>
    <x v="14"/>
    <x v="108"/>
    <s v="SI"/>
    <s v="Política Pública de Discapacidad "/>
    <s v="Acuerdo No.010 de 2021"/>
    <n v="10"/>
    <s v="2021 - 2031"/>
    <s v="Implementación"/>
    <s v="Discapacidad"/>
    <n v="66.810035842293914"/>
    <s v="NO"/>
  </r>
  <r>
    <x v="14"/>
    <x v="108"/>
    <s v="SI"/>
    <s v="Política Pública de Envejecimiento y Vejéz"/>
    <s v="Acuerdo No.013 de 2021"/>
    <n v="10"/>
    <s v="2021 - 2031"/>
    <s v="Implementación"/>
    <s v="Envejecimiento y vejéz"/>
    <n v="64.659498207885292"/>
    <s v="NO"/>
  </r>
  <r>
    <x v="14"/>
    <x v="108"/>
    <s v="SI"/>
    <s v="Política Pública de Juventud"/>
    <s v="Acuerdo No.009 de 2021"/>
    <n v="10"/>
    <s v="2021 - 2031"/>
    <s v="Implementación"/>
    <s v="Juventud"/>
    <n v="66.272401433691755"/>
    <s v="NO"/>
  </r>
  <r>
    <x v="14"/>
    <x v="108"/>
    <s v="SI"/>
    <s v="Política Pública de Mujer y Equidad de Género"/>
    <s v="Acuerdo No.014 de 2021"/>
    <n v="10"/>
    <s v="2021 - 2031"/>
    <s v="Implementación"/>
    <s v="Mujer y equidad de género"/>
    <n v="66.272401433691755"/>
    <s v="NO"/>
  </r>
  <r>
    <x v="14"/>
    <x v="108"/>
    <s v="SI"/>
    <s v="Política Pública de Primera Infancia, Infancia y Adolescencia"/>
    <s v="Acuerdo No.012 de 2021"/>
    <n v="10"/>
    <s v="2021 - 2031"/>
    <s v="Implementación"/>
    <s v="PIIA"/>
    <n v="60.358422939068113"/>
    <s v="NO"/>
  </r>
  <r>
    <x v="14"/>
    <x v="108"/>
    <s v="SI"/>
    <s v="Política Pública de Recreación y Deporte"/>
    <s v="Acuerdo No.011 de 2021"/>
    <n v="10"/>
    <s v="2021 - 2031"/>
    <s v="Implementación"/>
    <s v="Recreación y deporte"/>
    <n v="66.810035842293914"/>
    <s v="NO"/>
  </r>
  <r>
    <x v="14"/>
    <x v="108"/>
    <s v="SI"/>
    <s v="Política Pública de Salud Mental"/>
    <s v="Acuerdo No.008 de 2021"/>
    <n v="10"/>
    <s v="2021 - 2031"/>
    <s v="Implementación"/>
    <s v="Salud mental"/>
    <n v="57.132616487455216"/>
    <s v="NO"/>
  </r>
  <r>
    <x v="14"/>
    <x v="108"/>
    <s v="SI"/>
    <s v="Política Pública de Seguridad Alimentaria y Nutricional"/>
    <s v="Acuerdo No.011 de 2014"/>
    <n v="10"/>
    <s v="2014 - 2024"/>
    <s v="Implementación"/>
    <s v="SAN"/>
    <s v="Sin dato"/>
    <s v="NO"/>
  </r>
  <r>
    <x v="14"/>
    <x v="109"/>
    <s v="NO"/>
    <s v="Política Pública de Envejecimiento y Vejéz"/>
    <m/>
    <s v="Sin dato"/>
    <s v="Sin dato"/>
    <s v="Implementación"/>
    <s v="Envejecimiento y vejéz"/>
    <n v="32"/>
    <s v="NO"/>
  </r>
  <r>
    <x v="14"/>
    <x v="109"/>
    <s v="NO"/>
    <s v="Política Pública de Primera Infancia, Infancia y Adolescencia"/>
    <m/>
    <n v="9"/>
    <s v="2014 - 2023"/>
    <s v="Agenda Pública"/>
    <s v="PIIA"/>
    <n v="26"/>
    <s v="NO"/>
  </r>
  <r>
    <x v="14"/>
    <x v="110"/>
    <s v="NO"/>
    <s v="Política Pública de Discapacidad "/>
    <s v="Acuerdo No.21 de 2018"/>
    <n v="8"/>
    <s v="2018 - 2027"/>
    <s v="Implementación"/>
    <s v="Discapacidad"/>
    <n v="54.265232974910383"/>
    <s v="NO"/>
  </r>
  <r>
    <x v="14"/>
    <x v="110"/>
    <s v="NO"/>
    <s v="Política Pública de Envejecimiento y Vejéz"/>
    <s v="Acuerdo No.04 de 2018"/>
    <n v="10"/>
    <s v="2017 - 2027"/>
    <s v="Implementación"/>
    <s v="Envejecimiento y vejéz"/>
    <n v="62.508960573476706"/>
    <s v="NO"/>
  </r>
  <r>
    <x v="14"/>
    <x v="110"/>
    <s v="NO"/>
    <s v="Política Pública de Primera Infancia, Infancia y Adolescencia"/>
    <s v="Acuerdo No.30 de 2013"/>
    <n v="10"/>
    <s v="2013 - 2023"/>
    <s v="Agenda Pública"/>
    <s v="PIIA"/>
    <n v="49.229390681003593"/>
    <s v="NO"/>
  </r>
  <r>
    <x v="14"/>
    <x v="110"/>
    <s v="NO"/>
    <s v="Política Pública de Victimas del Conflicto Armado"/>
    <s v="Acuerdo No.14 de 2018"/>
    <n v="13"/>
    <s v="2018 - 2026"/>
    <s v="Implementación"/>
    <s v="Víctimas del conflicto"/>
    <n v="54.874551971326163"/>
    <s v="NO"/>
  </r>
  <r>
    <x v="14"/>
    <x v="111"/>
    <s v="NO"/>
    <s v="Política Pública de Discapacidad "/>
    <s v="Acuerdo No.06 de 2018"/>
    <n v="10"/>
    <s v="2018 - 2028"/>
    <s v="Implementación"/>
    <s v="Discapacidad"/>
    <n v="33.010752688172047"/>
    <s v="NO"/>
  </r>
  <r>
    <x v="14"/>
    <x v="111"/>
    <s v="NO"/>
    <s v="Política Pública de Envejecimiento y Vejéz"/>
    <s v="Acuerdo No.09 de 2018"/>
    <n v="10"/>
    <s v="2018 - 2028"/>
    <s v="Implementación"/>
    <s v="Envejecimiento y vejéz"/>
    <n v="34.982078853046609"/>
    <s v="NO"/>
  </r>
  <r>
    <x v="14"/>
    <x v="111"/>
    <s v="NO"/>
    <s v="Política Pública de Mujer y Equidad de Género"/>
    <s v="Acuerdo No.07 de 2018"/>
    <n v="10"/>
    <s v="2018 - 2028"/>
    <s v="Implementación"/>
    <s v="Mujer y equidad de género"/>
    <n v="32.455197132616483"/>
    <s v="NO"/>
  </r>
  <r>
    <x v="14"/>
    <x v="111"/>
    <s v="NO"/>
    <s v="Política Pública de Primera Infancia, Infancia y Adolescencia"/>
    <s v="Acuerdo No.12 de 2018"/>
    <n v="10"/>
    <s v="2018 - 2028"/>
    <s v="Implementación"/>
    <s v="PIIA"/>
    <n v="34.713261648745529"/>
    <s v="NO"/>
  </r>
  <r>
    <x v="14"/>
    <x v="111"/>
    <s v="NO"/>
    <s v="Política Pública de Seguridad Alimentaria y Nutricional"/>
    <s v="Acuerdo No.14 de 2019"/>
    <n v="10"/>
    <s v="2019 - 2029"/>
    <s v="Implementación"/>
    <s v="SAN"/>
    <n v="53.207885304659506"/>
    <s v="NO"/>
  </r>
  <r>
    <x v="14"/>
    <x v="112"/>
    <s v="SI"/>
    <s v="Política Pública de Discapacidad "/>
    <s v="Acuerdo No.005 de 2019"/>
    <n v="10"/>
    <s v="2019 - 2029"/>
    <s v="Implementación"/>
    <s v="Discapacidad"/>
    <n v="60.627240143369171"/>
    <s v="NO"/>
  </r>
  <r>
    <x v="14"/>
    <x v="112"/>
    <s v="SI"/>
    <s v="Política Pública de Envejecimiento y Vejéz"/>
    <s v="Acuerdo No.017 de 2017"/>
    <n v="10"/>
    <s v="2017 - 2027"/>
    <s v="Implementación"/>
    <s v="Envejecimiento y vejéz"/>
    <n v="59.982078853046602"/>
    <s v="NO"/>
  </r>
  <r>
    <x v="14"/>
    <x v="112"/>
    <s v="SI"/>
    <s v="Política Pública de Juventud"/>
    <m/>
    <s v="Sin dato"/>
    <s v="Sin dato"/>
    <s v="Agenda Pública"/>
    <s v="Juventud"/>
    <s v="Sin dato"/>
    <s v="NO"/>
  </r>
  <r>
    <x v="14"/>
    <x v="112"/>
    <s v="SI"/>
    <s v="Política Pública de Mujer y Equidad de Género"/>
    <m/>
    <s v="Sin dato"/>
    <s v="Sin dato"/>
    <s v="Formulación"/>
    <s v="Mujer y equidad de género"/>
    <s v="Sin dato"/>
    <s v="NO"/>
  </r>
  <r>
    <x v="14"/>
    <x v="112"/>
    <s v="SI"/>
    <s v="Política Pública de Primera Infancia, Infancia y Adolescencia"/>
    <s v="Acuerdo No.018 de 2017 (2017-2027)"/>
    <n v="10"/>
    <s v="2017 - 2027"/>
    <s v="Implementación"/>
    <s v="PIIA"/>
    <n v="39.175627240143378"/>
    <s v="NO"/>
  </r>
  <r>
    <x v="14"/>
    <x v="112"/>
    <s v="SI"/>
    <s v="Política Pública de Seguridad Alimentaria y Nutricional"/>
    <m/>
    <n v="10"/>
    <s v="2022 - 2032"/>
    <s v="Formulación"/>
    <s v="SAN"/>
    <s v="Sin dato"/>
    <s v="NO"/>
  </r>
  <r>
    <x v="14"/>
    <x v="113"/>
    <s v="NO"/>
    <s v="Política Pública de Discapacidad "/>
    <s v="Acuerdo No.31 de 2016"/>
    <n v="10"/>
    <s v="2016 - 2026"/>
    <s v="Implementación"/>
    <s v="Discapacidad"/>
    <n v="47.258064516129025"/>
    <s v="NO"/>
  </r>
  <r>
    <x v="14"/>
    <x v="113"/>
    <s v="NO"/>
    <s v="Política Pública de Primera Infancia, Infancia y Adolescencia"/>
    <s v="Acuerdo No.32 de 2013"/>
    <n v="10"/>
    <s v="2013 - 2023"/>
    <s v="Implementación"/>
    <s v="PIIA"/>
    <n v="32.939068100358419"/>
    <s v="NO"/>
  </r>
  <r>
    <x v="14"/>
    <x v="113"/>
    <s v="NO"/>
    <s v="Política Pública de Envejecimiento y Vejéz"/>
    <s v="Acuerdo No.05 de 2019"/>
    <n v="10"/>
    <s v="2018 - 2028"/>
    <s v="Implementación"/>
    <s v="Envejecimiento y vejéz"/>
    <n v="35.483870967741936"/>
    <s v="NO"/>
  </r>
  <r>
    <x v="14"/>
    <x v="113"/>
    <s v="NO"/>
    <s v="Política Pública de Mujer y Equidad de Género"/>
    <s v="Acuerdo No.26 de 2017"/>
    <n v="10"/>
    <s v="2017 - 2027"/>
    <s v="Implementación"/>
    <s v="Mujer y equidad de género"/>
    <n v="40"/>
    <s v="NO"/>
  </r>
  <r>
    <x v="14"/>
    <x v="113"/>
    <s v="NO"/>
    <s v="Política Pública de Seguridad Alimentaria y Nutricional"/>
    <s v="Acuerdo No.16 de 2015"/>
    <n v="9"/>
    <s v="2015 - 2024"/>
    <s v="Implementación"/>
    <s v="SAN"/>
    <n v="24.731182795698931"/>
    <s v="NO"/>
  </r>
  <r>
    <x v="14"/>
    <x v="114"/>
    <s v="SI"/>
    <s v="Política Pública de Discapacidad "/>
    <s v="Acuerdo No.09 de 2014"/>
    <n v="10"/>
    <s v="2014 - 2024"/>
    <s v="Implementación"/>
    <s v="Discapacidad"/>
    <n v="57.333333333333329"/>
    <s v="NO"/>
  </r>
  <r>
    <x v="14"/>
    <x v="114"/>
    <s v="SI"/>
    <s v="Política Pública de Envejecimiento y Vejéz"/>
    <s v="Acuerdo No.02 de 2015"/>
    <n v="10"/>
    <s v="2015 - 2025"/>
    <s v="Implementación"/>
    <s v="Envejecimiento y vejéz"/>
    <n v="44.19354838709679"/>
    <s v="NO"/>
  </r>
  <r>
    <x v="14"/>
    <x v="114"/>
    <s v="SI"/>
    <s v="Política Pública de Juventud"/>
    <s v="Acuerdo No.14 de 2015"/>
    <n v="10"/>
    <s v="2015 - 2025"/>
    <s v="Implementación"/>
    <s v="Juventud"/>
    <n v="53.752688172043008"/>
    <s v="NO"/>
  </r>
  <r>
    <x v="14"/>
    <x v="114"/>
    <s v="SI"/>
    <s v="Política Pública de Libertad Religiosa"/>
    <s v="Acuerdo No.12 de 2017"/>
    <n v="10"/>
    <s v="2019 - 2029"/>
    <s v="Implementación"/>
    <s v="Libertad religiosa"/>
    <n v="51.512544802867382"/>
    <s v="NO"/>
  </r>
  <r>
    <x v="14"/>
    <x v="114"/>
    <s v="SI"/>
    <s v="Política Pública de Mujer y Equidad de Género"/>
    <s v="Acuerdo No.13 de 2015"/>
    <n v="10"/>
    <s v="2015 - 2025"/>
    <s v="Implementación"/>
    <s v="Mujer y equidad de género"/>
    <n v="54.774193548387089"/>
    <s v="NO"/>
  </r>
  <r>
    <x v="14"/>
    <x v="114"/>
    <s v="SI"/>
    <s v="Política Pública de Primera Infancia, Infancia y Adolescencia"/>
    <s v="Acuerdo No.12 de 2017"/>
    <n v="10"/>
    <s v="2017 - 2027"/>
    <s v="Implementación"/>
    <s v="PIIA"/>
    <n v="62.150537634408622"/>
    <s v="NO"/>
  </r>
  <r>
    <x v="14"/>
    <x v="114"/>
    <s v="SI"/>
    <s v="Política Pública de Salud Mental"/>
    <m/>
    <s v="Sin dato"/>
    <s v="Sin dato"/>
    <s v="Implementación"/>
    <s v="Salud mental"/>
    <n v="35.416666666666671"/>
    <s v="NO"/>
  </r>
  <r>
    <x v="14"/>
    <x v="114"/>
    <s v="SI"/>
    <s v="Política Pública de Seguridad y Salud en el Trabajo"/>
    <m/>
    <s v="Sin dato"/>
    <s v="Sin dato"/>
    <s v="Implementación"/>
    <s v="Seguridad y salud en el trabajo"/>
    <n v="49.999999999999993"/>
    <s v="N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TablaDinámica2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J1:K65" firstHeaderRow="1" firstDataRow="1" firstDataCol="1"/>
  <pivotFields count="11">
    <pivotField showAll="0"/>
    <pivotField showAll="0"/>
    <pivotField showAll="0"/>
    <pivotField showAll="0"/>
    <pivotField showAll="0" defaultSubtotal="0"/>
    <pivotField dataField="1" showAll="0"/>
    <pivotField axis="axisRow" showAll="0">
      <items count="64">
        <item x="36"/>
        <item x="32"/>
        <item x="31"/>
        <item x="29"/>
        <item x="39"/>
        <item x="33"/>
        <item x="51"/>
        <item x="8"/>
        <item x="2"/>
        <item x="48"/>
        <item x="3"/>
        <item x="54"/>
        <item x="53"/>
        <item x="17"/>
        <item x="14"/>
        <item x="55"/>
        <item x="28"/>
        <item x="49"/>
        <item x="61"/>
        <item x="15"/>
        <item x="16"/>
        <item x="5"/>
        <item x="37"/>
        <item x="46"/>
        <item x="52"/>
        <item x="59"/>
        <item x="30"/>
        <item x="13"/>
        <item x="24"/>
        <item x="40"/>
        <item x="45"/>
        <item x="50"/>
        <item x="20"/>
        <item x="7"/>
        <item x="0"/>
        <item x="42"/>
        <item x="56"/>
        <item x="12"/>
        <item x="10"/>
        <item x="41"/>
        <item x="34"/>
        <item x="26"/>
        <item x="11"/>
        <item x="1"/>
        <item x="4"/>
        <item x="38"/>
        <item x="18"/>
        <item x="35"/>
        <item x="62"/>
        <item x="60"/>
        <item x="22"/>
        <item x="21"/>
        <item x="9"/>
        <item x="25"/>
        <item x="57"/>
        <item x="27"/>
        <item x="23"/>
        <item x="58"/>
        <item x="19"/>
        <item x="47"/>
        <item x="43"/>
        <item x="44"/>
        <item x="6"/>
        <item t="default"/>
      </items>
    </pivotField>
    <pivotField showAll="0"/>
    <pivotField showAll="0"/>
    <pivotField showAll="0"/>
    <pivotField showAll="0" defaultSubtotal="0"/>
  </pivotFields>
  <rowFields count="1">
    <field x="6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Items count="1">
    <i/>
  </colItems>
  <dataFields count="1">
    <dataField name="Cuenta de Tiempo PP (si aplica)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la dinámica12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2">
  <location ref="K18:L41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>
      <items count="23">
        <item x="14"/>
        <item x="16"/>
        <item x="13"/>
        <item x="10"/>
        <item x="5"/>
        <item x="0"/>
        <item x="15"/>
        <item x="8"/>
        <item x="17"/>
        <item x="12"/>
        <item x="18"/>
        <item x="4"/>
        <item x="20"/>
        <item x="9"/>
        <item x="3"/>
        <item x="1"/>
        <item x="19"/>
        <item x="6"/>
        <item x="21"/>
        <item x="7"/>
        <item x="11"/>
        <item x="2"/>
        <item t="default"/>
      </items>
    </pivotField>
    <pivotField showAll="0"/>
    <pivotField showAll="0"/>
  </pivotFields>
  <rowFields count="1">
    <field x="6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Cuenta de Fase PP" fld="6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 dinámica7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D22:E25" firstHeaderRow="1" firstDataRow="1" firstDataCol="1"/>
  <pivotFields count="9"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uenta de ¿Se realizó AT este año?  (Sí o no)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 dinámica5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22:B80" firstHeaderRow="1" firstDataRow="1" firstDataCol="1"/>
  <pivotFields count="9">
    <pivotField showAll="0"/>
    <pivotField axis="axisRow" dataField="1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dataFields count="1">
    <dataField name="Cuenta de Municipio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 dinámica3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1:B16" firstHeaderRow="1" firstDataRow="1" firstDataCol="1"/>
  <pivotFields count="9">
    <pivotField axis="axisRow" dataField="1" showAll="0">
      <items count="15">
        <item x="6"/>
        <item x="9"/>
        <item x="10"/>
        <item x="11"/>
        <item x="8"/>
        <item x="2"/>
        <item x="13"/>
        <item x="5"/>
        <item x="12"/>
        <item x="3"/>
        <item x="7"/>
        <item x="1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uenta de Provincia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 dinámica13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G53:H76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>
      <items count="23">
        <item x="14"/>
        <item x="16"/>
        <item x="13"/>
        <item x="10"/>
        <item x="5"/>
        <item x="0"/>
        <item x="15"/>
        <item x="8"/>
        <item x="17"/>
        <item x="12"/>
        <item x="18"/>
        <item x="4"/>
        <item x="20"/>
        <item x="9"/>
        <item x="3"/>
        <item x="1"/>
        <item x="19"/>
        <item x="6"/>
        <item x="21"/>
        <item x="7"/>
        <item x="11"/>
        <item x="2"/>
        <item t="default"/>
      </items>
    </pivotField>
    <pivotField showAll="0"/>
    <pivotField showAll="0"/>
  </pivotFields>
  <rowFields count="1">
    <field x="6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Cuenta de Fase PP" fld="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 dinámica11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D53:E114" firstHeaderRow="1" firstDataRow="1" firstDataCol="1"/>
  <pivotFields count="9">
    <pivotField showAll="0"/>
    <pivotField axis="axisRow" dataField="1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showAll="0"/>
    <pivotField showAll="0"/>
    <pivotField showAll="0"/>
    <pivotField showAll="0"/>
    <pivotField showAll="0">
      <items count="23">
        <item x="14"/>
        <item x="16"/>
        <item x="13"/>
        <item x="10"/>
        <item x="5"/>
        <item x="0"/>
        <item x="15"/>
        <item x="8"/>
        <item x="17"/>
        <item x="12"/>
        <item x="18"/>
        <item x="4"/>
        <item x="20"/>
        <item x="9"/>
        <item x="3"/>
        <item x="1"/>
        <item x="19"/>
        <item x="6"/>
        <item x="21"/>
        <item x="7"/>
        <item x="11"/>
        <item x="2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</pivotFields>
  <rowFields count="2">
    <field x="7"/>
    <field x="1"/>
  </rowFields>
  <rowItems count="61">
    <i>
      <x/>
    </i>
    <i r="1">
      <x v="44"/>
    </i>
    <i>
      <x v="1"/>
    </i>
    <i r="1">
      <x v="3"/>
    </i>
    <i r="1">
      <x v="6"/>
    </i>
    <i r="1">
      <x v="17"/>
    </i>
    <i r="1">
      <x v="20"/>
    </i>
    <i r="1">
      <x v="34"/>
    </i>
    <i r="1">
      <x v="49"/>
    </i>
    <i r="1">
      <x v="54"/>
    </i>
    <i>
      <x v="2"/>
    </i>
    <i r="1">
      <x/>
    </i>
    <i r="1">
      <x v="1"/>
    </i>
    <i r="1">
      <x v="2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50"/>
    </i>
    <i r="1">
      <x v="51"/>
    </i>
    <i r="1">
      <x v="52"/>
    </i>
    <i r="1">
      <x v="53"/>
    </i>
    <i r="1">
      <x v="55"/>
    </i>
    <i r="1">
      <x v="56"/>
    </i>
    <i t="grand">
      <x/>
    </i>
  </rowItems>
  <colItems count="1">
    <i/>
  </colItems>
  <dataFields count="1">
    <dataField name="Cuenta de Municipi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 dinámica9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D37:E41" firstHeaderRow="1" firstDataRow="1" firstDataCol="1"/>
  <pivotFields count="9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2"/>
        <item x="1"/>
        <item x="0"/>
        <item t="default"/>
      </items>
    </pivotField>
    <pivotField showAll="0"/>
  </pivotFields>
  <rowFields count="1">
    <field x="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Temática PP" fld="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a dinámica4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L1:M17" firstHeaderRow="1" firstDataRow="1" firstDataCol="1"/>
  <pivotFields count="10">
    <pivotField axis="axisRow" dataField="1" showAll="0">
      <items count="16">
        <item x="10"/>
        <item x="5"/>
        <item x="8"/>
        <item x="7"/>
        <item x="13"/>
        <item x="1"/>
        <item x="14"/>
        <item x="9"/>
        <item x="11"/>
        <item x="2"/>
        <item x="12"/>
        <item x="6"/>
        <item x="0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uenta de Provincia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a dinámica8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9">
  <location ref="L20:M27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x="1"/>
        <item x="4"/>
        <item x="0"/>
        <item x="2"/>
        <item x="5"/>
        <item x="3"/>
        <item t="default"/>
      </items>
    </pivotField>
    <pivotField showAll="0"/>
    <pivotField showAll="0"/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Fase PP" fld="7" subtotal="count" baseField="0" baseItem="0"/>
  </dataFields>
  <chartFormats count="7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5" format="3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5" format="4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5" format="6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chartFormat="1">
  <location ref="A66:B182" firstHeaderRow="1" firstDataRow="1" firstDataCol="1" rowPageCount="1" colPageCount="1"/>
  <pivotFields count="11">
    <pivotField axis="axisPage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m="1" x="15"/>
        <item x="11"/>
        <item t="default"/>
      </items>
    </pivotField>
    <pivotField axis="axisRow" showAll="0" sortType="ascending">
      <items count="117">
        <item x="7"/>
        <item x="18"/>
        <item x="95"/>
        <item x="96"/>
        <item x="97"/>
        <item x="85"/>
        <item x="38"/>
        <item x="39"/>
        <item x="75"/>
        <item x="86"/>
        <item x="98"/>
        <item x="64"/>
        <item x="15"/>
        <item x="46"/>
        <item x="105"/>
        <item x="40"/>
        <item x="65"/>
        <item x="47"/>
        <item x="48"/>
        <item x="0"/>
        <item x="66"/>
        <item x="67"/>
        <item x="106"/>
        <item x="99"/>
        <item x="56"/>
        <item x="76"/>
        <item x="77"/>
        <item x="49"/>
        <item x="50"/>
        <item x="78"/>
        <item x="107"/>
        <item x="87"/>
        <item x="30"/>
        <item x="68"/>
        <item x="31"/>
        <item x="32"/>
        <item x="33"/>
        <item x="8"/>
        <item x="88"/>
        <item x="108"/>
        <item x="16"/>
        <item x="34"/>
        <item x="9"/>
        <item x="35"/>
        <item x="41"/>
        <item x="51"/>
        <item x="52"/>
        <item x="10"/>
        <item x="36"/>
        <item x="37"/>
        <item x="100"/>
        <item x="57"/>
        <item x="19"/>
        <item x="20"/>
        <item x="109"/>
        <item x="1"/>
        <item x="79"/>
        <item x="2"/>
        <item x="44"/>
        <item x="80"/>
        <item x="11"/>
        <item x="69"/>
        <item x="12"/>
        <item x="21"/>
        <item x="22"/>
        <item x="58"/>
        <item x="59"/>
        <item x="89"/>
        <item x="45"/>
        <item x="90"/>
        <item x="17"/>
        <item x="23"/>
        <item x="53"/>
        <item x="101"/>
        <item x="13"/>
        <item x="102"/>
        <item x="91"/>
        <item x="60"/>
        <item x="24"/>
        <item x="42"/>
        <item x="25"/>
        <item x="3"/>
        <item x="83"/>
        <item x="92"/>
        <item x="110"/>
        <item x="84"/>
        <item x="70"/>
        <item x="81"/>
        <item x="4"/>
        <item x="26"/>
        <item x="111"/>
        <item x="112"/>
        <item x="71"/>
        <item x="113"/>
        <item x="103"/>
        <item x="72"/>
        <item x="93"/>
        <item x="5"/>
        <item x="14"/>
        <item x="73"/>
        <item x="61"/>
        <item x="54"/>
        <item x="114"/>
        <item x="55"/>
        <item x="27"/>
        <item x="94"/>
        <item x="28"/>
        <item x="43"/>
        <item x="62"/>
        <item x="6"/>
        <item x="29"/>
        <item x="104"/>
        <item x="63"/>
        <item x="82"/>
        <item x="74"/>
        <item m="1" x="115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/>
    <pivotField showAll="0" defaultSubtotal="0"/>
  </pivotFields>
  <rowFields count="1">
    <field x="1"/>
  </rowFields>
  <rowItems count="1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 t="grand">
      <x/>
    </i>
  </rowItems>
  <colItems count="1">
    <i/>
  </colItems>
  <pageFields count="1">
    <pageField fld="0" hier="-1"/>
  </pageFields>
  <dataFields count="1">
    <dataField name="Cuenta de Calificación 2021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6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9" rowHeaderCaption="AT 2022">
  <location ref="D14:E17" firstHeaderRow="1" firstDataRow="1" firstDataCol="1" rowPageCount="2" colPageCount="1"/>
  <pivotFields count="11">
    <pivotField showAll="0"/>
    <pivotField axis="axisPage" dataField="1" showAll="0">
      <items count="118">
        <item x="14"/>
        <item x="15"/>
        <item x="0"/>
        <item x="16"/>
        <item x="17"/>
        <item x="18"/>
        <item x="19"/>
        <item x="20"/>
        <item x="110"/>
        <item x="21"/>
        <item x="22"/>
        <item x="23"/>
        <item x="6"/>
        <item x="24"/>
        <item x="25"/>
        <item x="26"/>
        <item x="27"/>
        <item x="99"/>
        <item x="28"/>
        <item x="29"/>
        <item x="30"/>
        <item x="31"/>
        <item x="32"/>
        <item x="33"/>
        <item x="34"/>
        <item x="35"/>
        <item x="7"/>
        <item x="36"/>
        <item x="37"/>
        <item x="105"/>
        <item x="1"/>
        <item x="8"/>
        <item x="9"/>
        <item x="38"/>
        <item x="39"/>
        <item x="100"/>
        <item x="10"/>
        <item x="40"/>
        <item x="5"/>
        <item x="41"/>
        <item x="42"/>
        <item x="43"/>
        <item x="44"/>
        <item x="45"/>
        <item x="107"/>
        <item x="46"/>
        <item x="47"/>
        <item x="48"/>
        <item x="11"/>
        <item x="49"/>
        <item x="50"/>
        <item x="51"/>
        <item x="106"/>
        <item x="10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2"/>
        <item x="65"/>
        <item x="3"/>
        <item m="1" x="113"/>
        <item x="66"/>
        <item x="67"/>
        <item x="68"/>
        <item x="69"/>
        <item x="13"/>
        <item x="70"/>
        <item x="71"/>
        <item x="72"/>
        <item x="102"/>
        <item x="73"/>
        <item x="4"/>
        <item m="1" x="112"/>
        <item x="74"/>
        <item x="75"/>
        <item m="1" x="116"/>
        <item x="103"/>
        <item x="108"/>
        <item x="76"/>
        <item x="109"/>
        <item x="77"/>
        <item x="78"/>
        <item x="79"/>
        <item x="80"/>
        <item x="81"/>
        <item x="82"/>
        <item x="83"/>
        <item x="84"/>
        <item x="12"/>
        <item x="85"/>
        <item x="86"/>
        <item m="1" x="115"/>
        <item x="87"/>
        <item x="88"/>
        <item x="89"/>
        <item x="90"/>
        <item x="91"/>
        <item x="104"/>
        <item m="1" x="114"/>
        <item x="92"/>
        <item x="93"/>
        <item x="94"/>
        <item x="95"/>
        <item x="96"/>
        <item x="97"/>
        <item x="98"/>
        <item m="1" x="111"/>
        <item t="default"/>
      </items>
    </pivotField>
    <pivotField axis="axisRow" showAll="0">
      <items count="4">
        <item x="1"/>
        <item x="0"/>
        <item m="1" x="2"/>
        <item t="default"/>
      </items>
    </pivotField>
    <pivotField axis="axisPage" showAll="0">
      <items count="45">
        <item sd="0" m="1" x="43"/>
        <item sd="0" x="0"/>
        <item sd="0" x="1"/>
        <item sd="0" x="2"/>
        <item sd="0" x="3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m="1" x="42"/>
        <item x="4"/>
        <item m="1" x="41"/>
        <item t="default" sd="0"/>
      </items>
    </pivotField>
    <pivotField showAll="0" defaultSubtotal="0"/>
    <pivotField showAll="0"/>
    <pivotField showAll="0"/>
    <pivotField showAll="0"/>
    <pivotField showAll="0"/>
    <pivotField showAll="0"/>
    <pivotField showAll="0" defaultSubtotal="0"/>
  </pivotFields>
  <rowFields count="1">
    <field x="2"/>
  </rowFields>
  <rowItems count="3">
    <i>
      <x/>
    </i>
    <i>
      <x v="1"/>
    </i>
    <i t="grand">
      <x/>
    </i>
  </rowItems>
  <colItems count="1">
    <i/>
  </colItems>
  <pageFields count="2">
    <pageField fld="1" hier="-1"/>
    <pageField fld="3" hier="-1"/>
  </pageFields>
  <dataFields count="1">
    <dataField name="Cuenta de Municipio" fld="1" subtotal="count" baseField="0" baseItem="0"/>
  </dataFields>
  <formats count="4">
    <format dxfId="35">
      <pivotArea outline="0" collapsedLevelsAreSubtotals="1" fieldPosition="0"/>
    </format>
    <format dxfId="34">
      <pivotArea dataOnly="0" labelOnly="1" outline="0" axis="axisValues" fieldPosition="0"/>
    </format>
    <format dxfId="33">
      <pivotArea outline="0" collapsedLevelsAreSubtotals="1" fieldPosition="0"/>
    </format>
    <format dxfId="32">
      <pivotArea dataOnly="0" labelOnly="1" outline="0" axis="axisValues" fieldPosition="0"/>
    </format>
  </formats>
  <chartFormats count="4"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5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 dinámica1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12" rowHeaderCaption="PP por fase">
  <location ref="D1:E7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3"/>
        <item x="1"/>
        <item x="0"/>
        <item x="4"/>
        <item m="1" x="5"/>
        <item t="default"/>
      </items>
    </pivotField>
    <pivotField showAll="0"/>
    <pivotField dataField="1"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otal PP por fase" fld="8" subtotal="count" baseField="0" baseItem="0"/>
  </dataFields>
  <formats count="4">
    <format dxfId="39">
      <pivotArea outline="0" collapsedLevelsAreSubtotals="1" fieldPosition="0"/>
    </format>
    <format dxfId="38">
      <pivotArea dataOnly="0" labelOnly="1" outline="0" axis="axisValues" fieldPosition="0"/>
    </format>
    <format dxfId="37">
      <pivotArea outline="0" collapsedLevelsAreSubtotals="1" fieldPosition="0"/>
    </format>
    <format dxfId="36">
      <pivotArea dataOnly="0" labelOnly="1" outline="0" axis="axisValues" fieldPosition="0"/>
    </format>
  </formats>
  <chartFormats count="6">
    <chartFormat chart="2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 dinámica4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P1:Q115" firstHeaderRow="1" firstDataRow="1" firstDataCol="1"/>
  <pivotFields count="11">
    <pivotField showAll="0"/>
    <pivotField axis="axisRow" showAll="0">
      <items count="118">
        <item x="14"/>
        <item x="15"/>
        <item x="0"/>
        <item x="16"/>
        <item x="17"/>
        <item x="18"/>
        <item x="19"/>
        <item x="20"/>
        <item x="110"/>
        <item x="21"/>
        <item x="22"/>
        <item x="23"/>
        <item x="6"/>
        <item x="24"/>
        <item x="25"/>
        <item x="26"/>
        <item x="27"/>
        <item x="99"/>
        <item x="28"/>
        <item x="29"/>
        <item x="30"/>
        <item x="31"/>
        <item x="32"/>
        <item x="33"/>
        <item x="34"/>
        <item x="35"/>
        <item x="7"/>
        <item x="36"/>
        <item x="37"/>
        <item x="105"/>
        <item x="1"/>
        <item x="8"/>
        <item x="9"/>
        <item x="38"/>
        <item x="39"/>
        <item x="100"/>
        <item x="10"/>
        <item x="40"/>
        <item x="5"/>
        <item x="41"/>
        <item x="42"/>
        <item x="43"/>
        <item x="44"/>
        <item x="45"/>
        <item x="107"/>
        <item x="46"/>
        <item x="47"/>
        <item x="48"/>
        <item x="11"/>
        <item x="49"/>
        <item x="50"/>
        <item x="51"/>
        <item x="106"/>
        <item x="10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2"/>
        <item x="65"/>
        <item x="3"/>
        <item m="1" x="113"/>
        <item x="66"/>
        <item x="67"/>
        <item x="68"/>
        <item x="69"/>
        <item x="13"/>
        <item x="70"/>
        <item x="71"/>
        <item x="72"/>
        <item x="102"/>
        <item x="73"/>
        <item x="4"/>
        <item m="1" x="112"/>
        <item x="74"/>
        <item x="75"/>
        <item m="1" x="116"/>
        <item x="103"/>
        <item x="108"/>
        <item x="76"/>
        <item x="109"/>
        <item x="77"/>
        <item x="78"/>
        <item x="79"/>
        <item x="80"/>
        <item x="81"/>
        <item x="82"/>
        <item x="83"/>
        <item x="84"/>
        <item x="12"/>
        <item x="85"/>
        <item x="86"/>
        <item m="1" x="115"/>
        <item x="87"/>
        <item x="88"/>
        <item x="89"/>
        <item x="90"/>
        <item x="91"/>
        <item x="104"/>
        <item m="1" x="114"/>
        <item x="92"/>
        <item x="93"/>
        <item x="94"/>
        <item x="95"/>
        <item x="96"/>
        <item x="97"/>
        <item x="98"/>
        <item m="1" x="111"/>
        <item t="default"/>
      </items>
    </pivotField>
    <pivotField axis="axisRow" dataField="1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114">
    <i>
      <x/>
    </i>
    <i r="1">
      <x v="20"/>
    </i>
    <i r="1">
      <x v="53"/>
    </i>
    <i r="1">
      <x v="63"/>
    </i>
    <i r="1">
      <x v="73"/>
    </i>
    <i r="1">
      <x v="75"/>
    </i>
    <i r="1">
      <x v="80"/>
    </i>
    <i r="1">
      <x v="84"/>
    </i>
    <i r="1">
      <x v="86"/>
    </i>
    <i r="1">
      <x v="89"/>
    </i>
    <i r="1">
      <x v="90"/>
    </i>
    <i r="1">
      <x v="93"/>
    </i>
    <i r="1">
      <x v="95"/>
    </i>
    <i r="1">
      <x v="10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1"/>
    </i>
    <i r="1">
      <x v="72"/>
    </i>
    <i r="1">
      <x v="74"/>
    </i>
    <i r="1">
      <x v="76"/>
    </i>
    <i r="1">
      <x v="77"/>
    </i>
    <i r="1">
      <x v="78"/>
    </i>
    <i r="1">
      <x v="79"/>
    </i>
    <i r="1">
      <x v="81"/>
    </i>
    <i r="1">
      <x v="83"/>
    </i>
    <i r="1">
      <x v="87"/>
    </i>
    <i r="1">
      <x v="88"/>
    </i>
    <i r="1">
      <x v="91"/>
    </i>
    <i r="1">
      <x v="92"/>
    </i>
    <i r="1">
      <x v="94"/>
    </i>
    <i r="1">
      <x v="96"/>
    </i>
    <i r="1">
      <x v="97"/>
    </i>
    <i r="1">
      <x v="98"/>
    </i>
    <i r="1">
      <x v="99"/>
    </i>
    <i r="1">
      <x v="100"/>
    </i>
    <i r="1">
      <x v="102"/>
    </i>
    <i r="1">
      <x v="103"/>
    </i>
    <i r="1">
      <x v="104"/>
    </i>
    <i r="1">
      <x v="106"/>
    </i>
    <i r="1">
      <x v="107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t="grand">
      <x/>
    </i>
  </rowItems>
  <colItems count="1">
    <i/>
  </colItems>
  <dataFields count="1">
    <dataField name="Cuenta de ¿Se realizó AT este año?  (Sí o no)" fld="2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14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29" rowHeaderCaption="PP x Provincia">
  <location ref="A1:B16" firstHeaderRow="1" firstDataRow="1" firstDataCol="1"/>
  <pivotFields count="11">
    <pivotField axis="axisRow" showAll="0">
      <items count="17">
        <item x="10"/>
        <item x="0"/>
        <item x="7"/>
        <item x="1"/>
        <item x="12"/>
        <item x="4"/>
        <item x="13"/>
        <item x="8"/>
        <item x="11"/>
        <item x="6"/>
        <item x="5"/>
        <item m="1" x="15"/>
        <item x="3"/>
        <item x="2"/>
        <item x="9"/>
        <item m="1" x="14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/>
    <pivotField showAll="0" defaultSubtota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 t="grand">
      <x/>
    </i>
  </rowItems>
  <colItems count="1">
    <i/>
  </colItems>
  <dataFields count="1">
    <dataField name="Total PP x Provincia" fld="9" subtotal="count" baseField="0" baseItem="0"/>
  </dataFields>
  <formats count="4">
    <format dxfId="43">
      <pivotArea outline="0" collapsedLevelsAreSubtotals="1" fieldPosition="0"/>
    </format>
    <format dxfId="42">
      <pivotArea dataOnly="0" labelOnly="1" outline="0" axis="axisValues" fieldPosition="0"/>
    </format>
    <format dxfId="41">
      <pivotArea outline="0" collapsedLevelsAreSubtotals="1" fieldPosition="0"/>
    </format>
    <format dxfId="40">
      <pivotArea dataOnly="0" labelOnly="1" outline="0" axis="axisValues" fieldPosition="0"/>
    </format>
  </formats>
  <chartFormats count="1"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 dinámica18" cacheId="1" applyNumberFormats="0" applyBorderFormats="0" applyFontFormats="0" applyPatternFormats="0" applyAlignmentFormats="0" applyWidthHeightFormats="1" dataCaption="Valores" grandTotalCaption="Total AT x PP 2022" updatedVersion="5" minRefreshableVersion="3" useAutoFormatting="1" itemPrintTitles="1" createdVersion="5" indent="0" outline="1" outlineData="1" multipleFieldFilters="0" rowHeaderCaption="AT x PP 2022">
  <location ref="D19:G62" firstHeaderRow="1" firstDataRow="2" firstDataCol="1"/>
  <pivotFields count="11">
    <pivotField showAll="0"/>
    <pivotField showAll="0"/>
    <pivotField axis="axisCol" showAll="0">
      <items count="4">
        <item x="1"/>
        <item x="0"/>
        <item m="1" x="2"/>
        <item t="default"/>
      </items>
    </pivotField>
    <pivotField axis="axisRow" showAll="0">
      <items count="46">
        <item m="1" x="44"/>
        <item x="6"/>
        <item x="32"/>
        <item x="14"/>
        <item x="38"/>
        <item x="0"/>
        <item x="30"/>
        <item x="18"/>
        <item x="34"/>
        <item x="1"/>
        <item x="37"/>
        <item x="28"/>
        <item x="7"/>
        <item x="39"/>
        <item x="10"/>
        <item x="29"/>
        <item x="3"/>
        <item x="8"/>
        <item x="16"/>
        <item x="26"/>
        <item x="19"/>
        <item x="33"/>
        <item x="2"/>
        <item x="23"/>
        <item x="35"/>
        <item x="20"/>
        <item x="13"/>
        <item x="4"/>
        <item x="21"/>
        <item x="17"/>
        <item x="22"/>
        <item x="15"/>
        <item x="36"/>
        <item x="24"/>
        <item x="5"/>
        <item x="25"/>
        <item x="9"/>
        <item x="31"/>
        <item x="11"/>
        <item x="40"/>
        <item x="12"/>
        <item m="1" x="43"/>
        <item m="1" x="42"/>
        <item m="1" x="41"/>
        <item x="27"/>
        <item t="default"/>
      </items>
    </pivotField>
    <pivotField showAll="0" defaultSubtotal="0"/>
    <pivotField showAll="0"/>
    <pivotField showAll="0"/>
    <pivotField showAll="0"/>
    <pivotField showAll="0"/>
    <pivotField dataField="1" showAll="0"/>
    <pivotField showAll="0" defaultSubtotal="0"/>
  </pivotFields>
  <rowFields count="1">
    <field x="3"/>
  </rowFields>
  <rowItems count="4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uenta de Calificación 2021" fld="9" subtotal="count" baseField="0" baseItem="0"/>
  </dataFields>
  <formats count="6">
    <format dxfId="49">
      <pivotArea outline="0" collapsedLevelsAreSubtotals="1" fieldPosition="0">
        <references count="1">
          <reference field="2" count="0" selected="0"/>
        </references>
      </pivotArea>
    </format>
    <format dxfId="48">
      <pivotArea dataOnly="0" labelOnly="1" fieldPosition="0">
        <references count="1">
          <reference field="2" count="0"/>
        </references>
      </pivotArea>
    </format>
    <format dxfId="47">
      <pivotArea outline="0" collapsedLevelsAreSubtotals="1" fieldPosition="0">
        <references count="1">
          <reference field="2" count="0" selected="0"/>
        </references>
      </pivotArea>
    </format>
    <format dxfId="46">
      <pivotArea dataOnly="0" labelOnly="1" fieldPosition="0">
        <references count="1">
          <reference field="2" count="0"/>
        </references>
      </pivotArea>
    </format>
    <format dxfId="45">
      <pivotArea collapsedLevelsAreSubtotals="1" fieldPosition="0">
        <references count="1">
          <reference field="3" count="1">
            <x v="41"/>
          </reference>
        </references>
      </pivotArea>
    </format>
    <format dxfId="44">
      <pivotArea dataOnly="0" labelOnly="1" fieldPosition="0">
        <references count="1">
          <reference field="3" count="1">
            <x v="4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a dinámica17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65" rowHeaderCaption="Temáticas">
  <location ref="A19:B59" firstHeaderRow="1" firstDataRow="1" firstDataCol="1"/>
  <pivotFields count="11">
    <pivotField showAll="0"/>
    <pivotField showAll="0"/>
    <pivotField showAll="0"/>
    <pivotField showAll="0"/>
    <pivotField showAll="0" defaultSubtotal="0"/>
    <pivotField showAll="0"/>
    <pivotField showAll="0"/>
    <pivotField showAll="0"/>
    <pivotField axis="axisRow" showAll="0">
      <items count="44">
        <item x="6"/>
        <item m="1" x="41"/>
        <item x="38"/>
        <item x="16"/>
        <item x="31"/>
        <item x="14"/>
        <item x="0"/>
        <item x="29"/>
        <item x="18"/>
        <item x="33"/>
        <item x="1"/>
        <item x="36"/>
        <item x="27"/>
        <item x="7"/>
        <item x="37"/>
        <item x="3"/>
        <item x="10"/>
        <item x="28"/>
        <item x="8"/>
        <item x="30"/>
        <item x="25"/>
        <item x="19"/>
        <item x="32"/>
        <item x="2"/>
        <item x="22"/>
        <item x="26"/>
        <item x="4"/>
        <item x="34"/>
        <item x="20"/>
        <item x="21"/>
        <item x="17"/>
        <item x="15"/>
        <item x="35"/>
        <item x="23"/>
        <item x="5"/>
        <item x="24"/>
        <item m="1" x="42"/>
        <item x="12"/>
        <item x="13"/>
        <item x="9"/>
        <item x="11"/>
        <item m="1" x="39"/>
        <item m="1" x="40"/>
        <item t="default"/>
      </items>
    </pivotField>
    <pivotField dataField="1" showAll="0"/>
    <pivotField showAll="0" defaultSubtotal="0"/>
  </pivotFields>
  <rowFields count="1">
    <field x="8"/>
  </rowFields>
  <rowItems count="4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 t="grand">
      <x/>
    </i>
  </rowItems>
  <colItems count="1">
    <i/>
  </colItems>
  <dataFields count="1">
    <dataField name="Total temáticas" fld="9" subtotal="count" baseField="0" baseItem="0"/>
  </dataFields>
  <formats count="6">
    <format dxfId="55">
      <pivotArea outline="0" collapsedLevelsAreSubtotals="1" fieldPosition="0"/>
    </format>
    <format dxfId="54">
      <pivotArea dataOnly="0" labelOnly="1" outline="0" axis="axisValues" fieldPosition="0"/>
    </format>
    <format dxfId="53">
      <pivotArea collapsedLevelsAreSubtotals="1" fieldPosition="0">
        <references count="1">
          <reference field="8" count="1">
            <x v="36"/>
          </reference>
        </references>
      </pivotArea>
    </format>
    <format dxfId="52">
      <pivotArea dataOnly="0" labelOnly="1" fieldPosition="0">
        <references count="1">
          <reference field="8" count="1">
            <x v="36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axis="axisValues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la dinámica3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D116" firstHeaderRow="1" firstDataRow="2" firstDataCol="1"/>
  <pivotFields count="11">
    <pivotField showAll="0"/>
    <pivotField axis="axisRow" showAll="0">
      <items count="118">
        <item x="14"/>
        <item x="15"/>
        <item x="0"/>
        <item x="16"/>
        <item x="17"/>
        <item x="18"/>
        <item x="19"/>
        <item x="20"/>
        <item x="110"/>
        <item x="21"/>
        <item x="22"/>
        <item x="23"/>
        <item x="6"/>
        <item x="24"/>
        <item x="25"/>
        <item x="26"/>
        <item x="27"/>
        <item x="99"/>
        <item x="28"/>
        <item x="29"/>
        <item x="30"/>
        <item x="31"/>
        <item x="32"/>
        <item x="33"/>
        <item x="34"/>
        <item x="35"/>
        <item x="7"/>
        <item x="36"/>
        <item x="37"/>
        <item x="105"/>
        <item x="1"/>
        <item x="8"/>
        <item x="9"/>
        <item x="38"/>
        <item x="39"/>
        <item x="100"/>
        <item x="10"/>
        <item x="40"/>
        <item x="5"/>
        <item x="41"/>
        <item x="42"/>
        <item x="43"/>
        <item x="44"/>
        <item x="45"/>
        <item x="107"/>
        <item x="46"/>
        <item x="47"/>
        <item x="48"/>
        <item x="11"/>
        <item x="49"/>
        <item x="50"/>
        <item x="51"/>
        <item x="106"/>
        <item x="10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2"/>
        <item x="65"/>
        <item x="3"/>
        <item m="1" x="113"/>
        <item x="66"/>
        <item x="67"/>
        <item x="68"/>
        <item x="69"/>
        <item x="13"/>
        <item x="70"/>
        <item x="71"/>
        <item x="72"/>
        <item x="102"/>
        <item x="73"/>
        <item x="4"/>
        <item m="1" x="112"/>
        <item x="74"/>
        <item x="75"/>
        <item m="1" x="116"/>
        <item x="103"/>
        <item x="108"/>
        <item x="76"/>
        <item x="109"/>
        <item x="77"/>
        <item x="78"/>
        <item x="79"/>
        <item x="80"/>
        <item x="81"/>
        <item x="82"/>
        <item x="83"/>
        <item x="84"/>
        <item x="12"/>
        <item x="85"/>
        <item x="86"/>
        <item m="1" x="115"/>
        <item x="87"/>
        <item x="88"/>
        <item x="89"/>
        <item x="90"/>
        <item x="91"/>
        <item x="104"/>
        <item m="1" x="114"/>
        <item x="92"/>
        <item x="93"/>
        <item x="94"/>
        <item x="95"/>
        <item x="96"/>
        <item x="97"/>
        <item x="98"/>
        <item m="1" x="111"/>
        <item t="default"/>
      </items>
    </pivotField>
    <pivotField axis="axisCol" dataField="1" showAll="0">
      <items count="4">
        <item x="1"/>
        <item x="0"/>
        <item m="1" x="2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</pivotFields>
  <rowFields count="1">
    <field x="1"/>
  </rowFields>
  <rowItems count="1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3"/>
    </i>
    <i>
      <x v="84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2"/>
    </i>
    <i>
      <x v="103"/>
    </i>
    <i>
      <x v="104"/>
    </i>
    <i>
      <x v="105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uenta de ¿Se realizó AT este año?  (Sí o no)" fld="2" subtotal="count" baseField="0" baseItem="0"/>
  </dataFields>
  <formats count="2">
    <format dxfId="31">
      <pivotArea outline="0" collapsedLevelsAreSubtotals="1" fieldPosition="0">
        <references count="1">
          <reference field="2" count="0" selected="0"/>
        </references>
      </pivotArea>
    </format>
    <format dxfId="30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a2" displayName="Tabla2" ref="A1:K630" totalsRowShown="0" headerRowDxfId="1" dataDxfId="0" headerRowBorderDxfId="29" tableBorderDxfId="28">
  <autoFilter ref="A1:K630"/>
  <sortState ref="A2:K632">
    <sortCondition ref="A2:A632"/>
    <sortCondition ref="B2:B632"/>
  </sortState>
  <tableColumns count="11">
    <tableColumn id="1" name="Provincia" dataDxfId="12"/>
    <tableColumn id="2" name="Municipio" dataDxfId="11"/>
    <tableColumn id="3" name="¿Se realizó AT este año?  (Sí o no)" dataDxfId="10"/>
    <tableColumn id="4" name="Política Pública" dataDxfId="9"/>
    <tableColumn id="11" name="Acuerdo Municipal" dataDxfId="8"/>
    <tableColumn id="5" name="Tiempo PP (si aplica)" dataDxfId="7"/>
    <tableColumn id="6" name="Vigencia PP" dataDxfId="6"/>
    <tableColumn id="7" name="Fase PP" dataDxfId="5"/>
    <tableColumn id="8" name="Temática PP" dataDxfId="4"/>
    <tableColumn id="9" name="Calificación 2021" dataDxfId="3"/>
    <tableColumn id="10" name="Calificación 2023" dataDxfId="2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A1:K605" totalsRowShown="0" headerRowDxfId="27" dataDxfId="25" headerRowBorderDxfId="26" tableBorderDxfId="24">
  <autoFilter ref="A1:K605"/>
  <sortState ref="A2:K604">
    <sortCondition ref="D2:D604"/>
  </sortState>
  <tableColumns count="11">
    <tableColumn id="1" name="Provincia" dataDxfId="23"/>
    <tableColumn id="2" name="Municipio" dataDxfId="22"/>
    <tableColumn id="3" name="¿Se realizó AT este año?  (Sí o no)" dataDxfId="21"/>
    <tableColumn id="4" name="Política Pública" dataDxfId="20"/>
    <tableColumn id="11" name="Acuerdo Municipal" dataDxfId="19"/>
    <tableColumn id="5" name="Tiempo PP (si aplica)" dataDxfId="18"/>
    <tableColumn id="6" name="Vigencia PP" dataDxfId="17"/>
    <tableColumn id="7" name="Fase PP" dataDxfId="16"/>
    <tableColumn id="8" name="Temática PP" dataDxfId="15"/>
    <tableColumn id="9" name="Calificación 2021" dataDxfId="14"/>
    <tableColumn id="10" name="Calificación 2022" dataDxfId="13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drawing" Target="../drawings/drawing2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3.xml"/><Relationship Id="rId7" Type="http://schemas.openxmlformats.org/officeDocument/2006/relationships/drawing" Target="../drawings/drawing4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6" Type="http://schemas.openxmlformats.org/officeDocument/2006/relationships/pivotTable" Target="../pivotTables/pivotTable16.xml"/><Relationship Id="rId5" Type="http://schemas.openxmlformats.org/officeDocument/2006/relationships/pivotTable" Target="../pivotTables/pivotTable15.xml"/><Relationship Id="rId4" Type="http://schemas.openxmlformats.org/officeDocument/2006/relationships/pivotTable" Target="../pivotTables/pivotTable1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1:D42"/>
  <sheetViews>
    <sheetView workbookViewId="0">
      <selection activeCell="F85" sqref="F85"/>
    </sheetView>
  </sheetViews>
  <sheetFormatPr baseColWidth="10" defaultRowHeight="15" x14ac:dyDescent="0.25"/>
  <sheetData>
    <row r="41" spans="1:4" ht="60" x14ac:dyDescent="0.25">
      <c r="A41" s="63" t="s">
        <v>221</v>
      </c>
      <c r="B41" s="64" t="s">
        <v>0</v>
      </c>
      <c r="C41" s="64" t="s">
        <v>225</v>
      </c>
      <c r="D41" s="64" t="s">
        <v>226</v>
      </c>
    </row>
    <row r="42" spans="1:4" x14ac:dyDescent="0.25">
      <c r="A42" s="166" t="s">
        <v>101</v>
      </c>
      <c r="B42" s="61" t="s">
        <v>257</v>
      </c>
      <c r="C42" s="65" t="s">
        <v>118</v>
      </c>
      <c r="D42" s="62" t="s">
        <v>296</v>
      </c>
    </row>
  </sheetData>
  <dataValidations count="2">
    <dataValidation type="list" allowBlank="1" showInputMessage="1" showErrorMessage="1" sqref="A42">
      <formula1>#REF!</formula1>
    </dataValidation>
    <dataValidation type="list" allowBlank="1" showInputMessage="1" showErrorMessage="1" sqref="D42 B41:B42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7"/>
  <sheetViews>
    <sheetView topLeftCell="A79" workbookViewId="0">
      <selection activeCell="B102" sqref="B102"/>
    </sheetView>
  </sheetViews>
  <sheetFormatPr baseColWidth="10" defaultRowHeight="15" x14ac:dyDescent="0.25"/>
  <cols>
    <col min="1" max="1" width="27.42578125" customWidth="1"/>
    <col min="2" max="2" width="25.28515625" style="45" customWidth="1"/>
    <col min="3" max="3" width="17.7109375" customWidth="1"/>
    <col min="4" max="4" width="14.28515625" customWidth="1"/>
    <col min="5" max="5" width="19.5703125" style="45" customWidth="1"/>
    <col min="6" max="6" width="4" style="45" customWidth="1"/>
    <col min="7" max="7" width="16.85546875" customWidth="1"/>
    <col min="8" max="8" width="4.5703125" customWidth="1"/>
    <col min="9" max="9" width="3.42578125" customWidth="1"/>
    <col min="10" max="10" width="17.5703125" bestFit="1" customWidth="1"/>
    <col min="11" max="11" width="14.7109375" customWidth="1"/>
    <col min="12" max="12" width="6.42578125" customWidth="1"/>
    <col min="16" max="16" width="31.140625" bestFit="1" customWidth="1"/>
    <col min="17" max="17" width="40.5703125" bestFit="1" customWidth="1"/>
  </cols>
  <sheetData>
    <row r="1" spans="1:17" x14ac:dyDescent="0.25">
      <c r="A1" s="36" t="s">
        <v>362</v>
      </c>
      <c r="B1" s="45" t="s">
        <v>363</v>
      </c>
      <c r="D1" s="36" t="s">
        <v>364</v>
      </c>
      <c r="E1" s="45" t="s">
        <v>365</v>
      </c>
      <c r="J1" s="36" t="s">
        <v>371</v>
      </c>
      <c r="K1" t="s">
        <v>409</v>
      </c>
      <c r="P1" s="36" t="s">
        <v>371</v>
      </c>
      <c r="Q1" t="s">
        <v>374</v>
      </c>
    </row>
    <row r="2" spans="1:17" x14ac:dyDescent="0.25">
      <c r="A2" s="37" t="s">
        <v>43</v>
      </c>
      <c r="B2" s="46">
        <v>36</v>
      </c>
      <c r="D2" s="37" t="s">
        <v>150</v>
      </c>
      <c r="E2" s="46">
        <v>13</v>
      </c>
      <c r="J2" s="37" t="s">
        <v>304</v>
      </c>
      <c r="K2" s="38">
        <v>1</v>
      </c>
      <c r="M2" s="37" t="s">
        <v>296</v>
      </c>
      <c r="N2" s="38">
        <v>79</v>
      </c>
      <c r="P2" s="37" t="s">
        <v>118</v>
      </c>
      <c r="Q2" s="38">
        <v>70</v>
      </c>
    </row>
    <row r="3" spans="1:17" x14ac:dyDescent="0.25">
      <c r="A3" s="37" t="s">
        <v>50</v>
      </c>
      <c r="B3" s="46">
        <v>50</v>
      </c>
      <c r="D3" s="37" t="s">
        <v>160</v>
      </c>
      <c r="E3" s="46">
        <v>4</v>
      </c>
      <c r="J3" s="37" t="s">
        <v>203</v>
      </c>
      <c r="K3" s="38">
        <v>1</v>
      </c>
      <c r="M3" s="37" t="s">
        <v>27</v>
      </c>
      <c r="N3" s="38">
        <v>75</v>
      </c>
      <c r="P3" s="181" t="s">
        <v>89</v>
      </c>
      <c r="Q3" s="38">
        <v>4</v>
      </c>
    </row>
    <row r="4" spans="1:17" x14ac:dyDescent="0.25">
      <c r="A4" s="37" t="s">
        <v>58</v>
      </c>
      <c r="B4" s="46">
        <v>21</v>
      </c>
      <c r="D4" s="37" t="s">
        <v>1</v>
      </c>
      <c r="E4" s="46">
        <v>76</v>
      </c>
      <c r="J4" s="37" t="s">
        <v>377</v>
      </c>
      <c r="K4" s="38">
        <v>1</v>
      </c>
      <c r="M4" s="37" t="s">
        <v>6</v>
      </c>
      <c r="N4" s="38">
        <v>52</v>
      </c>
      <c r="P4" s="181" t="s">
        <v>117</v>
      </c>
      <c r="Q4" s="38">
        <v>2</v>
      </c>
    </row>
    <row r="5" spans="1:17" x14ac:dyDescent="0.25">
      <c r="A5" s="37" t="s">
        <v>61</v>
      </c>
      <c r="B5" s="46">
        <v>49</v>
      </c>
      <c r="D5" s="37" t="s">
        <v>2</v>
      </c>
      <c r="E5" s="46">
        <v>509</v>
      </c>
      <c r="J5" s="37" t="s">
        <v>220</v>
      </c>
      <c r="K5" s="38">
        <v>4</v>
      </c>
      <c r="M5" s="37" t="s">
        <v>29</v>
      </c>
      <c r="N5" s="38">
        <v>50</v>
      </c>
      <c r="P5" s="181" t="s">
        <v>65</v>
      </c>
      <c r="Q5" s="38">
        <v>5</v>
      </c>
    </row>
    <row r="6" spans="1:17" x14ac:dyDescent="0.25">
      <c r="A6" s="37" t="s">
        <v>71</v>
      </c>
      <c r="B6" s="46">
        <v>32</v>
      </c>
      <c r="D6" s="37" t="s">
        <v>175</v>
      </c>
      <c r="E6" s="46">
        <v>1</v>
      </c>
      <c r="J6" s="37" t="s">
        <v>382</v>
      </c>
      <c r="K6" s="38">
        <v>1</v>
      </c>
      <c r="M6" s="37" t="s">
        <v>34</v>
      </c>
      <c r="N6" s="38">
        <v>46</v>
      </c>
      <c r="P6" s="181" t="s">
        <v>22</v>
      </c>
      <c r="Q6" s="38">
        <v>4</v>
      </c>
    </row>
    <row r="7" spans="1:17" x14ac:dyDescent="0.25">
      <c r="A7" s="37" t="s">
        <v>222</v>
      </c>
      <c r="B7" s="46">
        <v>23</v>
      </c>
      <c r="D7" s="37" t="s">
        <v>356</v>
      </c>
      <c r="E7" s="46">
        <v>603</v>
      </c>
      <c r="J7" s="37" t="s">
        <v>147</v>
      </c>
      <c r="K7" s="38">
        <v>1</v>
      </c>
      <c r="M7" s="37" t="s">
        <v>9</v>
      </c>
      <c r="N7" s="38">
        <v>44</v>
      </c>
      <c r="P7" s="181" t="s">
        <v>12</v>
      </c>
      <c r="Q7" s="38">
        <v>10</v>
      </c>
    </row>
    <row r="8" spans="1:17" x14ac:dyDescent="0.25">
      <c r="A8" s="37" t="s">
        <v>129</v>
      </c>
      <c r="B8" s="46">
        <v>9</v>
      </c>
      <c r="E8"/>
      <c r="J8" s="37" t="s">
        <v>370</v>
      </c>
      <c r="K8" s="38">
        <v>1</v>
      </c>
      <c r="M8" s="37" t="s">
        <v>32</v>
      </c>
      <c r="N8" s="38">
        <v>22</v>
      </c>
      <c r="P8" s="181" t="s">
        <v>66</v>
      </c>
      <c r="Q8" s="38">
        <v>4</v>
      </c>
    </row>
    <row r="9" spans="1:17" x14ac:dyDescent="0.25">
      <c r="A9" s="37" t="s">
        <v>42</v>
      </c>
      <c r="B9" s="46">
        <v>41</v>
      </c>
      <c r="J9" s="37" t="s">
        <v>127</v>
      </c>
      <c r="K9" s="38">
        <v>8</v>
      </c>
      <c r="M9" s="37" t="s">
        <v>135</v>
      </c>
      <c r="N9" s="38">
        <v>21</v>
      </c>
      <c r="P9" s="181" t="s">
        <v>114</v>
      </c>
      <c r="Q9" s="38">
        <v>4</v>
      </c>
    </row>
    <row r="10" spans="1:17" x14ac:dyDescent="0.25">
      <c r="A10" s="37" t="s">
        <v>79</v>
      </c>
      <c r="B10" s="46">
        <v>30</v>
      </c>
      <c r="J10" s="37" t="s">
        <v>9</v>
      </c>
      <c r="K10" s="38">
        <v>44</v>
      </c>
      <c r="M10" s="37" t="s">
        <v>35</v>
      </c>
      <c r="N10" s="38">
        <v>20</v>
      </c>
      <c r="P10" s="181" t="s">
        <v>85</v>
      </c>
      <c r="Q10" s="38">
        <v>8</v>
      </c>
    </row>
    <row r="11" spans="1:17" x14ac:dyDescent="0.25">
      <c r="A11" s="37" t="s">
        <v>223</v>
      </c>
      <c r="B11" s="46">
        <v>77</v>
      </c>
      <c r="D11" s="36" t="s">
        <v>0</v>
      </c>
      <c r="E11" t="s">
        <v>358</v>
      </c>
      <c r="J11" s="37" t="s">
        <v>312</v>
      </c>
      <c r="K11" s="38">
        <v>1</v>
      </c>
      <c r="M11" s="37" t="s">
        <v>19</v>
      </c>
      <c r="N11" s="38">
        <v>18</v>
      </c>
      <c r="P11" s="181" t="s">
        <v>67</v>
      </c>
      <c r="Q11" s="38">
        <v>2</v>
      </c>
    </row>
    <row r="12" spans="1:17" x14ac:dyDescent="0.25">
      <c r="A12" s="37" t="s">
        <v>224</v>
      </c>
      <c r="B12" s="46">
        <v>54</v>
      </c>
      <c r="D12" s="36" t="s">
        <v>226</v>
      </c>
      <c r="E12" t="s">
        <v>358</v>
      </c>
      <c r="J12" s="37" t="s">
        <v>197</v>
      </c>
      <c r="K12" s="38">
        <v>4</v>
      </c>
      <c r="M12" s="37" t="s">
        <v>11</v>
      </c>
      <c r="N12" s="38">
        <v>16</v>
      </c>
      <c r="P12" s="181" t="s">
        <v>112</v>
      </c>
      <c r="Q12" s="38">
        <v>5</v>
      </c>
    </row>
    <row r="13" spans="1:17" x14ac:dyDescent="0.25">
      <c r="A13" s="37" t="s">
        <v>102</v>
      </c>
      <c r="B13" s="46">
        <v>63</v>
      </c>
      <c r="J13" s="37" t="s">
        <v>13</v>
      </c>
      <c r="K13" s="38">
        <v>1</v>
      </c>
      <c r="M13" s="37" t="s">
        <v>146</v>
      </c>
      <c r="N13" s="38">
        <v>13</v>
      </c>
      <c r="P13" s="181" t="s">
        <v>111</v>
      </c>
      <c r="Q13" s="38">
        <v>5</v>
      </c>
    </row>
    <row r="14" spans="1:17" x14ac:dyDescent="0.25">
      <c r="A14" s="37" t="s">
        <v>41</v>
      </c>
      <c r="B14" s="46">
        <v>63</v>
      </c>
      <c r="D14" s="36" t="s">
        <v>359</v>
      </c>
      <c r="E14" s="45" t="s">
        <v>378</v>
      </c>
      <c r="J14" s="37" t="s">
        <v>314</v>
      </c>
      <c r="K14" s="38">
        <v>2</v>
      </c>
      <c r="M14" s="37" t="s">
        <v>136</v>
      </c>
      <c r="N14" s="38">
        <v>13</v>
      </c>
      <c r="P14" s="181" t="s">
        <v>91</v>
      </c>
      <c r="Q14" s="38">
        <v>11</v>
      </c>
    </row>
    <row r="15" spans="1:17" x14ac:dyDescent="0.25">
      <c r="A15" s="37" t="s">
        <v>110</v>
      </c>
      <c r="B15" s="46">
        <v>55</v>
      </c>
      <c r="D15" s="37" t="s">
        <v>118</v>
      </c>
      <c r="E15" s="46">
        <v>70</v>
      </c>
      <c r="J15" s="37" t="s">
        <v>35</v>
      </c>
      <c r="K15" s="38">
        <v>20</v>
      </c>
      <c r="M15" s="37" t="s">
        <v>131</v>
      </c>
      <c r="N15" s="38">
        <v>12</v>
      </c>
      <c r="P15" s="181" t="s">
        <v>261</v>
      </c>
      <c r="Q15" s="38">
        <v>6</v>
      </c>
    </row>
    <row r="16" spans="1:17" x14ac:dyDescent="0.25">
      <c r="A16" s="37" t="s">
        <v>356</v>
      </c>
      <c r="B16" s="46">
        <v>603</v>
      </c>
      <c r="D16" s="37" t="s">
        <v>151</v>
      </c>
      <c r="E16" s="46">
        <v>533</v>
      </c>
      <c r="J16" s="37" t="s">
        <v>19</v>
      </c>
      <c r="K16" s="38">
        <v>18</v>
      </c>
      <c r="M16" s="37" t="s">
        <v>31</v>
      </c>
      <c r="N16" s="38">
        <v>11</v>
      </c>
      <c r="P16" s="37" t="s">
        <v>151</v>
      </c>
      <c r="Q16" s="38">
        <v>533</v>
      </c>
    </row>
    <row r="17" spans="1:17" x14ac:dyDescent="0.25">
      <c r="B17"/>
      <c r="D17" s="37" t="s">
        <v>356</v>
      </c>
      <c r="E17" s="46">
        <v>603</v>
      </c>
      <c r="J17" s="37" t="s">
        <v>195</v>
      </c>
      <c r="K17" s="38">
        <v>1</v>
      </c>
      <c r="M17" s="37" t="s">
        <v>21</v>
      </c>
      <c r="N17" s="38">
        <v>10</v>
      </c>
      <c r="P17" s="181" t="s">
        <v>52</v>
      </c>
      <c r="Q17" s="38">
        <v>6</v>
      </c>
    </row>
    <row r="18" spans="1:17" x14ac:dyDescent="0.25">
      <c r="E18"/>
      <c r="J18" s="37" t="s">
        <v>16</v>
      </c>
      <c r="K18" s="38">
        <v>3</v>
      </c>
      <c r="M18" s="37" t="s">
        <v>127</v>
      </c>
      <c r="N18" s="38">
        <v>8</v>
      </c>
      <c r="P18" s="181" t="s">
        <v>231</v>
      </c>
      <c r="Q18" s="38">
        <v>4</v>
      </c>
    </row>
    <row r="19" spans="1:17" x14ac:dyDescent="0.25">
      <c r="A19" s="36" t="s">
        <v>360</v>
      </c>
      <c r="B19" s="45" t="s">
        <v>361</v>
      </c>
      <c r="D19" s="36" t="s">
        <v>355</v>
      </c>
      <c r="E19" s="36" t="s">
        <v>357</v>
      </c>
      <c r="F19"/>
      <c r="J19" s="37" t="s">
        <v>145</v>
      </c>
      <c r="K19" s="38">
        <v>3</v>
      </c>
      <c r="M19" s="37" t="s">
        <v>120</v>
      </c>
      <c r="N19" s="38">
        <v>8</v>
      </c>
      <c r="P19" s="181" t="s">
        <v>232</v>
      </c>
      <c r="Q19" s="38">
        <v>8</v>
      </c>
    </row>
    <row r="20" spans="1:17" x14ac:dyDescent="0.25">
      <c r="A20" s="37" t="s">
        <v>3</v>
      </c>
      <c r="B20" s="46">
        <v>5</v>
      </c>
      <c r="D20" s="36" t="s">
        <v>366</v>
      </c>
      <c r="E20" s="45" t="s">
        <v>118</v>
      </c>
      <c r="F20" s="45" t="s">
        <v>151</v>
      </c>
      <c r="G20" t="s">
        <v>367</v>
      </c>
      <c r="J20" s="37" t="s">
        <v>196</v>
      </c>
      <c r="K20" s="38">
        <v>1</v>
      </c>
      <c r="M20" s="37" t="s">
        <v>4</v>
      </c>
      <c r="N20" s="38">
        <v>6</v>
      </c>
      <c r="P20" s="181" t="s">
        <v>25</v>
      </c>
      <c r="Q20" s="38">
        <v>6</v>
      </c>
    </row>
    <row r="21" spans="1:17" x14ac:dyDescent="0.25">
      <c r="A21" s="37" t="s">
        <v>142</v>
      </c>
      <c r="B21" s="46">
        <v>1</v>
      </c>
      <c r="D21" s="37" t="s">
        <v>192</v>
      </c>
      <c r="E21" s="46"/>
      <c r="F21" s="46">
        <v>5</v>
      </c>
      <c r="G21" s="38">
        <v>5</v>
      </c>
      <c r="J21" s="37" t="s">
        <v>215</v>
      </c>
      <c r="K21" s="38">
        <v>2</v>
      </c>
      <c r="M21" s="37" t="s">
        <v>220</v>
      </c>
      <c r="N21" s="38">
        <v>4</v>
      </c>
      <c r="P21" s="181" t="s">
        <v>10</v>
      </c>
      <c r="Q21" s="38">
        <v>7</v>
      </c>
    </row>
    <row r="22" spans="1:17" x14ac:dyDescent="0.25">
      <c r="A22" s="37" t="s">
        <v>138</v>
      </c>
      <c r="B22" s="46">
        <v>1</v>
      </c>
      <c r="D22" s="37" t="s">
        <v>268</v>
      </c>
      <c r="E22" s="46"/>
      <c r="F22" s="46">
        <v>1</v>
      </c>
      <c r="G22" s="38">
        <v>1</v>
      </c>
      <c r="J22" s="37" t="s">
        <v>131</v>
      </c>
      <c r="K22" s="38">
        <v>12</v>
      </c>
      <c r="M22" s="37" t="s">
        <v>197</v>
      </c>
      <c r="N22" s="38">
        <v>4</v>
      </c>
      <c r="P22" s="181" t="s">
        <v>106</v>
      </c>
      <c r="Q22" s="38">
        <v>6</v>
      </c>
    </row>
    <row r="23" spans="1:17" x14ac:dyDescent="0.25">
      <c r="A23" s="37" t="s">
        <v>206</v>
      </c>
      <c r="B23" s="46">
        <v>1</v>
      </c>
      <c r="D23" s="37" t="s">
        <v>270</v>
      </c>
      <c r="E23" s="46"/>
      <c r="F23" s="46">
        <v>8</v>
      </c>
      <c r="G23" s="38">
        <v>8</v>
      </c>
      <c r="J23" s="37" t="s">
        <v>6</v>
      </c>
      <c r="K23" s="38">
        <v>52</v>
      </c>
      <c r="M23" s="37" t="s">
        <v>219</v>
      </c>
      <c r="N23" s="38">
        <v>4</v>
      </c>
      <c r="P23" s="181" t="s">
        <v>75</v>
      </c>
      <c r="Q23" s="38">
        <v>7</v>
      </c>
    </row>
    <row r="24" spans="1:17" x14ac:dyDescent="0.25">
      <c r="A24" s="37" t="s">
        <v>337</v>
      </c>
      <c r="B24" s="46">
        <v>8</v>
      </c>
      <c r="D24" s="37" t="s">
        <v>271</v>
      </c>
      <c r="E24" s="46">
        <v>1</v>
      </c>
      <c r="F24" s="46"/>
      <c r="G24" s="38">
        <v>1</v>
      </c>
      <c r="J24" s="37" t="s">
        <v>307</v>
      </c>
      <c r="K24" s="38">
        <v>2</v>
      </c>
      <c r="M24" s="37" t="s">
        <v>309</v>
      </c>
      <c r="N24" s="38">
        <v>4</v>
      </c>
      <c r="P24" s="181" t="s">
        <v>233</v>
      </c>
      <c r="Q24" s="38">
        <v>5</v>
      </c>
    </row>
    <row r="25" spans="1:17" x14ac:dyDescent="0.25">
      <c r="A25" s="37" t="s">
        <v>5</v>
      </c>
      <c r="B25" s="46">
        <v>98</v>
      </c>
      <c r="D25" s="37" t="s">
        <v>200</v>
      </c>
      <c r="E25" s="46">
        <v>11</v>
      </c>
      <c r="F25" s="46">
        <v>88</v>
      </c>
      <c r="G25" s="38">
        <v>99</v>
      </c>
      <c r="J25" s="37" t="s">
        <v>124</v>
      </c>
      <c r="K25" s="38">
        <v>2</v>
      </c>
      <c r="M25" s="37" t="s">
        <v>16</v>
      </c>
      <c r="N25" s="38">
        <v>3</v>
      </c>
      <c r="P25" s="181" t="s">
        <v>98</v>
      </c>
      <c r="Q25" s="38">
        <v>1</v>
      </c>
    </row>
    <row r="26" spans="1:17" x14ac:dyDescent="0.25">
      <c r="A26" s="37" t="s">
        <v>193</v>
      </c>
      <c r="B26" s="46">
        <v>1</v>
      </c>
      <c r="D26" s="37" t="s">
        <v>347</v>
      </c>
      <c r="E26" s="46"/>
      <c r="F26" s="46">
        <v>1</v>
      </c>
      <c r="G26" s="38">
        <v>1</v>
      </c>
      <c r="J26" s="37" t="s">
        <v>217</v>
      </c>
      <c r="K26" s="38">
        <v>3</v>
      </c>
      <c r="M26" s="37" t="s">
        <v>145</v>
      </c>
      <c r="N26" s="38">
        <v>3</v>
      </c>
      <c r="P26" s="181" t="s">
        <v>234</v>
      </c>
      <c r="Q26" s="38">
        <v>6</v>
      </c>
    </row>
    <row r="27" spans="1:17" x14ac:dyDescent="0.25">
      <c r="A27" s="37" t="s">
        <v>143</v>
      </c>
      <c r="B27" s="46">
        <v>7</v>
      </c>
      <c r="D27" s="37" t="s">
        <v>272</v>
      </c>
      <c r="E27" s="46"/>
      <c r="F27" s="46">
        <v>6</v>
      </c>
      <c r="G27" s="38">
        <v>6</v>
      </c>
      <c r="J27" s="37" t="s">
        <v>216</v>
      </c>
      <c r="K27" s="38">
        <v>1</v>
      </c>
      <c r="M27" s="37" t="s">
        <v>217</v>
      </c>
      <c r="N27" s="38">
        <v>3</v>
      </c>
      <c r="P27" s="181" t="s">
        <v>23</v>
      </c>
      <c r="Q27" s="38">
        <v>5</v>
      </c>
    </row>
    <row r="28" spans="1:17" x14ac:dyDescent="0.25">
      <c r="A28" s="37" t="s">
        <v>210</v>
      </c>
      <c r="B28" s="46">
        <v>2</v>
      </c>
      <c r="D28" s="37" t="s">
        <v>273</v>
      </c>
      <c r="E28" s="46"/>
      <c r="F28" s="46">
        <v>2</v>
      </c>
      <c r="G28" s="38">
        <v>2</v>
      </c>
      <c r="J28" s="37" t="s">
        <v>219</v>
      </c>
      <c r="K28" s="38">
        <v>4</v>
      </c>
      <c r="M28" s="37" t="s">
        <v>300</v>
      </c>
      <c r="N28" s="38">
        <v>3</v>
      </c>
      <c r="P28" s="181" t="s">
        <v>92</v>
      </c>
      <c r="Q28" s="38">
        <v>5</v>
      </c>
    </row>
    <row r="29" spans="1:17" x14ac:dyDescent="0.25">
      <c r="A29" s="37" t="s">
        <v>338</v>
      </c>
      <c r="B29" s="46">
        <v>78</v>
      </c>
      <c r="D29" s="37" t="s">
        <v>274</v>
      </c>
      <c r="E29" s="46">
        <v>10</v>
      </c>
      <c r="F29" s="46">
        <v>68</v>
      </c>
      <c r="G29" s="38">
        <v>78</v>
      </c>
      <c r="J29" s="37" t="s">
        <v>146</v>
      </c>
      <c r="K29" s="38">
        <v>13</v>
      </c>
      <c r="M29" s="37" t="s">
        <v>137</v>
      </c>
      <c r="N29" s="38">
        <v>3</v>
      </c>
      <c r="P29" s="181" t="s">
        <v>235</v>
      </c>
      <c r="Q29" s="38">
        <v>6</v>
      </c>
    </row>
    <row r="30" spans="1:17" x14ac:dyDescent="0.25">
      <c r="A30" s="37" t="s">
        <v>339</v>
      </c>
      <c r="B30" s="46">
        <v>1</v>
      </c>
      <c r="D30" s="37" t="s">
        <v>275</v>
      </c>
      <c r="E30" s="46">
        <v>1</v>
      </c>
      <c r="F30" s="46"/>
      <c r="G30" s="38">
        <v>1</v>
      </c>
      <c r="J30" s="37" t="s">
        <v>218</v>
      </c>
      <c r="K30" s="38">
        <v>2</v>
      </c>
      <c r="M30" s="37" t="s">
        <v>381</v>
      </c>
      <c r="N30" s="38">
        <v>3</v>
      </c>
      <c r="P30" s="181" t="s">
        <v>26</v>
      </c>
      <c r="Q30" s="38">
        <v>3</v>
      </c>
    </row>
    <row r="31" spans="1:17" x14ac:dyDescent="0.25">
      <c r="A31" s="37" t="s">
        <v>207</v>
      </c>
      <c r="B31" s="46">
        <v>2</v>
      </c>
      <c r="D31" s="37" t="s">
        <v>179</v>
      </c>
      <c r="E31" s="46"/>
      <c r="F31" s="46">
        <v>2</v>
      </c>
      <c r="G31" s="38">
        <v>2</v>
      </c>
      <c r="J31" s="37" t="s">
        <v>121</v>
      </c>
      <c r="K31" s="38">
        <v>2</v>
      </c>
      <c r="M31" s="37" t="s">
        <v>314</v>
      </c>
      <c r="N31" s="38">
        <v>2</v>
      </c>
      <c r="P31" s="181" t="s">
        <v>236</v>
      </c>
      <c r="Q31" s="38">
        <v>6</v>
      </c>
    </row>
    <row r="32" spans="1:17" x14ac:dyDescent="0.25">
      <c r="A32" s="37" t="s">
        <v>7</v>
      </c>
      <c r="B32" s="46">
        <v>13</v>
      </c>
      <c r="D32" s="37" t="s">
        <v>185</v>
      </c>
      <c r="E32" s="46">
        <v>1</v>
      </c>
      <c r="F32" s="46">
        <v>12</v>
      </c>
      <c r="G32" s="38">
        <v>13</v>
      </c>
      <c r="J32" s="37" t="s">
        <v>123</v>
      </c>
      <c r="K32" s="38">
        <v>2</v>
      </c>
      <c r="M32" s="37" t="s">
        <v>215</v>
      </c>
      <c r="N32" s="38">
        <v>2</v>
      </c>
      <c r="P32" s="181" t="s">
        <v>237</v>
      </c>
      <c r="Q32" s="38">
        <v>4</v>
      </c>
    </row>
    <row r="33" spans="1:17" x14ac:dyDescent="0.25">
      <c r="A33" s="37" t="s">
        <v>133</v>
      </c>
      <c r="B33" s="46">
        <v>1</v>
      </c>
      <c r="D33" s="37" t="s">
        <v>344</v>
      </c>
      <c r="E33" s="46">
        <v>1</v>
      </c>
      <c r="F33" s="46"/>
      <c r="G33" s="38">
        <v>1</v>
      </c>
      <c r="J33" s="37" t="s">
        <v>309</v>
      </c>
      <c r="K33" s="38">
        <v>4</v>
      </c>
      <c r="M33" s="37" t="s">
        <v>307</v>
      </c>
      <c r="N33" s="38">
        <v>2</v>
      </c>
      <c r="P33" s="181" t="s">
        <v>93</v>
      </c>
      <c r="Q33" s="38">
        <v>8</v>
      </c>
    </row>
    <row r="34" spans="1:17" x14ac:dyDescent="0.25">
      <c r="A34" s="37" t="s">
        <v>352</v>
      </c>
      <c r="B34" s="46">
        <v>1</v>
      </c>
      <c r="D34" s="37" t="s">
        <v>178</v>
      </c>
      <c r="E34" s="46"/>
      <c r="F34" s="46">
        <v>4</v>
      </c>
      <c r="G34" s="38">
        <v>4</v>
      </c>
      <c r="J34" s="37" t="s">
        <v>21</v>
      </c>
      <c r="K34" s="38">
        <v>10</v>
      </c>
      <c r="M34" s="37" t="s">
        <v>124</v>
      </c>
      <c r="N34" s="38">
        <v>2</v>
      </c>
      <c r="P34" s="181" t="s">
        <v>238</v>
      </c>
      <c r="Q34" s="38">
        <v>4</v>
      </c>
    </row>
    <row r="35" spans="1:17" x14ac:dyDescent="0.25">
      <c r="A35" s="37" t="s">
        <v>148</v>
      </c>
      <c r="B35" s="46">
        <v>4</v>
      </c>
      <c r="D35" s="37" t="s">
        <v>277</v>
      </c>
      <c r="E35" s="46"/>
      <c r="F35" s="46">
        <v>3</v>
      </c>
      <c r="G35" s="38">
        <v>3</v>
      </c>
      <c r="J35" s="37" t="s">
        <v>29</v>
      </c>
      <c r="K35" s="38">
        <v>50</v>
      </c>
      <c r="M35" s="37" t="s">
        <v>218</v>
      </c>
      <c r="N35" s="38">
        <v>2</v>
      </c>
      <c r="P35" s="181" t="s">
        <v>239</v>
      </c>
      <c r="Q35" s="38">
        <v>5</v>
      </c>
    </row>
    <row r="36" spans="1:17" x14ac:dyDescent="0.25">
      <c r="A36" s="37" t="s">
        <v>202</v>
      </c>
      <c r="B36" s="46">
        <v>3</v>
      </c>
      <c r="D36" s="37" t="s">
        <v>350</v>
      </c>
      <c r="E36" s="46"/>
      <c r="F36" s="46">
        <v>1</v>
      </c>
      <c r="G36" s="38">
        <v>1</v>
      </c>
      <c r="J36" s="37" t="s">
        <v>300</v>
      </c>
      <c r="K36" s="38">
        <v>3</v>
      </c>
      <c r="M36" s="37" t="s">
        <v>121</v>
      </c>
      <c r="N36" s="38">
        <v>2</v>
      </c>
      <c r="P36" s="181" t="s">
        <v>240</v>
      </c>
      <c r="Q36" s="38">
        <v>5</v>
      </c>
    </row>
    <row r="37" spans="1:17" x14ac:dyDescent="0.25">
      <c r="A37" s="37" t="s">
        <v>8</v>
      </c>
      <c r="B37" s="46">
        <v>57</v>
      </c>
      <c r="D37" s="37" t="s">
        <v>176</v>
      </c>
      <c r="E37" s="46">
        <v>7</v>
      </c>
      <c r="F37" s="46">
        <v>50</v>
      </c>
      <c r="G37" s="38">
        <v>57</v>
      </c>
      <c r="J37" s="37" t="s">
        <v>310</v>
      </c>
      <c r="K37" s="38">
        <v>1</v>
      </c>
      <c r="M37" s="37" t="s">
        <v>123</v>
      </c>
      <c r="N37" s="38">
        <v>2</v>
      </c>
      <c r="P37" s="181" t="s">
        <v>88</v>
      </c>
      <c r="Q37" s="38">
        <v>14</v>
      </c>
    </row>
    <row r="38" spans="1:17" x14ac:dyDescent="0.25">
      <c r="A38" s="37" t="s">
        <v>149</v>
      </c>
      <c r="B38" s="46">
        <v>1</v>
      </c>
      <c r="D38" s="37" t="s">
        <v>336</v>
      </c>
      <c r="E38" s="46"/>
      <c r="F38" s="46">
        <v>1</v>
      </c>
      <c r="G38" s="38">
        <v>1</v>
      </c>
      <c r="J38" s="37" t="s">
        <v>317</v>
      </c>
      <c r="K38" s="38">
        <v>1</v>
      </c>
      <c r="M38" s="37" t="s">
        <v>128</v>
      </c>
      <c r="N38" s="38">
        <v>2</v>
      </c>
      <c r="P38" s="181" t="s">
        <v>115</v>
      </c>
      <c r="Q38" s="38">
        <v>6</v>
      </c>
    </row>
    <row r="39" spans="1:17" x14ac:dyDescent="0.25">
      <c r="A39" s="37" t="s">
        <v>17</v>
      </c>
      <c r="B39" s="46">
        <v>6</v>
      </c>
      <c r="D39" s="37" t="s">
        <v>278</v>
      </c>
      <c r="E39" s="46"/>
      <c r="F39" s="46">
        <v>6</v>
      </c>
      <c r="G39" s="38">
        <v>6</v>
      </c>
      <c r="J39" s="37" t="s">
        <v>135</v>
      </c>
      <c r="K39" s="38">
        <v>21</v>
      </c>
      <c r="M39" s="37" t="s">
        <v>18</v>
      </c>
      <c r="N39" s="38">
        <v>2</v>
      </c>
      <c r="P39" s="181" t="s">
        <v>15</v>
      </c>
      <c r="Q39" s="38">
        <v>7</v>
      </c>
    </row>
    <row r="40" spans="1:17" x14ac:dyDescent="0.25">
      <c r="A40" s="37" t="s">
        <v>134</v>
      </c>
      <c r="B40" s="46">
        <v>9</v>
      </c>
      <c r="D40" s="37" t="s">
        <v>169</v>
      </c>
      <c r="E40" s="46">
        <v>1</v>
      </c>
      <c r="F40" s="46">
        <v>8</v>
      </c>
      <c r="G40" s="38">
        <v>9</v>
      </c>
      <c r="J40" s="37" t="s">
        <v>34</v>
      </c>
      <c r="K40" s="38">
        <v>46</v>
      </c>
      <c r="M40" s="37" t="s">
        <v>311</v>
      </c>
      <c r="N40" s="38">
        <v>2</v>
      </c>
      <c r="P40" s="181" t="s">
        <v>82</v>
      </c>
      <c r="Q40" s="38">
        <v>4</v>
      </c>
    </row>
    <row r="41" spans="1:17" x14ac:dyDescent="0.25">
      <c r="A41" s="37" t="s">
        <v>208</v>
      </c>
      <c r="B41" s="46">
        <v>1</v>
      </c>
      <c r="D41" s="37" t="s">
        <v>279</v>
      </c>
      <c r="E41" s="46"/>
      <c r="F41" s="46">
        <v>1</v>
      </c>
      <c r="G41" s="38">
        <v>1</v>
      </c>
      <c r="J41" s="37" t="s">
        <v>120</v>
      </c>
      <c r="K41" s="38">
        <v>8</v>
      </c>
      <c r="M41" s="37" t="s">
        <v>198</v>
      </c>
      <c r="N41" s="38">
        <v>2</v>
      </c>
      <c r="P41" s="181" t="s">
        <v>241</v>
      </c>
      <c r="Q41" s="38">
        <v>4</v>
      </c>
    </row>
    <row r="42" spans="1:17" x14ac:dyDescent="0.25">
      <c r="A42" s="37" t="s">
        <v>144</v>
      </c>
      <c r="B42" s="46">
        <v>92</v>
      </c>
      <c r="D42" s="37" t="s">
        <v>181</v>
      </c>
      <c r="E42" s="46">
        <v>9</v>
      </c>
      <c r="F42" s="46">
        <v>83</v>
      </c>
      <c r="G42" s="38">
        <v>92</v>
      </c>
      <c r="J42" s="37" t="s">
        <v>305</v>
      </c>
      <c r="K42" s="38">
        <v>1</v>
      </c>
      <c r="M42" s="37" t="s">
        <v>304</v>
      </c>
      <c r="N42" s="38">
        <v>1</v>
      </c>
      <c r="P42" s="181" t="s">
        <v>96</v>
      </c>
      <c r="Q42" s="38">
        <v>12</v>
      </c>
    </row>
    <row r="43" spans="1:17" x14ac:dyDescent="0.25">
      <c r="A43" s="37" t="s">
        <v>141</v>
      </c>
      <c r="B43" s="46">
        <v>5</v>
      </c>
      <c r="D43" s="37" t="s">
        <v>280</v>
      </c>
      <c r="E43" s="46">
        <v>1</v>
      </c>
      <c r="F43" s="46">
        <v>4</v>
      </c>
      <c r="G43" s="38">
        <v>5</v>
      </c>
      <c r="J43" s="37" t="s">
        <v>394</v>
      </c>
      <c r="K43" s="38">
        <v>1</v>
      </c>
      <c r="M43" s="37" t="s">
        <v>203</v>
      </c>
      <c r="N43" s="38">
        <v>1</v>
      </c>
      <c r="P43" s="181" t="s">
        <v>36</v>
      </c>
      <c r="Q43" s="38">
        <v>6</v>
      </c>
    </row>
    <row r="44" spans="1:17" x14ac:dyDescent="0.25">
      <c r="A44" s="37" t="s">
        <v>14</v>
      </c>
      <c r="B44" s="46">
        <v>2</v>
      </c>
      <c r="D44" s="37" t="s">
        <v>341</v>
      </c>
      <c r="E44" s="46"/>
      <c r="F44" s="46">
        <v>1</v>
      </c>
      <c r="G44" s="38">
        <v>1</v>
      </c>
      <c r="J44" s="37" t="s">
        <v>136</v>
      </c>
      <c r="K44" s="38">
        <v>13</v>
      </c>
      <c r="M44" s="37" t="s">
        <v>377</v>
      </c>
      <c r="N44" s="38">
        <v>1</v>
      </c>
      <c r="P44" s="181" t="s">
        <v>37</v>
      </c>
      <c r="Q44" s="38">
        <v>5</v>
      </c>
    </row>
    <row r="45" spans="1:17" x14ac:dyDescent="0.25">
      <c r="A45" s="37" t="s">
        <v>122</v>
      </c>
      <c r="B45" s="46">
        <v>95</v>
      </c>
      <c r="D45" s="37" t="s">
        <v>282</v>
      </c>
      <c r="E45" s="46"/>
      <c r="F45" s="46">
        <v>1</v>
      </c>
      <c r="G45" s="38">
        <v>1</v>
      </c>
      <c r="J45" s="37" t="s">
        <v>27</v>
      </c>
      <c r="K45" s="38">
        <v>75</v>
      </c>
      <c r="M45" s="37" t="s">
        <v>382</v>
      </c>
      <c r="N45" s="38">
        <v>1</v>
      </c>
      <c r="P45" s="181" t="s">
        <v>99</v>
      </c>
      <c r="Q45" s="38">
        <v>11</v>
      </c>
    </row>
    <row r="46" spans="1:17" x14ac:dyDescent="0.25">
      <c r="A46" s="37" t="s">
        <v>340</v>
      </c>
      <c r="B46" s="46">
        <v>1</v>
      </c>
      <c r="D46" s="37" t="s">
        <v>283</v>
      </c>
      <c r="E46" s="46"/>
      <c r="F46" s="46">
        <v>5</v>
      </c>
      <c r="G46" s="38">
        <v>5</v>
      </c>
      <c r="J46" s="37" t="s">
        <v>4</v>
      </c>
      <c r="K46" s="38">
        <v>6</v>
      </c>
      <c r="M46" s="37" t="s">
        <v>147</v>
      </c>
      <c r="N46" s="38">
        <v>1</v>
      </c>
      <c r="P46" s="181" t="s">
        <v>116</v>
      </c>
      <c r="Q46" s="38">
        <v>5</v>
      </c>
    </row>
    <row r="47" spans="1:17" x14ac:dyDescent="0.25">
      <c r="A47" s="37" t="s">
        <v>353</v>
      </c>
      <c r="B47" s="46">
        <v>1</v>
      </c>
      <c r="D47" s="37" t="s">
        <v>163</v>
      </c>
      <c r="E47" s="46">
        <v>11</v>
      </c>
      <c r="F47" s="46">
        <v>83</v>
      </c>
      <c r="G47" s="38">
        <v>94</v>
      </c>
      <c r="J47" s="37" t="s">
        <v>308</v>
      </c>
      <c r="K47" s="38">
        <v>1</v>
      </c>
      <c r="M47" s="37" t="s">
        <v>370</v>
      </c>
      <c r="N47" s="38">
        <v>1</v>
      </c>
      <c r="P47" s="181" t="s">
        <v>107</v>
      </c>
      <c r="Q47" s="38">
        <v>11</v>
      </c>
    </row>
    <row r="48" spans="1:17" x14ac:dyDescent="0.25">
      <c r="A48" s="37" t="s">
        <v>139</v>
      </c>
      <c r="B48" s="46">
        <v>7</v>
      </c>
      <c r="D48" s="37" t="s">
        <v>284</v>
      </c>
      <c r="E48" s="46"/>
      <c r="F48" s="46">
        <v>7</v>
      </c>
      <c r="G48" s="38">
        <v>7</v>
      </c>
      <c r="J48" s="37" t="s">
        <v>137</v>
      </c>
      <c r="K48" s="38">
        <v>3</v>
      </c>
      <c r="M48" s="37" t="s">
        <v>312</v>
      </c>
      <c r="N48" s="38">
        <v>1</v>
      </c>
      <c r="P48" s="181" t="s">
        <v>242</v>
      </c>
      <c r="Q48" s="38">
        <v>8</v>
      </c>
    </row>
    <row r="49" spans="1:17" x14ac:dyDescent="0.25">
      <c r="A49" s="37" t="s">
        <v>342</v>
      </c>
      <c r="B49" s="46">
        <v>8</v>
      </c>
      <c r="D49" s="37" t="s">
        <v>285</v>
      </c>
      <c r="E49" s="46">
        <v>1</v>
      </c>
      <c r="F49" s="46">
        <v>7</v>
      </c>
      <c r="G49" s="38">
        <v>8</v>
      </c>
      <c r="J49" s="37" t="s">
        <v>306</v>
      </c>
      <c r="K49" s="38">
        <v>1</v>
      </c>
      <c r="M49" s="37" t="s">
        <v>13</v>
      </c>
      <c r="N49" s="38">
        <v>1</v>
      </c>
      <c r="P49" s="181" t="s">
        <v>87</v>
      </c>
      <c r="Q49" s="38">
        <v>5</v>
      </c>
    </row>
    <row r="50" spans="1:17" x14ac:dyDescent="0.25">
      <c r="A50" s="37" t="s">
        <v>212</v>
      </c>
      <c r="B50" s="46">
        <v>13</v>
      </c>
      <c r="D50" s="37" t="s">
        <v>286</v>
      </c>
      <c r="E50" s="46"/>
      <c r="F50" s="46">
        <v>1</v>
      </c>
      <c r="G50" s="38">
        <v>1</v>
      </c>
      <c r="J50" s="37" t="s">
        <v>119</v>
      </c>
      <c r="K50" s="38">
        <v>1</v>
      </c>
      <c r="M50" s="37" t="s">
        <v>195</v>
      </c>
      <c r="N50" s="38">
        <v>1</v>
      </c>
      <c r="P50" s="181" t="s">
        <v>243</v>
      </c>
      <c r="Q50" s="38">
        <v>2</v>
      </c>
    </row>
    <row r="51" spans="1:17" x14ac:dyDescent="0.25">
      <c r="A51" s="37" t="s">
        <v>213</v>
      </c>
      <c r="B51" s="46">
        <v>1</v>
      </c>
      <c r="D51" s="37" t="s">
        <v>177</v>
      </c>
      <c r="E51" s="46">
        <v>1</v>
      </c>
      <c r="F51" s="46">
        <v>12</v>
      </c>
      <c r="G51" s="38">
        <v>13</v>
      </c>
      <c r="J51" s="37" t="s">
        <v>30</v>
      </c>
      <c r="K51" s="38">
        <v>1</v>
      </c>
      <c r="M51" s="37" t="s">
        <v>196</v>
      </c>
      <c r="N51" s="38">
        <v>1</v>
      </c>
      <c r="P51" s="181" t="s">
        <v>72</v>
      </c>
      <c r="Q51" s="38">
        <v>4</v>
      </c>
    </row>
    <row r="52" spans="1:17" x14ac:dyDescent="0.25">
      <c r="A52" s="37" t="s">
        <v>194</v>
      </c>
      <c r="B52" s="46">
        <v>2</v>
      </c>
      <c r="D52" s="37" t="s">
        <v>287</v>
      </c>
      <c r="E52" s="46">
        <v>1</v>
      </c>
      <c r="F52" s="46"/>
      <c r="G52" s="38">
        <v>1</v>
      </c>
      <c r="J52" s="37" t="s">
        <v>140</v>
      </c>
      <c r="K52" s="38">
        <v>1</v>
      </c>
      <c r="M52" s="37" t="s">
        <v>216</v>
      </c>
      <c r="N52" s="38">
        <v>1</v>
      </c>
      <c r="P52" s="181" t="s">
        <v>56</v>
      </c>
      <c r="Q52" s="38">
        <v>17</v>
      </c>
    </row>
    <row r="53" spans="1:17" x14ac:dyDescent="0.25">
      <c r="A53" s="37" t="s">
        <v>125</v>
      </c>
      <c r="B53" s="46">
        <v>45</v>
      </c>
      <c r="D53" s="37" t="s">
        <v>288</v>
      </c>
      <c r="E53" s="46">
        <v>1</v>
      </c>
      <c r="F53" s="46">
        <v>2</v>
      </c>
      <c r="G53" s="38">
        <v>3</v>
      </c>
      <c r="J53" s="37" t="s">
        <v>31</v>
      </c>
      <c r="K53" s="38">
        <v>11</v>
      </c>
      <c r="M53" s="37" t="s">
        <v>310</v>
      </c>
      <c r="N53" s="38">
        <v>1</v>
      </c>
      <c r="P53" s="181" t="s">
        <v>103</v>
      </c>
      <c r="Q53" s="38">
        <v>5</v>
      </c>
    </row>
    <row r="54" spans="1:17" x14ac:dyDescent="0.25">
      <c r="A54" s="37" t="s">
        <v>343</v>
      </c>
      <c r="B54" s="46">
        <v>5</v>
      </c>
      <c r="D54" s="37" t="s">
        <v>157</v>
      </c>
      <c r="E54" s="46">
        <v>8</v>
      </c>
      <c r="F54" s="46">
        <v>36</v>
      </c>
      <c r="G54" s="38">
        <v>44</v>
      </c>
      <c r="J54" s="37" t="s">
        <v>11</v>
      </c>
      <c r="K54" s="38">
        <v>16</v>
      </c>
      <c r="M54" s="37" t="s">
        <v>317</v>
      </c>
      <c r="N54" s="38">
        <v>1</v>
      </c>
      <c r="P54" s="181" t="s">
        <v>245</v>
      </c>
      <c r="Q54" s="38">
        <v>9</v>
      </c>
    </row>
    <row r="55" spans="1:17" x14ac:dyDescent="0.25">
      <c r="A55" s="37" t="s">
        <v>204</v>
      </c>
      <c r="B55" s="46">
        <v>8</v>
      </c>
      <c r="D55" s="37" t="s">
        <v>289</v>
      </c>
      <c r="E55" s="46">
        <v>1</v>
      </c>
      <c r="F55" s="46">
        <v>4</v>
      </c>
      <c r="G55" s="38">
        <v>5</v>
      </c>
      <c r="J55" s="37" t="s">
        <v>128</v>
      </c>
      <c r="K55" s="38">
        <v>2</v>
      </c>
      <c r="M55" s="37" t="s">
        <v>305</v>
      </c>
      <c r="N55" s="38">
        <v>1</v>
      </c>
      <c r="P55" s="181" t="s">
        <v>60</v>
      </c>
      <c r="Q55" s="38">
        <v>7</v>
      </c>
    </row>
    <row r="56" spans="1:17" x14ac:dyDescent="0.25">
      <c r="A56" s="37" t="s">
        <v>126</v>
      </c>
      <c r="B56" s="46">
        <v>5</v>
      </c>
      <c r="D56" s="37" t="s">
        <v>290</v>
      </c>
      <c r="E56" s="46"/>
      <c r="F56" s="46">
        <v>2</v>
      </c>
      <c r="G56" s="38">
        <v>2</v>
      </c>
      <c r="J56" s="37" t="s">
        <v>214</v>
      </c>
      <c r="K56" s="38">
        <v>1</v>
      </c>
      <c r="M56" s="37" t="s">
        <v>394</v>
      </c>
      <c r="N56" s="38">
        <v>1</v>
      </c>
      <c r="P56" s="181" t="s">
        <v>246</v>
      </c>
      <c r="Q56" s="38">
        <v>2</v>
      </c>
    </row>
    <row r="57" spans="1:17" x14ac:dyDescent="0.25">
      <c r="A57" s="37" t="s">
        <v>211</v>
      </c>
      <c r="B57" s="46">
        <v>2</v>
      </c>
      <c r="D57" s="37" t="s">
        <v>348</v>
      </c>
      <c r="E57" s="46"/>
      <c r="F57" s="46">
        <v>1</v>
      </c>
      <c r="G57" s="38">
        <v>1</v>
      </c>
      <c r="J57" s="37" t="s">
        <v>18</v>
      </c>
      <c r="K57" s="38">
        <v>2</v>
      </c>
      <c r="M57" s="37" t="s">
        <v>308</v>
      </c>
      <c r="N57" s="38">
        <v>1</v>
      </c>
      <c r="P57" s="181" t="s">
        <v>247</v>
      </c>
      <c r="Q57" s="38">
        <v>7</v>
      </c>
    </row>
    <row r="58" spans="1:17" x14ac:dyDescent="0.25">
      <c r="A58" s="37" t="s">
        <v>209</v>
      </c>
      <c r="B58" s="46">
        <v>10</v>
      </c>
      <c r="D58" s="37" t="s">
        <v>201</v>
      </c>
      <c r="E58" s="46">
        <v>3</v>
      </c>
      <c r="F58" s="46">
        <v>7</v>
      </c>
      <c r="G58" s="38">
        <v>10</v>
      </c>
      <c r="J58" s="37" t="s">
        <v>32</v>
      </c>
      <c r="K58" s="38">
        <v>22</v>
      </c>
      <c r="M58" s="37" t="s">
        <v>306</v>
      </c>
      <c r="N58" s="38">
        <v>1</v>
      </c>
      <c r="P58" s="181" t="s">
        <v>74</v>
      </c>
      <c r="Q58" s="38">
        <v>7</v>
      </c>
    </row>
    <row r="59" spans="1:17" x14ac:dyDescent="0.25">
      <c r="A59" s="37" t="s">
        <v>356</v>
      </c>
      <c r="B59" s="46">
        <v>603</v>
      </c>
      <c r="D59" s="37" t="s">
        <v>335</v>
      </c>
      <c r="E59" s="46"/>
      <c r="F59" s="46">
        <v>1</v>
      </c>
      <c r="G59" s="38">
        <v>1</v>
      </c>
      <c r="J59" s="37" t="s">
        <v>132</v>
      </c>
      <c r="K59" s="38">
        <v>1</v>
      </c>
      <c r="M59" s="37" t="s">
        <v>119</v>
      </c>
      <c r="N59" s="38">
        <v>1</v>
      </c>
      <c r="P59" s="181" t="s">
        <v>248</v>
      </c>
      <c r="Q59" s="38">
        <v>4</v>
      </c>
    </row>
    <row r="60" spans="1:17" x14ac:dyDescent="0.25">
      <c r="B60"/>
      <c r="D60" s="37" t="s">
        <v>293</v>
      </c>
      <c r="E60" s="46"/>
      <c r="F60" s="46">
        <v>8</v>
      </c>
      <c r="G60" s="38">
        <v>8</v>
      </c>
      <c r="J60" s="37" t="s">
        <v>381</v>
      </c>
      <c r="K60" s="38">
        <v>3</v>
      </c>
      <c r="M60" s="37" t="s">
        <v>30</v>
      </c>
      <c r="N60" s="38">
        <v>1</v>
      </c>
      <c r="P60" s="181" t="s">
        <v>40</v>
      </c>
      <c r="Q60" s="38">
        <v>1</v>
      </c>
    </row>
    <row r="61" spans="1:17" x14ac:dyDescent="0.25">
      <c r="B61"/>
      <c r="D61" s="37" t="s">
        <v>406</v>
      </c>
      <c r="E61" s="46"/>
      <c r="F61" s="46">
        <v>1</v>
      </c>
      <c r="G61" s="38">
        <v>1</v>
      </c>
      <c r="J61" s="37" t="s">
        <v>311</v>
      </c>
      <c r="K61" s="38">
        <v>2</v>
      </c>
      <c r="M61" s="37" t="s">
        <v>140</v>
      </c>
      <c r="N61" s="38">
        <v>1</v>
      </c>
      <c r="P61" s="181" t="s">
        <v>38</v>
      </c>
      <c r="Q61" s="38">
        <v>2</v>
      </c>
    </row>
    <row r="62" spans="1:17" x14ac:dyDescent="0.25">
      <c r="D62" s="37" t="s">
        <v>367</v>
      </c>
      <c r="E62" s="46">
        <v>70</v>
      </c>
      <c r="F62" s="46">
        <v>533</v>
      </c>
      <c r="G62" s="38">
        <v>603</v>
      </c>
      <c r="J62" s="37" t="s">
        <v>198</v>
      </c>
      <c r="K62" s="38">
        <v>2</v>
      </c>
      <c r="M62" s="37" t="s">
        <v>214</v>
      </c>
      <c r="N62" s="38">
        <v>1</v>
      </c>
      <c r="P62" s="181" t="s">
        <v>51</v>
      </c>
      <c r="Q62" s="38">
        <v>2</v>
      </c>
    </row>
    <row r="63" spans="1:17" x14ac:dyDescent="0.25">
      <c r="E63"/>
      <c r="F63"/>
      <c r="J63" s="37" t="s">
        <v>199</v>
      </c>
      <c r="K63" s="38">
        <v>1</v>
      </c>
      <c r="M63" s="37" t="s">
        <v>132</v>
      </c>
      <c r="N63" s="38">
        <v>1</v>
      </c>
      <c r="P63" s="181" t="s">
        <v>249</v>
      </c>
      <c r="Q63" s="38">
        <v>1</v>
      </c>
    </row>
    <row r="64" spans="1:17" x14ac:dyDescent="0.25">
      <c r="A64" s="36" t="s">
        <v>221</v>
      </c>
      <c r="B64" t="s">
        <v>358</v>
      </c>
      <c r="C64" s="57"/>
      <c r="D64" s="60"/>
      <c r="J64" s="37" t="s">
        <v>296</v>
      </c>
      <c r="K64" s="38">
        <v>79</v>
      </c>
      <c r="M64" s="37" t="s">
        <v>199</v>
      </c>
      <c r="N64" s="38">
        <v>1</v>
      </c>
      <c r="P64" s="181" t="s">
        <v>73</v>
      </c>
      <c r="Q64" s="38">
        <v>8</v>
      </c>
    </row>
    <row r="65" spans="1:17" x14ac:dyDescent="0.25">
      <c r="B65"/>
      <c r="C65" s="37"/>
      <c r="D65" s="58"/>
      <c r="J65" s="37" t="s">
        <v>356</v>
      </c>
      <c r="K65" s="38">
        <v>603</v>
      </c>
      <c r="P65" s="181" t="s">
        <v>20</v>
      </c>
      <c r="Q65" s="38">
        <v>6</v>
      </c>
    </row>
    <row r="66" spans="1:17" x14ac:dyDescent="0.25">
      <c r="A66" s="36" t="s">
        <v>371</v>
      </c>
      <c r="B66" t="s">
        <v>355</v>
      </c>
      <c r="C66" s="37"/>
      <c r="D66" s="58"/>
      <c r="P66" s="181" t="s">
        <v>251</v>
      </c>
      <c r="Q66" s="38">
        <v>3</v>
      </c>
    </row>
    <row r="67" spans="1:17" x14ac:dyDescent="0.25">
      <c r="A67" s="37" t="s">
        <v>52</v>
      </c>
      <c r="B67" s="38">
        <v>6</v>
      </c>
      <c r="C67" s="37"/>
      <c r="D67" s="167" t="s">
        <v>56</v>
      </c>
      <c r="E67" s="168">
        <v>17</v>
      </c>
      <c r="P67" s="181" t="s">
        <v>252</v>
      </c>
      <c r="Q67" s="38">
        <v>3</v>
      </c>
    </row>
    <row r="68" spans="1:17" x14ac:dyDescent="0.25">
      <c r="A68" s="37" t="s">
        <v>231</v>
      </c>
      <c r="B68" s="38">
        <v>4</v>
      </c>
      <c r="C68" s="37"/>
      <c r="D68" s="167" t="s">
        <v>88</v>
      </c>
      <c r="E68" s="168">
        <v>14</v>
      </c>
      <c r="P68" s="181" t="s">
        <v>63</v>
      </c>
      <c r="Q68" s="38">
        <v>3</v>
      </c>
    </row>
    <row r="69" spans="1:17" x14ac:dyDescent="0.25">
      <c r="A69" s="37" t="s">
        <v>232</v>
      </c>
      <c r="B69" s="38">
        <v>8</v>
      </c>
      <c r="C69" s="37"/>
      <c r="D69" s="167" t="s">
        <v>96</v>
      </c>
      <c r="E69" s="168">
        <v>12</v>
      </c>
      <c r="P69" s="181" t="s">
        <v>48</v>
      </c>
      <c r="Q69" s="38">
        <v>5</v>
      </c>
    </row>
    <row r="70" spans="1:17" x14ac:dyDescent="0.25">
      <c r="A70" s="37" t="s">
        <v>25</v>
      </c>
      <c r="B70" s="38">
        <v>6</v>
      </c>
      <c r="C70" s="37"/>
      <c r="D70" s="167" t="s">
        <v>91</v>
      </c>
      <c r="E70" s="168">
        <v>11</v>
      </c>
      <c r="P70" s="181" t="s">
        <v>253</v>
      </c>
      <c r="Q70" s="38">
        <v>9</v>
      </c>
    </row>
    <row r="71" spans="1:17" x14ac:dyDescent="0.25">
      <c r="A71" s="37" t="s">
        <v>10</v>
      </c>
      <c r="B71" s="38">
        <v>7</v>
      </c>
      <c r="C71" s="37"/>
      <c r="D71" s="167" t="s">
        <v>107</v>
      </c>
      <c r="E71" s="168">
        <v>11</v>
      </c>
      <c r="P71" s="181" t="s">
        <v>46</v>
      </c>
      <c r="Q71" s="38">
        <v>4</v>
      </c>
    </row>
    <row r="72" spans="1:17" x14ac:dyDescent="0.25">
      <c r="A72" s="37" t="s">
        <v>106</v>
      </c>
      <c r="B72" s="38">
        <v>6</v>
      </c>
      <c r="C72" s="37"/>
      <c r="D72" s="167" t="s">
        <v>99</v>
      </c>
      <c r="E72" s="168">
        <v>11</v>
      </c>
      <c r="P72" s="181" t="s">
        <v>129</v>
      </c>
      <c r="Q72" s="38">
        <v>3</v>
      </c>
    </row>
    <row r="73" spans="1:17" x14ac:dyDescent="0.25">
      <c r="A73" s="37" t="s">
        <v>75</v>
      </c>
      <c r="B73" s="38">
        <v>7</v>
      </c>
      <c r="C73" s="37"/>
      <c r="D73" s="167" t="s">
        <v>12</v>
      </c>
      <c r="E73" s="168">
        <v>10</v>
      </c>
      <c r="P73" s="181" t="s">
        <v>254</v>
      </c>
      <c r="Q73" s="38">
        <v>10</v>
      </c>
    </row>
    <row r="74" spans="1:17" x14ac:dyDescent="0.25">
      <c r="A74" s="37" t="s">
        <v>233</v>
      </c>
      <c r="B74" s="38">
        <v>5</v>
      </c>
      <c r="C74" s="37"/>
      <c r="D74" s="167" t="s">
        <v>254</v>
      </c>
      <c r="E74" s="168">
        <v>10</v>
      </c>
      <c r="P74" s="181" t="s">
        <v>54</v>
      </c>
      <c r="Q74" s="38">
        <v>4</v>
      </c>
    </row>
    <row r="75" spans="1:17" x14ac:dyDescent="0.25">
      <c r="A75" s="37" t="s">
        <v>98</v>
      </c>
      <c r="B75" s="38">
        <v>1</v>
      </c>
      <c r="C75" s="37"/>
      <c r="D75" s="167" t="s">
        <v>90</v>
      </c>
      <c r="E75" s="168">
        <v>9</v>
      </c>
      <c r="P75" s="181" t="s">
        <v>86</v>
      </c>
      <c r="Q75" s="38">
        <v>4</v>
      </c>
    </row>
    <row r="76" spans="1:17" x14ac:dyDescent="0.25">
      <c r="A76" s="37" t="s">
        <v>234</v>
      </c>
      <c r="B76" s="38">
        <v>6</v>
      </c>
      <c r="C76" s="37"/>
      <c r="D76" s="167" t="s">
        <v>253</v>
      </c>
      <c r="E76" s="168">
        <v>9</v>
      </c>
      <c r="P76" s="181" t="s">
        <v>53</v>
      </c>
      <c r="Q76" s="38">
        <v>4</v>
      </c>
    </row>
    <row r="77" spans="1:17" x14ac:dyDescent="0.25">
      <c r="A77" s="37" t="s">
        <v>23</v>
      </c>
      <c r="B77" s="38">
        <v>5</v>
      </c>
      <c r="C77" s="37"/>
      <c r="D77" s="167" t="s">
        <v>245</v>
      </c>
      <c r="E77" s="168">
        <v>9</v>
      </c>
      <c r="P77" s="181" t="s">
        <v>70</v>
      </c>
      <c r="Q77" s="38">
        <v>4</v>
      </c>
    </row>
    <row r="78" spans="1:17" x14ac:dyDescent="0.25">
      <c r="A78" s="37" t="s">
        <v>92</v>
      </c>
      <c r="B78" s="38">
        <v>5</v>
      </c>
      <c r="C78" s="37"/>
      <c r="D78" s="167" t="s">
        <v>110</v>
      </c>
      <c r="E78" s="168">
        <v>8</v>
      </c>
      <c r="P78" s="181" t="s">
        <v>84</v>
      </c>
      <c r="Q78" s="38">
        <v>4</v>
      </c>
    </row>
    <row r="79" spans="1:17" x14ac:dyDescent="0.25">
      <c r="A79" s="37" t="s">
        <v>235</v>
      </c>
      <c r="B79" s="38">
        <v>3</v>
      </c>
      <c r="C79" s="37"/>
      <c r="D79" s="167" t="s">
        <v>85</v>
      </c>
      <c r="E79" s="168">
        <v>8</v>
      </c>
      <c r="P79" s="181" t="s">
        <v>81</v>
      </c>
      <c r="Q79" s="38">
        <v>4</v>
      </c>
    </row>
    <row r="80" spans="1:17" x14ac:dyDescent="0.25">
      <c r="A80" s="37" t="s">
        <v>26</v>
      </c>
      <c r="B80" s="38">
        <v>3</v>
      </c>
      <c r="C80" s="37"/>
      <c r="D80" s="167" t="s">
        <v>47</v>
      </c>
      <c r="E80" s="168">
        <v>8</v>
      </c>
      <c r="P80" s="181" t="s">
        <v>255</v>
      </c>
      <c r="Q80" s="38">
        <v>5</v>
      </c>
    </row>
    <row r="81" spans="1:17" x14ac:dyDescent="0.25">
      <c r="A81" s="37" t="s">
        <v>236</v>
      </c>
      <c r="B81" s="38">
        <v>6</v>
      </c>
      <c r="C81" s="37"/>
      <c r="D81" s="167" t="s">
        <v>59</v>
      </c>
      <c r="E81" s="168">
        <v>8</v>
      </c>
      <c r="P81" s="181" t="s">
        <v>130</v>
      </c>
      <c r="Q81" s="38">
        <v>6</v>
      </c>
    </row>
    <row r="82" spans="1:17" x14ac:dyDescent="0.25">
      <c r="A82" s="37" t="s">
        <v>237</v>
      </c>
      <c r="B82" s="38">
        <v>4</v>
      </c>
      <c r="C82" s="37"/>
      <c r="D82" s="167" t="s">
        <v>73</v>
      </c>
      <c r="E82" s="168">
        <v>8</v>
      </c>
      <c r="P82" s="181" t="s">
        <v>104</v>
      </c>
      <c r="Q82" s="38">
        <v>5</v>
      </c>
    </row>
    <row r="83" spans="1:17" x14ac:dyDescent="0.25">
      <c r="A83" s="37" t="s">
        <v>93</v>
      </c>
      <c r="B83" s="38">
        <v>8</v>
      </c>
      <c r="C83" s="37"/>
      <c r="D83" s="167" t="s">
        <v>242</v>
      </c>
      <c r="E83" s="168">
        <v>8</v>
      </c>
      <c r="P83" s="181" t="s">
        <v>59</v>
      </c>
      <c r="Q83" s="38">
        <v>8</v>
      </c>
    </row>
    <row r="84" spans="1:17" x14ac:dyDescent="0.25">
      <c r="A84" s="37" t="s">
        <v>238</v>
      </c>
      <c r="B84" s="38">
        <v>4</v>
      </c>
      <c r="C84" s="37"/>
      <c r="D84" s="167" t="s">
        <v>93</v>
      </c>
      <c r="E84" s="168">
        <v>8</v>
      </c>
      <c r="P84" s="181" t="s">
        <v>62</v>
      </c>
      <c r="Q84" s="38">
        <v>4</v>
      </c>
    </row>
    <row r="85" spans="1:17" x14ac:dyDescent="0.25">
      <c r="A85" s="37" t="s">
        <v>239</v>
      </c>
      <c r="B85" s="38">
        <v>5</v>
      </c>
      <c r="C85" s="37"/>
      <c r="D85" s="167" t="s">
        <v>232</v>
      </c>
      <c r="E85" s="168">
        <v>8</v>
      </c>
      <c r="P85" s="181" t="s">
        <v>39</v>
      </c>
      <c r="Q85" s="38">
        <v>3</v>
      </c>
    </row>
    <row r="86" spans="1:17" x14ac:dyDescent="0.25">
      <c r="A86" s="37" t="s">
        <v>240</v>
      </c>
      <c r="B86" s="38">
        <v>5</v>
      </c>
      <c r="C86" s="37"/>
      <c r="D86" s="167" t="s">
        <v>105</v>
      </c>
      <c r="E86" s="168">
        <v>7</v>
      </c>
      <c r="P86" s="181" t="s">
        <v>55</v>
      </c>
      <c r="Q86" s="38">
        <v>6</v>
      </c>
    </row>
    <row r="87" spans="1:17" x14ac:dyDescent="0.25">
      <c r="A87" s="37" t="s">
        <v>89</v>
      </c>
      <c r="B87" s="38">
        <v>4</v>
      </c>
      <c r="C87" s="37"/>
      <c r="D87" s="167" t="s">
        <v>94</v>
      </c>
      <c r="E87" s="168">
        <v>7</v>
      </c>
      <c r="P87" s="181" t="s">
        <v>256</v>
      </c>
      <c r="Q87" s="38">
        <v>7</v>
      </c>
    </row>
    <row r="88" spans="1:17" x14ac:dyDescent="0.25">
      <c r="A88" s="37" t="s">
        <v>88</v>
      </c>
      <c r="B88" s="38">
        <v>14</v>
      </c>
      <c r="C88" s="37"/>
      <c r="D88" s="167" t="s">
        <v>256</v>
      </c>
      <c r="E88" s="168">
        <v>7</v>
      </c>
      <c r="P88" s="181" t="s">
        <v>80</v>
      </c>
      <c r="Q88" s="38">
        <v>6</v>
      </c>
    </row>
    <row r="89" spans="1:17" x14ac:dyDescent="0.25">
      <c r="A89" s="37" t="s">
        <v>115</v>
      </c>
      <c r="B89" s="38">
        <v>6</v>
      </c>
      <c r="C89" s="37"/>
      <c r="D89" s="167" t="s">
        <v>74</v>
      </c>
      <c r="E89" s="168">
        <v>7</v>
      </c>
      <c r="P89" s="181" t="s">
        <v>64</v>
      </c>
      <c r="Q89" s="38">
        <v>5</v>
      </c>
    </row>
    <row r="90" spans="1:17" x14ac:dyDescent="0.25">
      <c r="A90" s="37" t="s">
        <v>15</v>
      </c>
      <c r="B90" s="38">
        <v>7</v>
      </c>
      <c r="C90" s="37"/>
      <c r="D90" s="167" t="s">
        <v>247</v>
      </c>
      <c r="E90" s="168">
        <v>7</v>
      </c>
      <c r="P90" s="181" t="s">
        <v>77</v>
      </c>
      <c r="Q90" s="38">
        <v>3</v>
      </c>
    </row>
    <row r="91" spans="1:17" x14ac:dyDescent="0.25">
      <c r="A91" s="37" t="s">
        <v>82</v>
      </c>
      <c r="B91" s="38">
        <v>4</v>
      </c>
      <c r="C91" s="37"/>
      <c r="D91" s="167" t="s">
        <v>60</v>
      </c>
      <c r="E91" s="168">
        <v>7</v>
      </c>
      <c r="P91" s="181" t="s">
        <v>47</v>
      </c>
      <c r="Q91" s="38">
        <v>8</v>
      </c>
    </row>
    <row r="92" spans="1:17" x14ac:dyDescent="0.25">
      <c r="A92" s="37" t="s">
        <v>241</v>
      </c>
      <c r="B92" s="38">
        <v>4</v>
      </c>
      <c r="C92" s="37"/>
      <c r="D92" s="167" t="s">
        <v>15</v>
      </c>
      <c r="E92" s="168">
        <v>7</v>
      </c>
      <c r="P92" s="181" t="s">
        <v>108</v>
      </c>
      <c r="Q92" s="38">
        <v>6</v>
      </c>
    </row>
    <row r="93" spans="1:17" x14ac:dyDescent="0.25">
      <c r="A93" s="37" t="s">
        <v>96</v>
      </c>
      <c r="B93" s="38">
        <v>12</v>
      </c>
      <c r="C93" s="37"/>
      <c r="D93" s="167" t="s">
        <v>75</v>
      </c>
      <c r="E93" s="168">
        <v>7</v>
      </c>
      <c r="P93" s="181" t="s">
        <v>100</v>
      </c>
      <c r="Q93" s="38">
        <v>2</v>
      </c>
    </row>
    <row r="94" spans="1:17" x14ac:dyDescent="0.25">
      <c r="A94" s="37" t="s">
        <v>36</v>
      </c>
      <c r="B94" s="38">
        <v>6</v>
      </c>
      <c r="C94" s="37"/>
      <c r="D94" s="167" t="s">
        <v>10</v>
      </c>
      <c r="E94" s="168">
        <v>7</v>
      </c>
      <c r="P94" s="181" t="s">
        <v>49</v>
      </c>
      <c r="Q94" s="38">
        <v>4</v>
      </c>
    </row>
    <row r="95" spans="1:17" x14ac:dyDescent="0.25">
      <c r="A95" s="37" t="s">
        <v>37</v>
      </c>
      <c r="B95" s="38">
        <v>5</v>
      </c>
      <c r="C95" s="37"/>
      <c r="D95" s="167" t="s">
        <v>68</v>
      </c>
      <c r="E95" s="168">
        <v>6</v>
      </c>
      <c r="P95" s="181" t="s">
        <v>113</v>
      </c>
      <c r="Q95" s="38">
        <v>5</v>
      </c>
    </row>
    <row r="96" spans="1:17" x14ac:dyDescent="0.25">
      <c r="A96" s="37" t="s">
        <v>99</v>
      </c>
      <c r="B96" s="38">
        <v>10</v>
      </c>
      <c r="C96" s="37"/>
      <c r="D96" s="167" t="s">
        <v>261</v>
      </c>
      <c r="E96" s="168">
        <v>6</v>
      </c>
      <c r="P96" s="181" t="s">
        <v>94</v>
      </c>
      <c r="Q96" s="38">
        <v>7</v>
      </c>
    </row>
    <row r="97" spans="1:17" x14ac:dyDescent="0.25">
      <c r="A97" s="37" t="s">
        <v>116</v>
      </c>
      <c r="B97" s="38">
        <v>5</v>
      </c>
      <c r="C97" s="37"/>
      <c r="D97" s="167" t="s">
        <v>28</v>
      </c>
      <c r="E97" s="168">
        <v>6</v>
      </c>
      <c r="P97" s="181" t="s">
        <v>258</v>
      </c>
      <c r="Q97" s="38">
        <v>6</v>
      </c>
    </row>
    <row r="98" spans="1:17" x14ac:dyDescent="0.25">
      <c r="A98" s="37" t="s">
        <v>107</v>
      </c>
      <c r="B98" s="38">
        <v>11</v>
      </c>
      <c r="C98" s="37"/>
      <c r="D98" s="167" t="s">
        <v>33</v>
      </c>
      <c r="E98" s="168">
        <v>6</v>
      </c>
      <c r="P98" s="181" t="s">
        <v>105</v>
      </c>
      <c r="Q98" s="38">
        <v>7</v>
      </c>
    </row>
    <row r="99" spans="1:17" x14ac:dyDescent="0.25">
      <c r="A99" s="37" t="s">
        <v>242</v>
      </c>
      <c r="B99" s="38">
        <v>8</v>
      </c>
      <c r="C99" s="37"/>
      <c r="D99" s="167" t="s">
        <v>258</v>
      </c>
      <c r="E99" s="168">
        <v>6</v>
      </c>
      <c r="P99" s="181" t="s">
        <v>45</v>
      </c>
      <c r="Q99" s="38">
        <v>5</v>
      </c>
    </row>
    <row r="100" spans="1:17" x14ac:dyDescent="0.25">
      <c r="A100" s="37" t="s">
        <v>87</v>
      </c>
      <c r="B100" s="38">
        <v>5</v>
      </c>
      <c r="C100" s="37"/>
      <c r="D100" s="167" t="s">
        <v>108</v>
      </c>
      <c r="E100" s="168">
        <v>6</v>
      </c>
      <c r="P100" s="181" t="s">
        <v>57</v>
      </c>
      <c r="Q100" s="38">
        <v>4</v>
      </c>
    </row>
    <row r="101" spans="1:17" x14ac:dyDescent="0.25">
      <c r="A101" s="37" t="s">
        <v>243</v>
      </c>
      <c r="B101" s="38">
        <v>2</v>
      </c>
      <c r="C101" s="37"/>
      <c r="D101" s="167" t="s">
        <v>80</v>
      </c>
      <c r="E101" s="168">
        <v>6</v>
      </c>
      <c r="P101" s="181" t="s">
        <v>95</v>
      </c>
      <c r="Q101" s="38">
        <v>2</v>
      </c>
    </row>
    <row r="102" spans="1:17" x14ac:dyDescent="0.25">
      <c r="A102" s="37" t="s">
        <v>244</v>
      </c>
      <c r="B102" s="38"/>
      <c r="C102" s="37"/>
      <c r="D102" s="167" t="s">
        <v>55</v>
      </c>
      <c r="E102" s="168">
        <v>6</v>
      </c>
      <c r="P102" s="181" t="s">
        <v>259</v>
      </c>
      <c r="Q102" s="38">
        <v>1</v>
      </c>
    </row>
    <row r="103" spans="1:17" x14ac:dyDescent="0.25">
      <c r="A103" s="37" t="s">
        <v>72</v>
      </c>
      <c r="B103" s="38">
        <v>4</v>
      </c>
      <c r="C103" s="37"/>
      <c r="D103" s="167" t="s">
        <v>130</v>
      </c>
      <c r="E103" s="168">
        <v>6</v>
      </c>
      <c r="P103" s="181" t="s">
        <v>33</v>
      </c>
      <c r="Q103" s="38">
        <v>6</v>
      </c>
    </row>
    <row r="104" spans="1:17" x14ac:dyDescent="0.25">
      <c r="A104" s="37" t="s">
        <v>56</v>
      </c>
      <c r="B104" s="38">
        <v>16</v>
      </c>
      <c r="C104" s="37"/>
      <c r="D104" s="167" t="s">
        <v>20</v>
      </c>
      <c r="E104" s="168">
        <v>6</v>
      </c>
      <c r="P104" s="181" t="s">
        <v>110</v>
      </c>
      <c r="Q104" s="38">
        <v>8</v>
      </c>
    </row>
    <row r="105" spans="1:17" x14ac:dyDescent="0.25">
      <c r="A105" s="37" t="s">
        <v>103</v>
      </c>
      <c r="B105" s="38">
        <v>5</v>
      </c>
      <c r="C105" s="37"/>
      <c r="D105" s="167" t="s">
        <v>36</v>
      </c>
      <c r="E105" s="168">
        <v>6</v>
      </c>
      <c r="P105" s="181" t="s">
        <v>28</v>
      </c>
      <c r="Q105" s="38">
        <v>6</v>
      </c>
    </row>
    <row r="106" spans="1:17" x14ac:dyDescent="0.25">
      <c r="A106" s="37" t="s">
        <v>245</v>
      </c>
      <c r="B106" s="38">
        <v>9</v>
      </c>
      <c r="C106" s="37"/>
      <c r="D106" s="167" t="s">
        <v>115</v>
      </c>
      <c r="E106" s="168">
        <v>6</v>
      </c>
      <c r="P106" s="181" t="s">
        <v>109</v>
      </c>
      <c r="Q106" s="38">
        <v>5</v>
      </c>
    </row>
    <row r="107" spans="1:17" x14ac:dyDescent="0.25">
      <c r="A107" s="37" t="s">
        <v>60</v>
      </c>
      <c r="B107" s="38">
        <v>7</v>
      </c>
      <c r="C107" s="37"/>
      <c r="D107" s="167" t="s">
        <v>236</v>
      </c>
      <c r="E107" s="168">
        <v>6</v>
      </c>
      <c r="P107" s="181" t="s">
        <v>69</v>
      </c>
      <c r="Q107" s="38">
        <v>3</v>
      </c>
    </row>
    <row r="108" spans="1:17" x14ac:dyDescent="0.25">
      <c r="A108" s="37" t="s">
        <v>246</v>
      </c>
      <c r="B108" s="38">
        <v>2</v>
      </c>
      <c r="C108" s="37"/>
      <c r="D108" s="167" t="s">
        <v>235</v>
      </c>
      <c r="E108" s="168">
        <v>6</v>
      </c>
      <c r="P108" s="181" t="s">
        <v>83</v>
      </c>
      <c r="Q108" s="38">
        <v>5</v>
      </c>
    </row>
    <row r="109" spans="1:17" x14ac:dyDescent="0.25">
      <c r="A109" s="37" t="s">
        <v>247</v>
      </c>
      <c r="B109" s="38">
        <v>7</v>
      </c>
      <c r="C109" s="37"/>
      <c r="D109" s="167" t="s">
        <v>234</v>
      </c>
      <c r="E109" s="168">
        <v>6</v>
      </c>
      <c r="P109" s="181" t="s">
        <v>44</v>
      </c>
      <c r="Q109" s="38">
        <v>5</v>
      </c>
    </row>
    <row r="110" spans="1:17" x14ac:dyDescent="0.25">
      <c r="A110" s="37" t="s">
        <v>74</v>
      </c>
      <c r="B110" s="38">
        <v>7</v>
      </c>
      <c r="C110" s="37"/>
      <c r="D110" s="167" t="s">
        <v>106</v>
      </c>
      <c r="E110" s="168">
        <v>6</v>
      </c>
      <c r="P110" s="181" t="s">
        <v>68</v>
      </c>
      <c r="Q110" s="38">
        <v>6</v>
      </c>
    </row>
    <row r="111" spans="1:17" x14ac:dyDescent="0.25">
      <c r="A111" s="37" t="s">
        <v>248</v>
      </c>
      <c r="B111" s="38">
        <v>4</v>
      </c>
      <c r="C111" s="37"/>
      <c r="D111" s="167" t="s">
        <v>25</v>
      </c>
      <c r="E111" s="168">
        <v>6</v>
      </c>
      <c r="P111" s="181" t="s">
        <v>24</v>
      </c>
      <c r="Q111" s="38">
        <v>4</v>
      </c>
    </row>
    <row r="112" spans="1:17" x14ac:dyDescent="0.25">
      <c r="A112" s="37" t="s">
        <v>40</v>
      </c>
      <c r="B112" s="38">
        <v>1</v>
      </c>
      <c r="C112" s="37"/>
      <c r="D112" s="167" t="s">
        <v>52</v>
      </c>
      <c r="E112" s="168">
        <v>6</v>
      </c>
      <c r="P112" s="181" t="s">
        <v>262</v>
      </c>
      <c r="Q112" s="38">
        <v>3</v>
      </c>
    </row>
    <row r="113" spans="1:17" x14ac:dyDescent="0.25">
      <c r="A113" s="37" t="s">
        <v>38</v>
      </c>
      <c r="B113" s="38">
        <v>2</v>
      </c>
      <c r="C113" s="37"/>
      <c r="D113" s="167" t="s">
        <v>97</v>
      </c>
      <c r="E113" s="168">
        <v>5</v>
      </c>
      <c r="P113" s="181" t="s">
        <v>97</v>
      </c>
      <c r="Q113" s="38">
        <v>5</v>
      </c>
    </row>
    <row r="114" spans="1:17" x14ac:dyDescent="0.25">
      <c r="A114" s="37" t="s">
        <v>51</v>
      </c>
      <c r="B114" s="38">
        <v>2</v>
      </c>
      <c r="C114" s="37"/>
      <c r="D114" s="167" t="s">
        <v>44</v>
      </c>
      <c r="E114" s="168">
        <v>5</v>
      </c>
      <c r="P114" s="181" t="s">
        <v>90</v>
      </c>
      <c r="Q114" s="38">
        <v>9</v>
      </c>
    </row>
    <row r="115" spans="1:17" x14ac:dyDescent="0.25">
      <c r="A115" s="37" t="s">
        <v>249</v>
      </c>
      <c r="B115" s="38">
        <v>1</v>
      </c>
      <c r="C115" s="37"/>
      <c r="D115" s="167" t="s">
        <v>83</v>
      </c>
      <c r="E115" s="168">
        <v>5</v>
      </c>
      <c r="P115" s="37" t="s">
        <v>356</v>
      </c>
      <c r="Q115" s="38">
        <v>603</v>
      </c>
    </row>
    <row r="116" spans="1:17" x14ac:dyDescent="0.25">
      <c r="A116" s="37" t="s">
        <v>73</v>
      </c>
      <c r="B116" s="38">
        <v>8</v>
      </c>
      <c r="C116" s="37"/>
      <c r="D116" s="167" t="s">
        <v>109</v>
      </c>
      <c r="E116" s="168">
        <v>5</v>
      </c>
    </row>
    <row r="117" spans="1:17" x14ac:dyDescent="0.25">
      <c r="A117" s="37" t="s">
        <v>20</v>
      </c>
      <c r="B117" s="38">
        <v>6</v>
      </c>
      <c r="C117" s="37"/>
      <c r="D117" s="167" t="s">
        <v>45</v>
      </c>
      <c r="E117" s="168">
        <v>5</v>
      </c>
    </row>
    <row r="118" spans="1:17" x14ac:dyDescent="0.25">
      <c r="A118" s="37" t="s">
        <v>251</v>
      </c>
      <c r="B118" s="38">
        <v>3</v>
      </c>
      <c r="C118" s="37"/>
      <c r="D118" s="167" t="s">
        <v>111</v>
      </c>
      <c r="E118" s="168">
        <v>5</v>
      </c>
    </row>
    <row r="119" spans="1:17" x14ac:dyDescent="0.25">
      <c r="A119" s="37" t="s">
        <v>252</v>
      </c>
      <c r="B119" s="38">
        <v>3</v>
      </c>
      <c r="C119" s="37"/>
      <c r="D119" s="167" t="s">
        <v>113</v>
      </c>
      <c r="E119" s="168">
        <v>5</v>
      </c>
    </row>
    <row r="120" spans="1:17" x14ac:dyDescent="0.25">
      <c r="A120" s="37" t="s">
        <v>63</v>
      </c>
      <c r="B120" s="38">
        <v>3</v>
      </c>
      <c r="C120" s="75"/>
      <c r="D120" s="167" t="s">
        <v>112</v>
      </c>
      <c r="E120" s="168">
        <v>5</v>
      </c>
    </row>
    <row r="121" spans="1:17" x14ac:dyDescent="0.25">
      <c r="A121" s="37" t="s">
        <v>117</v>
      </c>
      <c r="B121" s="38">
        <v>2</v>
      </c>
      <c r="D121" s="167" t="s">
        <v>64</v>
      </c>
      <c r="E121" s="168">
        <v>5</v>
      </c>
    </row>
    <row r="122" spans="1:17" x14ac:dyDescent="0.25">
      <c r="A122" s="37" t="s">
        <v>48</v>
      </c>
      <c r="B122" s="38">
        <v>5</v>
      </c>
      <c r="D122" s="167" t="s">
        <v>104</v>
      </c>
      <c r="E122" s="168">
        <v>5</v>
      </c>
    </row>
    <row r="123" spans="1:17" x14ac:dyDescent="0.25">
      <c r="A123" s="37" t="s">
        <v>253</v>
      </c>
      <c r="B123" s="38">
        <v>9</v>
      </c>
      <c r="D123" s="167" t="s">
        <v>255</v>
      </c>
      <c r="E123" s="168">
        <v>5</v>
      </c>
    </row>
    <row r="124" spans="1:17" x14ac:dyDescent="0.25">
      <c r="A124" s="37" t="s">
        <v>46</v>
      </c>
      <c r="B124" s="38">
        <v>4</v>
      </c>
      <c r="D124" s="167" t="s">
        <v>65</v>
      </c>
      <c r="E124" s="168">
        <v>5</v>
      </c>
    </row>
    <row r="125" spans="1:17" x14ac:dyDescent="0.25">
      <c r="A125" s="37" t="s">
        <v>129</v>
      </c>
      <c r="B125" s="38">
        <v>3</v>
      </c>
      <c r="D125" s="167" t="s">
        <v>48</v>
      </c>
      <c r="E125" s="168">
        <v>5</v>
      </c>
    </row>
    <row r="126" spans="1:17" x14ac:dyDescent="0.25">
      <c r="A126" s="37" t="s">
        <v>254</v>
      </c>
      <c r="B126" s="38">
        <v>10</v>
      </c>
      <c r="D126" s="167" t="s">
        <v>103</v>
      </c>
      <c r="E126" s="168">
        <v>5</v>
      </c>
    </row>
    <row r="127" spans="1:17" x14ac:dyDescent="0.25">
      <c r="A127" s="37" t="s">
        <v>54</v>
      </c>
      <c r="B127" s="38">
        <v>4</v>
      </c>
      <c r="C127" s="58"/>
      <c r="D127" s="167" t="s">
        <v>87</v>
      </c>
      <c r="E127" s="168">
        <v>5</v>
      </c>
    </row>
    <row r="128" spans="1:17" x14ac:dyDescent="0.25">
      <c r="A128" s="37" t="s">
        <v>86</v>
      </c>
      <c r="B128" s="38">
        <v>4</v>
      </c>
      <c r="C128" s="58"/>
      <c r="D128" s="167" t="s">
        <v>116</v>
      </c>
      <c r="E128" s="168">
        <v>5</v>
      </c>
    </row>
    <row r="129" spans="1:5" x14ac:dyDescent="0.25">
      <c r="A129" s="37" t="s">
        <v>53</v>
      </c>
      <c r="B129" s="38">
        <v>4</v>
      </c>
      <c r="C129" s="58"/>
      <c r="D129" s="167" t="s">
        <v>37</v>
      </c>
      <c r="E129" s="168">
        <v>5</v>
      </c>
    </row>
    <row r="130" spans="1:5" x14ac:dyDescent="0.25">
      <c r="A130" s="37" t="s">
        <v>70</v>
      </c>
      <c r="B130" s="38">
        <v>4</v>
      </c>
      <c r="C130" s="58"/>
      <c r="D130" s="167" t="s">
        <v>240</v>
      </c>
      <c r="E130" s="168">
        <v>5</v>
      </c>
    </row>
    <row r="131" spans="1:5" x14ac:dyDescent="0.25">
      <c r="A131" s="37" t="s">
        <v>65</v>
      </c>
      <c r="B131" s="38">
        <v>5</v>
      </c>
      <c r="C131" s="58"/>
      <c r="D131" s="167" t="s">
        <v>239</v>
      </c>
      <c r="E131" s="168">
        <v>5</v>
      </c>
    </row>
    <row r="132" spans="1:5" x14ac:dyDescent="0.25">
      <c r="A132" s="37" t="s">
        <v>84</v>
      </c>
      <c r="B132" s="38">
        <v>4</v>
      </c>
      <c r="C132" s="58"/>
      <c r="D132" s="167" t="s">
        <v>92</v>
      </c>
      <c r="E132" s="168">
        <v>5</v>
      </c>
    </row>
    <row r="133" spans="1:5" x14ac:dyDescent="0.25">
      <c r="A133" s="37" t="s">
        <v>81</v>
      </c>
      <c r="B133" s="38">
        <v>4</v>
      </c>
      <c r="C133" s="58"/>
      <c r="D133" s="167" t="s">
        <v>23</v>
      </c>
      <c r="E133" s="168">
        <v>5</v>
      </c>
    </row>
    <row r="134" spans="1:5" x14ac:dyDescent="0.25">
      <c r="A134" s="37" t="s">
        <v>255</v>
      </c>
      <c r="B134" s="38">
        <v>5</v>
      </c>
      <c r="C134" s="58"/>
      <c r="D134" s="167" t="s">
        <v>233</v>
      </c>
      <c r="E134" s="168">
        <v>5</v>
      </c>
    </row>
    <row r="135" spans="1:5" x14ac:dyDescent="0.25">
      <c r="A135" s="37" t="s">
        <v>130</v>
      </c>
      <c r="B135" s="38">
        <v>6</v>
      </c>
      <c r="C135" s="58"/>
      <c r="D135" s="167" t="s">
        <v>24</v>
      </c>
      <c r="E135" s="168">
        <v>4</v>
      </c>
    </row>
    <row r="136" spans="1:5" x14ac:dyDescent="0.25">
      <c r="A136" s="37" t="s">
        <v>104</v>
      </c>
      <c r="B136" s="38">
        <v>5</v>
      </c>
      <c r="C136" s="58"/>
      <c r="D136" s="167" t="s">
        <v>57</v>
      </c>
      <c r="E136" s="168">
        <v>4</v>
      </c>
    </row>
    <row r="137" spans="1:5" x14ac:dyDescent="0.25">
      <c r="A137" s="37" t="s">
        <v>59</v>
      </c>
      <c r="B137" s="38">
        <v>8</v>
      </c>
      <c r="C137" s="58"/>
      <c r="D137" s="167" t="s">
        <v>49</v>
      </c>
      <c r="E137" s="168">
        <v>4</v>
      </c>
    </row>
    <row r="138" spans="1:5" x14ac:dyDescent="0.25">
      <c r="A138" s="37" t="s">
        <v>62</v>
      </c>
      <c r="B138" s="38">
        <v>4</v>
      </c>
      <c r="C138" s="58"/>
      <c r="D138" s="167" t="s">
        <v>114</v>
      </c>
      <c r="E138" s="168">
        <v>4</v>
      </c>
    </row>
    <row r="139" spans="1:5" x14ac:dyDescent="0.25">
      <c r="A139" s="37" t="s">
        <v>39</v>
      </c>
      <c r="B139" s="38">
        <v>3</v>
      </c>
      <c r="C139" s="58"/>
      <c r="D139" s="167" t="s">
        <v>66</v>
      </c>
      <c r="E139" s="168">
        <v>4</v>
      </c>
    </row>
    <row r="140" spans="1:5" x14ac:dyDescent="0.25">
      <c r="A140" s="37" t="s">
        <v>22</v>
      </c>
      <c r="B140" s="38">
        <v>4</v>
      </c>
      <c r="C140" s="58"/>
      <c r="D140" s="167" t="s">
        <v>22</v>
      </c>
      <c r="E140" s="168">
        <v>4</v>
      </c>
    </row>
    <row r="141" spans="1:5" x14ac:dyDescent="0.25">
      <c r="A141" s="37" t="s">
        <v>55</v>
      </c>
      <c r="B141" s="38">
        <v>6</v>
      </c>
      <c r="C141" s="58"/>
      <c r="D141" s="167" t="s">
        <v>62</v>
      </c>
      <c r="E141" s="168">
        <v>4</v>
      </c>
    </row>
    <row r="142" spans="1:5" x14ac:dyDescent="0.25">
      <c r="A142" s="37" t="s">
        <v>12</v>
      </c>
      <c r="B142" s="38">
        <v>10</v>
      </c>
      <c r="C142" s="58"/>
      <c r="D142" s="167" t="s">
        <v>81</v>
      </c>
      <c r="E142" s="168">
        <v>4</v>
      </c>
    </row>
    <row r="143" spans="1:5" x14ac:dyDescent="0.25">
      <c r="A143" s="37" t="s">
        <v>256</v>
      </c>
      <c r="B143" s="38">
        <v>7</v>
      </c>
      <c r="C143" s="58"/>
      <c r="D143" s="167" t="s">
        <v>84</v>
      </c>
      <c r="E143" s="168">
        <v>4</v>
      </c>
    </row>
    <row r="144" spans="1:5" x14ac:dyDescent="0.25">
      <c r="A144" s="37" t="s">
        <v>80</v>
      </c>
      <c r="B144" s="38">
        <v>6</v>
      </c>
      <c r="C144" s="58"/>
      <c r="D144" s="167" t="s">
        <v>70</v>
      </c>
      <c r="E144" s="168">
        <v>4</v>
      </c>
    </row>
    <row r="145" spans="1:5" x14ac:dyDescent="0.25">
      <c r="A145" s="37" t="s">
        <v>64</v>
      </c>
      <c r="B145" s="38">
        <v>5</v>
      </c>
      <c r="C145" s="58"/>
      <c r="D145" s="167" t="s">
        <v>53</v>
      </c>
      <c r="E145" s="168">
        <v>4</v>
      </c>
    </row>
    <row r="146" spans="1:5" x14ac:dyDescent="0.25">
      <c r="A146" s="37" t="s">
        <v>77</v>
      </c>
      <c r="B146" s="38">
        <v>3</v>
      </c>
      <c r="C146" s="58"/>
      <c r="D146" s="167" t="s">
        <v>86</v>
      </c>
      <c r="E146" s="168">
        <v>4</v>
      </c>
    </row>
    <row r="147" spans="1:5" x14ac:dyDescent="0.25">
      <c r="A147" s="37" t="s">
        <v>66</v>
      </c>
      <c r="B147" s="38">
        <v>4</v>
      </c>
      <c r="C147" s="58"/>
      <c r="D147" s="167" t="s">
        <v>54</v>
      </c>
      <c r="E147" s="168">
        <v>4</v>
      </c>
    </row>
    <row r="148" spans="1:5" x14ac:dyDescent="0.25">
      <c r="A148" s="37" t="s">
        <v>47</v>
      </c>
      <c r="B148" s="38">
        <v>8</v>
      </c>
      <c r="C148" s="58"/>
      <c r="D148" s="167" t="s">
        <v>46</v>
      </c>
      <c r="E148" s="168">
        <v>4</v>
      </c>
    </row>
    <row r="149" spans="1:5" x14ac:dyDescent="0.25">
      <c r="A149" s="37" t="s">
        <v>257</v>
      </c>
      <c r="B149" s="38"/>
      <c r="C149" s="58"/>
      <c r="D149" s="167" t="s">
        <v>248</v>
      </c>
      <c r="E149" s="168">
        <v>4</v>
      </c>
    </row>
    <row r="150" spans="1:5" x14ac:dyDescent="0.25">
      <c r="A150" s="37" t="s">
        <v>108</v>
      </c>
      <c r="B150" s="38">
        <v>6</v>
      </c>
      <c r="C150" s="58"/>
      <c r="D150" s="167" t="s">
        <v>72</v>
      </c>
      <c r="E150" s="168">
        <v>4</v>
      </c>
    </row>
    <row r="151" spans="1:5" x14ac:dyDescent="0.25">
      <c r="A151" s="37" t="s">
        <v>114</v>
      </c>
      <c r="B151" s="38">
        <v>4</v>
      </c>
      <c r="C151" s="58"/>
      <c r="D151" s="167" t="s">
        <v>241</v>
      </c>
      <c r="E151" s="168">
        <v>4</v>
      </c>
    </row>
    <row r="152" spans="1:5" x14ac:dyDescent="0.25">
      <c r="A152" s="37" t="s">
        <v>101</v>
      </c>
      <c r="B152" s="38"/>
      <c r="C152" s="58"/>
      <c r="D152" s="167" t="s">
        <v>82</v>
      </c>
      <c r="E152" s="168">
        <v>4</v>
      </c>
    </row>
    <row r="153" spans="1:5" x14ac:dyDescent="0.25">
      <c r="A153" s="37" t="s">
        <v>85</v>
      </c>
      <c r="B153" s="38">
        <v>8</v>
      </c>
      <c r="C153" s="58"/>
      <c r="D153" s="167" t="s">
        <v>89</v>
      </c>
      <c r="E153" s="168">
        <v>4</v>
      </c>
    </row>
    <row r="154" spans="1:5" x14ac:dyDescent="0.25">
      <c r="A154" s="37" t="s">
        <v>100</v>
      </c>
      <c r="B154" s="38">
        <v>2</v>
      </c>
      <c r="C154" s="58"/>
      <c r="D154" s="167" t="s">
        <v>238</v>
      </c>
      <c r="E154" s="168">
        <v>4</v>
      </c>
    </row>
    <row r="155" spans="1:5" x14ac:dyDescent="0.25">
      <c r="A155" s="37" t="s">
        <v>49</v>
      </c>
      <c r="B155" s="38">
        <v>4</v>
      </c>
      <c r="C155" s="58"/>
      <c r="D155" s="167" t="s">
        <v>237</v>
      </c>
      <c r="E155" s="168">
        <v>4</v>
      </c>
    </row>
    <row r="156" spans="1:5" x14ac:dyDescent="0.25">
      <c r="A156" s="37" t="s">
        <v>67</v>
      </c>
      <c r="B156" s="38">
        <v>2</v>
      </c>
      <c r="C156" s="58"/>
      <c r="D156" s="167" t="s">
        <v>231</v>
      </c>
      <c r="E156" s="168">
        <v>4</v>
      </c>
    </row>
    <row r="157" spans="1:5" x14ac:dyDescent="0.25">
      <c r="A157" s="37" t="s">
        <v>112</v>
      </c>
      <c r="B157" s="38">
        <v>5</v>
      </c>
      <c r="C157" s="58"/>
      <c r="D157" s="167" t="s">
        <v>262</v>
      </c>
      <c r="E157" s="168">
        <v>3</v>
      </c>
    </row>
    <row r="158" spans="1:5" x14ac:dyDescent="0.25">
      <c r="A158" s="37" t="s">
        <v>113</v>
      </c>
      <c r="B158" s="38">
        <v>6</v>
      </c>
      <c r="C158" s="58"/>
      <c r="D158" s="167" t="s">
        <v>69</v>
      </c>
      <c r="E158" s="168">
        <v>3</v>
      </c>
    </row>
    <row r="159" spans="1:5" x14ac:dyDescent="0.25">
      <c r="A159" s="37" t="s">
        <v>94</v>
      </c>
      <c r="B159" s="38">
        <v>7</v>
      </c>
      <c r="C159" s="58"/>
      <c r="D159" s="167" t="s">
        <v>77</v>
      </c>
      <c r="E159" s="168">
        <v>3</v>
      </c>
    </row>
    <row r="160" spans="1:5" x14ac:dyDescent="0.25">
      <c r="A160" s="37" t="s">
        <v>111</v>
      </c>
      <c r="B160" s="38">
        <v>5</v>
      </c>
      <c r="C160" s="58"/>
      <c r="D160" s="167" t="s">
        <v>39</v>
      </c>
      <c r="E160" s="168">
        <v>3</v>
      </c>
    </row>
    <row r="161" spans="1:5" x14ac:dyDescent="0.25">
      <c r="A161" s="37" t="s">
        <v>258</v>
      </c>
      <c r="B161" s="38">
        <v>6</v>
      </c>
      <c r="C161" s="58"/>
      <c r="D161" s="167" t="s">
        <v>129</v>
      </c>
      <c r="E161" s="168">
        <v>3</v>
      </c>
    </row>
    <row r="162" spans="1:5" x14ac:dyDescent="0.25">
      <c r="A162" s="37" t="s">
        <v>91</v>
      </c>
      <c r="B162" s="38">
        <v>11</v>
      </c>
      <c r="C162" s="58"/>
      <c r="D162" s="167" t="s">
        <v>63</v>
      </c>
      <c r="E162" s="168">
        <v>3</v>
      </c>
    </row>
    <row r="163" spans="1:5" x14ac:dyDescent="0.25">
      <c r="A163" s="37" t="s">
        <v>105</v>
      </c>
      <c r="B163" s="38">
        <v>7</v>
      </c>
      <c r="C163" s="58"/>
      <c r="D163" s="167" t="s">
        <v>252</v>
      </c>
      <c r="E163" s="168">
        <v>3</v>
      </c>
    </row>
    <row r="164" spans="1:5" x14ac:dyDescent="0.25">
      <c r="A164" s="37" t="s">
        <v>45</v>
      </c>
      <c r="B164" s="38">
        <v>5</v>
      </c>
      <c r="C164" s="58"/>
      <c r="D164" s="167" t="s">
        <v>251</v>
      </c>
      <c r="E164" s="168">
        <v>3</v>
      </c>
    </row>
    <row r="165" spans="1:5" x14ac:dyDescent="0.25">
      <c r="A165" s="37" t="s">
        <v>57</v>
      </c>
      <c r="B165" s="38">
        <v>4</v>
      </c>
      <c r="C165" s="58"/>
      <c r="D165" s="167" t="s">
        <v>26</v>
      </c>
      <c r="E165" s="168">
        <v>3</v>
      </c>
    </row>
    <row r="166" spans="1:5" x14ac:dyDescent="0.25">
      <c r="A166" s="37" t="s">
        <v>95</v>
      </c>
      <c r="B166" s="38">
        <v>2</v>
      </c>
      <c r="C166" s="58"/>
      <c r="D166" s="167" t="s">
        <v>95</v>
      </c>
      <c r="E166" s="168">
        <v>2</v>
      </c>
    </row>
    <row r="167" spans="1:5" x14ac:dyDescent="0.25">
      <c r="A167" s="37" t="s">
        <v>259</v>
      </c>
      <c r="B167" s="38">
        <v>1</v>
      </c>
      <c r="C167" s="58"/>
      <c r="D167" s="167" t="s">
        <v>67</v>
      </c>
      <c r="E167" s="168">
        <v>2</v>
      </c>
    </row>
    <row r="168" spans="1:5" x14ac:dyDescent="0.25">
      <c r="A168" s="37" t="s">
        <v>33</v>
      </c>
      <c r="B168" s="38">
        <v>6</v>
      </c>
      <c r="C168" s="58"/>
      <c r="D168" s="167" t="s">
        <v>100</v>
      </c>
      <c r="E168" s="168">
        <v>2</v>
      </c>
    </row>
    <row r="169" spans="1:5" x14ac:dyDescent="0.25">
      <c r="A169" s="37" t="s">
        <v>110</v>
      </c>
      <c r="B169" s="38">
        <v>8</v>
      </c>
      <c r="C169" s="58"/>
      <c r="D169" s="167" t="s">
        <v>117</v>
      </c>
      <c r="E169" s="168">
        <v>2</v>
      </c>
    </row>
    <row r="170" spans="1:5" x14ac:dyDescent="0.25">
      <c r="A170" s="37" t="s">
        <v>28</v>
      </c>
      <c r="B170" s="38">
        <v>6</v>
      </c>
      <c r="C170" s="58"/>
      <c r="D170" s="167" t="s">
        <v>51</v>
      </c>
      <c r="E170" s="168">
        <v>2</v>
      </c>
    </row>
    <row r="171" spans="1:5" x14ac:dyDescent="0.25">
      <c r="A171" s="37" t="s">
        <v>261</v>
      </c>
      <c r="B171" s="38">
        <v>6</v>
      </c>
      <c r="C171" s="58"/>
      <c r="D171" s="167" t="s">
        <v>38</v>
      </c>
      <c r="E171" s="168">
        <v>2</v>
      </c>
    </row>
    <row r="172" spans="1:5" x14ac:dyDescent="0.25">
      <c r="A172" s="37" t="s">
        <v>109</v>
      </c>
      <c r="B172" s="38">
        <v>5</v>
      </c>
      <c r="C172" s="58"/>
      <c r="D172" s="167" t="s">
        <v>246</v>
      </c>
      <c r="E172" s="168">
        <v>2</v>
      </c>
    </row>
    <row r="173" spans="1:5" x14ac:dyDescent="0.25">
      <c r="A173" s="37" t="s">
        <v>69</v>
      </c>
      <c r="B173" s="38">
        <v>3</v>
      </c>
      <c r="C173" s="58"/>
      <c r="D173" s="167" t="s">
        <v>243</v>
      </c>
      <c r="E173" s="168">
        <v>2</v>
      </c>
    </row>
    <row r="174" spans="1:5" x14ac:dyDescent="0.25">
      <c r="A174" s="37" t="s">
        <v>78</v>
      </c>
      <c r="B174" s="38"/>
      <c r="C174" s="58"/>
      <c r="D174" s="167" t="s">
        <v>259</v>
      </c>
      <c r="E174" s="168">
        <v>1</v>
      </c>
    </row>
    <row r="175" spans="1:5" x14ac:dyDescent="0.25">
      <c r="A175" s="37" t="s">
        <v>83</v>
      </c>
      <c r="B175" s="38">
        <v>5</v>
      </c>
      <c r="C175" s="58"/>
      <c r="D175" s="167" t="s">
        <v>249</v>
      </c>
      <c r="E175" s="168">
        <v>1</v>
      </c>
    </row>
    <row r="176" spans="1:5" x14ac:dyDescent="0.25">
      <c r="A176" s="37" t="s">
        <v>44</v>
      </c>
      <c r="B176" s="38">
        <v>5</v>
      </c>
      <c r="C176" s="58"/>
      <c r="D176" s="167" t="s">
        <v>40</v>
      </c>
      <c r="E176" s="168">
        <v>1</v>
      </c>
    </row>
    <row r="177" spans="1:5" x14ac:dyDescent="0.25">
      <c r="A177" s="37" t="s">
        <v>68</v>
      </c>
      <c r="B177" s="38">
        <v>6</v>
      </c>
      <c r="C177" s="58"/>
      <c r="D177" s="167" t="s">
        <v>98</v>
      </c>
      <c r="E177" s="168">
        <v>1</v>
      </c>
    </row>
    <row r="178" spans="1:5" x14ac:dyDescent="0.25">
      <c r="A178" s="37" t="s">
        <v>24</v>
      </c>
      <c r="B178" s="38">
        <v>4</v>
      </c>
      <c r="C178" s="58"/>
    </row>
    <row r="179" spans="1:5" x14ac:dyDescent="0.25">
      <c r="A179" s="37" t="s">
        <v>262</v>
      </c>
      <c r="B179" s="38">
        <v>3</v>
      </c>
      <c r="C179" s="58"/>
    </row>
    <row r="180" spans="1:5" x14ac:dyDescent="0.25">
      <c r="A180" s="37" t="s">
        <v>97</v>
      </c>
      <c r="B180" s="38">
        <v>5</v>
      </c>
      <c r="C180" s="58"/>
    </row>
    <row r="181" spans="1:5" x14ac:dyDescent="0.25">
      <c r="A181" s="37" t="s">
        <v>90</v>
      </c>
      <c r="B181" s="38">
        <v>9</v>
      </c>
      <c r="C181" s="58"/>
    </row>
    <row r="182" spans="1:5" x14ac:dyDescent="0.25">
      <c r="A182" s="37" t="s">
        <v>356</v>
      </c>
      <c r="B182" s="38">
        <v>599</v>
      </c>
      <c r="C182" s="58"/>
    </row>
    <row r="183" spans="1:5" x14ac:dyDescent="0.25">
      <c r="C183" s="58"/>
    </row>
    <row r="184" spans="1:5" x14ac:dyDescent="0.25">
      <c r="C184" s="58"/>
    </row>
    <row r="185" spans="1:5" x14ac:dyDescent="0.25">
      <c r="C185" s="58"/>
    </row>
    <row r="186" spans="1:5" x14ac:dyDescent="0.25">
      <c r="C186" s="58"/>
    </row>
    <row r="187" spans="1:5" x14ac:dyDescent="0.25">
      <c r="C187" s="58"/>
    </row>
    <row r="188" spans="1:5" x14ac:dyDescent="0.25">
      <c r="C188" s="58"/>
    </row>
    <row r="189" spans="1:5" x14ac:dyDescent="0.25">
      <c r="C189" s="58"/>
    </row>
    <row r="190" spans="1:5" x14ac:dyDescent="0.25">
      <c r="C190" s="58"/>
    </row>
    <row r="191" spans="1:5" x14ac:dyDescent="0.25">
      <c r="C191" s="58"/>
    </row>
    <row r="192" spans="1:5" x14ac:dyDescent="0.25">
      <c r="C192" s="58"/>
    </row>
    <row r="193" spans="3:3" x14ac:dyDescent="0.25">
      <c r="C193" s="58"/>
    </row>
    <row r="194" spans="3:3" x14ac:dyDescent="0.25">
      <c r="C194" s="58"/>
    </row>
    <row r="195" spans="3:3" x14ac:dyDescent="0.25">
      <c r="C195" s="58"/>
    </row>
    <row r="196" spans="3:3" x14ac:dyDescent="0.25">
      <c r="C196" s="58"/>
    </row>
    <row r="197" spans="3:3" x14ac:dyDescent="0.25">
      <c r="C197" s="58"/>
    </row>
    <row r="198" spans="3:3" x14ac:dyDescent="0.25">
      <c r="C198" s="58"/>
    </row>
    <row r="199" spans="3:3" x14ac:dyDescent="0.25">
      <c r="C199" s="58"/>
    </row>
    <row r="200" spans="3:3" x14ac:dyDescent="0.25">
      <c r="C200" s="58"/>
    </row>
    <row r="201" spans="3:3" x14ac:dyDescent="0.25">
      <c r="C201" s="58"/>
    </row>
    <row r="202" spans="3:3" x14ac:dyDescent="0.25">
      <c r="C202" s="58"/>
    </row>
    <row r="203" spans="3:3" x14ac:dyDescent="0.25">
      <c r="C203" s="58"/>
    </row>
    <row r="204" spans="3:3" x14ac:dyDescent="0.25">
      <c r="C204" s="58"/>
    </row>
    <row r="205" spans="3:3" x14ac:dyDescent="0.25">
      <c r="C205" s="58"/>
    </row>
    <row r="206" spans="3:3" x14ac:dyDescent="0.25">
      <c r="C206" s="58"/>
    </row>
    <row r="207" spans="3:3" x14ac:dyDescent="0.25">
      <c r="C207" s="58"/>
    </row>
    <row r="208" spans="3:3" x14ac:dyDescent="0.25">
      <c r="C208" s="58"/>
    </row>
    <row r="209" spans="3:3" x14ac:dyDescent="0.25">
      <c r="C209" s="58"/>
    </row>
    <row r="210" spans="3:3" x14ac:dyDescent="0.25">
      <c r="C210" s="58"/>
    </row>
    <row r="211" spans="3:3" x14ac:dyDescent="0.25">
      <c r="C211" s="58"/>
    </row>
    <row r="212" spans="3:3" x14ac:dyDescent="0.25">
      <c r="C212" s="58"/>
    </row>
    <row r="213" spans="3:3" x14ac:dyDescent="0.25">
      <c r="C213" s="58"/>
    </row>
    <row r="214" spans="3:3" x14ac:dyDescent="0.25">
      <c r="C214" s="58"/>
    </row>
    <row r="215" spans="3:3" x14ac:dyDescent="0.25">
      <c r="C215" s="58"/>
    </row>
    <row r="216" spans="3:3" x14ac:dyDescent="0.25">
      <c r="C216" s="58"/>
    </row>
    <row r="217" spans="3:3" x14ac:dyDescent="0.25">
      <c r="C217" s="58"/>
    </row>
    <row r="218" spans="3:3" x14ac:dyDescent="0.25">
      <c r="C218" s="58"/>
    </row>
    <row r="219" spans="3:3" x14ac:dyDescent="0.25">
      <c r="C219" s="58"/>
    </row>
    <row r="220" spans="3:3" x14ac:dyDescent="0.25">
      <c r="C220" s="58"/>
    </row>
    <row r="221" spans="3:3" x14ac:dyDescent="0.25">
      <c r="C221" s="58"/>
    </row>
    <row r="222" spans="3:3" x14ac:dyDescent="0.25">
      <c r="C222" s="58"/>
    </row>
    <row r="223" spans="3:3" x14ac:dyDescent="0.25">
      <c r="C223" s="58"/>
    </row>
    <row r="224" spans="3:3" x14ac:dyDescent="0.25">
      <c r="C224" s="58"/>
    </row>
    <row r="225" spans="2:3" x14ac:dyDescent="0.25">
      <c r="C225" s="58"/>
    </row>
    <row r="226" spans="2:3" x14ac:dyDescent="0.25">
      <c r="C226" s="58"/>
    </row>
    <row r="227" spans="2:3" x14ac:dyDescent="0.25">
      <c r="C227" s="58"/>
    </row>
    <row r="228" spans="2:3" x14ac:dyDescent="0.25">
      <c r="C228" s="58"/>
    </row>
    <row r="229" spans="2:3" x14ac:dyDescent="0.25">
      <c r="C229" s="58"/>
    </row>
    <row r="230" spans="2:3" x14ac:dyDescent="0.25">
      <c r="C230" s="58"/>
    </row>
    <row r="231" spans="2:3" x14ac:dyDescent="0.25">
      <c r="C231" s="58"/>
    </row>
    <row r="232" spans="2:3" x14ac:dyDescent="0.25">
      <c r="C232" s="58"/>
    </row>
    <row r="233" spans="2:3" x14ac:dyDescent="0.25">
      <c r="C233" s="58"/>
    </row>
    <row r="234" spans="2:3" x14ac:dyDescent="0.25">
      <c r="C234" s="58"/>
    </row>
    <row r="235" spans="2:3" x14ac:dyDescent="0.25">
      <c r="C235" s="58"/>
    </row>
    <row r="236" spans="2:3" x14ac:dyDescent="0.25">
      <c r="C236" s="58"/>
    </row>
    <row r="237" spans="2:3" x14ac:dyDescent="0.25">
      <c r="B237" s="45">
        <f>SUM(B65:B236)</f>
        <v>1198</v>
      </c>
    </row>
    <row r="426" spans="12:13" x14ac:dyDescent="0.25">
      <c r="L426" s="73" t="s">
        <v>372</v>
      </c>
      <c r="M426" s="73">
        <f>SUM(K2:K426)</f>
        <v>1206</v>
      </c>
    </row>
    <row r="427" spans="12:13" x14ac:dyDescent="0.25">
      <c r="L427" s="73" t="s">
        <v>373</v>
      </c>
      <c r="M427" s="73">
        <v>105</v>
      </c>
    </row>
  </sheetData>
  <sortState ref="M2:N64">
    <sortCondition descending="1" ref="N2:N64"/>
  </sortState>
  <pageMargins left="0.7" right="0.7" top="0.75" bottom="0.75" header="0.3" footer="0.3"/>
  <pageSetup paperSize="9" orientation="portrait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1"/>
  <sheetViews>
    <sheetView topLeftCell="A94" workbookViewId="0">
      <selection activeCell="B23" sqref="B23"/>
    </sheetView>
  </sheetViews>
  <sheetFormatPr baseColWidth="10" defaultRowHeight="15" x14ac:dyDescent="0.25"/>
  <cols>
    <col min="1" max="1" width="40.5703125" customWidth="1"/>
    <col min="2" max="2" width="22.42578125" style="59" customWidth="1"/>
    <col min="3" max="3" width="4" style="59" bestFit="1" customWidth="1"/>
    <col min="4" max="4" width="12.5703125" customWidth="1"/>
    <col min="5" max="5" width="12.5703125" bestFit="1" customWidth="1"/>
  </cols>
  <sheetData>
    <row r="3" spans="1:4" x14ac:dyDescent="0.25">
      <c r="A3" s="36" t="s">
        <v>374</v>
      </c>
      <c r="B3" s="36" t="s">
        <v>357</v>
      </c>
      <c r="C3"/>
    </row>
    <row r="4" spans="1:4" x14ac:dyDescent="0.25">
      <c r="A4" s="36" t="s">
        <v>371</v>
      </c>
      <c r="B4" s="59" t="s">
        <v>118</v>
      </c>
      <c r="C4" s="59" t="s">
        <v>151</v>
      </c>
      <c r="D4" t="s">
        <v>356</v>
      </c>
    </row>
    <row r="5" spans="1:4" x14ac:dyDescent="0.25">
      <c r="A5" s="37" t="s">
        <v>52</v>
      </c>
      <c r="B5" s="58"/>
      <c r="C5" s="58">
        <v>6</v>
      </c>
      <c r="D5" s="38">
        <v>6</v>
      </c>
    </row>
    <row r="6" spans="1:4" x14ac:dyDescent="0.25">
      <c r="A6" s="37" t="s">
        <v>231</v>
      </c>
      <c r="B6" s="58"/>
      <c r="C6" s="58">
        <v>4</v>
      </c>
      <c r="D6" s="38">
        <v>4</v>
      </c>
    </row>
    <row r="7" spans="1:4" x14ac:dyDescent="0.25">
      <c r="A7" s="37" t="s">
        <v>232</v>
      </c>
      <c r="B7" s="58"/>
      <c r="C7" s="58">
        <v>8</v>
      </c>
      <c r="D7" s="38">
        <v>8</v>
      </c>
    </row>
    <row r="8" spans="1:4" x14ac:dyDescent="0.25">
      <c r="A8" s="37" t="s">
        <v>25</v>
      </c>
      <c r="B8" s="58"/>
      <c r="C8" s="58">
        <v>6</v>
      </c>
      <c r="D8" s="38">
        <v>6</v>
      </c>
    </row>
    <row r="9" spans="1:4" x14ac:dyDescent="0.25">
      <c r="A9" s="37" t="s">
        <v>10</v>
      </c>
      <c r="B9" s="58"/>
      <c r="C9" s="58">
        <v>7</v>
      </c>
      <c r="D9" s="38">
        <v>7</v>
      </c>
    </row>
    <row r="10" spans="1:4" x14ac:dyDescent="0.25">
      <c r="A10" s="37" t="s">
        <v>106</v>
      </c>
      <c r="B10" s="58"/>
      <c r="C10" s="58">
        <v>6</v>
      </c>
      <c r="D10" s="38">
        <v>6</v>
      </c>
    </row>
    <row r="11" spans="1:4" x14ac:dyDescent="0.25">
      <c r="A11" s="37" t="s">
        <v>75</v>
      </c>
      <c r="B11" s="58"/>
      <c r="C11" s="58">
        <v>7</v>
      </c>
      <c r="D11" s="38">
        <v>7</v>
      </c>
    </row>
    <row r="12" spans="1:4" x14ac:dyDescent="0.25">
      <c r="A12" s="37" t="s">
        <v>233</v>
      </c>
      <c r="B12" s="58"/>
      <c r="C12" s="58">
        <v>5</v>
      </c>
      <c r="D12" s="38">
        <v>5</v>
      </c>
    </row>
    <row r="13" spans="1:4" x14ac:dyDescent="0.25">
      <c r="A13" s="37" t="s">
        <v>98</v>
      </c>
      <c r="B13" s="58"/>
      <c r="C13" s="58">
        <v>1</v>
      </c>
      <c r="D13" s="38">
        <v>1</v>
      </c>
    </row>
    <row r="14" spans="1:4" x14ac:dyDescent="0.25">
      <c r="A14" s="37" t="s">
        <v>234</v>
      </c>
      <c r="B14" s="58"/>
      <c r="C14" s="58">
        <v>6</v>
      </c>
      <c r="D14" s="38">
        <v>6</v>
      </c>
    </row>
    <row r="15" spans="1:4" x14ac:dyDescent="0.25">
      <c r="A15" s="37" t="s">
        <v>23</v>
      </c>
      <c r="B15" s="58"/>
      <c r="C15" s="58">
        <v>5</v>
      </c>
      <c r="D15" s="38">
        <v>5</v>
      </c>
    </row>
    <row r="16" spans="1:4" x14ac:dyDescent="0.25">
      <c r="A16" s="37" t="s">
        <v>92</v>
      </c>
      <c r="B16" s="58"/>
      <c r="C16" s="58">
        <v>5</v>
      </c>
      <c r="D16" s="38">
        <v>5</v>
      </c>
    </row>
    <row r="17" spans="1:4" x14ac:dyDescent="0.25">
      <c r="A17" s="37" t="s">
        <v>235</v>
      </c>
      <c r="B17" s="58"/>
      <c r="C17" s="58">
        <v>6</v>
      </c>
      <c r="D17" s="38">
        <v>6</v>
      </c>
    </row>
    <row r="18" spans="1:4" x14ac:dyDescent="0.25">
      <c r="A18" s="37" t="s">
        <v>26</v>
      </c>
      <c r="B18" s="58"/>
      <c r="C18" s="58">
        <v>3</v>
      </c>
      <c r="D18" s="38">
        <v>3</v>
      </c>
    </row>
    <row r="19" spans="1:4" x14ac:dyDescent="0.25">
      <c r="A19" s="37" t="s">
        <v>236</v>
      </c>
      <c r="B19" s="58"/>
      <c r="C19" s="58">
        <v>6</v>
      </c>
      <c r="D19" s="38">
        <v>6</v>
      </c>
    </row>
    <row r="20" spans="1:4" x14ac:dyDescent="0.25">
      <c r="A20" s="37" t="s">
        <v>237</v>
      </c>
      <c r="B20" s="58"/>
      <c r="C20" s="58">
        <v>4</v>
      </c>
      <c r="D20" s="38">
        <v>4</v>
      </c>
    </row>
    <row r="21" spans="1:4" x14ac:dyDescent="0.25">
      <c r="A21" s="37" t="s">
        <v>93</v>
      </c>
      <c r="B21" s="58"/>
      <c r="C21" s="58">
        <v>8</v>
      </c>
      <c r="D21" s="38">
        <v>8</v>
      </c>
    </row>
    <row r="22" spans="1:4" x14ac:dyDescent="0.25">
      <c r="A22" s="37" t="s">
        <v>238</v>
      </c>
      <c r="B22" s="58"/>
      <c r="C22" s="58">
        <v>4</v>
      </c>
      <c r="D22" s="38">
        <v>4</v>
      </c>
    </row>
    <row r="23" spans="1:4" x14ac:dyDescent="0.25">
      <c r="A23" s="37" t="s">
        <v>239</v>
      </c>
      <c r="B23" s="58"/>
      <c r="C23" s="58">
        <v>5</v>
      </c>
      <c r="D23" s="38">
        <v>5</v>
      </c>
    </row>
    <row r="24" spans="1:4" x14ac:dyDescent="0.25">
      <c r="A24" s="37" t="s">
        <v>240</v>
      </c>
      <c r="B24" s="58"/>
      <c r="C24" s="58">
        <v>5</v>
      </c>
      <c r="D24" s="38">
        <v>5</v>
      </c>
    </row>
    <row r="25" spans="1:4" x14ac:dyDescent="0.25">
      <c r="A25" s="37" t="s">
        <v>89</v>
      </c>
      <c r="B25" s="58">
        <v>4</v>
      </c>
      <c r="C25" s="58"/>
      <c r="D25" s="38">
        <v>4</v>
      </c>
    </row>
    <row r="26" spans="1:4" x14ac:dyDescent="0.25">
      <c r="A26" s="37" t="s">
        <v>88</v>
      </c>
      <c r="B26" s="58"/>
      <c r="C26" s="58">
        <v>14</v>
      </c>
      <c r="D26" s="38">
        <v>14</v>
      </c>
    </row>
    <row r="27" spans="1:4" x14ac:dyDescent="0.25">
      <c r="A27" s="37" t="s">
        <v>115</v>
      </c>
      <c r="B27" s="58"/>
      <c r="C27" s="58">
        <v>6</v>
      </c>
      <c r="D27" s="38">
        <v>6</v>
      </c>
    </row>
    <row r="28" spans="1:4" x14ac:dyDescent="0.25">
      <c r="A28" s="37" t="s">
        <v>15</v>
      </c>
      <c r="B28" s="58"/>
      <c r="C28" s="58">
        <v>7</v>
      </c>
      <c r="D28" s="38">
        <v>7</v>
      </c>
    </row>
    <row r="29" spans="1:4" x14ac:dyDescent="0.25">
      <c r="A29" s="37" t="s">
        <v>82</v>
      </c>
      <c r="B29" s="58"/>
      <c r="C29" s="58">
        <v>4</v>
      </c>
      <c r="D29" s="38">
        <v>4</v>
      </c>
    </row>
    <row r="30" spans="1:4" x14ac:dyDescent="0.25">
      <c r="A30" s="37" t="s">
        <v>241</v>
      </c>
      <c r="B30" s="58"/>
      <c r="C30" s="58">
        <v>4</v>
      </c>
      <c r="D30" s="38">
        <v>4</v>
      </c>
    </row>
    <row r="31" spans="1:4" x14ac:dyDescent="0.25">
      <c r="A31" s="37" t="s">
        <v>96</v>
      </c>
      <c r="B31" s="58"/>
      <c r="C31" s="58">
        <v>12</v>
      </c>
      <c r="D31" s="38">
        <v>12</v>
      </c>
    </row>
    <row r="32" spans="1:4" x14ac:dyDescent="0.25">
      <c r="A32" s="37" t="s">
        <v>36</v>
      </c>
      <c r="B32" s="58"/>
      <c r="C32" s="58">
        <v>6</v>
      </c>
      <c r="D32" s="38">
        <v>6</v>
      </c>
    </row>
    <row r="33" spans="1:4" x14ac:dyDescent="0.25">
      <c r="A33" s="37" t="s">
        <v>37</v>
      </c>
      <c r="B33" s="58"/>
      <c r="C33" s="58">
        <v>5</v>
      </c>
      <c r="D33" s="38">
        <v>5</v>
      </c>
    </row>
    <row r="34" spans="1:4" x14ac:dyDescent="0.25">
      <c r="A34" s="37" t="s">
        <v>99</v>
      </c>
      <c r="B34" s="58"/>
      <c r="C34" s="58">
        <v>11</v>
      </c>
      <c r="D34" s="38">
        <v>11</v>
      </c>
    </row>
    <row r="35" spans="1:4" x14ac:dyDescent="0.25">
      <c r="A35" s="37" t="s">
        <v>116</v>
      </c>
      <c r="B35" s="58"/>
      <c r="C35" s="58">
        <v>5</v>
      </c>
      <c r="D35" s="38">
        <v>5</v>
      </c>
    </row>
    <row r="36" spans="1:4" x14ac:dyDescent="0.25">
      <c r="A36" s="37" t="s">
        <v>107</v>
      </c>
      <c r="B36" s="58"/>
      <c r="C36" s="58">
        <v>11</v>
      </c>
      <c r="D36" s="38">
        <v>11</v>
      </c>
    </row>
    <row r="37" spans="1:4" x14ac:dyDescent="0.25">
      <c r="A37" s="37" t="s">
        <v>242</v>
      </c>
      <c r="B37" s="58"/>
      <c r="C37" s="58">
        <v>8</v>
      </c>
      <c r="D37" s="38">
        <v>8</v>
      </c>
    </row>
    <row r="38" spans="1:4" x14ac:dyDescent="0.25">
      <c r="A38" s="37" t="s">
        <v>87</v>
      </c>
      <c r="B38" s="58"/>
      <c r="C38" s="58">
        <v>5</v>
      </c>
      <c r="D38" s="38">
        <v>5</v>
      </c>
    </row>
    <row r="39" spans="1:4" x14ac:dyDescent="0.25">
      <c r="A39" s="37" t="s">
        <v>243</v>
      </c>
      <c r="B39" s="58"/>
      <c r="C39" s="58">
        <v>2</v>
      </c>
      <c r="D39" s="38">
        <v>2</v>
      </c>
    </row>
    <row r="40" spans="1:4" x14ac:dyDescent="0.25">
      <c r="A40" s="37" t="s">
        <v>72</v>
      </c>
      <c r="B40" s="58"/>
      <c r="C40" s="58">
        <v>4</v>
      </c>
      <c r="D40" s="38">
        <v>4</v>
      </c>
    </row>
    <row r="41" spans="1:4" x14ac:dyDescent="0.25">
      <c r="A41" s="37" t="s">
        <v>56</v>
      </c>
      <c r="B41" s="58"/>
      <c r="C41" s="58">
        <v>17</v>
      </c>
      <c r="D41" s="38">
        <v>17</v>
      </c>
    </row>
    <row r="42" spans="1:4" x14ac:dyDescent="0.25">
      <c r="A42" s="37" t="s">
        <v>103</v>
      </c>
      <c r="B42" s="58"/>
      <c r="C42" s="58">
        <v>5</v>
      </c>
      <c r="D42" s="38">
        <v>5</v>
      </c>
    </row>
    <row r="43" spans="1:4" x14ac:dyDescent="0.25">
      <c r="A43" s="37" t="s">
        <v>245</v>
      </c>
      <c r="B43" s="58"/>
      <c r="C43" s="58">
        <v>9</v>
      </c>
      <c r="D43" s="38">
        <v>9</v>
      </c>
    </row>
    <row r="44" spans="1:4" x14ac:dyDescent="0.25">
      <c r="A44" s="37" t="s">
        <v>60</v>
      </c>
      <c r="B44" s="58"/>
      <c r="C44" s="58">
        <v>7</v>
      </c>
      <c r="D44" s="38">
        <v>7</v>
      </c>
    </row>
    <row r="45" spans="1:4" x14ac:dyDescent="0.25">
      <c r="A45" s="37" t="s">
        <v>246</v>
      </c>
      <c r="B45" s="58"/>
      <c r="C45" s="58">
        <v>2</v>
      </c>
      <c r="D45" s="38">
        <v>2</v>
      </c>
    </row>
    <row r="46" spans="1:4" x14ac:dyDescent="0.25">
      <c r="A46" s="37" t="s">
        <v>247</v>
      </c>
      <c r="B46" s="58"/>
      <c r="C46" s="58">
        <v>7</v>
      </c>
      <c r="D46" s="38">
        <v>7</v>
      </c>
    </row>
    <row r="47" spans="1:4" x14ac:dyDescent="0.25">
      <c r="A47" s="37" t="s">
        <v>74</v>
      </c>
      <c r="B47" s="58"/>
      <c r="C47" s="58">
        <v>7</v>
      </c>
      <c r="D47" s="38">
        <v>7</v>
      </c>
    </row>
    <row r="48" spans="1:4" x14ac:dyDescent="0.25">
      <c r="A48" s="37" t="s">
        <v>248</v>
      </c>
      <c r="B48" s="58"/>
      <c r="C48" s="58">
        <v>4</v>
      </c>
      <c r="D48" s="38">
        <v>4</v>
      </c>
    </row>
    <row r="49" spans="1:4" x14ac:dyDescent="0.25">
      <c r="A49" s="37" t="s">
        <v>40</v>
      </c>
      <c r="B49" s="58"/>
      <c r="C49" s="58">
        <v>1</v>
      </c>
      <c r="D49" s="38">
        <v>1</v>
      </c>
    </row>
    <row r="50" spans="1:4" x14ac:dyDescent="0.25">
      <c r="A50" s="37" t="s">
        <v>38</v>
      </c>
      <c r="B50" s="58"/>
      <c r="C50" s="58">
        <v>2</v>
      </c>
      <c r="D50" s="38">
        <v>2</v>
      </c>
    </row>
    <row r="51" spans="1:4" x14ac:dyDescent="0.25">
      <c r="A51" s="37" t="s">
        <v>51</v>
      </c>
      <c r="B51" s="58"/>
      <c r="C51" s="58">
        <v>2</v>
      </c>
      <c r="D51" s="38">
        <v>2</v>
      </c>
    </row>
    <row r="52" spans="1:4" x14ac:dyDescent="0.25">
      <c r="A52" s="37" t="s">
        <v>249</v>
      </c>
      <c r="B52" s="58"/>
      <c r="C52" s="58">
        <v>1</v>
      </c>
      <c r="D52" s="38">
        <v>1</v>
      </c>
    </row>
    <row r="53" spans="1:4" x14ac:dyDescent="0.25">
      <c r="A53" s="37" t="s">
        <v>73</v>
      </c>
      <c r="B53" s="58"/>
      <c r="C53" s="58">
        <v>8</v>
      </c>
      <c r="D53" s="38">
        <v>8</v>
      </c>
    </row>
    <row r="54" spans="1:4" x14ac:dyDescent="0.25">
      <c r="A54" s="37" t="s">
        <v>20</v>
      </c>
      <c r="B54" s="58"/>
      <c r="C54" s="58">
        <v>6</v>
      </c>
      <c r="D54" s="38">
        <v>6</v>
      </c>
    </row>
    <row r="55" spans="1:4" x14ac:dyDescent="0.25">
      <c r="A55" s="37" t="s">
        <v>251</v>
      </c>
      <c r="B55" s="58"/>
      <c r="C55" s="58">
        <v>3</v>
      </c>
      <c r="D55" s="38">
        <v>3</v>
      </c>
    </row>
    <row r="56" spans="1:4" x14ac:dyDescent="0.25">
      <c r="A56" s="37" t="s">
        <v>252</v>
      </c>
      <c r="B56" s="58"/>
      <c r="C56" s="58">
        <v>3</v>
      </c>
      <c r="D56" s="38">
        <v>3</v>
      </c>
    </row>
    <row r="57" spans="1:4" x14ac:dyDescent="0.25">
      <c r="A57" s="37" t="s">
        <v>63</v>
      </c>
      <c r="B57" s="58"/>
      <c r="C57" s="58">
        <v>3</v>
      </c>
      <c r="D57" s="38">
        <v>3</v>
      </c>
    </row>
    <row r="58" spans="1:4" x14ac:dyDescent="0.25">
      <c r="A58" s="37" t="s">
        <v>117</v>
      </c>
      <c r="B58" s="58">
        <v>2</v>
      </c>
      <c r="C58" s="58"/>
      <c r="D58" s="38">
        <v>2</v>
      </c>
    </row>
    <row r="59" spans="1:4" x14ac:dyDescent="0.25">
      <c r="A59" s="37" t="s">
        <v>48</v>
      </c>
      <c r="B59" s="58"/>
      <c r="C59" s="58">
        <v>5</v>
      </c>
      <c r="D59" s="38">
        <v>5</v>
      </c>
    </row>
    <row r="60" spans="1:4" x14ac:dyDescent="0.25">
      <c r="A60" s="37" t="s">
        <v>253</v>
      </c>
      <c r="B60" s="58"/>
      <c r="C60" s="58">
        <v>9</v>
      </c>
      <c r="D60" s="38">
        <v>9</v>
      </c>
    </row>
    <row r="61" spans="1:4" x14ac:dyDescent="0.25">
      <c r="A61" s="37" t="s">
        <v>46</v>
      </c>
      <c r="B61" s="58"/>
      <c r="C61" s="58">
        <v>4</v>
      </c>
      <c r="D61" s="38">
        <v>4</v>
      </c>
    </row>
    <row r="62" spans="1:4" x14ac:dyDescent="0.25">
      <c r="A62" s="37" t="s">
        <v>129</v>
      </c>
      <c r="B62" s="58"/>
      <c r="C62" s="58">
        <v>3</v>
      </c>
      <c r="D62" s="38">
        <v>3</v>
      </c>
    </row>
    <row r="63" spans="1:4" x14ac:dyDescent="0.25">
      <c r="A63" s="37" t="s">
        <v>254</v>
      </c>
      <c r="B63" s="58"/>
      <c r="C63" s="58">
        <v>10</v>
      </c>
      <c r="D63" s="38">
        <v>10</v>
      </c>
    </row>
    <row r="64" spans="1:4" x14ac:dyDescent="0.25">
      <c r="A64" s="37" t="s">
        <v>54</v>
      </c>
      <c r="B64" s="58"/>
      <c r="C64" s="58">
        <v>4</v>
      </c>
      <c r="D64" s="38">
        <v>4</v>
      </c>
    </row>
    <row r="65" spans="1:4" x14ac:dyDescent="0.25">
      <c r="A65" s="37" t="s">
        <v>86</v>
      </c>
      <c r="B65" s="58"/>
      <c r="C65" s="58">
        <v>4</v>
      </c>
      <c r="D65" s="38">
        <v>4</v>
      </c>
    </row>
    <row r="66" spans="1:4" x14ac:dyDescent="0.25">
      <c r="A66" s="37" t="s">
        <v>53</v>
      </c>
      <c r="B66" s="58"/>
      <c r="C66" s="58">
        <v>4</v>
      </c>
      <c r="D66" s="38">
        <v>4</v>
      </c>
    </row>
    <row r="67" spans="1:4" x14ac:dyDescent="0.25">
      <c r="A67" s="37" t="s">
        <v>70</v>
      </c>
      <c r="B67" s="58"/>
      <c r="C67" s="58">
        <v>4</v>
      </c>
      <c r="D67" s="38">
        <v>4</v>
      </c>
    </row>
    <row r="68" spans="1:4" x14ac:dyDescent="0.25">
      <c r="A68" s="37" t="s">
        <v>65</v>
      </c>
      <c r="B68" s="58">
        <v>5</v>
      </c>
      <c r="C68" s="58"/>
      <c r="D68" s="38">
        <v>5</v>
      </c>
    </row>
    <row r="69" spans="1:4" x14ac:dyDescent="0.25">
      <c r="A69" s="37" t="s">
        <v>84</v>
      </c>
      <c r="B69" s="58"/>
      <c r="C69" s="58">
        <v>4</v>
      </c>
      <c r="D69" s="38">
        <v>4</v>
      </c>
    </row>
    <row r="70" spans="1:4" x14ac:dyDescent="0.25">
      <c r="A70" s="37" t="s">
        <v>81</v>
      </c>
      <c r="B70" s="58"/>
      <c r="C70" s="58">
        <v>4</v>
      </c>
      <c r="D70" s="38">
        <v>4</v>
      </c>
    </row>
    <row r="71" spans="1:4" x14ac:dyDescent="0.25">
      <c r="A71" s="37" t="s">
        <v>255</v>
      </c>
      <c r="B71" s="58"/>
      <c r="C71" s="58">
        <v>5</v>
      </c>
      <c r="D71" s="38">
        <v>5</v>
      </c>
    </row>
    <row r="72" spans="1:4" x14ac:dyDescent="0.25">
      <c r="A72" s="37" t="s">
        <v>130</v>
      </c>
      <c r="B72" s="58"/>
      <c r="C72" s="58">
        <v>6</v>
      </c>
      <c r="D72" s="38">
        <v>6</v>
      </c>
    </row>
    <row r="73" spans="1:4" x14ac:dyDescent="0.25">
      <c r="A73" s="37" t="s">
        <v>104</v>
      </c>
      <c r="B73" s="58"/>
      <c r="C73" s="58">
        <v>5</v>
      </c>
      <c r="D73" s="38">
        <v>5</v>
      </c>
    </row>
    <row r="74" spans="1:4" x14ac:dyDescent="0.25">
      <c r="A74" s="37" t="s">
        <v>59</v>
      </c>
      <c r="B74" s="58"/>
      <c r="C74" s="58">
        <v>8</v>
      </c>
      <c r="D74" s="38">
        <v>8</v>
      </c>
    </row>
    <row r="75" spans="1:4" x14ac:dyDescent="0.25">
      <c r="A75" s="37" t="s">
        <v>62</v>
      </c>
      <c r="B75" s="58"/>
      <c r="C75" s="58">
        <v>4</v>
      </c>
      <c r="D75" s="38">
        <v>4</v>
      </c>
    </row>
    <row r="76" spans="1:4" x14ac:dyDescent="0.25">
      <c r="A76" s="37" t="s">
        <v>39</v>
      </c>
      <c r="B76" s="58"/>
      <c r="C76" s="58">
        <v>3</v>
      </c>
      <c r="D76" s="38">
        <v>3</v>
      </c>
    </row>
    <row r="77" spans="1:4" x14ac:dyDescent="0.25">
      <c r="A77" s="37" t="s">
        <v>22</v>
      </c>
      <c r="B77" s="58">
        <v>4</v>
      </c>
      <c r="C77" s="58"/>
      <c r="D77" s="38">
        <v>4</v>
      </c>
    </row>
    <row r="78" spans="1:4" x14ac:dyDescent="0.25">
      <c r="A78" s="37" t="s">
        <v>55</v>
      </c>
      <c r="B78" s="58"/>
      <c r="C78" s="58">
        <v>6</v>
      </c>
      <c r="D78" s="38">
        <v>6</v>
      </c>
    </row>
    <row r="79" spans="1:4" x14ac:dyDescent="0.25">
      <c r="A79" s="37" t="s">
        <v>12</v>
      </c>
      <c r="B79" s="58">
        <v>10</v>
      </c>
      <c r="C79" s="58"/>
      <c r="D79" s="38">
        <v>10</v>
      </c>
    </row>
    <row r="80" spans="1:4" x14ac:dyDescent="0.25">
      <c r="A80" s="37" t="s">
        <v>256</v>
      </c>
      <c r="B80" s="58"/>
      <c r="C80" s="58">
        <v>7</v>
      </c>
      <c r="D80" s="38">
        <v>7</v>
      </c>
    </row>
    <row r="81" spans="1:4" x14ac:dyDescent="0.25">
      <c r="A81" s="37" t="s">
        <v>80</v>
      </c>
      <c r="B81" s="58"/>
      <c r="C81" s="58">
        <v>6</v>
      </c>
      <c r="D81" s="38">
        <v>6</v>
      </c>
    </row>
    <row r="82" spans="1:4" x14ac:dyDescent="0.25">
      <c r="A82" s="37" t="s">
        <v>64</v>
      </c>
      <c r="B82" s="58"/>
      <c r="C82" s="58">
        <v>5</v>
      </c>
      <c r="D82" s="38">
        <v>5</v>
      </c>
    </row>
    <row r="83" spans="1:4" x14ac:dyDescent="0.25">
      <c r="A83" s="37" t="s">
        <v>77</v>
      </c>
      <c r="B83" s="58"/>
      <c r="C83" s="58">
        <v>3</v>
      </c>
      <c r="D83" s="38">
        <v>3</v>
      </c>
    </row>
    <row r="84" spans="1:4" x14ac:dyDescent="0.25">
      <c r="A84" s="37" t="s">
        <v>66</v>
      </c>
      <c r="B84" s="58">
        <v>4</v>
      </c>
      <c r="C84" s="58"/>
      <c r="D84" s="38">
        <v>4</v>
      </c>
    </row>
    <row r="85" spans="1:4" x14ac:dyDescent="0.25">
      <c r="A85" s="37" t="s">
        <v>47</v>
      </c>
      <c r="B85" s="58"/>
      <c r="C85" s="58">
        <v>8</v>
      </c>
      <c r="D85" s="38">
        <v>8</v>
      </c>
    </row>
    <row r="86" spans="1:4" x14ac:dyDescent="0.25">
      <c r="A86" s="37" t="s">
        <v>108</v>
      </c>
      <c r="B86" s="58"/>
      <c r="C86" s="58">
        <v>6</v>
      </c>
      <c r="D86" s="38">
        <v>6</v>
      </c>
    </row>
    <row r="87" spans="1:4" x14ac:dyDescent="0.25">
      <c r="A87" s="37" t="s">
        <v>114</v>
      </c>
      <c r="B87" s="58">
        <v>4</v>
      </c>
      <c r="C87" s="58"/>
      <c r="D87" s="38">
        <v>4</v>
      </c>
    </row>
    <row r="88" spans="1:4" x14ac:dyDescent="0.25">
      <c r="A88" s="37" t="s">
        <v>85</v>
      </c>
      <c r="B88" s="58">
        <v>8</v>
      </c>
      <c r="C88" s="58"/>
      <c r="D88" s="38">
        <v>8</v>
      </c>
    </row>
    <row r="89" spans="1:4" x14ac:dyDescent="0.25">
      <c r="A89" s="37" t="s">
        <v>100</v>
      </c>
      <c r="B89" s="58"/>
      <c r="C89" s="58">
        <v>2</v>
      </c>
      <c r="D89" s="38">
        <v>2</v>
      </c>
    </row>
    <row r="90" spans="1:4" x14ac:dyDescent="0.25">
      <c r="A90" s="37" t="s">
        <v>49</v>
      </c>
      <c r="B90" s="58"/>
      <c r="C90" s="58">
        <v>4</v>
      </c>
      <c r="D90" s="38">
        <v>4</v>
      </c>
    </row>
    <row r="91" spans="1:4" x14ac:dyDescent="0.25">
      <c r="A91" s="37" t="s">
        <v>67</v>
      </c>
      <c r="B91" s="58">
        <v>2</v>
      </c>
      <c r="C91" s="58"/>
      <c r="D91" s="38">
        <v>2</v>
      </c>
    </row>
    <row r="92" spans="1:4" x14ac:dyDescent="0.25">
      <c r="A92" s="37" t="s">
        <v>112</v>
      </c>
      <c r="B92" s="58">
        <v>5</v>
      </c>
      <c r="C92" s="58"/>
      <c r="D92" s="38">
        <v>5</v>
      </c>
    </row>
    <row r="93" spans="1:4" x14ac:dyDescent="0.25">
      <c r="A93" s="37" t="s">
        <v>113</v>
      </c>
      <c r="B93" s="58"/>
      <c r="C93" s="58">
        <v>5</v>
      </c>
      <c r="D93" s="38">
        <v>5</v>
      </c>
    </row>
    <row r="94" spans="1:4" x14ac:dyDescent="0.25">
      <c r="A94" s="37" t="s">
        <v>94</v>
      </c>
      <c r="B94" s="58"/>
      <c r="C94" s="58">
        <v>7</v>
      </c>
      <c r="D94" s="38">
        <v>7</v>
      </c>
    </row>
    <row r="95" spans="1:4" x14ac:dyDescent="0.25">
      <c r="A95" s="37" t="s">
        <v>111</v>
      </c>
      <c r="B95" s="58">
        <v>5</v>
      </c>
      <c r="C95" s="58"/>
      <c r="D95" s="38">
        <v>5</v>
      </c>
    </row>
    <row r="96" spans="1:4" x14ac:dyDescent="0.25">
      <c r="A96" s="37" t="s">
        <v>258</v>
      </c>
      <c r="B96" s="58"/>
      <c r="C96" s="58">
        <v>6</v>
      </c>
      <c r="D96" s="38">
        <v>6</v>
      </c>
    </row>
    <row r="97" spans="1:4" x14ac:dyDescent="0.25">
      <c r="A97" s="37" t="s">
        <v>91</v>
      </c>
      <c r="B97" s="58">
        <v>11</v>
      </c>
      <c r="C97" s="58"/>
      <c r="D97" s="38">
        <v>11</v>
      </c>
    </row>
    <row r="98" spans="1:4" x14ac:dyDescent="0.25">
      <c r="A98" s="37" t="s">
        <v>105</v>
      </c>
      <c r="B98" s="58"/>
      <c r="C98" s="58">
        <v>7</v>
      </c>
      <c r="D98" s="38">
        <v>7</v>
      </c>
    </row>
    <row r="99" spans="1:4" x14ac:dyDescent="0.25">
      <c r="A99" s="37" t="s">
        <v>45</v>
      </c>
      <c r="B99" s="58"/>
      <c r="C99" s="58">
        <v>5</v>
      </c>
      <c r="D99" s="38">
        <v>5</v>
      </c>
    </row>
    <row r="100" spans="1:4" x14ac:dyDescent="0.25">
      <c r="A100" s="37" t="s">
        <v>57</v>
      </c>
      <c r="B100" s="58"/>
      <c r="C100" s="58">
        <v>4</v>
      </c>
      <c r="D100" s="38">
        <v>4</v>
      </c>
    </row>
    <row r="101" spans="1:4" x14ac:dyDescent="0.25">
      <c r="A101" s="37" t="s">
        <v>95</v>
      </c>
      <c r="B101" s="58"/>
      <c r="C101" s="58">
        <v>2</v>
      </c>
      <c r="D101" s="38">
        <v>2</v>
      </c>
    </row>
    <row r="102" spans="1:4" x14ac:dyDescent="0.25">
      <c r="A102" s="37" t="s">
        <v>259</v>
      </c>
      <c r="B102" s="58"/>
      <c r="C102" s="58">
        <v>1</v>
      </c>
      <c r="D102" s="38">
        <v>1</v>
      </c>
    </row>
    <row r="103" spans="1:4" x14ac:dyDescent="0.25">
      <c r="A103" s="37" t="s">
        <v>33</v>
      </c>
      <c r="B103" s="58"/>
      <c r="C103" s="58">
        <v>6</v>
      </c>
      <c r="D103" s="38">
        <v>6</v>
      </c>
    </row>
    <row r="104" spans="1:4" x14ac:dyDescent="0.25">
      <c r="A104" s="37" t="s">
        <v>110</v>
      </c>
      <c r="B104" s="58"/>
      <c r="C104" s="58">
        <v>8</v>
      </c>
      <c r="D104" s="38">
        <v>8</v>
      </c>
    </row>
    <row r="105" spans="1:4" x14ac:dyDescent="0.25">
      <c r="A105" s="37" t="s">
        <v>28</v>
      </c>
      <c r="B105" s="58"/>
      <c r="C105" s="58">
        <v>6</v>
      </c>
      <c r="D105" s="38">
        <v>6</v>
      </c>
    </row>
    <row r="106" spans="1:4" x14ac:dyDescent="0.25">
      <c r="A106" s="37" t="s">
        <v>261</v>
      </c>
      <c r="B106" s="58">
        <v>6</v>
      </c>
      <c r="C106" s="58"/>
      <c r="D106" s="38">
        <v>6</v>
      </c>
    </row>
    <row r="107" spans="1:4" x14ac:dyDescent="0.25">
      <c r="A107" s="37" t="s">
        <v>109</v>
      </c>
      <c r="B107" s="58"/>
      <c r="C107" s="58">
        <v>5</v>
      </c>
      <c r="D107" s="38">
        <v>5</v>
      </c>
    </row>
    <row r="108" spans="1:4" x14ac:dyDescent="0.25">
      <c r="A108" s="37" t="s">
        <v>69</v>
      </c>
      <c r="B108" s="58"/>
      <c r="C108" s="58">
        <v>3</v>
      </c>
      <c r="D108" s="38">
        <v>3</v>
      </c>
    </row>
    <row r="109" spans="1:4" x14ac:dyDescent="0.25">
      <c r="A109" s="37" t="s">
        <v>83</v>
      </c>
      <c r="B109" s="58"/>
      <c r="C109" s="58">
        <v>5</v>
      </c>
      <c r="D109" s="38">
        <v>5</v>
      </c>
    </row>
    <row r="110" spans="1:4" x14ac:dyDescent="0.25">
      <c r="A110" s="37" t="s">
        <v>44</v>
      </c>
      <c r="B110" s="58"/>
      <c r="C110" s="58">
        <v>5</v>
      </c>
      <c r="D110" s="38">
        <v>5</v>
      </c>
    </row>
    <row r="111" spans="1:4" x14ac:dyDescent="0.25">
      <c r="A111" s="37" t="s">
        <v>68</v>
      </c>
      <c r="B111" s="58"/>
      <c r="C111" s="58">
        <v>6</v>
      </c>
      <c r="D111" s="38">
        <v>6</v>
      </c>
    </row>
    <row r="112" spans="1:4" x14ac:dyDescent="0.25">
      <c r="A112" s="37" t="s">
        <v>24</v>
      </c>
      <c r="B112" s="58"/>
      <c r="C112" s="58">
        <v>4</v>
      </c>
      <c r="D112" s="38">
        <v>4</v>
      </c>
    </row>
    <row r="113" spans="1:4" x14ac:dyDescent="0.25">
      <c r="A113" s="37" t="s">
        <v>262</v>
      </c>
      <c r="B113" s="58"/>
      <c r="C113" s="58">
        <v>3</v>
      </c>
      <c r="D113" s="38">
        <v>3</v>
      </c>
    </row>
    <row r="114" spans="1:4" x14ac:dyDescent="0.25">
      <c r="A114" s="37" t="s">
        <v>97</v>
      </c>
      <c r="B114" s="58"/>
      <c r="C114" s="58">
        <v>5</v>
      </c>
      <c r="D114" s="38">
        <v>5</v>
      </c>
    </row>
    <row r="115" spans="1:4" x14ac:dyDescent="0.25">
      <c r="A115" s="37" t="s">
        <v>90</v>
      </c>
      <c r="B115" s="58"/>
      <c r="C115" s="58">
        <v>9</v>
      </c>
      <c r="D115" s="38">
        <v>9</v>
      </c>
    </row>
    <row r="116" spans="1:4" x14ac:dyDescent="0.25">
      <c r="A116" s="37" t="s">
        <v>356</v>
      </c>
      <c r="B116" s="58">
        <v>70</v>
      </c>
      <c r="C116" s="58">
        <v>533</v>
      </c>
      <c r="D116" s="38">
        <v>603</v>
      </c>
    </row>
    <row r="117" spans="1:4" x14ac:dyDescent="0.25">
      <c r="B117"/>
      <c r="C117"/>
    </row>
    <row r="118" spans="1:4" x14ac:dyDescent="0.25">
      <c r="B118">
        <f>89+5</f>
        <v>94</v>
      </c>
      <c r="C118">
        <f>+B118*100/116</f>
        <v>81.034482758620683</v>
      </c>
    </row>
    <row r="119" spans="1:4" x14ac:dyDescent="0.25">
      <c r="B119">
        <v>116</v>
      </c>
      <c r="C119">
        <v>100</v>
      </c>
    </row>
    <row r="120" spans="1:4" x14ac:dyDescent="0.25">
      <c r="B120"/>
      <c r="C120"/>
    </row>
    <row r="121" spans="1:4" x14ac:dyDescent="0.25">
      <c r="B121"/>
      <c r="C1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0"/>
  <sheetViews>
    <sheetView tabSelected="1" topLeftCell="A64" zoomScaleNormal="100" workbookViewId="0">
      <selection activeCell="G13" sqref="G13"/>
    </sheetView>
  </sheetViews>
  <sheetFormatPr baseColWidth="10" defaultColWidth="11.42578125" defaultRowHeight="15" x14ac:dyDescent="0.25"/>
  <cols>
    <col min="1" max="1" width="20" style="49" customWidth="1"/>
    <col min="2" max="2" width="13.7109375" style="243" customWidth="1"/>
    <col min="3" max="3" width="11.5703125" style="243" customWidth="1"/>
    <col min="4" max="4" width="69.85546875" style="49" bestFit="1" customWidth="1"/>
    <col min="5" max="5" width="24.28515625" style="244" hidden="1" customWidth="1"/>
    <col min="6" max="6" width="17.28515625" style="244" bestFit="1" customWidth="1"/>
    <col min="7" max="7" width="15.28515625" style="49" bestFit="1" customWidth="1"/>
    <col min="8" max="8" width="15.7109375" style="245" bestFit="1" customWidth="1"/>
    <col min="9" max="9" width="29.85546875" style="49" bestFit="1" customWidth="1"/>
    <col min="10" max="10" width="15" style="49" bestFit="1" customWidth="1"/>
    <col min="11" max="11" width="11.7109375" style="49" customWidth="1"/>
    <col min="12" max="12" width="33.85546875" style="49" hidden="1" customWidth="1"/>
    <col min="13" max="13" width="6.7109375" style="49" hidden="1" customWidth="1"/>
    <col min="14" max="14" width="67.5703125" style="49" hidden="1" customWidth="1"/>
    <col min="15" max="15" width="7.5703125" style="49" hidden="1" customWidth="1"/>
    <col min="16" max="16" width="28.42578125" style="49" hidden="1" customWidth="1"/>
    <col min="17" max="17" width="4.85546875" style="49" hidden="1" customWidth="1"/>
    <col min="18" max="18" width="28.7109375" style="49" hidden="1" customWidth="1"/>
    <col min="19" max="19" width="7.5703125" style="49" hidden="1" customWidth="1"/>
    <col min="20" max="20" width="28.7109375" style="49" hidden="1" customWidth="1"/>
    <col min="21" max="16384" width="11.42578125" style="49"/>
  </cols>
  <sheetData>
    <row r="1" spans="1:20" ht="60" x14ac:dyDescent="0.25">
      <c r="A1" s="208" t="s">
        <v>221</v>
      </c>
      <c r="B1" s="209" t="s">
        <v>0</v>
      </c>
      <c r="C1" s="209" t="s">
        <v>225</v>
      </c>
      <c r="D1" s="209" t="s">
        <v>226</v>
      </c>
      <c r="E1" s="209" t="s">
        <v>384</v>
      </c>
      <c r="F1" s="210" t="s">
        <v>295</v>
      </c>
      <c r="G1" s="210" t="s">
        <v>294</v>
      </c>
      <c r="H1" s="209" t="s">
        <v>227</v>
      </c>
      <c r="I1" s="211" t="s">
        <v>334</v>
      </c>
      <c r="J1" s="209" t="s">
        <v>228</v>
      </c>
      <c r="K1" s="210" t="s">
        <v>420</v>
      </c>
      <c r="L1" s="212" t="s">
        <v>263</v>
      </c>
      <c r="N1" s="212" t="s">
        <v>265</v>
      </c>
      <c r="P1" s="212" t="s">
        <v>229</v>
      </c>
      <c r="R1" s="212" t="s">
        <v>230</v>
      </c>
      <c r="T1" s="212" t="s">
        <v>387</v>
      </c>
    </row>
    <row r="2" spans="1:20" ht="15" customHeight="1" x14ac:dyDescent="0.25">
      <c r="A2" s="47" t="s">
        <v>43</v>
      </c>
      <c r="B2" s="2" t="s">
        <v>240</v>
      </c>
      <c r="C2" s="108" t="s">
        <v>151</v>
      </c>
      <c r="D2" s="23" t="s">
        <v>200</v>
      </c>
      <c r="E2" s="23"/>
      <c r="F2" s="55">
        <v>10</v>
      </c>
      <c r="G2" s="19" t="s">
        <v>146</v>
      </c>
      <c r="H2" s="23" t="s">
        <v>2</v>
      </c>
      <c r="I2" s="43" t="s">
        <v>5</v>
      </c>
      <c r="J2" s="69">
        <v>50.143369175627242</v>
      </c>
      <c r="K2" s="207">
        <v>45</v>
      </c>
      <c r="L2" s="213" t="s">
        <v>150</v>
      </c>
      <c r="N2" s="213" t="s">
        <v>266</v>
      </c>
      <c r="P2" s="50" t="s">
        <v>43</v>
      </c>
      <c r="R2" s="50" t="s">
        <v>52</v>
      </c>
      <c r="T2" s="50" t="s">
        <v>5</v>
      </c>
    </row>
    <row r="3" spans="1:20" x14ac:dyDescent="0.25">
      <c r="A3" s="47" t="s">
        <v>43</v>
      </c>
      <c r="B3" s="2" t="s">
        <v>240</v>
      </c>
      <c r="C3" s="108" t="s">
        <v>151</v>
      </c>
      <c r="D3" s="23" t="s">
        <v>274</v>
      </c>
      <c r="E3" s="23"/>
      <c r="F3" s="55">
        <v>10</v>
      </c>
      <c r="G3" s="19" t="s">
        <v>146</v>
      </c>
      <c r="H3" s="23" t="s">
        <v>2</v>
      </c>
      <c r="I3" s="43" t="s">
        <v>338</v>
      </c>
      <c r="J3" s="69">
        <v>37.7777777777778</v>
      </c>
      <c r="K3" s="207">
        <v>60</v>
      </c>
      <c r="L3" s="213" t="s">
        <v>1</v>
      </c>
      <c r="N3" s="213" t="s">
        <v>155</v>
      </c>
      <c r="P3" s="50" t="s">
        <v>50</v>
      </c>
      <c r="R3" s="50" t="s">
        <v>231</v>
      </c>
      <c r="T3" s="50" t="s">
        <v>3</v>
      </c>
    </row>
    <row r="4" spans="1:20" ht="15" customHeight="1" x14ac:dyDescent="0.25">
      <c r="A4" s="47" t="s">
        <v>43</v>
      </c>
      <c r="B4" s="2" t="s">
        <v>240</v>
      </c>
      <c r="C4" s="108" t="s">
        <v>151</v>
      </c>
      <c r="D4" s="23" t="s">
        <v>176</v>
      </c>
      <c r="E4" s="23"/>
      <c r="F4" s="55">
        <v>11</v>
      </c>
      <c r="G4" s="19" t="s">
        <v>218</v>
      </c>
      <c r="H4" s="23" t="s">
        <v>2</v>
      </c>
      <c r="I4" s="43" t="s">
        <v>8</v>
      </c>
      <c r="J4" s="214">
        <v>51.218637992831525</v>
      </c>
      <c r="K4" s="207">
        <v>45</v>
      </c>
      <c r="L4" s="213" t="s">
        <v>2</v>
      </c>
      <c r="N4" s="213" t="s">
        <v>192</v>
      </c>
      <c r="P4" s="50" t="s">
        <v>58</v>
      </c>
      <c r="R4" s="50" t="s">
        <v>232</v>
      </c>
      <c r="T4" s="50" t="s">
        <v>205</v>
      </c>
    </row>
    <row r="5" spans="1:20" x14ac:dyDescent="0.25">
      <c r="A5" s="47" t="s">
        <v>43</v>
      </c>
      <c r="B5" s="2" t="s">
        <v>240</v>
      </c>
      <c r="C5" s="108" t="s">
        <v>151</v>
      </c>
      <c r="D5" s="2" t="s">
        <v>181</v>
      </c>
      <c r="E5" s="2"/>
      <c r="F5" s="55" t="s">
        <v>296</v>
      </c>
      <c r="G5" s="19" t="s">
        <v>146</v>
      </c>
      <c r="H5" s="23" t="s">
        <v>2</v>
      </c>
      <c r="I5" s="43" t="s">
        <v>144</v>
      </c>
      <c r="J5" s="69">
        <v>50.143369175627228</v>
      </c>
      <c r="K5" s="207">
        <v>45</v>
      </c>
      <c r="L5" s="213" t="s">
        <v>264</v>
      </c>
      <c r="N5" s="213" t="s">
        <v>267</v>
      </c>
      <c r="P5" s="50" t="s">
        <v>61</v>
      </c>
      <c r="R5" s="50" t="s">
        <v>25</v>
      </c>
      <c r="T5" s="50" t="s">
        <v>142</v>
      </c>
    </row>
    <row r="6" spans="1:20" ht="15.75" customHeight="1" x14ac:dyDescent="0.25">
      <c r="A6" s="47" t="s">
        <v>43</v>
      </c>
      <c r="B6" s="2" t="s">
        <v>240</v>
      </c>
      <c r="C6" s="108" t="s">
        <v>151</v>
      </c>
      <c r="D6" s="23" t="s">
        <v>163</v>
      </c>
      <c r="E6" s="23"/>
      <c r="F6" s="55">
        <v>9</v>
      </c>
      <c r="G6" s="19" t="s">
        <v>31</v>
      </c>
      <c r="H6" s="23" t="s">
        <v>2</v>
      </c>
      <c r="I6" s="43" t="s">
        <v>122</v>
      </c>
      <c r="J6" s="69">
        <v>42.67025089605734</v>
      </c>
      <c r="K6" s="207" t="s">
        <v>118</v>
      </c>
      <c r="L6" s="213" t="s">
        <v>175</v>
      </c>
      <c r="N6" s="213" t="s">
        <v>268</v>
      </c>
      <c r="P6" s="50" t="s">
        <v>71</v>
      </c>
      <c r="R6" s="50" t="s">
        <v>10</v>
      </c>
      <c r="T6" s="50" t="s">
        <v>138</v>
      </c>
    </row>
    <row r="7" spans="1:20" ht="15.75" customHeight="1" x14ac:dyDescent="0.25">
      <c r="A7" s="47" t="s">
        <v>43</v>
      </c>
      <c r="B7" s="2" t="s">
        <v>48</v>
      </c>
      <c r="C7" s="108" t="s">
        <v>151</v>
      </c>
      <c r="D7" s="23" t="s">
        <v>200</v>
      </c>
      <c r="E7" s="23"/>
      <c r="F7" s="55">
        <f>2030-2016</f>
        <v>14</v>
      </c>
      <c r="G7" s="19" t="s">
        <v>123</v>
      </c>
      <c r="H7" s="23" t="s">
        <v>2</v>
      </c>
      <c r="I7" s="43" t="s">
        <v>5</v>
      </c>
      <c r="J7" s="72">
        <f>+[1]CONSOLIDADO!$G$241</f>
        <v>59.193548387096783</v>
      </c>
      <c r="K7" s="207" t="s">
        <v>118</v>
      </c>
      <c r="L7" s="213" t="s">
        <v>160</v>
      </c>
      <c r="N7" s="213" t="s">
        <v>269</v>
      </c>
      <c r="P7" s="50" t="s">
        <v>222</v>
      </c>
      <c r="R7" s="50" t="s">
        <v>106</v>
      </c>
      <c r="T7" s="50" t="s">
        <v>206</v>
      </c>
    </row>
    <row r="8" spans="1:20" ht="17.25" customHeight="1" x14ac:dyDescent="0.25">
      <c r="A8" s="47" t="s">
        <v>43</v>
      </c>
      <c r="B8" s="2" t="s">
        <v>48</v>
      </c>
      <c r="C8" s="108" t="s">
        <v>151</v>
      </c>
      <c r="D8" s="23" t="s">
        <v>274</v>
      </c>
      <c r="E8" s="23"/>
      <c r="F8" s="55">
        <f>2026-2016</f>
        <v>10</v>
      </c>
      <c r="G8" s="19" t="s">
        <v>146</v>
      </c>
      <c r="H8" s="23" t="s">
        <v>2</v>
      </c>
      <c r="I8" s="43" t="s">
        <v>338</v>
      </c>
      <c r="J8" s="72">
        <f>+[1]CONSOLIDADO!$G$242</f>
        <v>57.007168458781358</v>
      </c>
      <c r="K8" s="207" t="s">
        <v>118</v>
      </c>
      <c r="L8" s="215" t="s">
        <v>386</v>
      </c>
      <c r="N8" s="213" t="s">
        <v>406</v>
      </c>
      <c r="P8" s="50" t="s">
        <v>42</v>
      </c>
      <c r="R8" s="50" t="s">
        <v>233</v>
      </c>
      <c r="T8" s="50" t="s">
        <v>5</v>
      </c>
    </row>
    <row r="9" spans="1:20" ht="16.5" customHeight="1" x14ac:dyDescent="0.25">
      <c r="A9" s="47" t="s">
        <v>43</v>
      </c>
      <c r="B9" s="2" t="s">
        <v>48</v>
      </c>
      <c r="C9" s="108" t="s">
        <v>151</v>
      </c>
      <c r="D9" s="23" t="s">
        <v>181</v>
      </c>
      <c r="E9" s="23"/>
      <c r="F9" s="55">
        <f>2028-2015</f>
        <v>13</v>
      </c>
      <c r="G9" s="19" t="s">
        <v>124</v>
      </c>
      <c r="H9" s="23" t="s">
        <v>2</v>
      </c>
      <c r="I9" s="43" t="s">
        <v>144</v>
      </c>
      <c r="J9" s="72">
        <f>+[1]CONSOLIDADO!$G$243</f>
        <v>59.874551971326149</v>
      </c>
      <c r="K9" s="207" t="s">
        <v>118</v>
      </c>
      <c r="L9" s="213" t="s">
        <v>151</v>
      </c>
      <c r="N9" s="213" t="s">
        <v>200</v>
      </c>
      <c r="P9" s="50" t="s">
        <v>79</v>
      </c>
      <c r="R9" s="50" t="s">
        <v>98</v>
      </c>
      <c r="T9" s="50" t="s">
        <v>193</v>
      </c>
    </row>
    <row r="10" spans="1:20" ht="15.75" customHeight="1" x14ac:dyDescent="0.25">
      <c r="A10" s="47" t="s">
        <v>43</v>
      </c>
      <c r="B10" s="2" t="s">
        <v>48</v>
      </c>
      <c r="C10" s="108" t="s">
        <v>151</v>
      </c>
      <c r="D10" s="23" t="s">
        <v>163</v>
      </c>
      <c r="E10" s="23"/>
      <c r="F10" s="55">
        <f>2027-2017</f>
        <v>10</v>
      </c>
      <c r="G10" s="19" t="s">
        <v>29</v>
      </c>
      <c r="H10" s="23" t="s">
        <v>2</v>
      </c>
      <c r="I10" s="43" t="s">
        <v>122</v>
      </c>
      <c r="J10" s="72">
        <f>+[1]CONSOLIDADO!$G$244</f>
        <v>59.21146953405016</v>
      </c>
      <c r="K10" s="207" t="s">
        <v>118</v>
      </c>
      <c r="L10" s="213" t="s">
        <v>118</v>
      </c>
      <c r="N10" s="213" t="s">
        <v>347</v>
      </c>
      <c r="P10" s="50" t="s">
        <v>223</v>
      </c>
      <c r="R10" s="50" t="s">
        <v>234</v>
      </c>
      <c r="T10" s="50" t="s">
        <v>143</v>
      </c>
    </row>
    <row r="11" spans="1:20" ht="17.25" customHeight="1" x14ac:dyDescent="0.25">
      <c r="A11" s="47" t="s">
        <v>43</v>
      </c>
      <c r="B11" s="2" t="s">
        <v>48</v>
      </c>
      <c r="C11" s="108" t="s">
        <v>151</v>
      </c>
      <c r="D11" s="23" t="s">
        <v>157</v>
      </c>
      <c r="E11" s="23"/>
      <c r="F11" s="55">
        <v>10</v>
      </c>
      <c r="G11" s="19" t="s">
        <v>29</v>
      </c>
      <c r="H11" s="23" t="s">
        <v>2</v>
      </c>
      <c r="I11" s="43" t="s">
        <v>125</v>
      </c>
      <c r="J11" s="216" t="s">
        <v>296</v>
      </c>
      <c r="K11" s="207" t="s">
        <v>118</v>
      </c>
      <c r="N11" s="213" t="s">
        <v>272</v>
      </c>
      <c r="P11" s="50" t="s">
        <v>224</v>
      </c>
      <c r="R11" s="50" t="s">
        <v>23</v>
      </c>
      <c r="T11" s="50" t="s">
        <v>210</v>
      </c>
    </row>
    <row r="12" spans="1:20" ht="17.25" customHeight="1" x14ac:dyDescent="0.25">
      <c r="A12" s="47" t="s">
        <v>43</v>
      </c>
      <c r="B12" s="2" t="s">
        <v>46</v>
      </c>
      <c r="C12" s="108" t="s">
        <v>151</v>
      </c>
      <c r="D12" s="23" t="s">
        <v>200</v>
      </c>
      <c r="E12" s="55" t="s">
        <v>162</v>
      </c>
      <c r="F12" s="55">
        <v>10</v>
      </c>
      <c r="G12" s="19" t="s">
        <v>27</v>
      </c>
      <c r="H12" s="23" t="s">
        <v>2</v>
      </c>
      <c r="I12" s="43" t="s">
        <v>5</v>
      </c>
      <c r="J12" s="216">
        <f>+[1]CONSOLIDADO!$G$256</f>
        <v>61.182795698924735</v>
      </c>
      <c r="K12" s="207" t="s">
        <v>118</v>
      </c>
      <c r="N12" s="213" t="s">
        <v>273</v>
      </c>
      <c r="P12" s="50" t="s">
        <v>101</v>
      </c>
      <c r="R12" s="50" t="s">
        <v>92</v>
      </c>
      <c r="T12" s="50" t="s">
        <v>388</v>
      </c>
    </row>
    <row r="13" spans="1:20" ht="16.5" customHeight="1" x14ac:dyDescent="0.25">
      <c r="A13" s="47" t="s">
        <v>43</v>
      </c>
      <c r="B13" s="2" t="s">
        <v>46</v>
      </c>
      <c r="C13" s="108" t="s">
        <v>151</v>
      </c>
      <c r="D13" s="23" t="s">
        <v>176</v>
      </c>
      <c r="E13" s="23"/>
      <c r="F13" s="55">
        <v>10</v>
      </c>
      <c r="G13" s="19" t="s">
        <v>29</v>
      </c>
      <c r="H13" s="23" t="s">
        <v>2</v>
      </c>
      <c r="I13" s="43" t="s">
        <v>8</v>
      </c>
      <c r="J13" s="72">
        <f>+[1]CONSOLIDADO!$G$257</f>
        <v>62.59856630824374</v>
      </c>
      <c r="K13" s="207" t="s">
        <v>118</v>
      </c>
      <c r="N13" s="213" t="s">
        <v>274</v>
      </c>
      <c r="P13" s="50" t="s">
        <v>102</v>
      </c>
      <c r="R13" s="50" t="s">
        <v>235</v>
      </c>
      <c r="T13" s="50" t="s">
        <v>389</v>
      </c>
    </row>
    <row r="14" spans="1:20" ht="17.25" customHeight="1" x14ac:dyDescent="0.25">
      <c r="A14" s="47" t="s">
        <v>43</v>
      </c>
      <c r="B14" s="2" t="s">
        <v>46</v>
      </c>
      <c r="C14" s="108" t="s">
        <v>151</v>
      </c>
      <c r="D14" s="23" t="s">
        <v>181</v>
      </c>
      <c r="E14" s="23"/>
      <c r="F14" s="55">
        <v>10</v>
      </c>
      <c r="G14" s="19" t="s">
        <v>6</v>
      </c>
      <c r="H14" s="23" t="s">
        <v>2</v>
      </c>
      <c r="I14" s="43" t="s">
        <v>144</v>
      </c>
      <c r="J14" s="72">
        <f>+[1]CONSOLIDADO!$G$258</f>
        <v>45.949820788530459</v>
      </c>
      <c r="K14" s="207" t="s">
        <v>118</v>
      </c>
      <c r="N14" s="213" t="s">
        <v>275</v>
      </c>
      <c r="P14" s="50" t="s">
        <v>41</v>
      </c>
      <c r="R14" s="50" t="s">
        <v>26</v>
      </c>
      <c r="T14" s="50" t="s">
        <v>207</v>
      </c>
    </row>
    <row r="15" spans="1:20" ht="16.5" customHeight="1" x14ac:dyDescent="0.25">
      <c r="A15" s="47" t="s">
        <v>43</v>
      </c>
      <c r="B15" s="2" t="s">
        <v>46</v>
      </c>
      <c r="C15" s="108" t="s">
        <v>151</v>
      </c>
      <c r="D15" s="23" t="s">
        <v>163</v>
      </c>
      <c r="E15" s="23"/>
      <c r="F15" s="55">
        <v>10</v>
      </c>
      <c r="G15" s="19" t="s">
        <v>19</v>
      </c>
      <c r="H15" s="23" t="s">
        <v>2</v>
      </c>
      <c r="I15" s="43" t="s">
        <v>122</v>
      </c>
      <c r="J15" s="72">
        <f>+[1]CONSOLIDADO!$G$259</f>
        <v>43.691756272401427</v>
      </c>
      <c r="K15" s="207" t="s">
        <v>118</v>
      </c>
      <c r="N15" s="213" t="s">
        <v>179</v>
      </c>
      <c r="P15" s="50" t="s">
        <v>110</v>
      </c>
      <c r="R15" s="50" t="s">
        <v>236</v>
      </c>
      <c r="T15" s="50" t="s">
        <v>7</v>
      </c>
    </row>
    <row r="16" spans="1:20" x14ac:dyDescent="0.25">
      <c r="A16" s="47" t="s">
        <v>43</v>
      </c>
      <c r="B16" s="2" t="s">
        <v>47</v>
      </c>
      <c r="C16" s="108" t="s">
        <v>151</v>
      </c>
      <c r="D16" s="23" t="s">
        <v>192</v>
      </c>
      <c r="E16" s="23"/>
      <c r="F16" s="55" t="s">
        <v>296</v>
      </c>
      <c r="G16" s="19" t="s">
        <v>296</v>
      </c>
      <c r="H16" s="23" t="s">
        <v>1</v>
      </c>
      <c r="I16" s="43" t="s">
        <v>3</v>
      </c>
      <c r="J16" s="72" t="s">
        <v>296</v>
      </c>
      <c r="K16" s="207" t="s">
        <v>118</v>
      </c>
      <c r="N16" s="213" t="s">
        <v>185</v>
      </c>
      <c r="R16" s="50" t="s">
        <v>237</v>
      </c>
      <c r="T16" s="50" t="s">
        <v>133</v>
      </c>
    </row>
    <row r="17" spans="1:20" x14ac:dyDescent="0.25">
      <c r="A17" s="47" t="s">
        <v>43</v>
      </c>
      <c r="B17" s="2" t="s">
        <v>47</v>
      </c>
      <c r="C17" s="108" t="s">
        <v>151</v>
      </c>
      <c r="D17" s="23" t="s">
        <v>200</v>
      </c>
      <c r="E17" s="23"/>
      <c r="F17" s="55">
        <v>10</v>
      </c>
      <c r="G17" s="19" t="s">
        <v>29</v>
      </c>
      <c r="H17" s="23" t="s">
        <v>2</v>
      </c>
      <c r="I17" s="43" t="s">
        <v>5</v>
      </c>
      <c r="J17" s="72">
        <f>+[1]CONSOLIDADO!$G$362</f>
        <v>49.605734767025091</v>
      </c>
      <c r="K17" s="207" t="s">
        <v>118</v>
      </c>
      <c r="N17" s="213" t="s">
        <v>276</v>
      </c>
      <c r="R17" s="50" t="s">
        <v>93</v>
      </c>
      <c r="T17" s="50" t="s">
        <v>352</v>
      </c>
    </row>
    <row r="18" spans="1:20" x14ac:dyDescent="0.25">
      <c r="A18" s="47" t="s">
        <v>43</v>
      </c>
      <c r="B18" s="2" t="s">
        <v>47</v>
      </c>
      <c r="C18" s="108" t="s">
        <v>151</v>
      </c>
      <c r="D18" s="23" t="s">
        <v>274</v>
      </c>
      <c r="E18" s="23"/>
      <c r="F18" s="55">
        <v>10</v>
      </c>
      <c r="G18" s="19" t="s">
        <v>27</v>
      </c>
      <c r="H18" s="23" t="s">
        <v>2</v>
      </c>
      <c r="I18" s="43" t="s">
        <v>338</v>
      </c>
      <c r="J18" s="72">
        <f>+[1]CONSOLIDADO!$G$361</f>
        <v>55.412186379928315</v>
      </c>
      <c r="K18" s="207" t="s">
        <v>118</v>
      </c>
      <c r="N18" s="213" t="s">
        <v>344</v>
      </c>
      <c r="R18" s="50" t="s">
        <v>238</v>
      </c>
      <c r="T18" s="50" t="s">
        <v>148</v>
      </c>
    </row>
    <row r="19" spans="1:20" x14ac:dyDescent="0.25">
      <c r="A19" s="47" t="s">
        <v>43</v>
      </c>
      <c r="B19" s="2" t="s">
        <v>47</v>
      </c>
      <c r="C19" s="108" t="s">
        <v>151</v>
      </c>
      <c r="D19" s="23" t="s">
        <v>176</v>
      </c>
      <c r="E19" s="23"/>
      <c r="F19" s="55">
        <v>11</v>
      </c>
      <c r="G19" s="19" t="s">
        <v>4</v>
      </c>
      <c r="H19" s="23" t="s">
        <v>2</v>
      </c>
      <c r="I19" s="43" t="s">
        <v>8</v>
      </c>
      <c r="J19" s="72">
        <f>+[1]CONSOLIDADO!$G$363</f>
        <v>44.767025089605731</v>
      </c>
      <c r="K19" s="207" t="s">
        <v>118</v>
      </c>
      <c r="N19" s="213" t="s">
        <v>178</v>
      </c>
      <c r="R19" s="50" t="s">
        <v>239</v>
      </c>
      <c r="T19" s="50" t="s">
        <v>202</v>
      </c>
    </row>
    <row r="20" spans="1:20" x14ac:dyDescent="0.25">
      <c r="A20" s="47" t="s">
        <v>43</v>
      </c>
      <c r="B20" s="2" t="s">
        <v>47</v>
      </c>
      <c r="C20" s="108" t="s">
        <v>151</v>
      </c>
      <c r="D20" s="23" t="s">
        <v>181</v>
      </c>
      <c r="E20" s="23"/>
      <c r="F20" s="55">
        <v>10</v>
      </c>
      <c r="G20" s="19" t="s">
        <v>27</v>
      </c>
      <c r="H20" s="23" t="s">
        <v>2</v>
      </c>
      <c r="I20" s="43" t="s">
        <v>144</v>
      </c>
      <c r="J20" s="72">
        <f>+[1]CONSOLIDADO!$G$364</f>
        <v>59.121863799283148</v>
      </c>
      <c r="K20" s="207" t="s">
        <v>118</v>
      </c>
      <c r="N20" s="213" t="s">
        <v>277</v>
      </c>
      <c r="R20" s="50" t="s">
        <v>240</v>
      </c>
      <c r="T20" s="50" t="s">
        <v>8</v>
      </c>
    </row>
    <row r="21" spans="1:20" x14ac:dyDescent="0.25">
      <c r="A21" s="47" t="s">
        <v>43</v>
      </c>
      <c r="B21" s="2" t="s">
        <v>47</v>
      </c>
      <c r="C21" s="108" t="s">
        <v>151</v>
      </c>
      <c r="D21" s="23" t="s">
        <v>283</v>
      </c>
      <c r="E21" s="23"/>
      <c r="F21" s="55">
        <v>10</v>
      </c>
      <c r="G21" s="19" t="s">
        <v>27</v>
      </c>
      <c r="H21" s="23" t="s">
        <v>2</v>
      </c>
      <c r="I21" s="43" t="s">
        <v>126</v>
      </c>
      <c r="J21" s="72">
        <f>+[1]CONSOLIDADO!$G$367</f>
        <v>46.379928315412201</v>
      </c>
      <c r="K21" s="207" t="s">
        <v>118</v>
      </c>
      <c r="N21" s="213" t="s">
        <v>350</v>
      </c>
      <c r="R21" s="50" t="s">
        <v>89</v>
      </c>
      <c r="T21" s="50" t="s">
        <v>8</v>
      </c>
    </row>
    <row r="22" spans="1:20" x14ac:dyDescent="0.25">
      <c r="A22" s="47" t="s">
        <v>43</v>
      </c>
      <c r="B22" s="2" t="s">
        <v>47</v>
      </c>
      <c r="C22" s="108" t="s">
        <v>151</v>
      </c>
      <c r="D22" s="23" t="s">
        <v>163</v>
      </c>
      <c r="E22" s="23"/>
      <c r="F22" s="55">
        <v>10</v>
      </c>
      <c r="G22" s="19" t="s">
        <v>27</v>
      </c>
      <c r="H22" s="23" t="s">
        <v>2</v>
      </c>
      <c r="I22" s="43" t="s">
        <v>122</v>
      </c>
      <c r="J22" s="72">
        <f>+[1]CONSOLIDADO!$G$365</f>
        <v>52.455197132616476</v>
      </c>
      <c r="K22" s="207" t="s">
        <v>118</v>
      </c>
      <c r="N22" s="213" t="s">
        <v>176</v>
      </c>
      <c r="R22" s="50" t="s">
        <v>88</v>
      </c>
      <c r="T22" s="50" t="s">
        <v>149</v>
      </c>
    </row>
    <row r="23" spans="1:20" x14ac:dyDescent="0.25">
      <c r="A23" s="47" t="s">
        <v>43</v>
      </c>
      <c r="B23" s="2" t="s">
        <v>47</v>
      </c>
      <c r="C23" s="108" t="s">
        <v>151</v>
      </c>
      <c r="D23" s="23" t="s">
        <v>157</v>
      </c>
      <c r="E23" s="23"/>
      <c r="F23" s="55">
        <f>2030-2019</f>
        <v>11</v>
      </c>
      <c r="G23" s="19" t="s">
        <v>4</v>
      </c>
      <c r="H23" s="23" t="s">
        <v>2</v>
      </c>
      <c r="I23" s="43" t="s">
        <v>125</v>
      </c>
      <c r="J23" s="72">
        <f>+[1]CONSOLIDADO!$G$366</f>
        <v>39.928315412186393</v>
      </c>
      <c r="K23" s="207" t="s">
        <v>118</v>
      </c>
      <c r="N23" s="213" t="s">
        <v>336</v>
      </c>
      <c r="R23" s="50" t="s">
        <v>115</v>
      </c>
      <c r="T23" s="50" t="s">
        <v>17</v>
      </c>
    </row>
    <row r="24" spans="1:20" x14ac:dyDescent="0.25">
      <c r="A24" s="47" t="s">
        <v>43</v>
      </c>
      <c r="B24" s="2" t="s">
        <v>49</v>
      </c>
      <c r="C24" s="108" t="s">
        <v>151</v>
      </c>
      <c r="D24" s="23" t="s">
        <v>200</v>
      </c>
      <c r="E24" s="23"/>
      <c r="F24" s="55">
        <v>10</v>
      </c>
      <c r="G24" s="19" t="s">
        <v>27</v>
      </c>
      <c r="H24" s="23" t="s">
        <v>2</v>
      </c>
      <c r="I24" s="43" t="s">
        <v>5</v>
      </c>
      <c r="J24" s="72">
        <f>+[1]CONSOLIDADO!$G$388</f>
        <v>55.483870967741936</v>
      </c>
      <c r="K24" s="207" t="s">
        <v>118</v>
      </c>
      <c r="N24" s="213" t="s">
        <v>278</v>
      </c>
      <c r="R24" s="50" t="s">
        <v>15</v>
      </c>
      <c r="T24" s="50" t="s">
        <v>134</v>
      </c>
    </row>
    <row r="25" spans="1:20" x14ac:dyDescent="0.25">
      <c r="A25" s="47" t="s">
        <v>43</v>
      </c>
      <c r="B25" s="2" t="s">
        <v>49</v>
      </c>
      <c r="C25" s="108" t="s">
        <v>151</v>
      </c>
      <c r="D25" s="23" t="s">
        <v>181</v>
      </c>
      <c r="E25" s="23"/>
      <c r="F25" s="55">
        <v>10</v>
      </c>
      <c r="G25" s="19" t="s">
        <v>27</v>
      </c>
      <c r="H25" s="23" t="s">
        <v>2</v>
      </c>
      <c r="I25" s="43" t="s">
        <v>144</v>
      </c>
      <c r="J25" s="72" t="s">
        <v>296</v>
      </c>
      <c r="K25" s="207" t="s">
        <v>118</v>
      </c>
      <c r="N25" s="213" t="s">
        <v>169</v>
      </c>
      <c r="R25" s="50" t="s">
        <v>82</v>
      </c>
      <c r="T25" s="50" t="s">
        <v>208</v>
      </c>
    </row>
    <row r="26" spans="1:20" x14ac:dyDescent="0.25">
      <c r="A26" s="47" t="s">
        <v>43</v>
      </c>
      <c r="B26" s="2" t="s">
        <v>49</v>
      </c>
      <c r="C26" s="108" t="s">
        <v>151</v>
      </c>
      <c r="D26" s="23" t="s">
        <v>163</v>
      </c>
      <c r="E26" s="23"/>
      <c r="F26" s="55">
        <v>10</v>
      </c>
      <c r="G26" s="19" t="s">
        <v>31</v>
      </c>
      <c r="H26" s="23" t="s">
        <v>2</v>
      </c>
      <c r="I26" s="43" t="s">
        <v>122</v>
      </c>
      <c r="J26" s="72">
        <f>+[1]CONSOLIDADO!$G$389</f>
        <v>67.616487455197174</v>
      </c>
      <c r="K26" s="207" t="s">
        <v>118</v>
      </c>
      <c r="N26" s="213" t="s">
        <v>279</v>
      </c>
      <c r="R26" s="50" t="s">
        <v>241</v>
      </c>
      <c r="T26" s="50" t="s">
        <v>144</v>
      </c>
    </row>
    <row r="27" spans="1:20" x14ac:dyDescent="0.25">
      <c r="A27" s="47" t="s">
        <v>43</v>
      </c>
      <c r="B27" s="2" t="s">
        <v>49</v>
      </c>
      <c r="C27" s="108" t="s">
        <v>151</v>
      </c>
      <c r="D27" s="23" t="s">
        <v>157</v>
      </c>
      <c r="E27" s="23"/>
      <c r="F27" s="55">
        <v>10</v>
      </c>
      <c r="G27" s="19" t="s">
        <v>296</v>
      </c>
      <c r="H27" s="23" t="s">
        <v>1</v>
      </c>
      <c r="I27" s="43" t="s">
        <v>125</v>
      </c>
      <c r="J27" s="72">
        <f>+[1]CONSOLIDADO!$G$390</f>
        <v>50.412186379928322</v>
      </c>
      <c r="K27" s="207" t="s">
        <v>118</v>
      </c>
      <c r="N27" s="213" t="s">
        <v>181</v>
      </c>
      <c r="R27" s="50" t="s">
        <v>96</v>
      </c>
      <c r="T27" s="50" t="s">
        <v>141</v>
      </c>
    </row>
    <row r="28" spans="1:20" x14ac:dyDescent="0.25">
      <c r="A28" s="47" t="s">
        <v>43</v>
      </c>
      <c r="B28" s="2" t="s">
        <v>45</v>
      </c>
      <c r="C28" s="108" t="s">
        <v>151</v>
      </c>
      <c r="D28" s="23" t="s">
        <v>200</v>
      </c>
      <c r="E28" s="23"/>
      <c r="F28" s="55">
        <v>11</v>
      </c>
      <c r="G28" s="19" t="s">
        <v>4</v>
      </c>
      <c r="H28" s="23" t="s">
        <v>2</v>
      </c>
      <c r="I28" s="43" t="s">
        <v>5</v>
      </c>
      <c r="J28" s="72">
        <f>+[1]CONSOLIDADO!$G$436</f>
        <v>39.641577060931915</v>
      </c>
      <c r="K28" s="207" t="s">
        <v>118</v>
      </c>
      <c r="N28" s="213" t="s">
        <v>280</v>
      </c>
      <c r="R28" s="50" t="s">
        <v>36</v>
      </c>
      <c r="T28" s="50" t="s">
        <v>14</v>
      </c>
    </row>
    <row r="29" spans="1:20" x14ac:dyDescent="0.25">
      <c r="A29" s="47" t="s">
        <v>43</v>
      </c>
      <c r="B29" s="2" t="s">
        <v>45</v>
      </c>
      <c r="C29" s="108" t="s">
        <v>151</v>
      </c>
      <c r="D29" s="23" t="s">
        <v>274</v>
      </c>
      <c r="E29" s="23"/>
      <c r="F29" s="55">
        <v>10</v>
      </c>
      <c r="G29" s="19" t="s">
        <v>6</v>
      </c>
      <c r="H29" s="23" t="s">
        <v>2</v>
      </c>
      <c r="I29" s="43" t="s">
        <v>338</v>
      </c>
      <c r="J29" s="72">
        <f>+[1]CONSOLIDADO!$G$440</f>
        <v>34.569892473118273</v>
      </c>
      <c r="K29" s="207" t="s">
        <v>118</v>
      </c>
      <c r="N29" s="213" t="s">
        <v>281</v>
      </c>
      <c r="R29" s="50" t="s">
        <v>37</v>
      </c>
      <c r="T29" s="50" t="s">
        <v>122</v>
      </c>
    </row>
    <row r="30" spans="1:20" x14ac:dyDescent="0.25">
      <c r="A30" s="47" t="s">
        <v>43</v>
      </c>
      <c r="B30" s="2" t="s">
        <v>45</v>
      </c>
      <c r="C30" s="108" t="s">
        <v>151</v>
      </c>
      <c r="D30" s="23" t="s">
        <v>181</v>
      </c>
      <c r="E30" s="23"/>
      <c r="F30" s="55">
        <v>13</v>
      </c>
      <c r="G30" s="19" t="s">
        <v>124</v>
      </c>
      <c r="H30" s="23" t="s">
        <v>2</v>
      </c>
      <c r="I30" s="43" t="s">
        <v>144</v>
      </c>
      <c r="J30" s="72">
        <f>+[1]CONSOLIDADO!$G$437</f>
        <v>44.498207885304666</v>
      </c>
      <c r="K30" s="207" t="s">
        <v>118</v>
      </c>
      <c r="N30" s="213" t="s">
        <v>341</v>
      </c>
      <c r="R30" s="50" t="s">
        <v>99</v>
      </c>
      <c r="T30" s="50" t="s">
        <v>390</v>
      </c>
    </row>
    <row r="31" spans="1:20" x14ac:dyDescent="0.25">
      <c r="A31" s="47" t="s">
        <v>43</v>
      </c>
      <c r="B31" s="2" t="s">
        <v>45</v>
      </c>
      <c r="C31" s="108" t="s">
        <v>151</v>
      </c>
      <c r="D31" s="23" t="s">
        <v>163</v>
      </c>
      <c r="E31" s="23"/>
      <c r="F31" s="55">
        <v>9</v>
      </c>
      <c r="G31" s="19" t="s">
        <v>127</v>
      </c>
      <c r="H31" s="23" t="s">
        <v>2</v>
      </c>
      <c r="I31" s="43" t="s">
        <v>122</v>
      </c>
      <c r="J31" s="72">
        <f>+[1]CONSOLIDADO!$G$438</f>
        <v>41.146953405017932</v>
      </c>
      <c r="K31" s="207" t="s">
        <v>118</v>
      </c>
      <c r="N31" s="213" t="s">
        <v>282</v>
      </c>
      <c r="R31" s="50" t="s">
        <v>116</v>
      </c>
      <c r="T31" s="50" t="s">
        <v>353</v>
      </c>
    </row>
    <row r="32" spans="1:20" ht="28.5" x14ac:dyDescent="0.25">
      <c r="A32" s="47" t="s">
        <v>43</v>
      </c>
      <c r="B32" s="2" t="s">
        <v>45</v>
      </c>
      <c r="C32" s="108" t="s">
        <v>151</v>
      </c>
      <c r="D32" s="23" t="s">
        <v>157</v>
      </c>
      <c r="E32" s="23"/>
      <c r="F32" s="55">
        <v>10</v>
      </c>
      <c r="G32" s="19" t="s">
        <v>6</v>
      </c>
      <c r="H32" s="23" t="s">
        <v>2</v>
      </c>
      <c r="I32" s="43" t="s">
        <v>125</v>
      </c>
      <c r="J32" s="72">
        <f>+[1]CONSOLIDADO!$G$439</f>
        <v>34.659498207885299</v>
      </c>
      <c r="K32" s="207" t="s">
        <v>118</v>
      </c>
      <c r="N32" s="213" t="s">
        <v>283</v>
      </c>
      <c r="R32" s="50" t="s">
        <v>107</v>
      </c>
      <c r="T32" s="50" t="s">
        <v>139</v>
      </c>
    </row>
    <row r="33" spans="1:20" x14ac:dyDescent="0.25">
      <c r="A33" s="47" t="s">
        <v>43</v>
      </c>
      <c r="B33" s="2" t="s">
        <v>44</v>
      </c>
      <c r="C33" s="108" t="s">
        <v>151</v>
      </c>
      <c r="D33" s="23" t="s">
        <v>200</v>
      </c>
      <c r="E33" s="23"/>
      <c r="F33" s="55">
        <v>10</v>
      </c>
      <c r="G33" s="19" t="s">
        <v>29</v>
      </c>
      <c r="H33" s="23" t="s">
        <v>2</v>
      </c>
      <c r="I33" s="43" t="s">
        <v>5</v>
      </c>
      <c r="J33" s="72">
        <f>+[1]CONSOLIDADO!$G$482</f>
        <v>61.863799283154144</v>
      </c>
      <c r="K33" s="207" t="s">
        <v>118</v>
      </c>
      <c r="N33" s="213" t="s">
        <v>163</v>
      </c>
      <c r="R33" s="50" t="s">
        <v>242</v>
      </c>
      <c r="T33" s="50" t="s">
        <v>342</v>
      </c>
    </row>
    <row r="34" spans="1:20" x14ac:dyDescent="0.25">
      <c r="A34" s="47" t="s">
        <v>43</v>
      </c>
      <c r="B34" s="2" t="s">
        <v>44</v>
      </c>
      <c r="C34" s="108" t="s">
        <v>151</v>
      </c>
      <c r="D34" s="23" t="s">
        <v>274</v>
      </c>
      <c r="E34" s="23"/>
      <c r="F34" s="55">
        <f>2030-2016</f>
        <v>14</v>
      </c>
      <c r="G34" s="19" t="s">
        <v>123</v>
      </c>
      <c r="H34" s="23" t="s">
        <v>2</v>
      </c>
      <c r="I34" s="43" t="s">
        <v>338</v>
      </c>
      <c r="J34" s="72">
        <f>+[1]CONSOLIDADO!$G$483</f>
        <v>54.444444444444443</v>
      </c>
      <c r="K34" s="207" t="s">
        <v>118</v>
      </c>
      <c r="N34" s="213" t="s">
        <v>284</v>
      </c>
      <c r="R34" s="50" t="s">
        <v>87</v>
      </c>
      <c r="T34" s="50" t="s">
        <v>212</v>
      </c>
    </row>
    <row r="35" spans="1:20" x14ac:dyDescent="0.25">
      <c r="A35" s="47" t="s">
        <v>43</v>
      </c>
      <c r="B35" s="2" t="s">
        <v>44</v>
      </c>
      <c r="C35" s="108" t="s">
        <v>151</v>
      </c>
      <c r="D35" s="23" t="s">
        <v>176</v>
      </c>
      <c r="E35" s="23"/>
      <c r="F35" s="55" t="s">
        <v>296</v>
      </c>
      <c r="G35" s="19" t="s">
        <v>296</v>
      </c>
      <c r="H35" s="23" t="s">
        <v>1</v>
      </c>
      <c r="I35" s="43" t="s">
        <v>8</v>
      </c>
      <c r="J35" s="72">
        <f>+[1]CONSOLIDADO!$G$486</f>
        <v>40.666666666666679</v>
      </c>
      <c r="K35" s="207" t="s">
        <v>118</v>
      </c>
      <c r="N35" s="213" t="s">
        <v>285</v>
      </c>
      <c r="R35" s="50" t="s">
        <v>243</v>
      </c>
      <c r="T35" s="50" t="s">
        <v>213</v>
      </c>
    </row>
    <row r="36" spans="1:20" x14ac:dyDescent="0.25">
      <c r="A36" s="47" t="s">
        <v>43</v>
      </c>
      <c r="B36" s="2" t="s">
        <v>44</v>
      </c>
      <c r="C36" s="108" t="s">
        <v>151</v>
      </c>
      <c r="D36" s="23" t="s">
        <v>181</v>
      </c>
      <c r="E36" s="23"/>
      <c r="F36" s="55">
        <v>10</v>
      </c>
      <c r="G36" s="19" t="s">
        <v>29</v>
      </c>
      <c r="H36" s="23" t="s">
        <v>2</v>
      </c>
      <c r="I36" s="43" t="s">
        <v>144</v>
      </c>
      <c r="J36" s="72">
        <f>+[1]CONSOLIDADO!$G$484</f>
        <v>56.379928315412187</v>
      </c>
      <c r="K36" s="207" t="s">
        <v>118</v>
      </c>
      <c r="N36" s="23" t="s">
        <v>385</v>
      </c>
      <c r="R36" s="50" t="s">
        <v>244</v>
      </c>
      <c r="T36" s="50" t="s">
        <v>194</v>
      </c>
    </row>
    <row r="37" spans="1:20" x14ac:dyDescent="0.25">
      <c r="A37" s="47" t="s">
        <v>43</v>
      </c>
      <c r="B37" s="2" t="s">
        <v>44</v>
      </c>
      <c r="C37" s="108" t="s">
        <v>151</v>
      </c>
      <c r="D37" s="23" t="s">
        <v>163</v>
      </c>
      <c r="E37" s="23"/>
      <c r="F37" s="55">
        <v>10</v>
      </c>
      <c r="G37" s="19" t="s">
        <v>29</v>
      </c>
      <c r="H37" s="23" t="s">
        <v>2</v>
      </c>
      <c r="I37" s="43" t="s">
        <v>122</v>
      </c>
      <c r="J37" s="72">
        <f>+[1]CONSOLIDADO!$G$485</f>
        <v>27.025089605734767</v>
      </c>
      <c r="K37" s="207" t="s">
        <v>118</v>
      </c>
      <c r="N37" s="213" t="s">
        <v>286</v>
      </c>
      <c r="R37" s="50" t="s">
        <v>56</v>
      </c>
      <c r="T37" s="50" t="s">
        <v>125</v>
      </c>
    </row>
    <row r="38" spans="1:20" ht="28.5" x14ac:dyDescent="0.25">
      <c r="A38" s="47" t="s">
        <v>50</v>
      </c>
      <c r="B38" s="2" t="s">
        <v>52</v>
      </c>
      <c r="C38" s="108" t="s">
        <v>151</v>
      </c>
      <c r="D38" s="23" t="s">
        <v>200</v>
      </c>
      <c r="E38" s="23"/>
      <c r="F38" s="55">
        <v>12</v>
      </c>
      <c r="G38" s="19" t="s">
        <v>300</v>
      </c>
      <c r="H38" s="23" t="s">
        <v>2</v>
      </c>
      <c r="I38" s="43" t="s">
        <v>5</v>
      </c>
      <c r="J38" s="69">
        <v>62.670250896057361</v>
      </c>
      <c r="K38" s="207" t="s">
        <v>118</v>
      </c>
      <c r="N38" s="213" t="s">
        <v>177</v>
      </c>
      <c r="R38" s="50" t="s">
        <v>103</v>
      </c>
      <c r="T38" s="50" t="s">
        <v>343</v>
      </c>
    </row>
    <row r="39" spans="1:20" x14ac:dyDescent="0.25">
      <c r="A39" s="47" t="s">
        <v>50</v>
      </c>
      <c r="B39" s="2" t="s">
        <v>52</v>
      </c>
      <c r="C39" s="108" t="s">
        <v>151</v>
      </c>
      <c r="D39" s="23" t="s">
        <v>274</v>
      </c>
      <c r="E39" s="23"/>
      <c r="F39" s="55">
        <v>12</v>
      </c>
      <c r="G39" s="19" t="s">
        <v>300</v>
      </c>
      <c r="H39" s="23" t="s">
        <v>2</v>
      </c>
      <c r="I39" s="43" t="s">
        <v>338</v>
      </c>
      <c r="J39" s="69">
        <v>65.465949820788538</v>
      </c>
      <c r="K39" s="207" t="s">
        <v>118</v>
      </c>
      <c r="N39" s="213" t="s">
        <v>287</v>
      </c>
      <c r="R39" s="50" t="s">
        <v>245</v>
      </c>
      <c r="T39" s="50" t="s">
        <v>204</v>
      </c>
    </row>
    <row r="40" spans="1:20" ht="14.25" customHeight="1" x14ac:dyDescent="0.25">
      <c r="A40" s="47" t="s">
        <v>50</v>
      </c>
      <c r="B40" s="2" t="s">
        <v>52</v>
      </c>
      <c r="C40" s="108" t="s">
        <v>151</v>
      </c>
      <c r="D40" s="23" t="s">
        <v>350</v>
      </c>
      <c r="E40" s="55" t="s">
        <v>351</v>
      </c>
      <c r="F40" s="55">
        <v>10</v>
      </c>
      <c r="G40" s="19" t="s">
        <v>27</v>
      </c>
      <c r="H40" s="23" t="s">
        <v>2</v>
      </c>
      <c r="I40" s="43" t="s">
        <v>352</v>
      </c>
      <c r="J40" s="72">
        <f>+[2]IMPLEMENTACIÓN!$W$43</f>
        <v>53.369175627240139</v>
      </c>
      <c r="K40" s="207" t="s">
        <v>118</v>
      </c>
      <c r="N40" s="213" t="s">
        <v>288</v>
      </c>
      <c r="R40" s="50" t="s">
        <v>60</v>
      </c>
      <c r="T40" s="50" t="s">
        <v>126</v>
      </c>
    </row>
    <row r="41" spans="1:20" ht="15.75" customHeight="1" x14ac:dyDescent="0.25">
      <c r="A41" s="47" t="s">
        <v>50</v>
      </c>
      <c r="B41" s="2" t="s">
        <v>52</v>
      </c>
      <c r="C41" s="108" t="s">
        <v>151</v>
      </c>
      <c r="D41" s="23" t="s">
        <v>181</v>
      </c>
      <c r="E41" s="23"/>
      <c r="F41" s="55">
        <v>10</v>
      </c>
      <c r="G41" s="19" t="s">
        <v>27</v>
      </c>
      <c r="H41" s="23" t="s">
        <v>2</v>
      </c>
      <c r="I41" s="43" t="s">
        <v>144</v>
      </c>
      <c r="J41" s="69">
        <v>65.645161290322577</v>
      </c>
      <c r="K41" s="207" t="s">
        <v>118</v>
      </c>
      <c r="N41" s="213" t="s">
        <v>157</v>
      </c>
      <c r="R41" s="50" t="s">
        <v>246</v>
      </c>
      <c r="T41" s="50" t="s">
        <v>211</v>
      </c>
    </row>
    <row r="42" spans="1:20" x14ac:dyDescent="0.25">
      <c r="A42" s="47" t="s">
        <v>50</v>
      </c>
      <c r="B42" s="2" t="s">
        <v>52</v>
      </c>
      <c r="C42" s="108" t="s">
        <v>151</v>
      </c>
      <c r="D42" s="23" t="s">
        <v>163</v>
      </c>
      <c r="E42" s="23"/>
      <c r="F42" s="55">
        <v>10</v>
      </c>
      <c r="G42" s="19" t="s">
        <v>9</v>
      </c>
      <c r="H42" s="23" t="s">
        <v>2</v>
      </c>
      <c r="I42" s="43" t="s">
        <v>122</v>
      </c>
      <c r="J42" s="69">
        <v>58.028673835125439</v>
      </c>
      <c r="K42" s="207" t="s">
        <v>118</v>
      </c>
      <c r="N42" s="213" t="s">
        <v>289</v>
      </c>
      <c r="R42" s="50" t="s">
        <v>247</v>
      </c>
      <c r="T42" s="50" t="s">
        <v>209</v>
      </c>
    </row>
    <row r="43" spans="1:20" ht="17.25" customHeight="1" x14ac:dyDescent="0.25">
      <c r="A43" s="47" t="s">
        <v>50</v>
      </c>
      <c r="B43" s="2" t="s">
        <v>52</v>
      </c>
      <c r="C43" s="108" t="s">
        <v>151</v>
      </c>
      <c r="D43" s="23" t="s">
        <v>157</v>
      </c>
      <c r="E43" s="23"/>
      <c r="F43" s="55">
        <v>10</v>
      </c>
      <c r="G43" s="19" t="s">
        <v>27</v>
      </c>
      <c r="H43" s="23" t="s">
        <v>2</v>
      </c>
      <c r="I43" s="43" t="s">
        <v>125</v>
      </c>
      <c r="J43" s="69">
        <v>65.627240143369193</v>
      </c>
      <c r="K43" s="207" t="s">
        <v>118</v>
      </c>
      <c r="N43" s="213" t="s">
        <v>290</v>
      </c>
      <c r="R43" s="50" t="s">
        <v>74</v>
      </c>
      <c r="T43" s="50" t="s">
        <v>391</v>
      </c>
    </row>
    <row r="44" spans="1:20" ht="15" customHeight="1" x14ac:dyDescent="0.25">
      <c r="A44" s="47" t="s">
        <v>50</v>
      </c>
      <c r="B44" s="2" t="s">
        <v>56</v>
      </c>
      <c r="C44" s="108" t="s">
        <v>151</v>
      </c>
      <c r="D44" s="23" t="s">
        <v>270</v>
      </c>
      <c r="E44" s="23"/>
      <c r="F44" s="55" t="s">
        <v>296</v>
      </c>
      <c r="G44" s="19" t="s">
        <v>296</v>
      </c>
      <c r="H44" s="23" t="s">
        <v>1</v>
      </c>
      <c r="I44" s="43" t="s">
        <v>337</v>
      </c>
      <c r="J44" s="72" t="s">
        <v>296</v>
      </c>
      <c r="K44" s="207" t="s">
        <v>118</v>
      </c>
      <c r="N44" s="213" t="s">
        <v>348</v>
      </c>
      <c r="R44" s="50" t="s">
        <v>248</v>
      </c>
      <c r="T44" s="50"/>
    </row>
    <row r="45" spans="1:20" x14ac:dyDescent="0.25">
      <c r="A45" s="47" t="s">
        <v>50</v>
      </c>
      <c r="B45" s="2" t="s">
        <v>56</v>
      </c>
      <c r="C45" s="108" t="s">
        <v>151</v>
      </c>
      <c r="D45" s="23" t="s">
        <v>270</v>
      </c>
      <c r="E45" s="23"/>
      <c r="F45" s="55" t="s">
        <v>296</v>
      </c>
      <c r="G45" s="19" t="s">
        <v>296</v>
      </c>
      <c r="H45" s="23" t="s">
        <v>1</v>
      </c>
      <c r="I45" s="43" t="s">
        <v>337</v>
      </c>
      <c r="J45" s="72" t="s">
        <v>296</v>
      </c>
      <c r="K45" s="207" t="s">
        <v>118</v>
      </c>
      <c r="N45" s="213" t="s">
        <v>291</v>
      </c>
      <c r="R45" s="50" t="s">
        <v>40</v>
      </c>
      <c r="T45" s="50"/>
    </row>
    <row r="46" spans="1:20" ht="14.25" customHeight="1" x14ac:dyDescent="0.25">
      <c r="A46" s="47" t="s">
        <v>50</v>
      </c>
      <c r="B46" s="2" t="s">
        <v>56</v>
      </c>
      <c r="C46" s="108" t="s">
        <v>151</v>
      </c>
      <c r="D46" s="23" t="s">
        <v>200</v>
      </c>
      <c r="E46" s="55" t="s">
        <v>346</v>
      </c>
      <c r="F46" s="55">
        <v>3</v>
      </c>
      <c r="G46" s="19" t="s">
        <v>305</v>
      </c>
      <c r="H46" s="23" t="s">
        <v>2</v>
      </c>
      <c r="I46" s="43" t="s">
        <v>5</v>
      </c>
      <c r="J46" s="72" t="s">
        <v>296</v>
      </c>
      <c r="K46" s="207" t="s">
        <v>118</v>
      </c>
      <c r="N46" s="213" t="s">
        <v>201</v>
      </c>
      <c r="R46" s="50" t="s">
        <v>38</v>
      </c>
      <c r="T46" s="50"/>
    </row>
    <row r="47" spans="1:20" x14ac:dyDescent="0.25">
      <c r="A47" s="47" t="s">
        <v>50</v>
      </c>
      <c r="B47" s="2" t="s">
        <v>56</v>
      </c>
      <c r="C47" s="108" t="s">
        <v>151</v>
      </c>
      <c r="D47" s="23" t="s">
        <v>347</v>
      </c>
      <c r="E47" s="23"/>
      <c r="F47" s="55" t="s">
        <v>296</v>
      </c>
      <c r="G47" s="19" t="s">
        <v>296</v>
      </c>
      <c r="H47" s="23" t="s">
        <v>1</v>
      </c>
      <c r="I47" s="43" t="s">
        <v>193</v>
      </c>
      <c r="J47" s="72" t="s">
        <v>296</v>
      </c>
      <c r="K47" s="207" t="s">
        <v>118</v>
      </c>
      <c r="N47" s="213" t="s">
        <v>292</v>
      </c>
      <c r="R47" s="50" t="s">
        <v>51</v>
      </c>
      <c r="T47" s="50"/>
    </row>
    <row r="48" spans="1:20" ht="15.75" customHeight="1" x14ac:dyDescent="0.25">
      <c r="A48" s="47" t="s">
        <v>50</v>
      </c>
      <c r="B48" s="2" t="s">
        <v>56</v>
      </c>
      <c r="C48" s="108" t="s">
        <v>151</v>
      </c>
      <c r="D48" s="23" t="s">
        <v>274</v>
      </c>
      <c r="E48" s="23"/>
      <c r="F48" s="55" t="s">
        <v>296</v>
      </c>
      <c r="G48" s="19" t="s">
        <v>296</v>
      </c>
      <c r="H48" s="23" t="s">
        <v>1</v>
      </c>
      <c r="I48" s="43" t="s">
        <v>338</v>
      </c>
      <c r="J48" s="72" t="s">
        <v>296</v>
      </c>
      <c r="K48" s="207" t="s">
        <v>118</v>
      </c>
      <c r="N48" s="213" t="s">
        <v>335</v>
      </c>
      <c r="R48" s="50" t="s">
        <v>249</v>
      </c>
      <c r="T48" s="50"/>
    </row>
    <row r="49" spans="1:20" ht="15" customHeight="1" x14ac:dyDescent="0.25">
      <c r="A49" s="47" t="s">
        <v>50</v>
      </c>
      <c r="B49" s="2" t="s">
        <v>56</v>
      </c>
      <c r="C49" s="108" t="s">
        <v>151</v>
      </c>
      <c r="D49" s="105" t="s">
        <v>185</v>
      </c>
      <c r="E49" s="105"/>
      <c r="F49" s="55">
        <v>9</v>
      </c>
      <c r="G49" s="19" t="s">
        <v>127</v>
      </c>
      <c r="H49" s="23" t="s">
        <v>2</v>
      </c>
      <c r="I49" s="43" t="s">
        <v>7</v>
      </c>
      <c r="J49" s="72" t="s">
        <v>296</v>
      </c>
      <c r="K49" s="207" t="s">
        <v>118</v>
      </c>
      <c r="N49" s="213" t="s">
        <v>293</v>
      </c>
      <c r="R49" s="50" t="s">
        <v>73</v>
      </c>
      <c r="T49" s="50"/>
    </row>
    <row r="50" spans="1:20" x14ac:dyDescent="0.25">
      <c r="A50" s="47" t="s">
        <v>50</v>
      </c>
      <c r="B50" s="125" t="s">
        <v>56</v>
      </c>
      <c r="C50" s="108" t="s">
        <v>151</v>
      </c>
      <c r="D50" s="23" t="s">
        <v>176</v>
      </c>
      <c r="E50" s="23"/>
      <c r="F50" s="55" t="s">
        <v>296</v>
      </c>
      <c r="G50" s="19" t="s">
        <v>296</v>
      </c>
      <c r="H50" s="23" t="s">
        <v>1</v>
      </c>
      <c r="I50" s="43" t="s">
        <v>8</v>
      </c>
      <c r="J50" s="216" t="s">
        <v>296</v>
      </c>
      <c r="K50" s="207" t="s">
        <v>118</v>
      </c>
      <c r="N50" s="217" t="s">
        <v>270</v>
      </c>
      <c r="R50" s="50" t="s">
        <v>250</v>
      </c>
      <c r="T50" s="50"/>
    </row>
    <row r="51" spans="1:20" x14ac:dyDescent="0.25">
      <c r="A51" s="47" t="s">
        <v>50</v>
      </c>
      <c r="B51" s="125" t="s">
        <v>56</v>
      </c>
      <c r="C51" s="108" t="s">
        <v>151</v>
      </c>
      <c r="D51" s="23" t="s">
        <v>278</v>
      </c>
      <c r="E51" s="23"/>
      <c r="F51" s="55" t="s">
        <v>296</v>
      </c>
      <c r="G51" s="19" t="s">
        <v>296</v>
      </c>
      <c r="H51" s="23" t="s">
        <v>1</v>
      </c>
      <c r="I51" s="43" t="s">
        <v>17</v>
      </c>
      <c r="J51" s="72" t="s">
        <v>296</v>
      </c>
      <c r="K51" s="207" t="s">
        <v>118</v>
      </c>
      <c r="N51" s="218" t="s">
        <v>296</v>
      </c>
      <c r="R51" s="50" t="s">
        <v>251</v>
      </c>
      <c r="T51" s="50"/>
    </row>
    <row r="52" spans="1:20" x14ac:dyDescent="0.25">
      <c r="A52" s="47" t="s">
        <v>50</v>
      </c>
      <c r="B52" s="125" t="s">
        <v>56</v>
      </c>
      <c r="C52" s="108" t="s">
        <v>151</v>
      </c>
      <c r="D52" s="2" t="s">
        <v>169</v>
      </c>
      <c r="E52" s="2"/>
      <c r="F52" s="55">
        <v>2</v>
      </c>
      <c r="G52" s="19" t="s">
        <v>306</v>
      </c>
      <c r="H52" s="23" t="s">
        <v>2</v>
      </c>
      <c r="I52" s="43" t="s">
        <v>134</v>
      </c>
      <c r="J52" s="72" t="s">
        <v>296</v>
      </c>
      <c r="K52" s="207" t="s">
        <v>118</v>
      </c>
      <c r="R52" s="50" t="s">
        <v>252</v>
      </c>
      <c r="T52" s="50"/>
    </row>
    <row r="53" spans="1:20" x14ac:dyDescent="0.25">
      <c r="A53" s="47" t="s">
        <v>50</v>
      </c>
      <c r="B53" s="125" t="s">
        <v>56</v>
      </c>
      <c r="C53" s="108" t="s">
        <v>151</v>
      </c>
      <c r="D53" s="23" t="s">
        <v>181</v>
      </c>
      <c r="E53" s="23"/>
      <c r="F53" s="55" t="s">
        <v>296</v>
      </c>
      <c r="G53" s="19" t="s">
        <v>296</v>
      </c>
      <c r="H53" s="23" t="s">
        <v>1</v>
      </c>
      <c r="I53" s="43" t="s">
        <v>144</v>
      </c>
      <c r="J53" s="72" t="s">
        <v>296</v>
      </c>
      <c r="K53" s="207" t="s">
        <v>118</v>
      </c>
      <c r="R53" s="50" t="s">
        <v>63</v>
      </c>
      <c r="T53" s="50"/>
    </row>
    <row r="54" spans="1:20" x14ac:dyDescent="0.25">
      <c r="A54" s="47" t="s">
        <v>50</v>
      </c>
      <c r="B54" s="125" t="s">
        <v>56</v>
      </c>
      <c r="C54" s="108" t="s">
        <v>151</v>
      </c>
      <c r="D54" s="23" t="s">
        <v>280</v>
      </c>
      <c r="E54" s="23"/>
      <c r="F54" s="55">
        <v>9</v>
      </c>
      <c r="G54" s="19" t="s">
        <v>127</v>
      </c>
      <c r="H54" s="23" t="s">
        <v>1</v>
      </c>
      <c r="I54" s="43" t="s">
        <v>141</v>
      </c>
      <c r="J54" s="72" t="s">
        <v>296</v>
      </c>
      <c r="K54" s="207" t="s">
        <v>118</v>
      </c>
      <c r="R54" s="50" t="s">
        <v>117</v>
      </c>
      <c r="T54" s="50"/>
    </row>
    <row r="55" spans="1:20" x14ac:dyDescent="0.25">
      <c r="A55" s="47" t="s">
        <v>50</v>
      </c>
      <c r="B55" s="125" t="s">
        <v>56</v>
      </c>
      <c r="C55" s="108" t="s">
        <v>151</v>
      </c>
      <c r="D55" s="23" t="s">
        <v>285</v>
      </c>
      <c r="E55" s="23"/>
      <c r="F55" s="55" t="s">
        <v>296</v>
      </c>
      <c r="G55" s="19" t="s">
        <v>296</v>
      </c>
      <c r="H55" s="23" t="s">
        <v>1</v>
      </c>
      <c r="I55" s="43" t="s">
        <v>342</v>
      </c>
      <c r="J55" s="72" t="s">
        <v>296</v>
      </c>
      <c r="K55" s="207" t="s">
        <v>118</v>
      </c>
      <c r="R55" s="50" t="s">
        <v>48</v>
      </c>
      <c r="T55" s="50"/>
    </row>
    <row r="56" spans="1:20" x14ac:dyDescent="0.25">
      <c r="A56" s="47" t="s">
        <v>50</v>
      </c>
      <c r="B56" s="125" t="s">
        <v>56</v>
      </c>
      <c r="C56" s="108" t="s">
        <v>151</v>
      </c>
      <c r="D56" s="23" t="s">
        <v>177</v>
      </c>
      <c r="E56" s="23"/>
      <c r="F56" s="55" t="s">
        <v>296</v>
      </c>
      <c r="G56" s="19" t="s">
        <v>296</v>
      </c>
      <c r="H56" s="23" t="s">
        <v>1</v>
      </c>
      <c r="I56" s="43" t="s">
        <v>212</v>
      </c>
      <c r="J56" s="72" t="s">
        <v>296</v>
      </c>
      <c r="K56" s="207" t="s">
        <v>118</v>
      </c>
      <c r="R56" s="50" t="s">
        <v>253</v>
      </c>
      <c r="T56" s="50"/>
    </row>
    <row r="57" spans="1:20" x14ac:dyDescent="0.25">
      <c r="A57" s="47" t="s">
        <v>50</v>
      </c>
      <c r="B57" s="2" t="s">
        <v>56</v>
      </c>
      <c r="C57" s="108" t="s">
        <v>151</v>
      </c>
      <c r="D57" s="23" t="s">
        <v>288</v>
      </c>
      <c r="E57" s="23"/>
      <c r="F57" s="55" t="s">
        <v>296</v>
      </c>
      <c r="G57" s="19" t="s">
        <v>296</v>
      </c>
      <c r="H57" s="23" t="s">
        <v>1</v>
      </c>
      <c r="I57" s="43" t="s">
        <v>125</v>
      </c>
      <c r="J57" s="72" t="s">
        <v>296</v>
      </c>
      <c r="K57" s="207" t="s">
        <v>118</v>
      </c>
      <c r="R57" s="50" t="s">
        <v>46</v>
      </c>
      <c r="T57" s="50"/>
    </row>
    <row r="58" spans="1:20" x14ac:dyDescent="0.25">
      <c r="A58" s="47" t="s">
        <v>50</v>
      </c>
      <c r="B58" s="2" t="s">
        <v>56</v>
      </c>
      <c r="C58" s="110" t="s">
        <v>151</v>
      </c>
      <c r="D58" s="23" t="s">
        <v>157</v>
      </c>
      <c r="E58" s="219" t="s">
        <v>345</v>
      </c>
      <c r="F58" s="55">
        <v>14</v>
      </c>
      <c r="G58" s="19" t="s">
        <v>304</v>
      </c>
      <c r="H58" s="23" t="s">
        <v>2</v>
      </c>
      <c r="I58" s="43" t="s">
        <v>125</v>
      </c>
      <c r="J58" s="72" t="s">
        <v>296</v>
      </c>
      <c r="K58" s="207" t="s">
        <v>118</v>
      </c>
      <c r="R58" s="50"/>
      <c r="T58" s="50"/>
    </row>
    <row r="59" spans="1:20" x14ac:dyDescent="0.25">
      <c r="A59" s="47" t="s">
        <v>50</v>
      </c>
      <c r="B59" s="2" t="s">
        <v>56</v>
      </c>
      <c r="C59" s="110" t="s">
        <v>151</v>
      </c>
      <c r="D59" s="23" t="s">
        <v>348</v>
      </c>
      <c r="E59" s="206"/>
      <c r="F59" s="55" t="s">
        <v>296</v>
      </c>
      <c r="G59" s="19" t="s">
        <v>296</v>
      </c>
      <c r="H59" s="23" t="s">
        <v>1</v>
      </c>
      <c r="I59" s="43" t="s">
        <v>149</v>
      </c>
      <c r="J59" s="72" t="s">
        <v>296</v>
      </c>
      <c r="K59" s="207" t="s">
        <v>118</v>
      </c>
      <c r="R59" s="50"/>
      <c r="T59" s="50"/>
    </row>
    <row r="60" spans="1:20" x14ac:dyDescent="0.25">
      <c r="A60" s="47" t="s">
        <v>50</v>
      </c>
      <c r="B60" s="2" t="s">
        <v>247</v>
      </c>
      <c r="C60" s="108" t="s">
        <v>151</v>
      </c>
      <c r="D60" s="23" t="s">
        <v>200</v>
      </c>
      <c r="E60" s="23"/>
      <c r="F60" s="55">
        <v>10</v>
      </c>
      <c r="G60" s="19" t="s">
        <v>29</v>
      </c>
      <c r="H60" s="23" t="s">
        <v>2</v>
      </c>
      <c r="I60" s="43" t="s">
        <v>5</v>
      </c>
      <c r="J60" s="72">
        <f>+[1]CONSOLIDADO!$G$198</f>
        <v>64.76702508960571</v>
      </c>
      <c r="K60" s="207" t="s">
        <v>118</v>
      </c>
      <c r="R60" s="50" t="s">
        <v>129</v>
      </c>
      <c r="T60" s="50"/>
    </row>
    <row r="61" spans="1:20" x14ac:dyDescent="0.25">
      <c r="A61" s="47" t="s">
        <v>50</v>
      </c>
      <c r="B61" s="2" t="s">
        <v>247</v>
      </c>
      <c r="C61" s="108" t="s">
        <v>151</v>
      </c>
      <c r="D61" s="23" t="s">
        <v>274</v>
      </c>
      <c r="E61" s="23"/>
      <c r="F61" s="55">
        <v>13</v>
      </c>
      <c r="G61" s="19" t="s">
        <v>121</v>
      </c>
      <c r="H61" s="23" t="s">
        <v>2</v>
      </c>
      <c r="I61" s="43" t="s">
        <v>338</v>
      </c>
      <c r="J61" s="72">
        <f>+[1]CONSOLIDADO!$G$203</f>
        <v>63.315412186379923</v>
      </c>
      <c r="K61" s="207" t="s">
        <v>118</v>
      </c>
      <c r="R61" s="50" t="s">
        <v>254</v>
      </c>
      <c r="T61" s="50"/>
    </row>
    <row r="62" spans="1:20" ht="15" customHeight="1" x14ac:dyDescent="0.25">
      <c r="A62" s="47" t="s">
        <v>50</v>
      </c>
      <c r="B62" s="2" t="s">
        <v>247</v>
      </c>
      <c r="C62" s="108" t="s">
        <v>151</v>
      </c>
      <c r="D62" s="105" t="s">
        <v>185</v>
      </c>
      <c r="E62" s="105"/>
      <c r="F62" s="55">
        <v>11</v>
      </c>
      <c r="G62" s="19" t="s">
        <v>120</v>
      </c>
      <c r="H62" s="23" t="s">
        <v>2</v>
      </c>
      <c r="I62" s="43" t="s">
        <v>7</v>
      </c>
      <c r="J62" s="72">
        <f>+[1]CONSOLIDADO!$G$199</f>
        <v>67.240143369175641</v>
      </c>
      <c r="K62" s="207" t="s">
        <v>118</v>
      </c>
      <c r="R62" s="50" t="s">
        <v>54</v>
      </c>
      <c r="T62" s="50"/>
    </row>
    <row r="63" spans="1:20" ht="15" customHeight="1" x14ac:dyDescent="0.25">
      <c r="A63" s="47" t="s">
        <v>50</v>
      </c>
      <c r="B63" s="2" t="s">
        <v>247</v>
      </c>
      <c r="C63" s="108" t="s">
        <v>151</v>
      </c>
      <c r="D63" s="23" t="s">
        <v>176</v>
      </c>
      <c r="E63" s="23"/>
      <c r="F63" s="55">
        <v>10</v>
      </c>
      <c r="G63" s="19" t="s">
        <v>27</v>
      </c>
      <c r="H63" s="23" t="s">
        <v>2</v>
      </c>
      <c r="I63" s="43" t="s">
        <v>8</v>
      </c>
      <c r="J63" s="72">
        <f>+[1]CONSOLIDADO!$G$200</f>
        <v>63.566308243727597</v>
      </c>
      <c r="K63" s="207" t="s">
        <v>118</v>
      </c>
      <c r="R63" s="50" t="s">
        <v>86</v>
      </c>
      <c r="T63" s="50"/>
    </row>
    <row r="64" spans="1:20" ht="15" customHeight="1" x14ac:dyDescent="0.25">
      <c r="A64" s="47" t="s">
        <v>50</v>
      </c>
      <c r="B64" s="2" t="s">
        <v>247</v>
      </c>
      <c r="C64" s="108" t="s">
        <v>151</v>
      </c>
      <c r="D64" s="23" t="s">
        <v>181</v>
      </c>
      <c r="E64" s="23"/>
      <c r="F64" s="55">
        <v>13</v>
      </c>
      <c r="G64" s="19" t="s">
        <v>121</v>
      </c>
      <c r="H64" s="23" t="s">
        <v>2</v>
      </c>
      <c r="I64" s="43" t="s">
        <v>144</v>
      </c>
      <c r="J64" s="72">
        <f>+[1]CONSOLIDADO!$G$201</f>
        <v>69.784946236559151</v>
      </c>
      <c r="K64" s="207" t="s">
        <v>118</v>
      </c>
      <c r="R64" s="50" t="s">
        <v>53</v>
      </c>
      <c r="T64" s="50"/>
    </row>
    <row r="65" spans="1:20" ht="15" customHeight="1" x14ac:dyDescent="0.25">
      <c r="A65" s="47" t="s">
        <v>50</v>
      </c>
      <c r="B65" s="2" t="s">
        <v>247</v>
      </c>
      <c r="C65" s="108" t="s">
        <v>151</v>
      </c>
      <c r="D65" s="23" t="s">
        <v>163</v>
      </c>
      <c r="E65" s="23"/>
      <c r="F65" s="55">
        <v>10</v>
      </c>
      <c r="G65" s="19" t="s">
        <v>9</v>
      </c>
      <c r="H65" s="23" t="s">
        <v>2</v>
      </c>
      <c r="I65" s="43" t="s">
        <v>122</v>
      </c>
      <c r="J65" s="72">
        <f>+[1]CONSOLIDADO!$G$202</f>
        <v>73.817204301075265</v>
      </c>
      <c r="K65" s="207" t="s">
        <v>118</v>
      </c>
      <c r="R65" s="50" t="s">
        <v>70</v>
      </c>
      <c r="T65" s="50"/>
    </row>
    <row r="66" spans="1:20" ht="15" customHeight="1" x14ac:dyDescent="0.25">
      <c r="A66" s="47" t="s">
        <v>50</v>
      </c>
      <c r="B66" s="2" t="s">
        <v>247</v>
      </c>
      <c r="C66" s="108" t="s">
        <v>151</v>
      </c>
      <c r="D66" s="2" t="s">
        <v>201</v>
      </c>
      <c r="E66" s="2"/>
      <c r="F66" s="55">
        <v>9</v>
      </c>
      <c r="G66" s="19" t="s">
        <v>31</v>
      </c>
      <c r="H66" s="23" t="s">
        <v>2</v>
      </c>
      <c r="I66" s="43" t="s">
        <v>209</v>
      </c>
      <c r="J66" s="72">
        <f>+[1]CONSOLIDADO!$G$204</f>
        <v>63.136200716845885</v>
      </c>
      <c r="K66" s="207" t="s">
        <v>118</v>
      </c>
      <c r="R66" s="50" t="s">
        <v>65</v>
      </c>
      <c r="T66" s="50"/>
    </row>
    <row r="67" spans="1:20" ht="15" customHeight="1" x14ac:dyDescent="0.25">
      <c r="A67" s="47" t="s">
        <v>50</v>
      </c>
      <c r="B67" s="2" t="s">
        <v>51</v>
      </c>
      <c r="C67" s="108" t="s">
        <v>151</v>
      </c>
      <c r="D67" s="23" t="s">
        <v>200</v>
      </c>
      <c r="E67" s="55" t="s">
        <v>375</v>
      </c>
      <c r="F67" s="55">
        <v>12</v>
      </c>
      <c r="G67" s="43" t="s">
        <v>300</v>
      </c>
      <c r="H67" s="23" t="s">
        <v>2</v>
      </c>
      <c r="I67" s="43" t="s">
        <v>5</v>
      </c>
      <c r="J67" s="72">
        <f>+[1]CONSOLIDADO!$G$219</f>
        <v>68.602150537634429</v>
      </c>
      <c r="K67" s="207" t="s">
        <v>118</v>
      </c>
      <c r="R67" s="50" t="s">
        <v>84</v>
      </c>
      <c r="T67" s="50"/>
    </row>
    <row r="68" spans="1:20" ht="15" customHeight="1" x14ac:dyDescent="0.25">
      <c r="A68" s="131" t="s">
        <v>50</v>
      </c>
      <c r="B68" s="132" t="s">
        <v>51</v>
      </c>
      <c r="C68" s="108" t="s">
        <v>151</v>
      </c>
      <c r="D68" s="133" t="s">
        <v>163</v>
      </c>
      <c r="E68" s="132" t="s">
        <v>376</v>
      </c>
      <c r="F68" s="108">
        <v>9</v>
      </c>
      <c r="G68" s="132" t="s">
        <v>127</v>
      </c>
      <c r="H68" s="132" t="s">
        <v>2</v>
      </c>
      <c r="I68" s="132" t="s">
        <v>122</v>
      </c>
      <c r="J68" s="132">
        <f>+[1]CONSOLIDADO!$G$220</f>
        <v>42.795698924731198</v>
      </c>
      <c r="K68" s="207" t="s">
        <v>118</v>
      </c>
      <c r="R68" s="50" t="s">
        <v>81</v>
      </c>
      <c r="T68" s="50"/>
    </row>
    <row r="69" spans="1:20" ht="15" customHeight="1" x14ac:dyDescent="0.25">
      <c r="A69" s="47" t="s">
        <v>50</v>
      </c>
      <c r="B69" s="2" t="s">
        <v>54</v>
      </c>
      <c r="C69" s="108" t="s">
        <v>151</v>
      </c>
      <c r="D69" s="23" t="s">
        <v>200</v>
      </c>
      <c r="E69" s="23"/>
      <c r="F69" s="55">
        <f>2028-2018</f>
        <v>10</v>
      </c>
      <c r="G69" s="19" t="s">
        <v>34</v>
      </c>
      <c r="H69" s="23" t="s">
        <v>2</v>
      </c>
      <c r="I69" s="43" t="s">
        <v>5</v>
      </c>
      <c r="J69" s="72">
        <f>+[1]CONSOLIDADO!$G$271</f>
        <v>35.161290322580648</v>
      </c>
      <c r="K69" s="207" t="s">
        <v>118</v>
      </c>
      <c r="R69" s="50" t="s">
        <v>255</v>
      </c>
      <c r="T69" s="50"/>
    </row>
    <row r="70" spans="1:20" ht="15" customHeight="1" x14ac:dyDescent="0.25">
      <c r="A70" s="47" t="s">
        <v>50</v>
      </c>
      <c r="B70" s="2" t="s">
        <v>54</v>
      </c>
      <c r="C70" s="108" t="s">
        <v>151</v>
      </c>
      <c r="D70" s="23" t="s">
        <v>274</v>
      </c>
      <c r="E70" s="23"/>
      <c r="F70" s="55">
        <f>2025-2015</f>
        <v>10</v>
      </c>
      <c r="G70" s="19" t="s">
        <v>6</v>
      </c>
      <c r="H70" s="23" t="s">
        <v>2</v>
      </c>
      <c r="I70" s="43" t="s">
        <v>338</v>
      </c>
      <c r="J70" s="72">
        <f>+[1]CONSOLIDADO!$G$272</f>
        <v>50.268817204301065</v>
      </c>
      <c r="K70" s="207" t="s">
        <v>118</v>
      </c>
      <c r="R70" s="50" t="s">
        <v>130</v>
      </c>
      <c r="T70" s="50"/>
    </row>
    <row r="71" spans="1:20" ht="15" customHeight="1" x14ac:dyDescent="0.25">
      <c r="A71" s="47" t="s">
        <v>50</v>
      </c>
      <c r="B71" s="2" t="s">
        <v>54</v>
      </c>
      <c r="C71" s="108" t="s">
        <v>151</v>
      </c>
      <c r="D71" s="23" t="s">
        <v>181</v>
      </c>
      <c r="E71" s="23"/>
      <c r="F71" s="55">
        <f>2025-2015</f>
        <v>10</v>
      </c>
      <c r="G71" s="19" t="s">
        <v>6</v>
      </c>
      <c r="H71" s="23" t="s">
        <v>2</v>
      </c>
      <c r="I71" s="43" t="s">
        <v>144</v>
      </c>
      <c r="J71" s="72">
        <f>+[1]CONSOLIDADO!$G$273</f>
        <v>37.867383512544812</v>
      </c>
      <c r="K71" s="207" t="s">
        <v>118</v>
      </c>
      <c r="R71" s="50" t="s">
        <v>104</v>
      </c>
      <c r="T71" s="50"/>
    </row>
    <row r="72" spans="1:20" ht="15" customHeight="1" x14ac:dyDescent="0.25">
      <c r="A72" s="47" t="s">
        <v>50</v>
      </c>
      <c r="B72" s="2" t="s">
        <v>54</v>
      </c>
      <c r="C72" s="108" t="s">
        <v>151</v>
      </c>
      <c r="D72" s="23" t="s">
        <v>163</v>
      </c>
      <c r="E72" s="23"/>
      <c r="F72" s="55">
        <f>2023-2013</f>
        <v>10</v>
      </c>
      <c r="G72" s="19" t="s">
        <v>9</v>
      </c>
      <c r="H72" s="23" t="s">
        <v>2</v>
      </c>
      <c r="I72" s="43" t="s">
        <v>122</v>
      </c>
      <c r="J72" s="72">
        <f>+[1]CONSOLIDADO!$G$274</f>
        <v>65.985663082437284</v>
      </c>
      <c r="K72" s="207" t="s">
        <v>118</v>
      </c>
      <c r="R72" s="50" t="s">
        <v>59</v>
      </c>
      <c r="T72" s="50"/>
    </row>
    <row r="73" spans="1:20" ht="15" customHeight="1" x14ac:dyDescent="0.25">
      <c r="A73" s="47" t="s">
        <v>50</v>
      </c>
      <c r="B73" s="2" t="s">
        <v>53</v>
      </c>
      <c r="C73" s="108" t="s">
        <v>151</v>
      </c>
      <c r="D73" s="23" t="s">
        <v>200</v>
      </c>
      <c r="E73" s="23"/>
      <c r="F73" s="55">
        <f>2022-2017</f>
        <v>5</v>
      </c>
      <c r="G73" s="19" t="s">
        <v>309</v>
      </c>
      <c r="H73" s="23" t="s">
        <v>2</v>
      </c>
      <c r="I73" s="43" t="s">
        <v>5</v>
      </c>
      <c r="J73" s="72">
        <f>+[1]CONSOLIDADO!$G$279</f>
        <v>64.659498207885306</v>
      </c>
      <c r="K73" s="207" t="s">
        <v>118</v>
      </c>
      <c r="R73" s="50" t="s">
        <v>76</v>
      </c>
      <c r="T73" s="50"/>
    </row>
    <row r="74" spans="1:20" ht="15" customHeight="1" x14ac:dyDescent="0.25">
      <c r="A74" s="47" t="s">
        <v>50</v>
      </c>
      <c r="B74" s="2" t="s">
        <v>53</v>
      </c>
      <c r="C74" s="108" t="s">
        <v>151</v>
      </c>
      <c r="D74" s="23" t="s">
        <v>274</v>
      </c>
      <c r="E74" s="23"/>
      <c r="F74" s="55">
        <f>2022-2017</f>
        <v>5</v>
      </c>
      <c r="G74" s="19" t="s">
        <v>309</v>
      </c>
      <c r="H74" s="23" t="s">
        <v>2</v>
      </c>
      <c r="I74" s="43" t="s">
        <v>338</v>
      </c>
      <c r="J74" s="72">
        <f>+[1]CONSOLIDADO!$G$280</f>
        <v>64.659498207885306</v>
      </c>
      <c r="K74" s="207" t="s">
        <v>118</v>
      </c>
      <c r="R74" s="50" t="s">
        <v>62</v>
      </c>
      <c r="T74" s="50"/>
    </row>
    <row r="75" spans="1:20" ht="15" customHeight="1" x14ac:dyDescent="0.25">
      <c r="A75" s="47" t="s">
        <v>50</v>
      </c>
      <c r="B75" s="2" t="s">
        <v>53</v>
      </c>
      <c r="C75" s="108" t="s">
        <v>151</v>
      </c>
      <c r="D75" s="105" t="s">
        <v>185</v>
      </c>
      <c r="E75" s="105"/>
      <c r="F75" s="55">
        <f>2022-2013</f>
        <v>9</v>
      </c>
      <c r="G75" s="19" t="s">
        <v>127</v>
      </c>
      <c r="H75" s="23" t="s">
        <v>2</v>
      </c>
      <c r="I75" s="43" t="s">
        <v>7</v>
      </c>
      <c r="J75" s="72" t="s">
        <v>296</v>
      </c>
      <c r="K75" s="207" t="s">
        <v>118</v>
      </c>
      <c r="R75" s="50" t="s">
        <v>39</v>
      </c>
      <c r="T75" s="50"/>
    </row>
    <row r="76" spans="1:20" ht="15" customHeight="1" x14ac:dyDescent="0.25">
      <c r="A76" s="47" t="s">
        <v>50</v>
      </c>
      <c r="B76" s="2" t="s">
        <v>53</v>
      </c>
      <c r="C76" s="108" t="s">
        <v>151</v>
      </c>
      <c r="D76" s="23" t="s">
        <v>181</v>
      </c>
      <c r="E76" s="23"/>
      <c r="F76" s="55">
        <f>2022-2017</f>
        <v>5</v>
      </c>
      <c r="G76" s="19" t="s">
        <v>309</v>
      </c>
      <c r="H76" s="23" t="s">
        <v>2</v>
      </c>
      <c r="I76" s="43" t="s">
        <v>144</v>
      </c>
      <c r="J76" s="72" t="s">
        <v>296</v>
      </c>
      <c r="K76" s="207" t="s">
        <v>118</v>
      </c>
      <c r="R76" s="50" t="s">
        <v>22</v>
      </c>
      <c r="T76" s="50"/>
    </row>
    <row r="77" spans="1:20" ht="15" customHeight="1" x14ac:dyDescent="0.25">
      <c r="A77" s="47" t="s">
        <v>50</v>
      </c>
      <c r="B77" s="2" t="s">
        <v>55</v>
      </c>
      <c r="C77" s="108" t="s">
        <v>151</v>
      </c>
      <c r="D77" s="23" t="s">
        <v>200</v>
      </c>
      <c r="E77" s="23"/>
      <c r="F77" s="55">
        <v>5</v>
      </c>
      <c r="G77" s="19" t="s">
        <v>309</v>
      </c>
      <c r="H77" s="23" t="s">
        <v>2</v>
      </c>
      <c r="I77" s="43" t="s">
        <v>5</v>
      </c>
      <c r="J77" s="72">
        <f>+[1]CONSOLIDADO!$G$323</f>
        <v>75.053763440860209</v>
      </c>
      <c r="K77" s="207" t="s">
        <v>118</v>
      </c>
      <c r="R77" s="50" t="s">
        <v>55</v>
      </c>
      <c r="T77" s="50"/>
    </row>
    <row r="78" spans="1:20" ht="15" customHeight="1" x14ac:dyDescent="0.25">
      <c r="A78" s="47" t="s">
        <v>50</v>
      </c>
      <c r="B78" s="2" t="s">
        <v>55</v>
      </c>
      <c r="C78" s="108" t="s">
        <v>151</v>
      </c>
      <c r="D78" s="23" t="s">
        <v>274</v>
      </c>
      <c r="E78" s="23"/>
      <c r="F78" s="55">
        <f>2022-2016</f>
        <v>6</v>
      </c>
      <c r="G78" s="19" t="s">
        <v>217</v>
      </c>
      <c r="H78" s="23" t="s">
        <v>2</v>
      </c>
      <c r="I78" s="43" t="s">
        <v>338</v>
      </c>
      <c r="J78" s="72">
        <f>+[1]CONSOLIDADO!$G$322</f>
        <v>73.620071684587813</v>
      </c>
      <c r="K78" s="207" t="s">
        <v>118</v>
      </c>
      <c r="R78" s="50" t="s">
        <v>12</v>
      </c>
      <c r="T78" s="50"/>
    </row>
    <row r="79" spans="1:20" ht="15" customHeight="1" x14ac:dyDescent="0.25">
      <c r="A79" s="47" t="s">
        <v>50</v>
      </c>
      <c r="B79" s="2" t="s">
        <v>55</v>
      </c>
      <c r="C79" s="108" t="s">
        <v>151</v>
      </c>
      <c r="D79" s="105" t="s">
        <v>185</v>
      </c>
      <c r="E79" s="55" t="s">
        <v>346</v>
      </c>
      <c r="F79" s="55">
        <v>11</v>
      </c>
      <c r="G79" s="19" t="s">
        <v>4</v>
      </c>
      <c r="H79" s="23" t="s">
        <v>150</v>
      </c>
      <c r="I79" s="43" t="s">
        <v>7</v>
      </c>
      <c r="J79" s="72">
        <f>+[1]CONSOLIDADO!$G$324</f>
        <v>76.774193548387117</v>
      </c>
      <c r="K79" s="207" t="s">
        <v>118</v>
      </c>
      <c r="R79" s="50" t="s">
        <v>256</v>
      </c>
      <c r="T79" s="50"/>
    </row>
    <row r="80" spans="1:20" ht="15" customHeight="1" x14ac:dyDescent="0.25">
      <c r="A80" s="47" t="s">
        <v>50</v>
      </c>
      <c r="B80" s="2" t="s">
        <v>55</v>
      </c>
      <c r="C80" s="108" t="s">
        <v>151</v>
      </c>
      <c r="D80" s="23" t="s">
        <v>176</v>
      </c>
      <c r="E80" s="23"/>
      <c r="F80" s="55">
        <v>8</v>
      </c>
      <c r="G80" s="19" t="s">
        <v>314</v>
      </c>
      <c r="H80" s="23" t="s">
        <v>2</v>
      </c>
      <c r="I80" s="43" t="s">
        <v>8</v>
      </c>
      <c r="J80" s="72">
        <f>+[1]CONSOLIDADO!$G$325</f>
        <v>76.774193548387117</v>
      </c>
      <c r="K80" s="207" t="s">
        <v>118</v>
      </c>
      <c r="R80" s="50" t="s">
        <v>80</v>
      </c>
      <c r="T80" s="50"/>
    </row>
    <row r="81" spans="1:20" ht="15" customHeight="1" x14ac:dyDescent="0.25">
      <c r="A81" s="47" t="s">
        <v>50</v>
      </c>
      <c r="B81" s="2" t="s">
        <v>55</v>
      </c>
      <c r="C81" s="108" t="s">
        <v>151</v>
      </c>
      <c r="D81" s="23" t="s">
        <v>181</v>
      </c>
      <c r="E81" s="23"/>
      <c r="F81" s="55">
        <f>2022-2016</f>
        <v>6</v>
      </c>
      <c r="G81" s="19" t="s">
        <v>217</v>
      </c>
      <c r="H81" s="23" t="s">
        <v>2</v>
      </c>
      <c r="I81" s="43" t="s">
        <v>144</v>
      </c>
      <c r="J81" s="72">
        <f>+[1]CONSOLIDADO!$G$326</f>
        <v>76.774193548387117</v>
      </c>
      <c r="K81" s="207" t="s">
        <v>118</v>
      </c>
      <c r="R81" s="50" t="s">
        <v>64</v>
      </c>
      <c r="T81" s="50"/>
    </row>
    <row r="82" spans="1:20" ht="15" customHeight="1" x14ac:dyDescent="0.25">
      <c r="A82" s="47" t="s">
        <v>50</v>
      </c>
      <c r="B82" s="2" t="s">
        <v>55</v>
      </c>
      <c r="C82" s="108" t="s">
        <v>151</v>
      </c>
      <c r="D82" s="23" t="s">
        <v>157</v>
      </c>
      <c r="E82" s="23"/>
      <c r="F82" s="55">
        <v>6</v>
      </c>
      <c r="G82" s="19" t="s">
        <v>217</v>
      </c>
      <c r="H82" s="23" t="s">
        <v>2</v>
      </c>
      <c r="I82" s="43" t="s">
        <v>125</v>
      </c>
      <c r="J82" s="72">
        <f>+[1]CONSOLIDADO!$G$328</f>
        <v>76.774193548387117</v>
      </c>
      <c r="K82" s="207" t="s">
        <v>118</v>
      </c>
      <c r="R82" s="50" t="s">
        <v>77</v>
      </c>
      <c r="T82" s="50"/>
    </row>
    <row r="83" spans="1:20" ht="15" customHeight="1" x14ac:dyDescent="0.25">
      <c r="A83" s="47" t="s">
        <v>50</v>
      </c>
      <c r="B83" s="2" t="s">
        <v>57</v>
      </c>
      <c r="C83" s="108" t="s">
        <v>151</v>
      </c>
      <c r="D83" s="23" t="s">
        <v>270</v>
      </c>
      <c r="E83" s="23"/>
      <c r="F83" s="55" t="s">
        <v>296</v>
      </c>
      <c r="G83" s="19" t="s">
        <v>296</v>
      </c>
      <c r="H83" s="23" t="s">
        <v>1</v>
      </c>
      <c r="I83" s="43" t="s">
        <v>337</v>
      </c>
      <c r="J83" s="72" t="s">
        <v>296</v>
      </c>
      <c r="K83" s="207" t="s">
        <v>118</v>
      </c>
      <c r="R83" s="50" t="s">
        <v>66</v>
      </c>
      <c r="T83" s="50"/>
    </row>
    <row r="84" spans="1:20" ht="15" customHeight="1" x14ac:dyDescent="0.25">
      <c r="A84" s="47" t="s">
        <v>50</v>
      </c>
      <c r="B84" s="2" t="s">
        <v>57</v>
      </c>
      <c r="C84" s="108" t="s">
        <v>151</v>
      </c>
      <c r="D84" s="23" t="s">
        <v>200</v>
      </c>
      <c r="E84" s="23"/>
      <c r="F84" s="55">
        <v>8</v>
      </c>
      <c r="G84" s="19" t="s">
        <v>314</v>
      </c>
      <c r="H84" s="23" t="s">
        <v>2</v>
      </c>
      <c r="I84" s="43" t="s">
        <v>5</v>
      </c>
      <c r="J84" s="72" t="s">
        <v>296</v>
      </c>
      <c r="K84" s="207" t="s">
        <v>118</v>
      </c>
      <c r="R84" s="50" t="s">
        <v>47</v>
      </c>
      <c r="T84" s="50"/>
    </row>
    <row r="85" spans="1:20" ht="15" customHeight="1" x14ac:dyDescent="0.25">
      <c r="A85" s="47" t="s">
        <v>50</v>
      </c>
      <c r="B85" s="2" t="s">
        <v>57</v>
      </c>
      <c r="C85" s="108" t="s">
        <v>151</v>
      </c>
      <c r="D85" s="23" t="s">
        <v>176</v>
      </c>
      <c r="E85" s="23"/>
      <c r="F85" s="55" t="s">
        <v>296</v>
      </c>
      <c r="G85" s="19" t="s">
        <v>296</v>
      </c>
      <c r="H85" s="23" t="s">
        <v>1</v>
      </c>
      <c r="I85" s="43" t="s">
        <v>8</v>
      </c>
      <c r="J85" s="72" t="s">
        <v>296</v>
      </c>
      <c r="K85" s="207" t="s">
        <v>118</v>
      </c>
      <c r="R85" s="50" t="s">
        <v>257</v>
      </c>
      <c r="T85" s="50"/>
    </row>
    <row r="86" spans="1:20" ht="15" customHeight="1" x14ac:dyDescent="0.25">
      <c r="A86" s="47" t="s">
        <v>50</v>
      </c>
      <c r="B86" s="2" t="s">
        <v>57</v>
      </c>
      <c r="C86" s="108" t="s">
        <v>151</v>
      </c>
      <c r="D86" s="23" t="s">
        <v>181</v>
      </c>
      <c r="E86" s="23"/>
      <c r="F86" s="55" t="s">
        <v>296</v>
      </c>
      <c r="G86" s="19" t="s">
        <v>296</v>
      </c>
      <c r="H86" s="23" t="s">
        <v>1</v>
      </c>
      <c r="I86" s="43" t="s">
        <v>144</v>
      </c>
      <c r="J86" s="72" t="s">
        <v>296</v>
      </c>
      <c r="K86" s="207" t="s">
        <v>118</v>
      </c>
      <c r="R86" s="50" t="s">
        <v>108</v>
      </c>
      <c r="T86" s="50"/>
    </row>
    <row r="87" spans="1:20" ht="15" customHeight="1" x14ac:dyDescent="0.25">
      <c r="A87" s="32" t="s">
        <v>58</v>
      </c>
      <c r="B87" s="2" t="s">
        <v>235</v>
      </c>
      <c r="C87" s="108" t="s">
        <v>151</v>
      </c>
      <c r="D87" s="23" t="s">
        <v>200</v>
      </c>
      <c r="E87" s="23"/>
      <c r="F87" s="220">
        <f>2023-2014</f>
        <v>9</v>
      </c>
      <c r="G87" s="221" t="s">
        <v>35</v>
      </c>
      <c r="H87" s="23" t="s">
        <v>1</v>
      </c>
      <c r="I87" s="43" t="s">
        <v>338</v>
      </c>
      <c r="J87" s="69">
        <v>28.458781362007169</v>
      </c>
      <c r="K87" s="207">
        <v>83</v>
      </c>
      <c r="R87" s="50" t="s">
        <v>114</v>
      </c>
      <c r="T87" s="50"/>
    </row>
    <row r="88" spans="1:20" ht="15" customHeight="1" x14ac:dyDescent="0.25">
      <c r="A88" s="32" t="s">
        <v>58</v>
      </c>
      <c r="B88" s="2" t="s">
        <v>235</v>
      </c>
      <c r="C88" s="108" t="s">
        <v>151</v>
      </c>
      <c r="D88" s="23" t="s">
        <v>181</v>
      </c>
      <c r="E88" s="23" t="s">
        <v>419</v>
      </c>
      <c r="F88" s="220">
        <v>10</v>
      </c>
      <c r="G88" s="221" t="s">
        <v>132</v>
      </c>
      <c r="H88" s="23" t="s">
        <v>1</v>
      </c>
      <c r="I88" s="43" t="s">
        <v>144</v>
      </c>
      <c r="J88" s="69">
        <v>45.519713261648754</v>
      </c>
      <c r="K88" s="207">
        <v>100</v>
      </c>
      <c r="R88" s="50" t="s">
        <v>101</v>
      </c>
      <c r="T88" s="50"/>
    </row>
    <row r="89" spans="1:20" ht="15" customHeight="1" x14ac:dyDescent="0.25">
      <c r="A89" s="32" t="s">
        <v>58</v>
      </c>
      <c r="B89" s="2" t="s">
        <v>235</v>
      </c>
      <c r="C89" s="108" t="s">
        <v>151</v>
      </c>
      <c r="D89" s="23" t="s">
        <v>163</v>
      </c>
      <c r="E89" s="23"/>
      <c r="F89" s="220">
        <v>9</v>
      </c>
      <c r="G89" s="221" t="s">
        <v>35</v>
      </c>
      <c r="H89" s="23" t="s">
        <v>1</v>
      </c>
      <c r="I89" s="43" t="s">
        <v>122</v>
      </c>
      <c r="J89" s="69">
        <v>46.415770609318997</v>
      </c>
      <c r="K89" s="207">
        <v>100</v>
      </c>
      <c r="R89" s="50" t="s">
        <v>85</v>
      </c>
      <c r="T89" s="50"/>
    </row>
    <row r="90" spans="1:20" ht="15" customHeight="1" x14ac:dyDescent="0.25">
      <c r="A90" s="32" t="s">
        <v>58</v>
      </c>
      <c r="B90" s="2" t="s">
        <v>60</v>
      </c>
      <c r="C90" s="108" t="s">
        <v>151</v>
      </c>
      <c r="D90" s="23" t="s">
        <v>200</v>
      </c>
      <c r="E90" s="23"/>
      <c r="F90" s="55">
        <v>10</v>
      </c>
      <c r="G90" s="19" t="s">
        <v>27</v>
      </c>
      <c r="H90" s="23" t="s">
        <v>2</v>
      </c>
      <c r="I90" s="43" t="s">
        <v>5</v>
      </c>
      <c r="J90" s="72">
        <f>+[1]CONSOLIDADO!$G$191</f>
        <v>48.817204301075257</v>
      </c>
      <c r="K90" s="207">
        <v>100</v>
      </c>
      <c r="R90" s="50" t="s">
        <v>100</v>
      </c>
      <c r="T90" s="50"/>
    </row>
    <row r="91" spans="1:20" ht="15" customHeight="1" x14ac:dyDescent="0.25">
      <c r="A91" s="32" t="s">
        <v>58</v>
      </c>
      <c r="B91" s="2" t="s">
        <v>60</v>
      </c>
      <c r="C91" s="108" t="s">
        <v>151</v>
      </c>
      <c r="D91" s="23" t="s">
        <v>274</v>
      </c>
      <c r="E91" s="23"/>
      <c r="F91" s="55">
        <v>10</v>
      </c>
      <c r="G91" s="19" t="s">
        <v>27</v>
      </c>
      <c r="H91" s="23" t="s">
        <v>2</v>
      </c>
      <c r="I91" s="43" t="s">
        <v>338</v>
      </c>
      <c r="J91" s="72">
        <f>+[1]CONSOLIDADO!$G$196</f>
        <v>50.967741935483858</v>
      </c>
      <c r="K91" s="207">
        <v>100</v>
      </c>
      <c r="R91" s="50" t="s">
        <v>49</v>
      </c>
      <c r="T91" s="50"/>
    </row>
    <row r="92" spans="1:20" ht="15" customHeight="1" x14ac:dyDescent="0.25">
      <c r="A92" s="32" t="s">
        <v>58</v>
      </c>
      <c r="B92" s="2" t="s">
        <v>60</v>
      </c>
      <c r="C92" s="108" t="s">
        <v>151</v>
      </c>
      <c r="D92" s="23" t="s">
        <v>176</v>
      </c>
      <c r="E92" s="23"/>
      <c r="F92" s="55">
        <v>10</v>
      </c>
      <c r="G92" s="19" t="s">
        <v>27</v>
      </c>
      <c r="H92" s="23" t="s">
        <v>2</v>
      </c>
      <c r="I92" s="43" t="s">
        <v>8</v>
      </c>
      <c r="J92" s="72">
        <f>+[1]CONSOLIDADO!$G$192</f>
        <v>50.967741935483858</v>
      </c>
      <c r="K92" s="207">
        <v>100</v>
      </c>
      <c r="R92" s="50" t="s">
        <v>67</v>
      </c>
      <c r="T92" s="50"/>
    </row>
    <row r="93" spans="1:20" ht="15" customHeight="1" x14ac:dyDescent="0.25">
      <c r="A93" s="32" t="s">
        <v>58</v>
      </c>
      <c r="B93" s="2" t="s">
        <v>60</v>
      </c>
      <c r="C93" s="108" t="s">
        <v>151</v>
      </c>
      <c r="D93" s="2" t="s">
        <v>278</v>
      </c>
      <c r="E93" s="2"/>
      <c r="F93" s="55">
        <v>10</v>
      </c>
      <c r="G93" s="19" t="s">
        <v>27</v>
      </c>
      <c r="H93" s="23" t="s">
        <v>2</v>
      </c>
      <c r="I93" s="43" t="s">
        <v>17</v>
      </c>
      <c r="J93" s="72">
        <f>+[1]CONSOLIDADO!$G$193</f>
        <v>49.892473118279568</v>
      </c>
      <c r="K93" s="207">
        <v>100</v>
      </c>
      <c r="R93" s="50" t="s">
        <v>112</v>
      </c>
      <c r="T93" s="50"/>
    </row>
    <row r="94" spans="1:20" ht="15" customHeight="1" x14ac:dyDescent="0.25">
      <c r="A94" s="32" t="s">
        <v>58</v>
      </c>
      <c r="B94" s="2" t="s">
        <v>60</v>
      </c>
      <c r="C94" s="108" t="s">
        <v>151</v>
      </c>
      <c r="D94" s="23" t="s">
        <v>181</v>
      </c>
      <c r="E94" s="23"/>
      <c r="F94" s="55">
        <v>10</v>
      </c>
      <c r="G94" s="19" t="s">
        <v>27</v>
      </c>
      <c r="H94" s="23" t="s">
        <v>2</v>
      </c>
      <c r="I94" s="43" t="s">
        <v>144</v>
      </c>
      <c r="J94" s="72">
        <f>+[1]CONSOLIDADO!$G$194</f>
        <v>50.967741935483858</v>
      </c>
      <c r="K94" s="207">
        <v>100</v>
      </c>
      <c r="R94" s="50" t="s">
        <v>113</v>
      </c>
      <c r="T94" s="50"/>
    </row>
    <row r="95" spans="1:20" ht="15" customHeight="1" x14ac:dyDescent="0.25">
      <c r="A95" s="32" t="s">
        <v>58</v>
      </c>
      <c r="B95" s="2" t="s">
        <v>60</v>
      </c>
      <c r="C95" s="108" t="s">
        <v>151</v>
      </c>
      <c r="D95" s="23" t="s">
        <v>157</v>
      </c>
      <c r="E95" s="23"/>
      <c r="F95" s="55">
        <v>10</v>
      </c>
      <c r="G95" s="19" t="s">
        <v>27</v>
      </c>
      <c r="H95" s="23" t="s">
        <v>2</v>
      </c>
      <c r="I95" s="43" t="s">
        <v>125</v>
      </c>
      <c r="J95" s="72">
        <f>+[1]CONSOLIDADO!$G$195</f>
        <v>49.534050179211455</v>
      </c>
      <c r="K95" s="207">
        <v>100</v>
      </c>
      <c r="R95" s="50" t="s">
        <v>94</v>
      </c>
      <c r="T95" s="50"/>
    </row>
    <row r="96" spans="1:20" ht="15" customHeight="1" x14ac:dyDescent="0.25">
      <c r="A96" s="32" t="s">
        <v>58</v>
      </c>
      <c r="B96" s="2" t="s">
        <v>60</v>
      </c>
      <c r="C96" s="108" t="s">
        <v>151</v>
      </c>
      <c r="D96" s="2" t="s">
        <v>201</v>
      </c>
      <c r="E96" s="2"/>
      <c r="F96" s="55">
        <v>10</v>
      </c>
      <c r="G96" s="19" t="s">
        <v>6</v>
      </c>
      <c r="H96" s="23" t="s">
        <v>2</v>
      </c>
      <c r="I96" s="43" t="s">
        <v>209</v>
      </c>
      <c r="J96" s="72">
        <f>+[1]CONSOLIDADO!$G$197</f>
        <v>50.967741935483858</v>
      </c>
      <c r="K96" s="207">
        <v>100</v>
      </c>
      <c r="R96" s="50" t="s">
        <v>111</v>
      </c>
      <c r="T96" s="50"/>
    </row>
    <row r="97" spans="1:20" ht="15" customHeight="1" x14ac:dyDescent="0.25">
      <c r="A97" s="32" t="s">
        <v>58</v>
      </c>
      <c r="B97" s="2" t="s">
        <v>59</v>
      </c>
      <c r="C97" s="108" t="s">
        <v>151</v>
      </c>
      <c r="D97" s="2" t="s">
        <v>192</v>
      </c>
      <c r="E97" s="2"/>
      <c r="F97" s="55">
        <v>10</v>
      </c>
      <c r="G97" s="19" t="s">
        <v>32</v>
      </c>
      <c r="H97" s="23" t="s">
        <v>150</v>
      </c>
      <c r="I97" s="43" t="s">
        <v>3</v>
      </c>
      <c r="J97" s="72" t="s">
        <v>296</v>
      </c>
      <c r="K97" s="207" t="s">
        <v>118</v>
      </c>
      <c r="R97" s="50" t="s">
        <v>258</v>
      </c>
      <c r="T97" s="50"/>
    </row>
    <row r="98" spans="1:20" ht="15" customHeight="1" x14ac:dyDescent="0.25">
      <c r="A98" s="32" t="s">
        <v>58</v>
      </c>
      <c r="B98" s="2" t="s">
        <v>59</v>
      </c>
      <c r="C98" s="108" t="s">
        <v>151</v>
      </c>
      <c r="D98" s="23" t="s">
        <v>200</v>
      </c>
      <c r="E98" s="23"/>
      <c r="F98" s="55">
        <v>10</v>
      </c>
      <c r="G98" s="19" t="s">
        <v>32</v>
      </c>
      <c r="H98" s="23" t="s">
        <v>150</v>
      </c>
      <c r="I98" s="43" t="s">
        <v>5</v>
      </c>
      <c r="J98" s="72">
        <f>+[1]CONSOLIDADO!$G$308</f>
        <v>82.133333333333326</v>
      </c>
      <c r="K98" s="207">
        <v>100</v>
      </c>
      <c r="R98" s="50" t="s">
        <v>91</v>
      </c>
      <c r="T98" s="50"/>
    </row>
    <row r="99" spans="1:20" ht="15" customHeight="1" x14ac:dyDescent="0.25">
      <c r="A99" s="32" t="s">
        <v>58</v>
      </c>
      <c r="B99" s="2" t="s">
        <v>59</v>
      </c>
      <c r="C99" s="108" t="s">
        <v>151</v>
      </c>
      <c r="D99" s="23" t="s">
        <v>274</v>
      </c>
      <c r="E99" s="23"/>
      <c r="F99" s="55">
        <v>10</v>
      </c>
      <c r="G99" s="19" t="s">
        <v>32</v>
      </c>
      <c r="H99" s="23" t="s">
        <v>1</v>
      </c>
      <c r="I99" s="43" t="s">
        <v>338</v>
      </c>
      <c r="J99" s="72">
        <f>+[1]CONSOLIDADO!$G$307</f>
        <v>94</v>
      </c>
      <c r="K99" s="207" t="s">
        <v>118</v>
      </c>
      <c r="R99" s="50" t="s">
        <v>105</v>
      </c>
      <c r="T99" s="50"/>
    </row>
    <row r="100" spans="1:20" ht="15" customHeight="1" x14ac:dyDescent="0.25">
      <c r="A100" s="32" t="s">
        <v>58</v>
      </c>
      <c r="B100" s="2" t="s">
        <v>59</v>
      </c>
      <c r="C100" s="108" t="s">
        <v>151</v>
      </c>
      <c r="D100" s="23" t="s">
        <v>176</v>
      </c>
      <c r="E100" s="23"/>
      <c r="F100" s="55">
        <v>10</v>
      </c>
      <c r="G100" s="19" t="s">
        <v>32</v>
      </c>
      <c r="H100" s="23" t="s">
        <v>1</v>
      </c>
      <c r="I100" s="43" t="s">
        <v>8</v>
      </c>
      <c r="J100" s="72">
        <f>+[1]CONSOLIDADO!$G$309</f>
        <v>94</v>
      </c>
      <c r="K100" s="207" t="s">
        <v>118</v>
      </c>
      <c r="R100" s="50" t="s">
        <v>45</v>
      </c>
      <c r="T100" s="50"/>
    </row>
    <row r="101" spans="1:20" ht="15" customHeight="1" x14ac:dyDescent="0.25">
      <c r="A101" s="32" t="s">
        <v>58</v>
      </c>
      <c r="B101" s="2" t="s">
        <v>59</v>
      </c>
      <c r="C101" s="108" t="s">
        <v>151</v>
      </c>
      <c r="D101" s="2" t="s">
        <v>278</v>
      </c>
      <c r="E101" s="2"/>
      <c r="F101" s="55">
        <v>10</v>
      </c>
      <c r="G101" s="19" t="s">
        <v>32</v>
      </c>
      <c r="H101" s="23" t="s">
        <v>1</v>
      </c>
      <c r="I101" s="43" t="s">
        <v>17</v>
      </c>
      <c r="J101" s="72" t="s">
        <v>296</v>
      </c>
      <c r="K101" s="207" t="s">
        <v>118</v>
      </c>
      <c r="R101" s="50" t="s">
        <v>95</v>
      </c>
      <c r="T101" s="50"/>
    </row>
    <row r="102" spans="1:20" ht="15" customHeight="1" x14ac:dyDescent="0.25">
      <c r="A102" s="32" t="s">
        <v>58</v>
      </c>
      <c r="B102" s="2" t="s">
        <v>59</v>
      </c>
      <c r="C102" s="108" t="s">
        <v>151</v>
      </c>
      <c r="D102" s="23" t="s">
        <v>181</v>
      </c>
      <c r="E102" s="23"/>
      <c r="F102" s="55">
        <v>10</v>
      </c>
      <c r="G102" s="19" t="s">
        <v>32</v>
      </c>
      <c r="H102" s="23" t="s">
        <v>150</v>
      </c>
      <c r="I102" s="43" t="s">
        <v>144</v>
      </c>
      <c r="J102" s="72" t="s">
        <v>296</v>
      </c>
      <c r="K102" s="207">
        <v>100</v>
      </c>
      <c r="R102" s="50" t="s">
        <v>259</v>
      </c>
      <c r="T102" s="50"/>
    </row>
    <row r="103" spans="1:20" x14ac:dyDescent="0.25">
      <c r="A103" s="32" t="s">
        <v>58</v>
      </c>
      <c r="B103" s="2" t="s">
        <v>59</v>
      </c>
      <c r="C103" s="108" t="s">
        <v>151</v>
      </c>
      <c r="D103" s="23" t="s">
        <v>163</v>
      </c>
      <c r="E103" s="23"/>
      <c r="F103" s="55">
        <v>10</v>
      </c>
      <c r="G103" s="19" t="s">
        <v>11</v>
      </c>
      <c r="H103" s="23" t="s">
        <v>2</v>
      </c>
      <c r="I103" s="43" t="s">
        <v>122</v>
      </c>
      <c r="J103" s="72">
        <f>+[1]CONSOLIDADO!$G$306</f>
        <v>44.229390681003601</v>
      </c>
      <c r="K103" s="207" t="s">
        <v>118</v>
      </c>
      <c r="R103" s="50" t="s">
        <v>260</v>
      </c>
      <c r="T103" s="50"/>
    </row>
    <row r="104" spans="1:20" x14ac:dyDescent="0.25">
      <c r="A104" s="32" t="s">
        <v>58</v>
      </c>
      <c r="B104" s="2" t="s">
        <v>59</v>
      </c>
      <c r="C104" s="108" t="s">
        <v>151</v>
      </c>
      <c r="D104" s="2" t="s">
        <v>201</v>
      </c>
      <c r="E104" s="2"/>
      <c r="F104" s="55">
        <v>10</v>
      </c>
      <c r="G104" s="19" t="s">
        <v>32</v>
      </c>
      <c r="H104" s="23" t="s">
        <v>150</v>
      </c>
      <c r="I104" s="43" t="s">
        <v>209</v>
      </c>
      <c r="J104" s="72">
        <f>+[1]CONSOLIDADO!$G$310</f>
        <v>100</v>
      </c>
      <c r="K104" s="207" t="s">
        <v>118</v>
      </c>
      <c r="R104" s="50" t="s">
        <v>33</v>
      </c>
      <c r="T104" s="50"/>
    </row>
    <row r="105" spans="1:20" x14ac:dyDescent="0.25">
      <c r="A105" s="222" t="s">
        <v>58</v>
      </c>
      <c r="B105" s="223" t="s">
        <v>59</v>
      </c>
      <c r="C105" s="224" t="s">
        <v>151</v>
      </c>
      <c r="D105" s="225" t="s">
        <v>169</v>
      </c>
      <c r="E105" s="225"/>
      <c r="F105" s="226">
        <v>10</v>
      </c>
      <c r="G105" s="227" t="s">
        <v>381</v>
      </c>
      <c r="H105" s="225" t="s">
        <v>150</v>
      </c>
      <c r="I105" s="228" t="s">
        <v>134</v>
      </c>
      <c r="J105" s="229"/>
      <c r="K105" s="230">
        <v>100</v>
      </c>
      <c r="R105" s="50" t="s">
        <v>110</v>
      </c>
      <c r="T105" s="50"/>
    </row>
    <row r="106" spans="1:20" x14ac:dyDescent="0.25">
      <c r="A106" s="32" t="s">
        <v>61</v>
      </c>
      <c r="B106" s="2" t="s">
        <v>231</v>
      </c>
      <c r="C106" s="108" t="s">
        <v>151</v>
      </c>
      <c r="D106" s="23" t="s">
        <v>200</v>
      </c>
      <c r="E106" s="23"/>
      <c r="F106" s="55">
        <v>10</v>
      </c>
      <c r="G106" s="19" t="s">
        <v>9</v>
      </c>
      <c r="H106" s="23" t="s">
        <v>2</v>
      </c>
      <c r="I106" s="43" t="s">
        <v>5</v>
      </c>
      <c r="J106" s="69">
        <v>44.767025089605717</v>
      </c>
      <c r="K106" s="207" t="s">
        <v>118</v>
      </c>
      <c r="R106" s="50" t="s">
        <v>28</v>
      </c>
      <c r="T106" s="50"/>
    </row>
    <row r="107" spans="1:20" x14ac:dyDescent="0.25">
      <c r="A107" s="32" t="s">
        <v>61</v>
      </c>
      <c r="B107" s="2" t="s">
        <v>231</v>
      </c>
      <c r="C107" s="108" t="s">
        <v>151</v>
      </c>
      <c r="D107" s="23" t="s">
        <v>274</v>
      </c>
      <c r="E107" s="23"/>
      <c r="F107" s="55">
        <v>10</v>
      </c>
      <c r="G107" s="19" t="s">
        <v>9</v>
      </c>
      <c r="H107" s="23" t="s">
        <v>2</v>
      </c>
      <c r="I107" s="43" t="s">
        <v>338</v>
      </c>
      <c r="J107" s="69">
        <v>38.853046594982089</v>
      </c>
      <c r="K107" s="207" t="s">
        <v>118</v>
      </c>
      <c r="R107" s="50" t="s">
        <v>261</v>
      </c>
      <c r="T107" s="50"/>
    </row>
    <row r="108" spans="1:20" x14ac:dyDescent="0.25">
      <c r="A108" s="32" t="s">
        <v>61</v>
      </c>
      <c r="B108" s="2" t="s">
        <v>231</v>
      </c>
      <c r="C108" s="108" t="s">
        <v>151</v>
      </c>
      <c r="D108" s="23" t="s">
        <v>181</v>
      </c>
      <c r="E108" s="55" t="s">
        <v>159</v>
      </c>
      <c r="F108" s="55">
        <v>12</v>
      </c>
      <c r="G108" s="19" t="s">
        <v>197</v>
      </c>
      <c r="H108" s="23" t="s">
        <v>2</v>
      </c>
      <c r="I108" s="43" t="s">
        <v>144</v>
      </c>
      <c r="J108" s="72" t="s">
        <v>296</v>
      </c>
      <c r="K108" s="207" t="s">
        <v>118</v>
      </c>
      <c r="R108" s="50" t="s">
        <v>109</v>
      </c>
      <c r="T108" s="50"/>
    </row>
    <row r="109" spans="1:20" x14ac:dyDescent="0.25">
      <c r="A109" s="32" t="s">
        <v>61</v>
      </c>
      <c r="B109" s="2" t="s">
        <v>231</v>
      </c>
      <c r="C109" s="108" t="s">
        <v>151</v>
      </c>
      <c r="D109" s="23" t="s">
        <v>163</v>
      </c>
      <c r="E109" s="23"/>
      <c r="F109" s="55">
        <v>10</v>
      </c>
      <c r="G109" s="19" t="s">
        <v>9</v>
      </c>
      <c r="H109" s="23" t="s">
        <v>2</v>
      </c>
      <c r="I109" s="43" t="s">
        <v>122</v>
      </c>
      <c r="J109" s="69">
        <v>49.874551971326163</v>
      </c>
      <c r="K109" s="207" t="s">
        <v>118</v>
      </c>
      <c r="R109" s="50" t="s">
        <v>69</v>
      </c>
      <c r="T109" s="50"/>
    </row>
    <row r="110" spans="1:20" x14ac:dyDescent="0.25">
      <c r="A110" s="32" t="s">
        <v>61</v>
      </c>
      <c r="B110" s="125" t="s">
        <v>252</v>
      </c>
      <c r="C110" s="108" t="s">
        <v>151</v>
      </c>
      <c r="D110" s="23" t="s">
        <v>200</v>
      </c>
      <c r="E110" s="23"/>
      <c r="F110" s="55">
        <v>18</v>
      </c>
      <c r="G110" s="19" t="s">
        <v>198</v>
      </c>
      <c r="H110" s="23" t="s">
        <v>2</v>
      </c>
      <c r="I110" s="43" t="s">
        <v>5</v>
      </c>
      <c r="J110" s="231">
        <f>+[1]CONSOLIDADO!$G$236</f>
        <v>87.86666666666666</v>
      </c>
      <c r="K110" s="207" t="s">
        <v>118</v>
      </c>
      <c r="R110" s="50" t="s">
        <v>78</v>
      </c>
      <c r="T110" s="50"/>
    </row>
    <row r="111" spans="1:20" x14ac:dyDescent="0.25">
      <c r="A111" s="32" t="s">
        <v>61</v>
      </c>
      <c r="B111" s="125" t="s">
        <v>252</v>
      </c>
      <c r="C111" s="108" t="s">
        <v>151</v>
      </c>
      <c r="D111" s="23" t="s">
        <v>181</v>
      </c>
      <c r="E111" s="23"/>
      <c r="F111" s="55">
        <f>2040-2023</f>
        <v>17</v>
      </c>
      <c r="G111" s="19" t="s">
        <v>199</v>
      </c>
      <c r="H111" s="23" t="s">
        <v>2</v>
      </c>
      <c r="I111" s="43" t="s">
        <v>144</v>
      </c>
      <c r="J111" s="72">
        <f>+[1]CONSOLIDADO!$G$237</f>
        <v>90.533333333333317</v>
      </c>
      <c r="K111" s="207" t="s">
        <v>118</v>
      </c>
      <c r="R111" s="50" t="s">
        <v>83</v>
      </c>
      <c r="T111" s="50"/>
    </row>
    <row r="112" spans="1:20" x14ac:dyDescent="0.25">
      <c r="A112" s="32" t="s">
        <v>61</v>
      </c>
      <c r="B112" s="125" t="s">
        <v>252</v>
      </c>
      <c r="C112" s="108" t="s">
        <v>151</v>
      </c>
      <c r="D112" s="23" t="s">
        <v>163</v>
      </c>
      <c r="E112" s="23"/>
      <c r="F112" s="55">
        <f>2040-2022</f>
        <v>18</v>
      </c>
      <c r="G112" s="19" t="s">
        <v>198</v>
      </c>
      <c r="H112" s="23" t="s">
        <v>2</v>
      </c>
      <c r="I112" s="43" t="s">
        <v>122</v>
      </c>
      <c r="J112" s="72">
        <f>+[1]CONSOLIDADO!$G$238</f>
        <v>87.86666666666666</v>
      </c>
      <c r="K112" s="207" t="s">
        <v>118</v>
      </c>
      <c r="R112" s="50" t="s">
        <v>44</v>
      </c>
      <c r="T112" s="50"/>
    </row>
    <row r="113" spans="1:20" x14ac:dyDescent="0.25">
      <c r="A113" s="32" t="s">
        <v>61</v>
      </c>
      <c r="B113" s="125" t="s">
        <v>63</v>
      </c>
      <c r="C113" s="108" t="s">
        <v>151</v>
      </c>
      <c r="D113" s="23" t="s">
        <v>181</v>
      </c>
      <c r="E113" s="23"/>
      <c r="F113" s="55">
        <f>2025-2015</f>
        <v>10</v>
      </c>
      <c r="G113" s="19" t="s">
        <v>6</v>
      </c>
      <c r="H113" s="23" t="s">
        <v>2</v>
      </c>
      <c r="I113" s="43" t="s">
        <v>144</v>
      </c>
      <c r="J113" s="72">
        <f>+[1]CONSOLIDADO!$G$239</f>
        <v>33.207885304659506</v>
      </c>
      <c r="K113" s="207" t="s">
        <v>118</v>
      </c>
      <c r="R113" s="50" t="s">
        <v>68</v>
      </c>
      <c r="T113" s="50"/>
    </row>
    <row r="114" spans="1:20" x14ac:dyDescent="0.25">
      <c r="A114" s="32" t="s">
        <v>61</v>
      </c>
      <c r="B114" s="125" t="s">
        <v>63</v>
      </c>
      <c r="C114" s="108" t="s">
        <v>151</v>
      </c>
      <c r="D114" s="23" t="s">
        <v>163</v>
      </c>
      <c r="E114" s="23"/>
      <c r="F114" s="55">
        <f>2023-2013</f>
        <v>10</v>
      </c>
      <c r="G114" s="19" t="s">
        <v>9</v>
      </c>
      <c r="H114" s="23" t="s">
        <v>2</v>
      </c>
      <c r="I114" s="43" t="s">
        <v>122</v>
      </c>
      <c r="J114" s="72">
        <f>+[1]CONSOLIDADO!$G$238</f>
        <v>87.86666666666666</v>
      </c>
      <c r="K114" s="207" t="s">
        <v>118</v>
      </c>
      <c r="R114" s="50" t="s">
        <v>24</v>
      </c>
      <c r="T114" s="50"/>
    </row>
    <row r="115" spans="1:20" x14ac:dyDescent="0.25">
      <c r="A115" s="32" t="s">
        <v>61</v>
      </c>
      <c r="B115" s="125" t="s">
        <v>63</v>
      </c>
      <c r="C115" s="108" t="s">
        <v>151</v>
      </c>
      <c r="D115" s="23" t="s">
        <v>157</v>
      </c>
      <c r="E115" s="23"/>
      <c r="F115" s="55">
        <f>2025-2015</f>
        <v>10</v>
      </c>
      <c r="G115" s="19" t="s">
        <v>6</v>
      </c>
      <c r="H115" s="23" t="s">
        <v>2</v>
      </c>
      <c r="I115" s="43" t="s">
        <v>125</v>
      </c>
      <c r="J115" s="72" t="s">
        <v>296</v>
      </c>
      <c r="K115" s="207" t="s">
        <v>118</v>
      </c>
      <c r="R115" s="50" t="s">
        <v>262</v>
      </c>
      <c r="T115" s="50"/>
    </row>
    <row r="116" spans="1:20" x14ac:dyDescent="0.25">
      <c r="A116" s="32" t="s">
        <v>61</v>
      </c>
      <c r="B116" s="125" t="s">
        <v>70</v>
      </c>
      <c r="C116" s="108" t="s">
        <v>151</v>
      </c>
      <c r="D116" s="23" t="s">
        <v>200</v>
      </c>
      <c r="E116" s="55" t="s">
        <v>369</v>
      </c>
      <c r="F116" s="55">
        <f>2025-2012</f>
        <v>13</v>
      </c>
      <c r="G116" s="19" t="s">
        <v>370</v>
      </c>
      <c r="H116" s="23" t="s">
        <v>2</v>
      </c>
      <c r="I116" s="43" t="s">
        <v>5</v>
      </c>
      <c r="J116" s="72">
        <f>+[1]CONSOLIDADO!$G$281</f>
        <v>42.616487455197138</v>
      </c>
      <c r="K116" s="207" t="s">
        <v>118</v>
      </c>
      <c r="R116" s="50" t="s">
        <v>97</v>
      </c>
      <c r="T116" s="50"/>
    </row>
    <row r="117" spans="1:20" x14ac:dyDescent="0.25">
      <c r="A117" s="32" t="s">
        <v>61</v>
      </c>
      <c r="B117" s="125" t="s">
        <v>70</v>
      </c>
      <c r="C117" s="108" t="s">
        <v>151</v>
      </c>
      <c r="D117" s="23" t="s">
        <v>274</v>
      </c>
      <c r="E117" s="23"/>
      <c r="F117" s="55">
        <f>2025-2015</f>
        <v>10</v>
      </c>
      <c r="G117" s="19" t="s">
        <v>6</v>
      </c>
      <c r="H117" s="23" t="s">
        <v>2</v>
      </c>
      <c r="I117" s="43" t="s">
        <v>338</v>
      </c>
      <c r="J117" s="72">
        <f>+[1]CONSOLIDADO!$G$282</f>
        <v>40.573476702508962</v>
      </c>
      <c r="K117" s="207" t="s">
        <v>118</v>
      </c>
      <c r="R117" s="50" t="s">
        <v>90</v>
      </c>
      <c r="T117" s="50"/>
    </row>
    <row r="118" spans="1:20" ht="13.5" customHeight="1" x14ac:dyDescent="0.25">
      <c r="A118" s="32" t="s">
        <v>61</v>
      </c>
      <c r="B118" s="125" t="s">
        <v>70</v>
      </c>
      <c r="C118" s="108" t="s">
        <v>151</v>
      </c>
      <c r="D118" s="23" t="s">
        <v>181</v>
      </c>
      <c r="E118" s="23"/>
      <c r="F118" s="55">
        <f>2023-2013</f>
        <v>10</v>
      </c>
      <c r="G118" s="19" t="s">
        <v>9</v>
      </c>
      <c r="H118" s="23" t="s">
        <v>2</v>
      </c>
      <c r="I118" s="43" t="s">
        <v>144</v>
      </c>
      <c r="J118" s="72">
        <f>+[1]CONSOLIDADO!$G$284</f>
        <v>46.702508960573496</v>
      </c>
      <c r="K118" s="207" t="s">
        <v>118</v>
      </c>
    </row>
    <row r="119" spans="1:20" x14ac:dyDescent="0.25">
      <c r="A119" s="32" t="s">
        <v>61</v>
      </c>
      <c r="B119" s="125" t="s">
        <v>70</v>
      </c>
      <c r="C119" s="108" t="s">
        <v>151</v>
      </c>
      <c r="D119" s="23" t="s">
        <v>163</v>
      </c>
      <c r="E119" s="23"/>
      <c r="F119" s="55">
        <f>2023-2013</f>
        <v>10</v>
      </c>
      <c r="G119" s="19" t="s">
        <v>9</v>
      </c>
      <c r="H119" s="23" t="s">
        <v>2</v>
      </c>
      <c r="I119" s="43" t="s">
        <v>122</v>
      </c>
      <c r="J119" s="72">
        <f>+[1]CONSOLIDADO!$G$283</f>
        <v>45.949820788530467</v>
      </c>
      <c r="K119" s="207" t="s">
        <v>118</v>
      </c>
    </row>
    <row r="120" spans="1:20" ht="13.5" customHeight="1" x14ac:dyDescent="0.25">
      <c r="A120" s="32" t="s">
        <v>61</v>
      </c>
      <c r="B120" s="125" t="s">
        <v>65</v>
      </c>
      <c r="C120" s="108" t="s">
        <v>118</v>
      </c>
      <c r="D120" s="23" t="s">
        <v>200</v>
      </c>
      <c r="E120" s="23"/>
      <c r="F120" s="55">
        <f>2024-2014</f>
        <v>10</v>
      </c>
      <c r="G120" s="19" t="s">
        <v>19</v>
      </c>
      <c r="H120" s="23" t="s">
        <v>2</v>
      </c>
      <c r="I120" s="43" t="s">
        <v>5</v>
      </c>
      <c r="J120" s="72">
        <f>+[1]CONSOLIDADO!$G$285</f>
        <v>39.229390681003586</v>
      </c>
      <c r="K120" s="207" t="s">
        <v>118</v>
      </c>
    </row>
    <row r="121" spans="1:20" x14ac:dyDescent="0.25">
      <c r="A121" s="32" t="s">
        <v>61</v>
      </c>
      <c r="B121" s="125" t="s">
        <v>65</v>
      </c>
      <c r="C121" s="108" t="s">
        <v>118</v>
      </c>
      <c r="D121" s="23" t="s">
        <v>274</v>
      </c>
      <c r="E121" s="23"/>
      <c r="F121" s="55">
        <f>2025-2015</f>
        <v>10</v>
      </c>
      <c r="G121" s="19" t="s">
        <v>6</v>
      </c>
      <c r="H121" s="23" t="s">
        <v>2</v>
      </c>
      <c r="I121" s="43" t="s">
        <v>338</v>
      </c>
      <c r="J121" s="72">
        <f>+[1]CONSOLIDADO!$G$288</f>
        <v>37.724014336917577</v>
      </c>
      <c r="K121" s="207" t="s">
        <v>118</v>
      </c>
    </row>
    <row r="122" spans="1:20" x14ac:dyDescent="0.25">
      <c r="A122" s="32" t="s">
        <v>61</v>
      </c>
      <c r="B122" s="125" t="s">
        <v>65</v>
      </c>
      <c r="C122" s="108" t="s">
        <v>118</v>
      </c>
      <c r="D122" s="23" t="s">
        <v>176</v>
      </c>
      <c r="E122" s="23"/>
      <c r="F122" s="55">
        <f>2023-2013</f>
        <v>10</v>
      </c>
      <c r="G122" s="19" t="s">
        <v>9</v>
      </c>
      <c r="H122" s="23" t="s">
        <v>2</v>
      </c>
      <c r="I122" s="43" t="s">
        <v>8</v>
      </c>
      <c r="J122" s="72" t="s">
        <v>296</v>
      </c>
      <c r="K122" s="207" t="s">
        <v>118</v>
      </c>
    </row>
    <row r="123" spans="1:20" x14ac:dyDescent="0.25">
      <c r="A123" s="32" t="s">
        <v>61</v>
      </c>
      <c r="B123" s="125" t="s">
        <v>65</v>
      </c>
      <c r="C123" s="108" t="s">
        <v>118</v>
      </c>
      <c r="D123" s="23" t="s">
        <v>181</v>
      </c>
      <c r="E123" s="23"/>
      <c r="F123" s="55">
        <v>10</v>
      </c>
      <c r="G123" s="19" t="s">
        <v>19</v>
      </c>
      <c r="H123" s="23" t="s">
        <v>2</v>
      </c>
      <c r="I123" s="43" t="s">
        <v>144</v>
      </c>
      <c r="J123" s="72">
        <f>+[1]CONSOLIDADO!$G$286</f>
        <v>39.982078853046616</v>
      </c>
      <c r="K123" s="207" t="s">
        <v>118</v>
      </c>
    </row>
    <row r="124" spans="1:20" x14ac:dyDescent="0.25">
      <c r="A124" s="32" t="s">
        <v>61</v>
      </c>
      <c r="B124" s="125" t="s">
        <v>65</v>
      </c>
      <c r="C124" s="108" t="s">
        <v>118</v>
      </c>
      <c r="D124" s="23" t="s">
        <v>163</v>
      </c>
      <c r="E124" s="23"/>
      <c r="F124" s="55" t="s">
        <v>296</v>
      </c>
      <c r="G124" s="19" t="s">
        <v>296</v>
      </c>
      <c r="H124" s="23" t="s">
        <v>2</v>
      </c>
      <c r="I124" s="43" t="s">
        <v>122</v>
      </c>
      <c r="J124" s="72">
        <f>+[1]CONSOLIDADO!$G$287</f>
        <v>42.401433691756282</v>
      </c>
      <c r="K124" s="207" t="s">
        <v>118</v>
      </c>
    </row>
    <row r="125" spans="1:20" x14ac:dyDescent="0.25">
      <c r="A125" s="32" t="s">
        <v>61</v>
      </c>
      <c r="B125" s="125" t="s">
        <v>62</v>
      </c>
      <c r="C125" s="108" t="s">
        <v>151</v>
      </c>
      <c r="D125" s="23" t="s">
        <v>200</v>
      </c>
      <c r="E125" s="23"/>
      <c r="F125" s="55">
        <v>10</v>
      </c>
      <c r="G125" s="19" t="s">
        <v>29</v>
      </c>
      <c r="H125" s="23" t="s">
        <v>2</v>
      </c>
      <c r="I125" s="43" t="s">
        <v>5</v>
      </c>
      <c r="J125" s="72">
        <f>+[1]CONSOLIDADO!$G$312</f>
        <v>41.218637992831553</v>
      </c>
      <c r="K125" s="207" t="s">
        <v>118</v>
      </c>
    </row>
    <row r="126" spans="1:20" x14ac:dyDescent="0.25">
      <c r="A126" s="32" t="s">
        <v>61</v>
      </c>
      <c r="B126" s="125" t="s">
        <v>62</v>
      </c>
      <c r="C126" s="108" t="s">
        <v>151</v>
      </c>
      <c r="D126" s="23" t="s">
        <v>274</v>
      </c>
      <c r="E126" s="23"/>
      <c r="F126" s="55">
        <v>10</v>
      </c>
      <c r="G126" s="19" t="s">
        <v>19</v>
      </c>
      <c r="H126" s="23" t="s">
        <v>2</v>
      </c>
      <c r="I126" s="43" t="s">
        <v>338</v>
      </c>
      <c r="J126" s="72">
        <f>+[1]CONSOLIDADO!$G$311</f>
        <v>29.713261648745522</v>
      </c>
      <c r="K126" s="207" t="s">
        <v>118</v>
      </c>
    </row>
    <row r="127" spans="1:20" x14ac:dyDescent="0.25">
      <c r="A127" s="32" t="s">
        <v>61</v>
      </c>
      <c r="B127" s="125" t="s">
        <v>62</v>
      </c>
      <c r="C127" s="108" t="s">
        <v>151</v>
      </c>
      <c r="D127" s="23" t="s">
        <v>181</v>
      </c>
      <c r="E127" s="23"/>
      <c r="F127" s="55">
        <v>10</v>
      </c>
      <c r="G127" s="19" t="s">
        <v>19</v>
      </c>
      <c r="H127" s="23" t="s">
        <v>2</v>
      </c>
      <c r="I127" s="43" t="s">
        <v>144</v>
      </c>
      <c r="J127" s="72">
        <f>+[1]CONSOLIDADO!$G$313</f>
        <v>30.788530465949826</v>
      </c>
      <c r="K127" s="207" t="s">
        <v>118</v>
      </c>
    </row>
    <row r="128" spans="1:20" x14ac:dyDescent="0.25">
      <c r="A128" s="32" t="s">
        <v>61</v>
      </c>
      <c r="B128" s="2" t="s">
        <v>62</v>
      </c>
      <c r="C128" s="108" t="s">
        <v>151</v>
      </c>
      <c r="D128" s="23" t="s">
        <v>163</v>
      </c>
      <c r="E128" s="23"/>
      <c r="F128" s="55">
        <v>10</v>
      </c>
      <c r="G128" s="19" t="s">
        <v>9</v>
      </c>
      <c r="H128" s="23" t="s">
        <v>2</v>
      </c>
      <c r="I128" s="43" t="s">
        <v>122</v>
      </c>
      <c r="J128" s="72">
        <f>+[1]CONSOLIDADO!$G$314</f>
        <v>32.186379928315411</v>
      </c>
      <c r="K128" s="207" t="s">
        <v>118</v>
      </c>
    </row>
    <row r="129" spans="1:11" x14ac:dyDescent="0.25">
      <c r="A129" s="32" t="s">
        <v>61</v>
      </c>
      <c r="B129" s="2" t="s">
        <v>64</v>
      </c>
      <c r="C129" s="108" t="s">
        <v>151</v>
      </c>
      <c r="D129" s="23" t="s">
        <v>200</v>
      </c>
      <c r="E129" s="23"/>
      <c r="F129" s="55" t="s">
        <v>296</v>
      </c>
      <c r="G129" s="19" t="s">
        <v>296</v>
      </c>
      <c r="H129" s="23" t="s">
        <v>2</v>
      </c>
      <c r="I129" s="43" t="s">
        <v>5</v>
      </c>
      <c r="J129" s="72">
        <f>+[1]CONSOLIDADO!$G$352</f>
        <v>32.078853046594979</v>
      </c>
      <c r="K129" s="207" t="s">
        <v>118</v>
      </c>
    </row>
    <row r="130" spans="1:11" x14ac:dyDescent="0.25">
      <c r="A130" s="32" t="s">
        <v>61</v>
      </c>
      <c r="B130" s="2" t="s">
        <v>64</v>
      </c>
      <c r="C130" s="108" t="s">
        <v>151</v>
      </c>
      <c r="D130" s="23" t="s">
        <v>176</v>
      </c>
      <c r="E130" s="23"/>
      <c r="F130" s="55" t="s">
        <v>296</v>
      </c>
      <c r="G130" s="19" t="s">
        <v>296</v>
      </c>
      <c r="H130" s="23" t="s">
        <v>2</v>
      </c>
      <c r="I130" s="43" t="s">
        <v>8</v>
      </c>
      <c r="J130" s="72">
        <f>+[1]CONSOLIDADO!$G$353</f>
        <v>30.788530465949822</v>
      </c>
      <c r="K130" s="207" t="s">
        <v>118</v>
      </c>
    </row>
    <row r="131" spans="1:11" x14ac:dyDescent="0.25">
      <c r="A131" s="32" t="s">
        <v>61</v>
      </c>
      <c r="B131" s="2" t="s">
        <v>64</v>
      </c>
      <c r="C131" s="108" t="s">
        <v>151</v>
      </c>
      <c r="D131" s="23" t="s">
        <v>181</v>
      </c>
      <c r="E131" s="23"/>
      <c r="F131" s="55" t="s">
        <v>296</v>
      </c>
      <c r="G131" s="19" t="s">
        <v>296</v>
      </c>
      <c r="H131" s="23" t="s">
        <v>2</v>
      </c>
      <c r="I131" s="43" t="s">
        <v>144</v>
      </c>
      <c r="J131" s="72">
        <f>+[1]CONSOLIDADO!$G$354</f>
        <v>34.229390681003586</v>
      </c>
      <c r="K131" s="207" t="s">
        <v>118</v>
      </c>
    </row>
    <row r="132" spans="1:11" x14ac:dyDescent="0.25">
      <c r="A132" s="32" t="s">
        <v>61</v>
      </c>
      <c r="B132" s="2" t="s">
        <v>64</v>
      </c>
      <c r="C132" s="108" t="s">
        <v>151</v>
      </c>
      <c r="D132" s="23" t="s">
        <v>163</v>
      </c>
      <c r="E132" s="23"/>
      <c r="F132" s="55">
        <f>2025-2014</f>
        <v>11</v>
      </c>
      <c r="G132" s="19" t="s">
        <v>195</v>
      </c>
      <c r="H132" s="23" t="s">
        <v>2</v>
      </c>
      <c r="I132" s="43" t="s">
        <v>122</v>
      </c>
      <c r="J132" s="72">
        <f>+[1]CONSOLIDADO!$G$355</f>
        <v>34.068100358422939</v>
      </c>
      <c r="K132" s="207" t="s">
        <v>118</v>
      </c>
    </row>
    <row r="133" spans="1:11" x14ac:dyDescent="0.25">
      <c r="A133" s="32" t="s">
        <v>61</v>
      </c>
      <c r="B133" s="2" t="s">
        <v>64</v>
      </c>
      <c r="C133" s="108" t="s">
        <v>151</v>
      </c>
      <c r="D133" s="23" t="s">
        <v>163</v>
      </c>
      <c r="E133" s="23"/>
      <c r="F133" s="55" t="s">
        <v>296</v>
      </c>
      <c r="G133" s="19" t="s">
        <v>296</v>
      </c>
      <c r="H133" s="23" t="s">
        <v>2</v>
      </c>
      <c r="I133" s="43" t="s">
        <v>122</v>
      </c>
      <c r="J133" s="72">
        <f>+[1]CONSOLIDADO!$G$355</f>
        <v>34.068100358422939</v>
      </c>
      <c r="K133" s="207" t="s">
        <v>118</v>
      </c>
    </row>
    <row r="134" spans="1:11" x14ac:dyDescent="0.25">
      <c r="A134" s="32" t="s">
        <v>61</v>
      </c>
      <c r="B134" s="2" t="s">
        <v>66</v>
      </c>
      <c r="C134" s="108" t="s">
        <v>118</v>
      </c>
      <c r="D134" s="23" t="s">
        <v>200</v>
      </c>
      <c r="E134" s="23"/>
      <c r="F134" s="55">
        <v>10</v>
      </c>
      <c r="G134" s="19" t="s">
        <v>29</v>
      </c>
      <c r="H134" s="23" t="s">
        <v>2</v>
      </c>
      <c r="I134" s="43" t="s">
        <v>5</v>
      </c>
      <c r="J134" s="72">
        <f>+[1]CONSOLIDADO!$G$358</f>
        <v>38.207885304659513</v>
      </c>
      <c r="K134" s="207" t="s">
        <v>118</v>
      </c>
    </row>
    <row r="135" spans="1:11" x14ac:dyDescent="0.25">
      <c r="A135" s="32" t="s">
        <v>61</v>
      </c>
      <c r="B135" s="2" t="s">
        <v>66</v>
      </c>
      <c r="C135" s="108" t="s">
        <v>118</v>
      </c>
      <c r="D135" s="23" t="s">
        <v>274</v>
      </c>
      <c r="E135" s="23"/>
      <c r="F135" s="55">
        <v>10</v>
      </c>
      <c r="G135" s="19" t="s">
        <v>29</v>
      </c>
      <c r="H135" s="23" t="s">
        <v>2</v>
      </c>
      <c r="I135" s="43" t="s">
        <v>338</v>
      </c>
      <c r="J135" s="72">
        <f>+[1]CONSOLIDADO!$G$357</f>
        <v>37.186379928315425</v>
      </c>
      <c r="K135" s="207" t="s">
        <v>118</v>
      </c>
    </row>
    <row r="136" spans="1:11" x14ac:dyDescent="0.25">
      <c r="A136" s="32" t="s">
        <v>61</v>
      </c>
      <c r="B136" s="2" t="s">
        <v>66</v>
      </c>
      <c r="C136" s="108" t="s">
        <v>118</v>
      </c>
      <c r="D136" s="23" t="s">
        <v>181</v>
      </c>
      <c r="E136" s="23"/>
      <c r="F136" s="55">
        <v>10</v>
      </c>
      <c r="G136" s="19" t="s">
        <v>29</v>
      </c>
      <c r="H136" s="23" t="s">
        <v>2</v>
      </c>
      <c r="I136" s="43" t="s">
        <v>144</v>
      </c>
      <c r="J136" s="72">
        <f>+[1]CONSOLIDADO!$G$360</f>
        <v>36.326164874551985</v>
      </c>
      <c r="K136" s="207" t="s">
        <v>118</v>
      </c>
    </row>
    <row r="137" spans="1:11" x14ac:dyDescent="0.25">
      <c r="A137" s="32" t="s">
        <v>61</v>
      </c>
      <c r="B137" s="2" t="s">
        <v>66</v>
      </c>
      <c r="C137" s="108" t="s">
        <v>118</v>
      </c>
      <c r="D137" s="23" t="s">
        <v>163</v>
      </c>
      <c r="E137" s="23"/>
      <c r="F137" s="55">
        <v>10</v>
      </c>
      <c r="G137" s="19" t="s">
        <v>29</v>
      </c>
      <c r="H137" s="23" t="s">
        <v>2</v>
      </c>
      <c r="I137" s="43" t="s">
        <v>122</v>
      </c>
      <c r="J137" s="72">
        <f>+[1]CONSOLIDADO!$G$359</f>
        <v>43.476702508960578</v>
      </c>
      <c r="K137" s="207" t="s">
        <v>118</v>
      </c>
    </row>
    <row r="138" spans="1:11" x14ac:dyDescent="0.25">
      <c r="A138" s="32" t="s">
        <v>61</v>
      </c>
      <c r="B138" s="2" t="s">
        <v>67</v>
      </c>
      <c r="C138" s="108" t="s">
        <v>118</v>
      </c>
      <c r="D138" s="23" t="s">
        <v>163</v>
      </c>
      <c r="E138" s="23"/>
      <c r="F138" s="55">
        <v>10</v>
      </c>
      <c r="G138" s="19" t="s">
        <v>19</v>
      </c>
      <c r="H138" s="23" t="s">
        <v>2</v>
      </c>
      <c r="I138" s="43" t="s">
        <v>122</v>
      </c>
      <c r="J138" s="72">
        <f>+[1]CONSOLIDADO!$G$391</f>
        <v>43.745519713261658</v>
      </c>
      <c r="K138" s="207" t="s">
        <v>118</v>
      </c>
    </row>
    <row r="139" spans="1:11" x14ac:dyDescent="0.25">
      <c r="A139" s="32" t="s">
        <v>61</v>
      </c>
      <c r="B139" s="2" t="s">
        <v>67</v>
      </c>
      <c r="C139" s="108" t="s">
        <v>118</v>
      </c>
      <c r="D139" s="23" t="s">
        <v>157</v>
      </c>
      <c r="E139" s="23"/>
      <c r="F139" s="55">
        <v>10</v>
      </c>
      <c r="G139" s="19" t="s">
        <v>146</v>
      </c>
      <c r="H139" s="23" t="s">
        <v>2</v>
      </c>
      <c r="I139" s="43" t="s">
        <v>125</v>
      </c>
      <c r="J139" s="72" t="s">
        <v>296</v>
      </c>
      <c r="K139" s="207" t="s">
        <v>118</v>
      </c>
    </row>
    <row r="140" spans="1:11" x14ac:dyDescent="0.25">
      <c r="A140" s="32" t="s">
        <v>61</v>
      </c>
      <c r="B140" s="2" t="s">
        <v>261</v>
      </c>
      <c r="C140" s="108" t="s">
        <v>118</v>
      </c>
      <c r="D140" s="23" t="s">
        <v>200</v>
      </c>
      <c r="E140" s="23"/>
      <c r="F140" s="55">
        <v>10</v>
      </c>
      <c r="G140" s="19" t="s">
        <v>29</v>
      </c>
      <c r="H140" s="23" t="s">
        <v>2</v>
      </c>
      <c r="I140" s="43" t="s">
        <v>5</v>
      </c>
      <c r="J140" s="72">
        <f>+[1]CONSOLIDADO!$G$465</f>
        <v>42.885304659498217</v>
      </c>
      <c r="K140" s="207" t="s">
        <v>118</v>
      </c>
    </row>
    <row r="141" spans="1:11" x14ac:dyDescent="0.25">
      <c r="A141" s="32" t="s">
        <v>61</v>
      </c>
      <c r="B141" s="2" t="s">
        <v>261</v>
      </c>
      <c r="C141" s="108" t="s">
        <v>118</v>
      </c>
      <c r="D141" s="23" t="s">
        <v>274</v>
      </c>
      <c r="E141" s="23"/>
      <c r="F141" s="55">
        <v>10</v>
      </c>
      <c r="G141" s="19" t="s">
        <v>29</v>
      </c>
      <c r="H141" s="23" t="s">
        <v>2</v>
      </c>
      <c r="I141" s="43" t="s">
        <v>338</v>
      </c>
      <c r="J141" s="72">
        <f>+[1]CONSOLIDADO!$G$464</f>
        <v>40.681003584229401</v>
      </c>
      <c r="K141" s="207" t="s">
        <v>118</v>
      </c>
    </row>
    <row r="142" spans="1:11" x14ac:dyDescent="0.25">
      <c r="A142" s="32" t="s">
        <v>61</v>
      </c>
      <c r="B142" s="2" t="s">
        <v>261</v>
      </c>
      <c r="C142" s="108" t="s">
        <v>118</v>
      </c>
      <c r="D142" s="23" t="s">
        <v>176</v>
      </c>
      <c r="E142" s="23"/>
      <c r="F142" s="55">
        <v>10</v>
      </c>
      <c r="G142" s="19" t="s">
        <v>29</v>
      </c>
      <c r="H142" s="23" t="s">
        <v>2</v>
      </c>
      <c r="I142" s="43" t="s">
        <v>8</v>
      </c>
      <c r="J142" s="72" t="s">
        <v>296</v>
      </c>
      <c r="K142" s="207" t="s">
        <v>118</v>
      </c>
    </row>
    <row r="143" spans="1:11" x14ac:dyDescent="0.25">
      <c r="A143" s="32" t="s">
        <v>61</v>
      </c>
      <c r="B143" s="2" t="s">
        <v>261</v>
      </c>
      <c r="C143" s="108" t="s">
        <v>118</v>
      </c>
      <c r="D143" s="23" t="s">
        <v>181</v>
      </c>
      <c r="E143" s="23"/>
      <c r="F143" s="55">
        <v>10</v>
      </c>
      <c r="G143" s="19" t="s">
        <v>29</v>
      </c>
      <c r="H143" s="23" t="s">
        <v>2</v>
      </c>
      <c r="I143" s="43" t="s">
        <v>144</v>
      </c>
      <c r="J143" s="72">
        <f>+[1]CONSOLIDADO!$G$466</f>
        <v>31.971326164874551</v>
      </c>
      <c r="K143" s="207" t="s">
        <v>118</v>
      </c>
    </row>
    <row r="144" spans="1:11" x14ac:dyDescent="0.25">
      <c r="A144" s="32" t="s">
        <v>61</v>
      </c>
      <c r="B144" s="2" t="s">
        <v>261</v>
      </c>
      <c r="C144" s="108" t="s">
        <v>118</v>
      </c>
      <c r="D144" s="23" t="s">
        <v>163</v>
      </c>
      <c r="E144" s="23"/>
      <c r="F144" s="55">
        <v>10</v>
      </c>
      <c r="G144" s="19" t="s">
        <v>6</v>
      </c>
      <c r="H144" s="23" t="s">
        <v>2</v>
      </c>
      <c r="I144" s="43" t="s">
        <v>122</v>
      </c>
      <c r="J144" s="72">
        <f>+[1]CONSOLIDADO!$G$467</f>
        <v>31.971326164874551</v>
      </c>
      <c r="K144" s="207" t="s">
        <v>118</v>
      </c>
    </row>
    <row r="145" spans="1:11" x14ac:dyDescent="0.25">
      <c r="A145" s="32" t="s">
        <v>61</v>
      </c>
      <c r="B145" s="2" t="s">
        <v>261</v>
      </c>
      <c r="C145" s="108" t="s">
        <v>118</v>
      </c>
      <c r="D145" s="23" t="s">
        <v>157</v>
      </c>
      <c r="E145" s="23"/>
      <c r="F145" s="55">
        <v>10</v>
      </c>
      <c r="G145" s="19" t="s">
        <v>6</v>
      </c>
      <c r="H145" s="23" t="s">
        <v>2</v>
      </c>
      <c r="I145" s="43" t="s">
        <v>125</v>
      </c>
      <c r="J145" s="72" t="s">
        <v>296</v>
      </c>
      <c r="K145" s="207" t="s">
        <v>118</v>
      </c>
    </row>
    <row r="146" spans="1:11" x14ac:dyDescent="0.25">
      <c r="A146" s="32" t="s">
        <v>61</v>
      </c>
      <c r="B146" s="2" t="s">
        <v>69</v>
      </c>
      <c r="C146" s="108" t="s">
        <v>151</v>
      </c>
      <c r="D146" s="23" t="s">
        <v>274</v>
      </c>
      <c r="E146" s="23"/>
      <c r="F146" s="55">
        <v>12</v>
      </c>
      <c r="G146" s="19" t="s">
        <v>197</v>
      </c>
      <c r="H146" s="23" t="s">
        <v>2</v>
      </c>
      <c r="I146" s="43" t="s">
        <v>338</v>
      </c>
      <c r="J146" s="72">
        <f>+[1]CONSOLIDADO!$G$473</f>
        <v>33.207885304659506</v>
      </c>
      <c r="K146" s="207" t="s">
        <v>118</v>
      </c>
    </row>
    <row r="147" spans="1:11" x14ac:dyDescent="0.25">
      <c r="A147" s="32" t="s">
        <v>61</v>
      </c>
      <c r="B147" s="2" t="s">
        <v>69</v>
      </c>
      <c r="C147" s="108" t="s">
        <v>151</v>
      </c>
      <c r="D147" s="23" t="s">
        <v>181</v>
      </c>
      <c r="E147" s="23"/>
      <c r="F147" s="55">
        <v>10</v>
      </c>
      <c r="G147" s="19" t="s">
        <v>9</v>
      </c>
      <c r="H147" s="23" t="s">
        <v>2</v>
      </c>
      <c r="I147" s="43" t="s">
        <v>144</v>
      </c>
      <c r="J147" s="72">
        <f>+[1]CONSOLIDADO!$G$474</f>
        <v>42.078853046594986</v>
      </c>
      <c r="K147" s="207" t="s">
        <v>118</v>
      </c>
    </row>
    <row r="148" spans="1:11" x14ac:dyDescent="0.25">
      <c r="A148" s="32" t="s">
        <v>61</v>
      </c>
      <c r="B148" s="2" t="s">
        <v>69</v>
      </c>
      <c r="C148" s="108" t="s">
        <v>151</v>
      </c>
      <c r="D148" s="23" t="s">
        <v>163</v>
      </c>
      <c r="E148" s="23"/>
      <c r="F148" s="55">
        <v>10</v>
      </c>
      <c r="G148" s="19" t="s">
        <v>9</v>
      </c>
      <c r="H148" s="23" t="s">
        <v>2</v>
      </c>
      <c r="I148" s="43" t="s">
        <v>122</v>
      </c>
      <c r="J148" s="72">
        <f>+[1]CONSOLIDADO!$G$475</f>
        <v>44.01433691756273</v>
      </c>
      <c r="K148" s="207" t="s">
        <v>118</v>
      </c>
    </row>
    <row r="149" spans="1:11" x14ac:dyDescent="0.25">
      <c r="A149" s="32" t="s">
        <v>61</v>
      </c>
      <c r="B149" s="2" t="s">
        <v>68</v>
      </c>
      <c r="C149" s="108" t="s">
        <v>151</v>
      </c>
      <c r="D149" s="23" t="s">
        <v>200</v>
      </c>
      <c r="E149" s="23"/>
      <c r="F149" s="55" t="s">
        <v>296</v>
      </c>
      <c r="G149" s="19" t="s">
        <v>29</v>
      </c>
      <c r="H149" s="23" t="s">
        <v>2</v>
      </c>
      <c r="I149" s="43" t="s">
        <v>5</v>
      </c>
      <c r="J149" s="72">
        <f>+'[3]IMP DISCAP'!$W$43</f>
        <v>21.827956989247312</v>
      </c>
      <c r="K149" s="207" t="s">
        <v>118</v>
      </c>
    </row>
    <row r="150" spans="1:11" x14ac:dyDescent="0.25">
      <c r="A150" s="32" t="s">
        <v>61</v>
      </c>
      <c r="B150" s="2" t="s">
        <v>68</v>
      </c>
      <c r="C150" s="108" t="s">
        <v>151</v>
      </c>
      <c r="D150" s="23" t="s">
        <v>274</v>
      </c>
      <c r="E150" s="23"/>
      <c r="F150" s="55">
        <v>10</v>
      </c>
      <c r="G150" s="19" t="s">
        <v>29</v>
      </c>
      <c r="H150" s="23" t="s">
        <v>2</v>
      </c>
      <c r="I150" s="43" t="s">
        <v>338</v>
      </c>
      <c r="J150" s="72">
        <f>+'[4]IMP VEJEZ'!$W$43</f>
        <v>22.096774193548391</v>
      </c>
      <c r="K150" s="207" t="s">
        <v>118</v>
      </c>
    </row>
    <row r="151" spans="1:11" ht="16.5" customHeight="1" x14ac:dyDescent="0.25">
      <c r="A151" s="32" t="s">
        <v>61</v>
      </c>
      <c r="B151" s="2" t="s">
        <v>68</v>
      </c>
      <c r="C151" s="108" t="s">
        <v>151</v>
      </c>
      <c r="D151" s="23" t="s">
        <v>176</v>
      </c>
      <c r="E151" s="23"/>
      <c r="F151" s="55">
        <v>10</v>
      </c>
      <c r="G151" s="19" t="s">
        <v>29</v>
      </c>
      <c r="H151" s="23" t="s">
        <v>2</v>
      </c>
      <c r="I151" s="43" t="s">
        <v>8</v>
      </c>
      <c r="J151" s="72">
        <f>+[1]CONSOLIDADO!$G$490</f>
        <v>35.681003584229401</v>
      </c>
      <c r="K151" s="207" t="s">
        <v>118</v>
      </c>
    </row>
    <row r="152" spans="1:11" ht="16.5" customHeight="1" x14ac:dyDescent="0.25">
      <c r="A152" s="32" t="s">
        <v>61</v>
      </c>
      <c r="B152" s="2" t="s">
        <v>68</v>
      </c>
      <c r="C152" s="110" t="s">
        <v>151</v>
      </c>
      <c r="D152" s="23" t="s">
        <v>181</v>
      </c>
      <c r="E152" s="23"/>
      <c r="F152" s="55">
        <v>10</v>
      </c>
      <c r="G152" s="19" t="s">
        <v>29</v>
      </c>
      <c r="H152" s="23" t="s">
        <v>2</v>
      </c>
      <c r="I152" s="43" t="s">
        <v>144</v>
      </c>
      <c r="J152" s="72">
        <f>+'[5]IMP MUJER'!$W$43</f>
        <v>24.247311827956988</v>
      </c>
      <c r="K152" s="207" t="s">
        <v>118</v>
      </c>
    </row>
    <row r="153" spans="1:11" ht="15" customHeight="1" x14ac:dyDescent="0.25">
      <c r="A153" s="32" t="s">
        <v>61</v>
      </c>
      <c r="B153" s="2" t="s">
        <v>68</v>
      </c>
      <c r="C153" s="110" t="s">
        <v>151</v>
      </c>
      <c r="D153" s="23" t="s">
        <v>163</v>
      </c>
      <c r="E153" s="23"/>
      <c r="F153" s="55">
        <v>10</v>
      </c>
      <c r="G153" s="19" t="s">
        <v>29</v>
      </c>
      <c r="H153" s="23" t="s">
        <v>2</v>
      </c>
      <c r="I153" s="43" t="s">
        <v>122</v>
      </c>
      <c r="J153" s="72">
        <f>+[1]CONSOLIDADO!$G$489</f>
        <v>43.745519713261658</v>
      </c>
      <c r="K153" s="207" t="s">
        <v>118</v>
      </c>
    </row>
    <row r="154" spans="1:11" x14ac:dyDescent="0.25">
      <c r="A154" s="32" t="s">
        <v>61</v>
      </c>
      <c r="B154" s="2" t="s">
        <v>68</v>
      </c>
      <c r="C154" s="110" t="s">
        <v>151</v>
      </c>
      <c r="D154" s="23" t="s">
        <v>157</v>
      </c>
      <c r="E154" s="23"/>
      <c r="F154" s="55">
        <f>2020-2015</f>
        <v>5</v>
      </c>
      <c r="G154" s="19" t="s">
        <v>196</v>
      </c>
      <c r="H154" s="23" t="s">
        <v>2</v>
      </c>
      <c r="I154" s="43" t="s">
        <v>125</v>
      </c>
      <c r="J154" s="72" t="s">
        <v>296</v>
      </c>
      <c r="K154" s="207" t="s">
        <v>118</v>
      </c>
    </row>
    <row r="155" spans="1:11" x14ac:dyDescent="0.25">
      <c r="A155" s="32" t="s">
        <v>71</v>
      </c>
      <c r="B155" s="2" t="s">
        <v>242</v>
      </c>
      <c r="C155" s="110" t="s">
        <v>151</v>
      </c>
      <c r="D155" s="23" t="s">
        <v>270</v>
      </c>
      <c r="E155" s="23"/>
      <c r="F155" s="55">
        <v>10</v>
      </c>
      <c r="G155" s="19" t="s">
        <v>34</v>
      </c>
      <c r="H155" s="23" t="s">
        <v>2</v>
      </c>
      <c r="I155" s="43" t="s">
        <v>337</v>
      </c>
      <c r="J155" s="72">
        <f>+[1]CONSOLIDADO!$G$160</f>
        <v>47.992831541218642</v>
      </c>
      <c r="K155" s="207">
        <v>67</v>
      </c>
    </row>
    <row r="156" spans="1:11" ht="12.75" customHeight="1" x14ac:dyDescent="0.25">
      <c r="A156" s="32" t="s">
        <v>71</v>
      </c>
      <c r="B156" s="2" t="s">
        <v>242</v>
      </c>
      <c r="C156" s="110" t="s">
        <v>151</v>
      </c>
      <c r="D156" s="23" t="s">
        <v>200</v>
      </c>
      <c r="E156" s="23"/>
      <c r="F156" s="55">
        <v>10</v>
      </c>
      <c r="G156" s="19" t="s">
        <v>34</v>
      </c>
      <c r="H156" s="23" t="s">
        <v>2</v>
      </c>
      <c r="I156" s="43" t="s">
        <v>5</v>
      </c>
      <c r="J156" s="72">
        <f>+[1]CONSOLIDADO!$G$161</f>
        <v>39.928315412186379</v>
      </c>
      <c r="K156" s="207">
        <v>67</v>
      </c>
    </row>
    <row r="157" spans="1:11" ht="16.5" customHeight="1" x14ac:dyDescent="0.25">
      <c r="A157" s="32" t="s">
        <v>71</v>
      </c>
      <c r="B157" s="2" t="s">
        <v>242</v>
      </c>
      <c r="C157" s="110" t="s">
        <v>151</v>
      </c>
      <c r="D157" s="23" t="s">
        <v>274</v>
      </c>
      <c r="E157" s="23"/>
      <c r="F157" s="55">
        <v>10</v>
      </c>
      <c r="G157" s="19" t="s">
        <v>34</v>
      </c>
      <c r="H157" s="23" t="s">
        <v>2</v>
      </c>
      <c r="I157" s="43" t="s">
        <v>338</v>
      </c>
      <c r="J157" s="72">
        <v>44.22</v>
      </c>
      <c r="K157" s="207">
        <v>67</v>
      </c>
    </row>
    <row r="158" spans="1:11" x14ac:dyDescent="0.25">
      <c r="A158" s="32" t="s">
        <v>71</v>
      </c>
      <c r="B158" s="2" t="s">
        <v>242</v>
      </c>
      <c r="C158" s="110" t="s">
        <v>151</v>
      </c>
      <c r="D158" s="23" t="s">
        <v>176</v>
      </c>
      <c r="E158" s="23"/>
      <c r="F158" s="55">
        <v>10</v>
      </c>
      <c r="G158" s="19" t="s">
        <v>34</v>
      </c>
      <c r="H158" s="23" t="s">
        <v>2</v>
      </c>
      <c r="I158" s="43" t="s">
        <v>8</v>
      </c>
      <c r="J158" s="72">
        <f>+[1]CONSOLIDADO!$G$163</f>
        <v>54.982078853046602</v>
      </c>
      <c r="K158" s="207">
        <v>67</v>
      </c>
    </row>
    <row r="159" spans="1:11" x14ac:dyDescent="0.25">
      <c r="A159" s="32" t="s">
        <v>71</v>
      </c>
      <c r="B159" s="2" t="s">
        <v>242</v>
      </c>
      <c r="C159" s="110" t="s">
        <v>151</v>
      </c>
      <c r="D159" s="23" t="s">
        <v>181</v>
      </c>
      <c r="E159" s="206"/>
      <c r="F159" s="55">
        <v>9</v>
      </c>
      <c r="G159" s="19" t="s">
        <v>135</v>
      </c>
      <c r="H159" s="23" t="s">
        <v>2</v>
      </c>
      <c r="I159" s="43" t="s">
        <v>144</v>
      </c>
      <c r="J159" s="72">
        <f>+[1]CONSOLIDADO!$G$164</f>
        <v>50.681003584229408</v>
      </c>
      <c r="K159" s="207">
        <v>58</v>
      </c>
    </row>
    <row r="160" spans="1:11" x14ac:dyDescent="0.25">
      <c r="A160" s="32" t="s">
        <v>71</v>
      </c>
      <c r="B160" s="2" t="s">
        <v>242</v>
      </c>
      <c r="C160" s="110" t="s">
        <v>151</v>
      </c>
      <c r="D160" s="23" t="s">
        <v>163</v>
      </c>
      <c r="E160" s="23"/>
      <c r="F160" s="55">
        <v>10</v>
      </c>
      <c r="G160" s="19" t="s">
        <v>9</v>
      </c>
      <c r="H160" s="23" t="s">
        <v>2</v>
      </c>
      <c r="I160" s="43" t="s">
        <v>122</v>
      </c>
      <c r="J160" s="72">
        <f>+[1]CONSOLIDADO!$G$162</f>
        <v>41.541218637992834</v>
      </c>
      <c r="K160" s="207">
        <v>63</v>
      </c>
    </row>
    <row r="161" spans="1:11" x14ac:dyDescent="0.25">
      <c r="A161" s="32" t="s">
        <v>71</v>
      </c>
      <c r="B161" s="2" t="s">
        <v>242</v>
      </c>
      <c r="C161" s="110" t="s">
        <v>151</v>
      </c>
      <c r="D161" s="23" t="s">
        <v>285</v>
      </c>
      <c r="E161" s="23"/>
      <c r="F161" s="55">
        <v>10</v>
      </c>
      <c r="G161" s="19" t="s">
        <v>34</v>
      </c>
      <c r="H161" s="23" t="s">
        <v>2</v>
      </c>
      <c r="I161" s="43" t="s">
        <v>342</v>
      </c>
      <c r="J161" s="72">
        <f>+[1]CONSOLIDADO!$G$166</f>
        <v>49.605734767025076</v>
      </c>
      <c r="K161" s="207">
        <v>67</v>
      </c>
    </row>
    <row r="162" spans="1:11" x14ac:dyDescent="0.25">
      <c r="A162" s="222" t="s">
        <v>71</v>
      </c>
      <c r="B162" s="223" t="s">
        <v>242</v>
      </c>
      <c r="C162" s="232" t="s">
        <v>151</v>
      </c>
      <c r="D162" s="225" t="s">
        <v>293</v>
      </c>
      <c r="E162" s="225"/>
      <c r="F162" s="226">
        <v>9</v>
      </c>
      <c r="G162" s="227" t="s">
        <v>135</v>
      </c>
      <c r="H162" s="225" t="s">
        <v>2</v>
      </c>
      <c r="I162" s="228" t="s">
        <v>204</v>
      </c>
      <c r="J162" s="229"/>
      <c r="K162" s="230">
        <v>67</v>
      </c>
    </row>
    <row r="163" spans="1:11" x14ac:dyDescent="0.25">
      <c r="A163" s="32" t="s">
        <v>71</v>
      </c>
      <c r="B163" s="2" t="s">
        <v>242</v>
      </c>
      <c r="C163" s="110" t="s">
        <v>151</v>
      </c>
      <c r="D163" s="23" t="s">
        <v>157</v>
      </c>
      <c r="E163" s="23"/>
      <c r="F163" s="55">
        <v>10</v>
      </c>
      <c r="G163" s="19" t="s">
        <v>34</v>
      </c>
      <c r="H163" s="23" t="s">
        <v>2</v>
      </c>
      <c r="I163" s="43" t="s">
        <v>125</v>
      </c>
      <c r="J163" s="72">
        <f>+[1]CONSOLIDADO!$G$167</f>
        <v>43.154121863799283</v>
      </c>
      <c r="K163" s="207">
        <v>67</v>
      </c>
    </row>
    <row r="164" spans="1:11" x14ac:dyDescent="0.25">
      <c r="A164" s="32" t="s">
        <v>71</v>
      </c>
      <c r="B164" s="2" t="s">
        <v>243</v>
      </c>
      <c r="C164" s="110" t="s">
        <v>151</v>
      </c>
      <c r="D164" s="23" t="s">
        <v>200</v>
      </c>
      <c r="E164" s="23"/>
      <c r="F164" s="55">
        <v>10</v>
      </c>
      <c r="G164" s="19" t="s">
        <v>146</v>
      </c>
      <c r="H164" s="23" t="s">
        <v>2</v>
      </c>
      <c r="I164" s="43" t="s">
        <v>5</v>
      </c>
      <c r="J164" s="72">
        <v>27.025089999999999</v>
      </c>
      <c r="K164" s="207">
        <v>45</v>
      </c>
    </row>
    <row r="165" spans="1:11" x14ac:dyDescent="0.25">
      <c r="A165" s="32" t="s">
        <v>71</v>
      </c>
      <c r="B165" s="2" t="s">
        <v>243</v>
      </c>
      <c r="C165" s="110" t="s">
        <v>151</v>
      </c>
      <c r="D165" s="23" t="s">
        <v>163</v>
      </c>
      <c r="E165" s="23"/>
      <c r="F165" s="55">
        <v>10</v>
      </c>
      <c r="G165" s="19" t="s">
        <v>32</v>
      </c>
      <c r="H165" s="23" t="s">
        <v>2</v>
      </c>
      <c r="I165" s="43" t="s">
        <v>122</v>
      </c>
      <c r="J165" s="72">
        <f>+[1]CONSOLIDADO!$G$174</f>
        <v>30.788530465949822</v>
      </c>
      <c r="K165" s="207" t="s">
        <v>118</v>
      </c>
    </row>
    <row r="166" spans="1:11" x14ac:dyDescent="0.25">
      <c r="A166" s="222" t="s">
        <v>71</v>
      </c>
      <c r="B166" s="223" t="s">
        <v>244</v>
      </c>
      <c r="C166" s="232" t="s">
        <v>151</v>
      </c>
      <c r="D166" s="225" t="s">
        <v>200</v>
      </c>
      <c r="E166" s="225"/>
      <c r="F166" s="226">
        <v>10</v>
      </c>
      <c r="G166" s="227" t="s">
        <v>27</v>
      </c>
      <c r="H166" s="225" t="s">
        <v>2</v>
      </c>
      <c r="I166" s="228" t="s">
        <v>5</v>
      </c>
      <c r="J166" s="229"/>
      <c r="K166" s="230">
        <v>75</v>
      </c>
    </row>
    <row r="167" spans="1:11" x14ac:dyDescent="0.25">
      <c r="A167" s="32" t="s">
        <v>71</v>
      </c>
      <c r="B167" s="2" t="s">
        <v>72</v>
      </c>
      <c r="C167" s="110" t="s">
        <v>151</v>
      </c>
      <c r="D167" s="23" t="s">
        <v>274</v>
      </c>
      <c r="E167" s="23"/>
      <c r="F167" s="55">
        <v>10</v>
      </c>
      <c r="G167" s="19" t="s">
        <v>27</v>
      </c>
      <c r="H167" s="23" t="s">
        <v>1</v>
      </c>
      <c r="I167" s="43" t="s">
        <v>338</v>
      </c>
      <c r="J167" s="72">
        <v>30.250896000000001</v>
      </c>
      <c r="K167" s="207">
        <v>75</v>
      </c>
    </row>
    <row r="168" spans="1:11" x14ac:dyDescent="0.25">
      <c r="A168" s="32" t="s">
        <v>71</v>
      </c>
      <c r="B168" s="2" t="s">
        <v>72</v>
      </c>
      <c r="C168" s="110" t="s">
        <v>151</v>
      </c>
      <c r="D168" s="23" t="s">
        <v>163</v>
      </c>
      <c r="E168" s="23"/>
      <c r="F168" s="55">
        <v>10</v>
      </c>
      <c r="G168" s="19" t="s">
        <v>11</v>
      </c>
      <c r="H168" s="23" t="s">
        <v>2</v>
      </c>
      <c r="I168" s="43" t="s">
        <v>122</v>
      </c>
      <c r="J168" s="72">
        <v>30.788530000000002</v>
      </c>
      <c r="K168" s="207">
        <v>72</v>
      </c>
    </row>
    <row r="169" spans="1:11" x14ac:dyDescent="0.25">
      <c r="A169" s="32" t="s">
        <v>71</v>
      </c>
      <c r="B169" s="2" t="s">
        <v>72</v>
      </c>
      <c r="C169" s="110" t="s">
        <v>151</v>
      </c>
      <c r="D169" s="23" t="s">
        <v>157</v>
      </c>
      <c r="E169" s="23"/>
      <c r="F169" s="55">
        <v>10</v>
      </c>
      <c r="G169" s="19" t="s">
        <v>11</v>
      </c>
      <c r="H169" s="23" t="s">
        <v>1</v>
      </c>
      <c r="I169" s="43" t="s">
        <v>125</v>
      </c>
      <c r="J169" s="72">
        <v>33.476700000000001</v>
      </c>
      <c r="K169" s="207">
        <v>57</v>
      </c>
    </row>
    <row r="170" spans="1:11" x14ac:dyDescent="0.25">
      <c r="A170" s="32" t="s">
        <v>71</v>
      </c>
      <c r="B170" s="2" t="s">
        <v>72</v>
      </c>
      <c r="C170" s="110" t="s">
        <v>151</v>
      </c>
      <c r="D170" s="23" t="s">
        <v>201</v>
      </c>
      <c r="E170" s="23"/>
      <c r="F170" s="55">
        <v>10</v>
      </c>
      <c r="G170" s="19" t="s">
        <v>11</v>
      </c>
      <c r="H170" s="23" t="s">
        <v>1</v>
      </c>
      <c r="I170" s="43" t="s">
        <v>209</v>
      </c>
      <c r="J170" s="72">
        <v>30.250896000000001</v>
      </c>
      <c r="K170" s="207">
        <v>72</v>
      </c>
    </row>
    <row r="171" spans="1:11" x14ac:dyDescent="0.25">
      <c r="A171" s="47" t="s">
        <v>71</v>
      </c>
      <c r="B171" s="2" t="s">
        <v>246</v>
      </c>
      <c r="C171" s="110" t="s">
        <v>151</v>
      </c>
      <c r="D171" s="23" t="s">
        <v>200</v>
      </c>
      <c r="E171" s="23"/>
      <c r="F171" s="55">
        <v>3</v>
      </c>
      <c r="G171" s="19" t="s">
        <v>382</v>
      </c>
      <c r="H171" s="23" t="s">
        <v>2</v>
      </c>
      <c r="I171" s="43" t="s">
        <v>5</v>
      </c>
      <c r="J171" s="72">
        <v>39.390681000000001</v>
      </c>
      <c r="K171" s="207">
        <v>30</v>
      </c>
    </row>
    <row r="172" spans="1:11" ht="14.25" customHeight="1" x14ac:dyDescent="0.25">
      <c r="A172" s="47" t="s">
        <v>71</v>
      </c>
      <c r="B172" s="2" t="s">
        <v>246</v>
      </c>
      <c r="C172" s="110" t="s">
        <v>151</v>
      </c>
      <c r="D172" s="23" t="s">
        <v>163</v>
      </c>
      <c r="E172" s="23"/>
      <c r="F172" s="55">
        <v>10</v>
      </c>
      <c r="G172" s="19" t="s">
        <v>9</v>
      </c>
      <c r="H172" s="23" t="s">
        <v>2</v>
      </c>
      <c r="I172" s="43" t="s">
        <v>122</v>
      </c>
      <c r="J172" s="72">
        <v>49.605732000000003</v>
      </c>
      <c r="K172" s="207">
        <v>45</v>
      </c>
    </row>
    <row r="173" spans="1:11" x14ac:dyDescent="0.25">
      <c r="A173" s="32" t="s">
        <v>71</v>
      </c>
      <c r="B173" s="2" t="s">
        <v>74</v>
      </c>
      <c r="C173" s="110" t="s">
        <v>151</v>
      </c>
      <c r="D173" s="23" t="s">
        <v>200</v>
      </c>
      <c r="E173" s="23"/>
      <c r="F173" s="55">
        <v>10</v>
      </c>
      <c r="G173" s="19" t="s">
        <v>6</v>
      </c>
      <c r="H173" s="23" t="s">
        <v>2</v>
      </c>
      <c r="I173" s="43" t="s">
        <v>5</v>
      </c>
      <c r="J173" s="72">
        <f>+[1]CONSOLIDADO!$G$206</f>
        <v>37.956989247311839</v>
      </c>
      <c r="K173" s="207">
        <v>52</v>
      </c>
    </row>
    <row r="174" spans="1:11" x14ac:dyDescent="0.25">
      <c r="A174" s="32" t="s">
        <v>71</v>
      </c>
      <c r="B174" s="2" t="s">
        <v>74</v>
      </c>
      <c r="C174" s="110" t="s">
        <v>151</v>
      </c>
      <c r="D174" s="23" t="s">
        <v>274</v>
      </c>
      <c r="E174" s="23"/>
      <c r="F174" s="55">
        <v>10</v>
      </c>
      <c r="G174" s="19" t="s">
        <v>6</v>
      </c>
      <c r="H174" s="23" t="s">
        <v>2</v>
      </c>
      <c r="I174" s="43" t="s">
        <v>338</v>
      </c>
      <c r="J174" s="72">
        <f>+[1]CONSOLIDADO!$G$205</f>
        <v>45.304659498207897</v>
      </c>
      <c r="K174" s="207">
        <v>52</v>
      </c>
    </row>
    <row r="175" spans="1:11" x14ac:dyDescent="0.25">
      <c r="A175" s="32" t="s">
        <v>71</v>
      </c>
      <c r="B175" s="2" t="s">
        <v>74</v>
      </c>
      <c r="C175" s="110" t="s">
        <v>151</v>
      </c>
      <c r="D175" s="23" t="s">
        <v>176</v>
      </c>
      <c r="E175" s="23"/>
      <c r="F175" s="55">
        <v>9</v>
      </c>
      <c r="G175" s="19" t="s">
        <v>31</v>
      </c>
      <c r="H175" s="23" t="s">
        <v>2</v>
      </c>
      <c r="I175" s="43" t="s">
        <v>8</v>
      </c>
      <c r="J175" s="72">
        <f>+[1]CONSOLIDADO!$G$207</f>
        <v>40.107526881720425</v>
      </c>
      <c r="K175" s="207">
        <v>52</v>
      </c>
    </row>
    <row r="176" spans="1:11" x14ac:dyDescent="0.25">
      <c r="A176" s="32" t="s">
        <v>71</v>
      </c>
      <c r="B176" s="2" t="s">
        <v>74</v>
      </c>
      <c r="C176" s="110" t="s">
        <v>151</v>
      </c>
      <c r="D176" s="23" t="s">
        <v>181</v>
      </c>
      <c r="E176" s="23"/>
      <c r="F176" s="55">
        <v>10</v>
      </c>
      <c r="G176" s="19" t="s">
        <v>27</v>
      </c>
      <c r="H176" s="23" t="s">
        <v>2</v>
      </c>
      <c r="I176" s="43" t="s">
        <v>144</v>
      </c>
      <c r="J176" s="72">
        <f>+[1]CONSOLIDADO!$G$208</f>
        <v>39.390681003584227</v>
      </c>
      <c r="K176" s="207">
        <v>52</v>
      </c>
    </row>
    <row r="177" spans="1:11" x14ac:dyDescent="0.25">
      <c r="A177" s="32" t="s">
        <v>71</v>
      </c>
      <c r="B177" s="2" t="s">
        <v>74</v>
      </c>
      <c r="C177" s="110" t="s">
        <v>151</v>
      </c>
      <c r="D177" s="23" t="s">
        <v>163</v>
      </c>
      <c r="E177" s="23"/>
      <c r="F177" s="55">
        <v>10</v>
      </c>
      <c r="G177" s="19" t="s">
        <v>27</v>
      </c>
      <c r="H177" s="23" t="s">
        <v>2</v>
      </c>
      <c r="I177" s="43" t="s">
        <v>122</v>
      </c>
      <c r="J177" s="72">
        <f>+[1]CONSOLIDADO!$G$209</f>
        <v>37.240143369175641</v>
      </c>
      <c r="K177" s="207">
        <v>52</v>
      </c>
    </row>
    <row r="178" spans="1:11" x14ac:dyDescent="0.25">
      <c r="A178" s="32" t="s">
        <v>71</v>
      </c>
      <c r="B178" s="2" t="s">
        <v>74</v>
      </c>
      <c r="C178" s="110" t="s">
        <v>151</v>
      </c>
      <c r="D178" s="23" t="s">
        <v>177</v>
      </c>
      <c r="E178" s="23"/>
      <c r="F178" s="55">
        <v>10</v>
      </c>
      <c r="G178" s="19" t="s">
        <v>6</v>
      </c>
      <c r="H178" s="23" t="s">
        <v>2</v>
      </c>
      <c r="I178" s="43" t="s">
        <v>212</v>
      </c>
      <c r="J178" s="72">
        <f>+[1]CONSOLIDADO!$G$210</f>
        <v>28.100358422939063</v>
      </c>
      <c r="K178" s="207">
        <v>52</v>
      </c>
    </row>
    <row r="179" spans="1:11" x14ac:dyDescent="0.25">
      <c r="A179" s="32" t="s">
        <v>71</v>
      </c>
      <c r="B179" s="2" t="s">
        <v>74</v>
      </c>
      <c r="C179" s="110" t="s">
        <v>151</v>
      </c>
      <c r="D179" s="23" t="s">
        <v>157</v>
      </c>
      <c r="E179" s="23"/>
      <c r="F179" s="55">
        <v>10</v>
      </c>
      <c r="G179" s="19" t="s">
        <v>31</v>
      </c>
      <c r="H179" s="23" t="s">
        <v>2</v>
      </c>
      <c r="I179" s="43" t="s">
        <v>125</v>
      </c>
      <c r="J179" s="72">
        <f>+[1]CONSOLIDADO!$G$211</f>
        <v>35.089605734767041</v>
      </c>
      <c r="K179" s="207">
        <v>52</v>
      </c>
    </row>
    <row r="180" spans="1:11" x14ac:dyDescent="0.25">
      <c r="A180" s="222" t="s">
        <v>71</v>
      </c>
      <c r="B180" s="223" t="s">
        <v>249</v>
      </c>
      <c r="C180" s="232" t="s">
        <v>151</v>
      </c>
      <c r="D180" s="225" t="s">
        <v>181</v>
      </c>
      <c r="E180" s="225"/>
      <c r="F180" s="226">
        <v>10</v>
      </c>
      <c r="G180" s="227" t="s">
        <v>146</v>
      </c>
      <c r="H180" s="225" t="s">
        <v>2</v>
      </c>
      <c r="I180" s="228" t="s">
        <v>144</v>
      </c>
      <c r="J180" s="229"/>
      <c r="K180" s="230">
        <v>45</v>
      </c>
    </row>
    <row r="181" spans="1:11" x14ac:dyDescent="0.25">
      <c r="A181" s="222" t="s">
        <v>71</v>
      </c>
      <c r="B181" s="223" t="s">
        <v>249</v>
      </c>
      <c r="C181" s="232" t="s">
        <v>151</v>
      </c>
      <c r="D181" s="225" t="s">
        <v>163</v>
      </c>
      <c r="E181" s="225"/>
      <c r="F181" s="226">
        <v>10</v>
      </c>
      <c r="G181" s="227" t="s">
        <v>19</v>
      </c>
      <c r="H181" s="225" t="s">
        <v>2</v>
      </c>
      <c r="I181" s="228" t="s">
        <v>122</v>
      </c>
      <c r="J181" s="229"/>
      <c r="K181" s="230">
        <v>45</v>
      </c>
    </row>
    <row r="182" spans="1:11" x14ac:dyDescent="0.25">
      <c r="A182" s="32" t="s">
        <v>71</v>
      </c>
      <c r="B182" s="2" t="s">
        <v>249</v>
      </c>
      <c r="C182" s="110" t="s">
        <v>151</v>
      </c>
      <c r="D182" s="23" t="s">
        <v>200</v>
      </c>
      <c r="E182" s="23"/>
      <c r="F182" s="55">
        <v>10</v>
      </c>
      <c r="G182" s="19" t="s">
        <v>27</v>
      </c>
      <c r="H182" s="23" t="s">
        <v>2</v>
      </c>
      <c r="I182" s="43" t="s">
        <v>5</v>
      </c>
      <c r="J182" s="72">
        <f>+[1]CONSOLIDADO!$G$221</f>
        <v>57.777777777777786</v>
      </c>
      <c r="K182" s="207">
        <v>48</v>
      </c>
    </row>
    <row r="183" spans="1:11" x14ac:dyDescent="0.25">
      <c r="A183" s="32" t="s">
        <v>71</v>
      </c>
      <c r="B183" s="2" t="s">
        <v>73</v>
      </c>
      <c r="C183" s="110" t="s">
        <v>151</v>
      </c>
      <c r="D183" s="23" t="s">
        <v>270</v>
      </c>
      <c r="E183" s="23"/>
      <c r="F183" s="55">
        <v>10</v>
      </c>
      <c r="G183" s="19" t="s">
        <v>6</v>
      </c>
      <c r="H183" s="23" t="s">
        <v>2</v>
      </c>
      <c r="I183" s="43" t="s">
        <v>337</v>
      </c>
      <c r="J183" s="72">
        <f>+[1]CONSOLIDADO!$G$222</f>
        <v>34.283154121863802</v>
      </c>
      <c r="K183" s="207">
        <v>68</v>
      </c>
    </row>
    <row r="184" spans="1:11" x14ac:dyDescent="0.25">
      <c r="A184" s="32" t="s">
        <v>71</v>
      </c>
      <c r="B184" s="2" t="s">
        <v>73</v>
      </c>
      <c r="C184" s="110" t="s">
        <v>151</v>
      </c>
      <c r="D184" s="23" t="s">
        <v>200</v>
      </c>
      <c r="E184" s="23"/>
      <c r="F184" s="55">
        <v>9</v>
      </c>
      <c r="G184" s="19" t="s">
        <v>21</v>
      </c>
      <c r="H184" s="23" t="s">
        <v>2</v>
      </c>
      <c r="I184" s="43" t="s">
        <v>5</v>
      </c>
      <c r="J184" s="72">
        <f>+[1]CONSOLIDADO!$G$223</f>
        <v>53.064516129032249</v>
      </c>
      <c r="K184" s="207">
        <v>87</v>
      </c>
    </row>
    <row r="185" spans="1:11" x14ac:dyDescent="0.25">
      <c r="A185" s="32" t="s">
        <v>71</v>
      </c>
      <c r="B185" s="2" t="s">
        <v>73</v>
      </c>
      <c r="C185" s="110" t="s">
        <v>151</v>
      </c>
      <c r="D185" s="23" t="s">
        <v>274</v>
      </c>
      <c r="E185" s="23"/>
      <c r="F185" s="55">
        <v>9</v>
      </c>
      <c r="G185" s="19" t="s">
        <v>21</v>
      </c>
      <c r="H185" s="23" t="s">
        <v>2</v>
      </c>
      <c r="I185" s="43" t="s">
        <v>338</v>
      </c>
      <c r="J185" s="72">
        <f>+[1]CONSOLIDADO!$G$228</f>
        <v>68.602150537634429</v>
      </c>
      <c r="K185" s="207">
        <v>75</v>
      </c>
    </row>
    <row r="186" spans="1:11" x14ac:dyDescent="0.25">
      <c r="A186" s="32" t="s">
        <v>71</v>
      </c>
      <c r="B186" s="2" t="s">
        <v>73</v>
      </c>
      <c r="C186" s="110" t="s">
        <v>151</v>
      </c>
      <c r="D186" s="23" t="s">
        <v>176</v>
      </c>
      <c r="E186" s="23"/>
      <c r="F186" s="55">
        <v>10</v>
      </c>
      <c r="G186" s="19" t="s">
        <v>29</v>
      </c>
      <c r="H186" s="23" t="s">
        <v>2</v>
      </c>
      <c r="I186" s="43" t="s">
        <v>8</v>
      </c>
      <c r="J186" s="72">
        <f>+[1]CONSOLIDADO!$G$224</f>
        <v>38.745519713261665</v>
      </c>
      <c r="K186" s="207">
        <v>60</v>
      </c>
    </row>
    <row r="187" spans="1:11" x14ac:dyDescent="0.25">
      <c r="A187" s="32" t="s">
        <v>71</v>
      </c>
      <c r="B187" s="2" t="s">
        <v>73</v>
      </c>
      <c r="C187" s="110" t="s">
        <v>151</v>
      </c>
      <c r="D187" s="23" t="s">
        <v>181</v>
      </c>
      <c r="E187" s="55" t="s">
        <v>332</v>
      </c>
      <c r="F187" s="55">
        <v>10</v>
      </c>
      <c r="G187" s="19" t="s">
        <v>6</v>
      </c>
      <c r="H187" s="23" t="s">
        <v>2</v>
      </c>
      <c r="I187" s="43" t="s">
        <v>144</v>
      </c>
      <c r="J187" s="72">
        <f>+[1]CONSOLIDADO!$G$225</f>
        <v>42.258064516129046</v>
      </c>
      <c r="K187" s="207">
        <v>83</v>
      </c>
    </row>
    <row r="188" spans="1:11" x14ac:dyDescent="0.25">
      <c r="A188" s="32" t="s">
        <v>71</v>
      </c>
      <c r="B188" s="2" t="s">
        <v>73</v>
      </c>
      <c r="C188" s="110" t="s">
        <v>151</v>
      </c>
      <c r="D188" s="23" t="s">
        <v>163</v>
      </c>
      <c r="E188" s="23"/>
      <c r="F188" s="55">
        <v>9</v>
      </c>
      <c r="G188" s="19" t="s">
        <v>127</v>
      </c>
      <c r="H188" s="23" t="s">
        <v>2</v>
      </c>
      <c r="I188" s="43" t="s">
        <v>122</v>
      </c>
      <c r="J188" s="72">
        <f>+[1]CONSOLIDADO!$G$226</f>
        <v>31.98924731182796</v>
      </c>
      <c r="K188" s="207">
        <v>67</v>
      </c>
    </row>
    <row r="189" spans="1:11" x14ac:dyDescent="0.25">
      <c r="A189" s="32" t="s">
        <v>71</v>
      </c>
      <c r="B189" s="2" t="s">
        <v>73</v>
      </c>
      <c r="C189" s="110" t="s">
        <v>151</v>
      </c>
      <c r="D189" s="23" t="s">
        <v>284</v>
      </c>
      <c r="E189" s="23"/>
      <c r="F189" s="55" t="s">
        <v>296</v>
      </c>
      <c r="G189" s="19" t="s">
        <v>296</v>
      </c>
      <c r="H189" s="23" t="s">
        <v>1</v>
      </c>
      <c r="I189" s="43" t="s">
        <v>139</v>
      </c>
      <c r="J189" s="72">
        <f>+[1]CONSOLIDADO!$G$229</f>
        <v>83.333333333333343</v>
      </c>
      <c r="K189" s="207">
        <v>58</v>
      </c>
    </row>
    <row r="190" spans="1:11" x14ac:dyDescent="0.25">
      <c r="A190" s="32" t="s">
        <v>71</v>
      </c>
      <c r="B190" s="2" t="s">
        <v>73</v>
      </c>
      <c r="C190" s="110" t="s">
        <v>151</v>
      </c>
      <c r="D190" s="23" t="s">
        <v>157</v>
      </c>
      <c r="E190" s="23"/>
      <c r="F190" s="55">
        <v>11</v>
      </c>
      <c r="G190" s="19" t="s">
        <v>128</v>
      </c>
      <c r="H190" s="23" t="s">
        <v>2</v>
      </c>
      <c r="I190" s="43" t="s">
        <v>125</v>
      </c>
      <c r="J190" s="72">
        <f>+[1]CONSOLIDADO!$G$227</f>
        <v>57.365591397849464</v>
      </c>
      <c r="K190" s="207">
        <v>75</v>
      </c>
    </row>
    <row r="191" spans="1:11" x14ac:dyDescent="0.25">
      <c r="A191" s="32" t="s">
        <v>222</v>
      </c>
      <c r="B191" s="2" t="s">
        <v>75</v>
      </c>
      <c r="C191" s="110" t="s">
        <v>151</v>
      </c>
      <c r="D191" s="23" t="s">
        <v>200</v>
      </c>
      <c r="E191" s="23"/>
      <c r="F191" s="55">
        <v>10</v>
      </c>
      <c r="G191" s="19" t="s">
        <v>29</v>
      </c>
      <c r="H191" s="23" t="s">
        <v>2</v>
      </c>
      <c r="I191" s="43" t="s">
        <v>5</v>
      </c>
      <c r="J191" s="72">
        <v>67.992831541218649</v>
      </c>
      <c r="K191" s="207">
        <v>57</v>
      </c>
    </row>
    <row r="192" spans="1:11" x14ac:dyDescent="0.25">
      <c r="A192" s="32" t="s">
        <v>222</v>
      </c>
      <c r="B192" s="2" t="s">
        <v>75</v>
      </c>
      <c r="C192" s="110" t="s">
        <v>151</v>
      </c>
      <c r="D192" s="23" t="s">
        <v>274</v>
      </c>
      <c r="E192" s="23"/>
      <c r="F192" s="55">
        <v>10</v>
      </c>
      <c r="G192" s="19" t="s">
        <v>29</v>
      </c>
      <c r="H192" s="23" t="s">
        <v>2</v>
      </c>
      <c r="I192" s="43" t="s">
        <v>338</v>
      </c>
      <c r="J192" s="72" t="s">
        <v>296</v>
      </c>
      <c r="K192" s="207" t="s">
        <v>118</v>
      </c>
    </row>
    <row r="193" spans="1:11" x14ac:dyDescent="0.25">
      <c r="A193" s="32" t="s">
        <v>222</v>
      </c>
      <c r="B193" s="2" t="s">
        <v>75</v>
      </c>
      <c r="C193" s="110" t="s">
        <v>151</v>
      </c>
      <c r="D193" s="23" t="s">
        <v>185</v>
      </c>
      <c r="E193" s="23"/>
      <c r="F193" s="55">
        <v>9</v>
      </c>
      <c r="G193" s="19" t="s">
        <v>135</v>
      </c>
      <c r="H193" s="23" t="s">
        <v>2</v>
      </c>
      <c r="I193" s="43" t="s">
        <v>7</v>
      </c>
      <c r="J193" s="72" t="s">
        <v>296</v>
      </c>
      <c r="K193" s="207">
        <v>37</v>
      </c>
    </row>
    <row r="194" spans="1:11" x14ac:dyDescent="0.25">
      <c r="A194" s="32" t="s">
        <v>222</v>
      </c>
      <c r="B194" s="2" t="s">
        <v>75</v>
      </c>
      <c r="C194" s="110" t="s">
        <v>151</v>
      </c>
      <c r="D194" s="23" t="s">
        <v>176</v>
      </c>
      <c r="E194" s="23"/>
      <c r="F194" s="55">
        <v>10</v>
      </c>
      <c r="G194" s="19" t="s">
        <v>34</v>
      </c>
      <c r="H194" s="23" t="s">
        <v>2</v>
      </c>
      <c r="I194" s="43" t="s">
        <v>8</v>
      </c>
      <c r="J194" s="72" t="s">
        <v>296</v>
      </c>
      <c r="K194" s="207">
        <v>60</v>
      </c>
    </row>
    <row r="195" spans="1:11" x14ac:dyDescent="0.25">
      <c r="A195" s="32" t="s">
        <v>222</v>
      </c>
      <c r="B195" s="2" t="s">
        <v>75</v>
      </c>
      <c r="C195" s="110" t="s">
        <v>151</v>
      </c>
      <c r="D195" s="2" t="s">
        <v>181</v>
      </c>
      <c r="E195" s="2"/>
      <c r="F195" s="55">
        <v>10</v>
      </c>
      <c r="G195" s="19" t="s">
        <v>29</v>
      </c>
      <c r="H195" s="23" t="s">
        <v>2</v>
      </c>
      <c r="I195" s="43" t="s">
        <v>144</v>
      </c>
      <c r="J195" s="72" t="s">
        <v>296</v>
      </c>
      <c r="K195" s="207">
        <v>57</v>
      </c>
    </row>
    <row r="196" spans="1:11" x14ac:dyDescent="0.25">
      <c r="A196" s="32" t="s">
        <v>222</v>
      </c>
      <c r="B196" s="2" t="s">
        <v>75</v>
      </c>
      <c r="C196" s="110" t="s">
        <v>151</v>
      </c>
      <c r="D196" s="23" t="s">
        <v>163</v>
      </c>
      <c r="E196" s="23"/>
      <c r="F196" s="55">
        <v>10</v>
      </c>
      <c r="G196" s="19" t="s">
        <v>146</v>
      </c>
      <c r="H196" s="23" t="s">
        <v>2</v>
      </c>
      <c r="I196" s="43" t="s">
        <v>122</v>
      </c>
      <c r="J196" s="72" t="s">
        <v>296</v>
      </c>
      <c r="K196" s="207">
        <v>67</v>
      </c>
    </row>
    <row r="197" spans="1:11" x14ac:dyDescent="0.25">
      <c r="A197" s="32" t="s">
        <v>222</v>
      </c>
      <c r="B197" s="2" t="s">
        <v>75</v>
      </c>
      <c r="C197" s="110" t="s">
        <v>151</v>
      </c>
      <c r="D197" s="2" t="s">
        <v>201</v>
      </c>
      <c r="E197" s="2"/>
      <c r="F197" s="55">
        <v>10</v>
      </c>
      <c r="G197" s="19" t="s">
        <v>27</v>
      </c>
      <c r="H197" s="23" t="s">
        <v>2</v>
      </c>
      <c r="I197" s="43" t="s">
        <v>209</v>
      </c>
      <c r="J197" s="72" t="s">
        <v>296</v>
      </c>
      <c r="K197" s="207">
        <v>60</v>
      </c>
    </row>
    <row r="198" spans="1:11" x14ac:dyDescent="0.25">
      <c r="A198" s="32" t="s">
        <v>222</v>
      </c>
      <c r="B198" s="2" t="s">
        <v>233</v>
      </c>
      <c r="C198" s="110" t="s">
        <v>151</v>
      </c>
      <c r="D198" s="23" t="s">
        <v>200</v>
      </c>
      <c r="E198" s="23"/>
      <c r="F198" s="55">
        <v>10</v>
      </c>
      <c r="G198" s="19" t="s">
        <v>11</v>
      </c>
      <c r="H198" s="23" t="s">
        <v>2</v>
      </c>
      <c r="I198" s="43" t="s">
        <v>5</v>
      </c>
      <c r="J198" s="69">
        <v>53.906810035842291</v>
      </c>
      <c r="K198" s="207">
        <v>75</v>
      </c>
    </row>
    <row r="199" spans="1:11" x14ac:dyDescent="0.25">
      <c r="A199" s="32" t="s">
        <v>222</v>
      </c>
      <c r="B199" s="2" t="s">
        <v>233</v>
      </c>
      <c r="C199" s="110" t="s">
        <v>151</v>
      </c>
      <c r="D199" s="23" t="s">
        <v>274</v>
      </c>
      <c r="E199" s="23"/>
      <c r="F199" s="55">
        <v>10</v>
      </c>
      <c r="G199" s="19" t="s">
        <v>11</v>
      </c>
      <c r="H199" s="23" t="s">
        <v>2</v>
      </c>
      <c r="I199" s="43" t="s">
        <v>338</v>
      </c>
      <c r="J199" s="69">
        <v>51.577060931899631</v>
      </c>
      <c r="K199" s="207">
        <v>67</v>
      </c>
    </row>
    <row r="200" spans="1:11" x14ac:dyDescent="0.25">
      <c r="A200" s="32" t="s">
        <v>222</v>
      </c>
      <c r="B200" s="2" t="s">
        <v>233</v>
      </c>
      <c r="C200" s="110" t="s">
        <v>151</v>
      </c>
      <c r="D200" s="2" t="s">
        <v>181</v>
      </c>
      <c r="E200" s="2"/>
      <c r="F200" s="55">
        <v>10</v>
      </c>
      <c r="G200" s="19" t="s">
        <v>19</v>
      </c>
      <c r="H200" s="23" t="s">
        <v>2</v>
      </c>
      <c r="I200" s="43" t="s">
        <v>144</v>
      </c>
      <c r="J200" s="69">
        <v>81.25</v>
      </c>
      <c r="K200" s="207">
        <v>37</v>
      </c>
    </row>
    <row r="201" spans="1:11" x14ac:dyDescent="0.25">
      <c r="A201" s="32" t="s">
        <v>222</v>
      </c>
      <c r="B201" s="2" t="s">
        <v>233</v>
      </c>
      <c r="C201" s="110" t="s">
        <v>151</v>
      </c>
      <c r="D201" s="23" t="s">
        <v>163</v>
      </c>
      <c r="E201" s="23"/>
      <c r="F201" s="55">
        <v>10</v>
      </c>
      <c r="G201" s="19" t="s">
        <v>11</v>
      </c>
      <c r="H201" s="23" t="s">
        <v>2</v>
      </c>
      <c r="I201" s="43" t="s">
        <v>122</v>
      </c>
      <c r="J201" s="69">
        <v>51.218637992831539</v>
      </c>
      <c r="K201" s="207">
        <v>58</v>
      </c>
    </row>
    <row r="202" spans="1:11" x14ac:dyDescent="0.25">
      <c r="A202" s="32" t="s">
        <v>222</v>
      </c>
      <c r="B202" s="2" t="s">
        <v>233</v>
      </c>
      <c r="C202" s="110" t="s">
        <v>151</v>
      </c>
      <c r="D202" s="23" t="s">
        <v>157</v>
      </c>
      <c r="E202" s="23"/>
      <c r="F202" s="55">
        <v>10</v>
      </c>
      <c r="G202" s="19" t="s">
        <v>11</v>
      </c>
      <c r="H202" s="23" t="s">
        <v>2</v>
      </c>
      <c r="I202" s="43" t="s">
        <v>125</v>
      </c>
      <c r="J202" s="69">
        <v>49.336917562724011</v>
      </c>
      <c r="K202" s="207">
        <v>75</v>
      </c>
    </row>
    <row r="203" spans="1:11" x14ac:dyDescent="0.25">
      <c r="A203" s="32" t="s">
        <v>222</v>
      </c>
      <c r="B203" s="2" t="s">
        <v>237</v>
      </c>
      <c r="C203" s="110" t="s">
        <v>151</v>
      </c>
      <c r="D203" s="23" t="s">
        <v>200</v>
      </c>
      <c r="E203" s="55" t="s">
        <v>303</v>
      </c>
      <c r="F203" s="55">
        <v>10</v>
      </c>
      <c r="G203" s="19" t="s">
        <v>29</v>
      </c>
      <c r="H203" s="23" t="s">
        <v>2</v>
      </c>
      <c r="I203" s="43" t="s">
        <v>5</v>
      </c>
      <c r="J203" s="69">
        <v>73.799283154121881</v>
      </c>
      <c r="K203" s="207">
        <v>55</v>
      </c>
    </row>
    <row r="204" spans="1:11" x14ac:dyDescent="0.25">
      <c r="A204" s="32" t="s">
        <v>222</v>
      </c>
      <c r="B204" s="2" t="s">
        <v>237</v>
      </c>
      <c r="C204" s="110" t="s">
        <v>151</v>
      </c>
      <c r="D204" s="23" t="s">
        <v>274</v>
      </c>
      <c r="E204" s="55" t="s">
        <v>301</v>
      </c>
      <c r="F204" s="55">
        <v>10</v>
      </c>
      <c r="G204" s="19" t="s">
        <v>29</v>
      </c>
      <c r="H204" s="23" t="s">
        <v>2</v>
      </c>
      <c r="I204" s="43" t="s">
        <v>338</v>
      </c>
      <c r="J204" s="69">
        <v>71.111111111111114</v>
      </c>
      <c r="K204" s="207">
        <v>58</v>
      </c>
    </row>
    <row r="205" spans="1:11" x14ac:dyDescent="0.25">
      <c r="A205" s="32" t="s">
        <v>222</v>
      </c>
      <c r="B205" s="2" t="s">
        <v>237</v>
      </c>
      <c r="C205" s="110" t="s">
        <v>151</v>
      </c>
      <c r="D205" s="2" t="s">
        <v>181</v>
      </c>
      <c r="E205" s="2"/>
      <c r="F205" s="55">
        <v>10</v>
      </c>
      <c r="G205" s="19" t="s">
        <v>29</v>
      </c>
      <c r="H205" s="23" t="s">
        <v>2</v>
      </c>
      <c r="I205" s="43" t="s">
        <v>144</v>
      </c>
      <c r="J205" s="69">
        <v>49.999999999999993</v>
      </c>
      <c r="K205" s="207">
        <v>37</v>
      </c>
    </row>
    <row r="206" spans="1:11" x14ac:dyDescent="0.25">
      <c r="A206" s="32" t="s">
        <v>222</v>
      </c>
      <c r="B206" s="2" t="s">
        <v>237</v>
      </c>
      <c r="C206" s="110" t="s">
        <v>151</v>
      </c>
      <c r="D206" s="23" t="s">
        <v>163</v>
      </c>
      <c r="E206" s="23"/>
      <c r="F206" s="55">
        <v>10</v>
      </c>
      <c r="G206" s="19" t="s">
        <v>32</v>
      </c>
      <c r="H206" s="23" t="s">
        <v>2</v>
      </c>
      <c r="I206" s="43" t="s">
        <v>122</v>
      </c>
      <c r="J206" s="69">
        <v>45.833333333333336</v>
      </c>
      <c r="K206" s="207">
        <v>58</v>
      </c>
    </row>
    <row r="207" spans="1:11" x14ac:dyDescent="0.25">
      <c r="A207" s="32" t="s">
        <v>222</v>
      </c>
      <c r="B207" s="2" t="s">
        <v>248</v>
      </c>
      <c r="C207" s="110" t="s">
        <v>151</v>
      </c>
      <c r="D207" s="23" t="s">
        <v>200</v>
      </c>
      <c r="E207" s="23"/>
      <c r="F207" s="55">
        <v>12</v>
      </c>
      <c r="G207" s="19" t="s">
        <v>197</v>
      </c>
      <c r="H207" s="23" t="s">
        <v>2</v>
      </c>
      <c r="I207" s="43" t="s">
        <v>5</v>
      </c>
      <c r="J207" s="72">
        <f>+[1]CONSOLIDADO!$G$213</f>
        <v>39.390681003584234</v>
      </c>
      <c r="K207" s="207">
        <v>67</v>
      </c>
    </row>
    <row r="208" spans="1:11" x14ac:dyDescent="0.25">
      <c r="A208" s="32" t="s">
        <v>222</v>
      </c>
      <c r="B208" s="2" t="s">
        <v>248</v>
      </c>
      <c r="C208" s="110" t="s">
        <v>151</v>
      </c>
      <c r="D208" s="23" t="s">
        <v>274</v>
      </c>
      <c r="E208" s="23"/>
      <c r="F208" s="55">
        <v>10</v>
      </c>
      <c r="G208" s="19" t="s">
        <v>9</v>
      </c>
      <c r="H208" s="23" t="s">
        <v>2</v>
      </c>
      <c r="I208" s="43" t="s">
        <v>338</v>
      </c>
      <c r="J208" s="72">
        <f>+[1]CONSOLIDADO!$G$212</f>
        <v>42.078853046594993</v>
      </c>
      <c r="K208" s="207">
        <v>43</v>
      </c>
    </row>
    <row r="209" spans="1:11" x14ac:dyDescent="0.25">
      <c r="A209" s="32" t="s">
        <v>222</v>
      </c>
      <c r="B209" s="2" t="s">
        <v>248</v>
      </c>
      <c r="C209" s="110" t="s">
        <v>151</v>
      </c>
      <c r="D209" s="2" t="s">
        <v>181</v>
      </c>
      <c r="E209" s="2"/>
      <c r="F209" s="55">
        <v>12</v>
      </c>
      <c r="G209" s="19" t="s">
        <v>197</v>
      </c>
      <c r="H209" s="23" t="s">
        <v>2</v>
      </c>
      <c r="I209" s="43" t="s">
        <v>144</v>
      </c>
      <c r="J209" s="72">
        <f>+[1]CONSOLIDADO!$G$214</f>
        <v>44.498207885304666</v>
      </c>
      <c r="K209" s="207">
        <v>45</v>
      </c>
    </row>
    <row r="210" spans="1:11" x14ac:dyDescent="0.25">
      <c r="A210" s="32" t="s">
        <v>222</v>
      </c>
      <c r="B210" s="2" t="s">
        <v>248</v>
      </c>
      <c r="C210" s="110" t="s">
        <v>151</v>
      </c>
      <c r="D210" s="23" t="s">
        <v>163</v>
      </c>
      <c r="E210" s="23"/>
      <c r="F210" s="55">
        <v>10</v>
      </c>
      <c r="G210" s="19" t="s">
        <v>9</v>
      </c>
      <c r="H210" s="23" t="s">
        <v>2</v>
      </c>
      <c r="I210" s="43" t="s">
        <v>122</v>
      </c>
      <c r="J210" s="72">
        <f>+[1]CONSOLIDADO!$G$215</f>
        <v>37.508960573476713</v>
      </c>
      <c r="K210" s="207">
        <v>37</v>
      </c>
    </row>
    <row r="211" spans="1:11" x14ac:dyDescent="0.25">
      <c r="A211" s="32" t="s">
        <v>222</v>
      </c>
      <c r="B211" s="2" t="s">
        <v>77</v>
      </c>
      <c r="C211" s="110" t="s">
        <v>151</v>
      </c>
      <c r="D211" s="23" t="s">
        <v>274</v>
      </c>
      <c r="E211" s="23"/>
      <c r="F211" s="55">
        <v>10</v>
      </c>
      <c r="G211" s="19" t="s">
        <v>11</v>
      </c>
      <c r="H211" s="23" t="s">
        <v>2</v>
      </c>
      <c r="I211" s="43" t="s">
        <v>338</v>
      </c>
      <c r="J211" s="72" t="s">
        <v>296</v>
      </c>
      <c r="K211" s="207">
        <v>37</v>
      </c>
    </row>
    <row r="212" spans="1:11" x14ac:dyDescent="0.25">
      <c r="A212" s="32" t="s">
        <v>222</v>
      </c>
      <c r="B212" s="2" t="s">
        <v>77</v>
      </c>
      <c r="C212" s="110" t="s">
        <v>151</v>
      </c>
      <c r="D212" s="23" t="s">
        <v>181</v>
      </c>
      <c r="E212" s="23"/>
      <c r="F212" s="55">
        <v>10</v>
      </c>
      <c r="G212" s="19" t="s">
        <v>11</v>
      </c>
      <c r="H212" s="23" t="s">
        <v>2</v>
      </c>
      <c r="I212" s="43" t="s">
        <v>144</v>
      </c>
      <c r="J212" s="72" t="s">
        <v>296</v>
      </c>
      <c r="K212" s="207">
        <v>37</v>
      </c>
    </row>
    <row r="213" spans="1:11" x14ac:dyDescent="0.25">
      <c r="A213" s="32" t="s">
        <v>222</v>
      </c>
      <c r="B213" s="2" t="s">
        <v>77</v>
      </c>
      <c r="C213" s="110" t="s">
        <v>151</v>
      </c>
      <c r="D213" s="23" t="s">
        <v>163</v>
      </c>
      <c r="E213" s="23"/>
      <c r="F213" s="55">
        <v>10</v>
      </c>
      <c r="G213" s="19" t="s">
        <v>11</v>
      </c>
      <c r="H213" s="23" t="s">
        <v>2</v>
      </c>
      <c r="I213" s="43" t="s">
        <v>122</v>
      </c>
      <c r="J213" s="72">
        <f>+[1]CONSOLIDADO!$G$356</f>
        <v>59.066666666666663</v>
      </c>
      <c r="K213" s="207">
        <v>58</v>
      </c>
    </row>
    <row r="214" spans="1:11" x14ac:dyDescent="0.25">
      <c r="A214" s="222" t="s">
        <v>222</v>
      </c>
      <c r="B214" s="223" t="s">
        <v>78</v>
      </c>
      <c r="C214" s="232" t="s">
        <v>151</v>
      </c>
      <c r="D214" s="225" t="s">
        <v>163</v>
      </c>
      <c r="E214" s="225"/>
      <c r="F214" s="226">
        <v>10</v>
      </c>
      <c r="G214" s="227" t="s">
        <v>27</v>
      </c>
      <c r="H214" s="225" t="s">
        <v>2</v>
      </c>
      <c r="I214" s="228" t="s">
        <v>122</v>
      </c>
      <c r="J214" s="229"/>
      <c r="K214" s="230">
        <v>58</v>
      </c>
    </row>
    <row r="215" spans="1:11" x14ac:dyDescent="0.25">
      <c r="A215" s="222" t="s">
        <v>222</v>
      </c>
      <c r="B215" s="223" t="s">
        <v>78</v>
      </c>
      <c r="C215" s="232" t="s">
        <v>151</v>
      </c>
      <c r="D215" s="225" t="s">
        <v>181</v>
      </c>
      <c r="E215" s="225"/>
      <c r="F215" s="226">
        <v>10</v>
      </c>
      <c r="G215" s="227" t="s">
        <v>29</v>
      </c>
      <c r="H215" s="225" t="s">
        <v>2</v>
      </c>
      <c r="I215" s="228" t="s">
        <v>144</v>
      </c>
      <c r="J215" s="229"/>
      <c r="K215" s="230">
        <v>53</v>
      </c>
    </row>
    <row r="216" spans="1:11" x14ac:dyDescent="0.25">
      <c r="A216" s="222" t="s">
        <v>222</v>
      </c>
      <c r="B216" s="223" t="s">
        <v>78</v>
      </c>
      <c r="C216" s="232" t="s">
        <v>151</v>
      </c>
      <c r="D216" s="225" t="s">
        <v>274</v>
      </c>
      <c r="E216" s="225"/>
      <c r="F216" s="226">
        <v>10</v>
      </c>
      <c r="G216" s="227" t="s">
        <v>27</v>
      </c>
      <c r="H216" s="225" t="s">
        <v>2</v>
      </c>
      <c r="I216" s="228" t="s">
        <v>388</v>
      </c>
      <c r="J216" s="229"/>
      <c r="K216" s="230">
        <v>53</v>
      </c>
    </row>
    <row r="217" spans="1:11" x14ac:dyDescent="0.25">
      <c r="A217" s="222" t="s">
        <v>222</v>
      </c>
      <c r="B217" s="223" t="s">
        <v>78</v>
      </c>
      <c r="C217" s="232" t="s">
        <v>151</v>
      </c>
      <c r="D217" s="225" t="s">
        <v>200</v>
      </c>
      <c r="E217" s="225"/>
      <c r="F217" s="226">
        <v>10</v>
      </c>
      <c r="G217" s="227" t="s">
        <v>11</v>
      </c>
      <c r="H217" s="225" t="s">
        <v>2</v>
      </c>
      <c r="I217" s="228" t="s">
        <v>5</v>
      </c>
      <c r="J217" s="229"/>
      <c r="K217" s="230">
        <v>37</v>
      </c>
    </row>
    <row r="218" spans="1:11" x14ac:dyDescent="0.25">
      <c r="A218" s="222" t="s">
        <v>222</v>
      </c>
      <c r="B218" s="223" t="s">
        <v>78</v>
      </c>
      <c r="C218" s="232" t="s">
        <v>151</v>
      </c>
      <c r="D218" s="225" t="s">
        <v>157</v>
      </c>
      <c r="E218" s="225"/>
      <c r="F218" s="226">
        <v>12</v>
      </c>
      <c r="G218" s="227" t="s">
        <v>421</v>
      </c>
      <c r="H218" s="225" t="s">
        <v>2</v>
      </c>
      <c r="I218" s="228" t="s">
        <v>125</v>
      </c>
      <c r="J218" s="229"/>
      <c r="K218" s="230">
        <v>58</v>
      </c>
    </row>
    <row r="219" spans="1:11" x14ac:dyDescent="0.25">
      <c r="A219" s="47" t="s">
        <v>129</v>
      </c>
      <c r="B219" s="2" t="s">
        <v>129</v>
      </c>
      <c r="C219" s="110" t="s">
        <v>151</v>
      </c>
      <c r="D219" s="23" t="s">
        <v>200</v>
      </c>
      <c r="E219" s="23"/>
      <c r="F219" s="55">
        <v>10</v>
      </c>
      <c r="G219" s="19" t="s">
        <v>34</v>
      </c>
      <c r="H219" s="23" t="s">
        <v>2</v>
      </c>
      <c r="I219" s="43" t="s">
        <v>5</v>
      </c>
      <c r="J219" s="72">
        <f>+[1]CONSOLIDADO!$G$260</f>
        <v>33.15412186379929</v>
      </c>
      <c r="K219" s="207" t="s">
        <v>118</v>
      </c>
    </row>
    <row r="220" spans="1:11" x14ac:dyDescent="0.25">
      <c r="A220" s="47" t="s">
        <v>129</v>
      </c>
      <c r="B220" s="2" t="s">
        <v>129</v>
      </c>
      <c r="C220" s="110" t="s">
        <v>151</v>
      </c>
      <c r="D220" s="23" t="s">
        <v>274</v>
      </c>
      <c r="E220" s="23"/>
      <c r="F220" s="55">
        <f>2025-2016</f>
        <v>9</v>
      </c>
      <c r="G220" s="19" t="s">
        <v>219</v>
      </c>
      <c r="H220" s="23" t="s">
        <v>2</v>
      </c>
      <c r="I220" s="43" t="s">
        <v>338</v>
      </c>
      <c r="J220" s="72">
        <f>+[1]CONSOLIDADO!$G$262</f>
        <v>30.788530465949826</v>
      </c>
      <c r="K220" s="207" t="s">
        <v>118</v>
      </c>
    </row>
    <row r="221" spans="1:11" x14ac:dyDescent="0.25">
      <c r="A221" s="47" t="s">
        <v>129</v>
      </c>
      <c r="B221" s="2" t="s">
        <v>129</v>
      </c>
      <c r="C221" s="110" t="s">
        <v>151</v>
      </c>
      <c r="D221" s="23" t="s">
        <v>163</v>
      </c>
      <c r="E221" s="23"/>
      <c r="F221" s="55">
        <f>2026-2014</f>
        <v>12</v>
      </c>
      <c r="G221" s="19" t="s">
        <v>16</v>
      </c>
      <c r="H221" s="23" t="s">
        <v>2</v>
      </c>
      <c r="I221" s="43" t="s">
        <v>122</v>
      </c>
      <c r="J221" s="72">
        <f>+[1]CONSOLIDADO!$G$261</f>
        <v>30.788530465949826</v>
      </c>
      <c r="K221" s="207" t="s">
        <v>118</v>
      </c>
    </row>
    <row r="222" spans="1:11" x14ac:dyDescent="0.25">
      <c r="A222" s="47" t="s">
        <v>129</v>
      </c>
      <c r="B222" s="2" t="s">
        <v>130</v>
      </c>
      <c r="C222" s="110" t="s">
        <v>151</v>
      </c>
      <c r="D222" s="23" t="s">
        <v>192</v>
      </c>
      <c r="E222" s="23"/>
      <c r="F222" s="55">
        <v>10</v>
      </c>
      <c r="G222" s="19" t="s">
        <v>32</v>
      </c>
      <c r="H222" s="23" t="s">
        <v>2</v>
      </c>
      <c r="I222" s="43" t="s">
        <v>3</v>
      </c>
      <c r="J222" s="72" t="s">
        <v>296</v>
      </c>
      <c r="K222" s="207">
        <v>30</v>
      </c>
    </row>
    <row r="223" spans="1:11" x14ac:dyDescent="0.25">
      <c r="A223" s="47" t="s">
        <v>129</v>
      </c>
      <c r="B223" s="2" t="s">
        <v>130</v>
      </c>
      <c r="C223" s="110" t="s">
        <v>151</v>
      </c>
      <c r="D223" s="23" t="s">
        <v>200</v>
      </c>
      <c r="E223" s="23"/>
      <c r="F223" s="55">
        <v>10</v>
      </c>
      <c r="G223" s="19" t="s">
        <v>146</v>
      </c>
      <c r="H223" s="23" t="s">
        <v>2</v>
      </c>
      <c r="I223" s="43" t="s">
        <v>5</v>
      </c>
      <c r="J223" s="72">
        <f>+[1]CONSOLIDADO!$G$297</f>
        <v>28.100358422939063</v>
      </c>
      <c r="K223" s="207">
        <v>45</v>
      </c>
    </row>
    <row r="224" spans="1:11" x14ac:dyDescent="0.25">
      <c r="A224" s="47" t="s">
        <v>129</v>
      </c>
      <c r="B224" s="2" t="s">
        <v>130</v>
      </c>
      <c r="C224" s="110" t="s">
        <v>151</v>
      </c>
      <c r="D224" s="23" t="s">
        <v>274</v>
      </c>
      <c r="E224" s="23"/>
      <c r="F224" s="55">
        <v>10</v>
      </c>
      <c r="G224" s="19" t="s">
        <v>29</v>
      </c>
      <c r="H224" s="23" t="s">
        <v>2</v>
      </c>
      <c r="I224" s="43" t="s">
        <v>338</v>
      </c>
      <c r="J224" s="72">
        <f>+[1]CONSOLIDADO!$G$300</f>
        <v>46.379928315412194</v>
      </c>
      <c r="K224" s="207">
        <v>48</v>
      </c>
    </row>
    <row r="225" spans="1:11" x14ac:dyDescent="0.25">
      <c r="A225" s="47" t="s">
        <v>129</v>
      </c>
      <c r="B225" s="2" t="s">
        <v>130</v>
      </c>
      <c r="C225" s="110" t="s">
        <v>151</v>
      </c>
      <c r="D225" s="23" t="s">
        <v>176</v>
      </c>
      <c r="E225" s="23"/>
      <c r="F225" s="55" t="s">
        <v>296</v>
      </c>
      <c r="G225" s="19" t="s">
        <v>296</v>
      </c>
      <c r="H225" s="23" t="s">
        <v>2</v>
      </c>
      <c r="I225" s="43" t="s">
        <v>8</v>
      </c>
      <c r="J225" s="72" t="s">
        <v>296</v>
      </c>
      <c r="K225" s="207" t="s">
        <v>118</v>
      </c>
    </row>
    <row r="226" spans="1:11" x14ac:dyDescent="0.25">
      <c r="A226" s="47" t="s">
        <v>129</v>
      </c>
      <c r="B226" s="2" t="s">
        <v>130</v>
      </c>
      <c r="C226" s="110" t="s">
        <v>151</v>
      </c>
      <c r="D226" s="23" t="s">
        <v>181</v>
      </c>
      <c r="E226" s="23"/>
      <c r="F226" s="55">
        <v>9</v>
      </c>
      <c r="G226" s="19" t="s">
        <v>219</v>
      </c>
      <c r="H226" s="23" t="s">
        <v>2</v>
      </c>
      <c r="I226" s="43" t="s">
        <v>144</v>
      </c>
      <c r="J226" s="72">
        <f>+[1]CONSOLIDADO!$G$298</f>
        <v>29.713261648745515</v>
      </c>
      <c r="K226" s="207">
        <v>45</v>
      </c>
    </row>
    <row r="227" spans="1:11" x14ac:dyDescent="0.25">
      <c r="A227" s="47" t="s">
        <v>129</v>
      </c>
      <c r="B227" s="2" t="s">
        <v>130</v>
      </c>
      <c r="C227" s="110" t="s">
        <v>151</v>
      </c>
      <c r="D227" s="23" t="s">
        <v>163</v>
      </c>
      <c r="E227" s="23"/>
      <c r="F227" s="55">
        <v>9</v>
      </c>
      <c r="G227" s="19" t="s">
        <v>35</v>
      </c>
      <c r="H227" s="23" t="s">
        <v>2</v>
      </c>
      <c r="I227" s="43" t="s">
        <v>122</v>
      </c>
      <c r="J227" s="72">
        <f>+[1]CONSOLIDADO!$G$299</f>
        <v>36.702508960573489</v>
      </c>
      <c r="K227" s="207">
        <v>52</v>
      </c>
    </row>
    <row r="228" spans="1:11" x14ac:dyDescent="0.25">
      <c r="A228" s="47" t="s">
        <v>42</v>
      </c>
      <c r="B228" s="2" t="s">
        <v>26</v>
      </c>
      <c r="C228" s="110" t="s">
        <v>151</v>
      </c>
      <c r="D228" s="23" t="s">
        <v>200</v>
      </c>
      <c r="E228" s="23"/>
      <c r="F228" s="55">
        <v>10</v>
      </c>
      <c r="G228" s="19" t="s">
        <v>27</v>
      </c>
      <c r="H228" s="23" t="s">
        <v>2</v>
      </c>
      <c r="I228" s="43" t="s">
        <v>5</v>
      </c>
      <c r="J228" s="69">
        <v>65.089605734767034</v>
      </c>
      <c r="K228" s="207">
        <v>45</v>
      </c>
    </row>
    <row r="229" spans="1:11" x14ac:dyDescent="0.25">
      <c r="A229" s="47" t="s">
        <v>42</v>
      </c>
      <c r="B229" s="2" t="s">
        <v>26</v>
      </c>
      <c r="C229" s="110" t="s">
        <v>151</v>
      </c>
      <c r="D229" s="23" t="s">
        <v>274</v>
      </c>
      <c r="E229" s="23"/>
      <c r="F229" s="55">
        <v>10</v>
      </c>
      <c r="G229" s="19" t="s">
        <v>27</v>
      </c>
      <c r="H229" s="23" t="s">
        <v>2</v>
      </c>
      <c r="I229" s="43" t="s">
        <v>338</v>
      </c>
      <c r="J229" s="69">
        <v>61.487455197132633</v>
      </c>
      <c r="K229" s="207">
        <v>45</v>
      </c>
    </row>
    <row r="230" spans="1:11" x14ac:dyDescent="0.25">
      <c r="A230" s="47" t="s">
        <v>42</v>
      </c>
      <c r="B230" s="2" t="s">
        <v>26</v>
      </c>
      <c r="C230" s="110" t="s">
        <v>151</v>
      </c>
      <c r="D230" s="23" t="s">
        <v>163</v>
      </c>
      <c r="E230" s="23"/>
      <c r="F230" s="220">
        <v>9</v>
      </c>
      <c r="G230" s="221" t="s">
        <v>35</v>
      </c>
      <c r="H230" s="23" t="s">
        <v>2</v>
      </c>
      <c r="I230" s="43" t="s">
        <v>122</v>
      </c>
      <c r="J230" s="69">
        <v>49.068100358422946</v>
      </c>
      <c r="K230" s="207">
        <v>45</v>
      </c>
    </row>
    <row r="231" spans="1:11" x14ac:dyDescent="0.25">
      <c r="A231" s="47" t="s">
        <v>42</v>
      </c>
      <c r="B231" s="2" t="s">
        <v>238</v>
      </c>
      <c r="C231" s="110" t="s">
        <v>151</v>
      </c>
      <c r="D231" s="23" t="s">
        <v>272</v>
      </c>
      <c r="E231" s="23"/>
      <c r="F231" s="55">
        <v>10</v>
      </c>
      <c r="G231" s="19" t="s">
        <v>32</v>
      </c>
      <c r="H231" s="23" t="s">
        <v>1</v>
      </c>
      <c r="I231" s="43" t="s">
        <v>143</v>
      </c>
      <c r="J231" s="69">
        <v>82.266666666666666</v>
      </c>
      <c r="K231" s="207" t="s">
        <v>118</v>
      </c>
    </row>
    <row r="232" spans="1:11" x14ac:dyDescent="0.25">
      <c r="A232" s="47" t="s">
        <v>42</v>
      </c>
      <c r="B232" s="2" t="s">
        <v>238</v>
      </c>
      <c r="C232" s="110" t="s">
        <v>151</v>
      </c>
      <c r="D232" s="23" t="s">
        <v>274</v>
      </c>
      <c r="E232" s="23"/>
      <c r="F232" s="55">
        <v>9</v>
      </c>
      <c r="G232" s="19" t="s">
        <v>31</v>
      </c>
      <c r="H232" s="23" t="s">
        <v>2</v>
      </c>
      <c r="I232" s="43" t="s">
        <v>338</v>
      </c>
      <c r="J232" s="69">
        <v>44.605734767025098</v>
      </c>
      <c r="K232" s="207">
        <v>30</v>
      </c>
    </row>
    <row r="233" spans="1:11" x14ac:dyDescent="0.25">
      <c r="A233" s="47" t="s">
        <v>42</v>
      </c>
      <c r="B233" s="2" t="s">
        <v>238</v>
      </c>
      <c r="C233" s="110" t="s">
        <v>151</v>
      </c>
      <c r="D233" s="23" t="s">
        <v>176</v>
      </c>
      <c r="E233" s="23"/>
      <c r="F233" s="55">
        <v>9</v>
      </c>
      <c r="G233" s="19" t="s">
        <v>31</v>
      </c>
      <c r="H233" s="23" t="s">
        <v>2</v>
      </c>
      <c r="I233" s="43" t="s">
        <v>8</v>
      </c>
      <c r="J233" s="69">
        <v>45.681003584229387</v>
      </c>
      <c r="K233" s="207">
        <v>30</v>
      </c>
    </row>
    <row r="234" spans="1:11" x14ac:dyDescent="0.25">
      <c r="A234" s="47" t="s">
        <v>42</v>
      </c>
      <c r="B234" s="2" t="s">
        <v>238</v>
      </c>
      <c r="C234" s="110" t="s">
        <v>151</v>
      </c>
      <c r="D234" s="23" t="s">
        <v>163</v>
      </c>
      <c r="E234" s="23"/>
      <c r="F234" s="55">
        <v>9</v>
      </c>
      <c r="G234" s="19" t="s">
        <v>31</v>
      </c>
      <c r="H234" s="23" t="s">
        <v>2</v>
      </c>
      <c r="I234" s="43" t="s">
        <v>122</v>
      </c>
      <c r="J234" s="69">
        <v>41.810035842293907</v>
      </c>
      <c r="K234" s="207">
        <v>30</v>
      </c>
    </row>
    <row r="235" spans="1:11" x14ac:dyDescent="0.25">
      <c r="A235" s="47" t="s">
        <v>42</v>
      </c>
      <c r="B235" s="2" t="s">
        <v>239</v>
      </c>
      <c r="C235" s="110" t="s">
        <v>151</v>
      </c>
      <c r="D235" s="23" t="s">
        <v>200</v>
      </c>
      <c r="E235" s="23"/>
      <c r="F235" s="55">
        <v>10</v>
      </c>
      <c r="G235" s="19" t="s">
        <v>29</v>
      </c>
      <c r="H235" s="23" t="s">
        <v>2</v>
      </c>
      <c r="I235" s="43" t="s">
        <v>5</v>
      </c>
      <c r="J235" s="69">
        <v>50.215053763440856</v>
      </c>
      <c r="K235" s="207">
        <v>35</v>
      </c>
    </row>
    <row r="236" spans="1:11" x14ac:dyDescent="0.25">
      <c r="A236" s="47" t="s">
        <v>42</v>
      </c>
      <c r="B236" s="2" t="s">
        <v>239</v>
      </c>
      <c r="C236" s="110" t="s">
        <v>151</v>
      </c>
      <c r="D236" s="23" t="s">
        <v>274</v>
      </c>
      <c r="E236" s="23"/>
      <c r="F236" s="55">
        <v>10</v>
      </c>
      <c r="G236" s="19" t="s">
        <v>27</v>
      </c>
      <c r="H236" s="23" t="s">
        <v>2</v>
      </c>
      <c r="I236" s="43" t="s">
        <v>338</v>
      </c>
      <c r="J236" s="69">
        <v>48.15412186379929</v>
      </c>
      <c r="K236" s="207">
        <v>45</v>
      </c>
    </row>
    <row r="237" spans="1:11" x14ac:dyDescent="0.25">
      <c r="A237" s="47" t="s">
        <v>42</v>
      </c>
      <c r="B237" s="2" t="s">
        <v>239</v>
      </c>
      <c r="C237" s="110" t="s">
        <v>151</v>
      </c>
      <c r="D237" s="23" t="s">
        <v>176</v>
      </c>
      <c r="E237" s="23"/>
      <c r="F237" s="55">
        <v>9</v>
      </c>
      <c r="G237" s="19" t="s">
        <v>31</v>
      </c>
      <c r="H237" s="23" t="s">
        <v>2</v>
      </c>
      <c r="I237" s="43" t="s">
        <v>8</v>
      </c>
      <c r="J237" s="69">
        <v>52.347670250896059</v>
      </c>
      <c r="K237" s="207">
        <v>45</v>
      </c>
    </row>
    <row r="238" spans="1:11" x14ac:dyDescent="0.25">
      <c r="A238" s="47" t="s">
        <v>42</v>
      </c>
      <c r="B238" s="2" t="s">
        <v>239</v>
      </c>
      <c r="C238" s="110" t="s">
        <v>151</v>
      </c>
      <c r="D238" s="23" t="s">
        <v>181</v>
      </c>
      <c r="E238" s="23"/>
      <c r="F238" s="55">
        <v>10</v>
      </c>
      <c r="G238" s="19" t="s">
        <v>27</v>
      </c>
      <c r="H238" s="23" t="s">
        <v>2</v>
      </c>
      <c r="I238" s="43" t="s">
        <v>144</v>
      </c>
      <c r="J238" s="69">
        <v>50.896057347670251</v>
      </c>
      <c r="K238" s="207">
        <v>53</v>
      </c>
    </row>
    <row r="239" spans="1:11" x14ac:dyDescent="0.25">
      <c r="A239" s="47" t="s">
        <v>42</v>
      </c>
      <c r="B239" s="2" t="s">
        <v>239</v>
      </c>
      <c r="C239" s="110" t="s">
        <v>151</v>
      </c>
      <c r="D239" s="23" t="s">
        <v>163</v>
      </c>
      <c r="E239" s="23"/>
      <c r="F239" s="55">
        <v>10</v>
      </c>
      <c r="G239" s="19" t="s">
        <v>27</v>
      </c>
      <c r="H239" s="23" t="s">
        <v>2</v>
      </c>
      <c r="I239" s="43" t="s">
        <v>122</v>
      </c>
      <c r="J239" s="69">
        <v>66.594982078853064</v>
      </c>
      <c r="K239" s="207">
        <v>45</v>
      </c>
    </row>
    <row r="240" spans="1:11" x14ac:dyDescent="0.25">
      <c r="A240" s="47" t="s">
        <v>42</v>
      </c>
      <c r="B240" s="2" t="s">
        <v>36</v>
      </c>
      <c r="C240" s="110" t="s">
        <v>151</v>
      </c>
      <c r="D240" s="23" t="s">
        <v>200</v>
      </c>
      <c r="E240" s="23"/>
      <c r="F240" s="55">
        <v>10</v>
      </c>
      <c r="G240" s="19" t="s">
        <v>29</v>
      </c>
      <c r="H240" s="23" t="s">
        <v>2</v>
      </c>
      <c r="I240" s="43" t="s">
        <v>5</v>
      </c>
      <c r="J240" s="72">
        <f>+[1]CONSOLIDADO!$G$137</f>
        <v>72.508960573476713</v>
      </c>
      <c r="K240" s="207">
        <v>52</v>
      </c>
    </row>
    <row r="241" spans="1:11" x14ac:dyDescent="0.25">
      <c r="A241" s="47" t="s">
        <v>42</v>
      </c>
      <c r="B241" s="2" t="s">
        <v>36</v>
      </c>
      <c r="C241" s="110" t="s">
        <v>151</v>
      </c>
      <c r="D241" s="23" t="s">
        <v>274</v>
      </c>
      <c r="E241" s="23"/>
      <c r="F241" s="55">
        <v>10</v>
      </c>
      <c r="G241" s="19" t="s">
        <v>34</v>
      </c>
      <c r="H241" s="23" t="s">
        <v>2</v>
      </c>
      <c r="I241" s="43" t="s">
        <v>338</v>
      </c>
      <c r="J241" s="72">
        <f>+[1]CONSOLIDADO!$G$143</f>
        <v>68.960573476702521</v>
      </c>
      <c r="K241" s="207">
        <v>52</v>
      </c>
    </row>
    <row r="242" spans="1:11" x14ac:dyDescent="0.25">
      <c r="A242" s="47" t="s">
        <v>42</v>
      </c>
      <c r="B242" s="2" t="s">
        <v>36</v>
      </c>
      <c r="C242" s="110" t="s">
        <v>151</v>
      </c>
      <c r="D242" s="23" t="s">
        <v>176</v>
      </c>
      <c r="E242" s="23"/>
      <c r="F242" s="55">
        <v>10</v>
      </c>
      <c r="G242" s="19" t="s">
        <v>34</v>
      </c>
      <c r="H242" s="23" t="s">
        <v>2</v>
      </c>
      <c r="I242" s="43" t="s">
        <v>8</v>
      </c>
      <c r="J242" s="72">
        <f>+[1]CONSOLIDADO!$G$139</f>
        <v>43.691756272401442</v>
      </c>
      <c r="K242" s="207">
        <v>52</v>
      </c>
    </row>
    <row r="243" spans="1:11" x14ac:dyDescent="0.25">
      <c r="A243" s="47" t="s">
        <v>42</v>
      </c>
      <c r="B243" s="2" t="s">
        <v>36</v>
      </c>
      <c r="C243" s="110" t="s">
        <v>151</v>
      </c>
      <c r="D243" s="23" t="s">
        <v>181</v>
      </c>
      <c r="E243" s="23"/>
      <c r="F243" s="55">
        <v>10</v>
      </c>
      <c r="G243" s="19" t="s">
        <v>34</v>
      </c>
      <c r="H243" s="23" t="s">
        <v>2</v>
      </c>
      <c r="I243" s="43" t="s">
        <v>144</v>
      </c>
      <c r="J243" s="72">
        <f>+[1]CONSOLIDADO!$G$140</f>
        <v>72.186379928315432</v>
      </c>
      <c r="K243" s="207">
        <v>52</v>
      </c>
    </row>
    <row r="244" spans="1:11" x14ac:dyDescent="0.25">
      <c r="A244" s="47" t="s">
        <v>42</v>
      </c>
      <c r="B244" s="2" t="s">
        <v>36</v>
      </c>
      <c r="C244" s="110" t="s">
        <v>151</v>
      </c>
      <c r="D244" s="23" t="s">
        <v>163</v>
      </c>
      <c r="E244" s="23"/>
      <c r="F244" s="55">
        <v>9</v>
      </c>
      <c r="G244" s="19" t="s">
        <v>35</v>
      </c>
      <c r="H244" s="23" t="s">
        <v>2</v>
      </c>
      <c r="I244" s="43" t="s">
        <v>122</v>
      </c>
      <c r="J244" s="72">
        <f>+[1]CONSOLIDADO!$G$138</f>
        <v>54.713261648745529</v>
      </c>
      <c r="K244" s="207" t="s">
        <v>118</v>
      </c>
    </row>
    <row r="245" spans="1:11" x14ac:dyDescent="0.25">
      <c r="A245" s="47" t="s">
        <v>42</v>
      </c>
      <c r="B245" s="2" t="s">
        <v>36</v>
      </c>
      <c r="C245" s="110" t="s">
        <v>151</v>
      </c>
      <c r="D245" s="23" t="s">
        <v>177</v>
      </c>
      <c r="E245" s="23"/>
      <c r="F245" s="55">
        <v>10</v>
      </c>
      <c r="G245" s="19" t="s">
        <v>34</v>
      </c>
      <c r="H245" s="23" t="s">
        <v>2</v>
      </c>
      <c r="I245" s="43" t="s">
        <v>212</v>
      </c>
      <c r="J245" s="72">
        <f>+[1]CONSOLIDADO!$G$141</f>
        <v>54.713261648745537</v>
      </c>
      <c r="K245" s="207">
        <v>40</v>
      </c>
    </row>
    <row r="246" spans="1:11" x14ac:dyDescent="0.25">
      <c r="A246" s="47" t="s">
        <v>42</v>
      </c>
      <c r="B246" s="2" t="s">
        <v>37</v>
      </c>
      <c r="C246" s="110" t="s">
        <v>151</v>
      </c>
      <c r="D246" s="23" t="s">
        <v>200</v>
      </c>
      <c r="E246" s="23"/>
      <c r="F246" s="55">
        <v>10</v>
      </c>
      <c r="G246" s="19" t="s">
        <v>34</v>
      </c>
      <c r="H246" s="23" t="s">
        <v>2</v>
      </c>
      <c r="I246" s="43" t="s">
        <v>5</v>
      </c>
      <c r="J246" s="72">
        <f>+[1]CONSOLIDADO!$G$144</f>
        <v>54.623655913978482</v>
      </c>
      <c r="K246" s="207">
        <v>45</v>
      </c>
    </row>
    <row r="247" spans="1:11" x14ac:dyDescent="0.25">
      <c r="A247" s="47" t="s">
        <v>42</v>
      </c>
      <c r="B247" s="2" t="s">
        <v>37</v>
      </c>
      <c r="C247" s="110" t="s">
        <v>151</v>
      </c>
      <c r="D247" s="23" t="s">
        <v>272</v>
      </c>
      <c r="E247" s="23"/>
      <c r="F247" s="55">
        <v>10</v>
      </c>
      <c r="G247" s="19" t="s">
        <v>27</v>
      </c>
      <c r="H247" s="23" t="s">
        <v>2</v>
      </c>
      <c r="I247" s="43" t="s">
        <v>143</v>
      </c>
      <c r="J247" s="72">
        <f>+[1]CONSOLIDADO!$G$142</f>
        <v>55.519713261648761</v>
      </c>
      <c r="K247" s="207">
        <v>53</v>
      </c>
    </row>
    <row r="248" spans="1:11" x14ac:dyDescent="0.25">
      <c r="A248" s="47" t="s">
        <v>42</v>
      </c>
      <c r="B248" s="2" t="s">
        <v>37</v>
      </c>
      <c r="C248" s="110" t="s">
        <v>151</v>
      </c>
      <c r="D248" s="23" t="s">
        <v>274</v>
      </c>
      <c r="E248" s="23"/>
      <c r="F248" s="55">
        <v>10</v>
      </c>
      <c r="G248" s="19" t="s">
        <v>19</v>
      </c>
      <c r="H248" s="23" t="s">
        <v>2</v>
      </c>
      <c r="I248" s="43" t="s">
        <v>338</v>
      </c>
      <c r="J248" s="72">
        <f>+[1]CONSOLIDADO!$G$143</f>
        <v>68.960573476702521</v>
      </c>
      <c r="K248" s="207">
        <v>45</v>
      </c>
    </row>
    <row r="249" spans="1:11" x14ac:dyDescent="0.25">
      <c r="A249" s="47" t="s">
        <v>42</v>
      </c>
      <c r="B249" s="2" t="s">
        <v>37</v>
      </c>
      <c r="C249" s="110" t="s">
        <v>151</v>
      </c>
      <c r="D249" s="23" t="s">
        <v>181</v>
      </c>
      <c r="E249" s="23"/>
      <c r="F249" s="55">
        <v>10</v>
      </c>
      <c r="G249" s="19" t="s">
        <v>19</v>
      </c>
      <c r="H249" s="23" t="s">
        <v>2</v>
      </c>
      <c r="I249" s="43" t="s">
        <v>144</v>
      </c>
      <c r="J249" s="72">
        <f>+[1]CONSOLIDADO!$G$140</f>
        <v>72.186379928315432</v>
      </c>
      <c r="K249" s="207">
        <v>53</v>
      </c>
    </row>
    <row r="250" spans="1:11" x14ac:dyDescent="0.25">
      <c r="A250" s="47" t="s">
        <v>42</v>
      </c>
      <c r="B250" s="2" t="s">
        <v>37</v>
      </c>
      <c r="C250" s="110" t="s">
        <v>151</v>
      </c>
      <c r="D250" s="23" t="s">
        <v>163</v>
      </c>
      <c r="E250" s="23"/>
      <c r="F250" s="55">
        <v>10</v>
      </c>
      <c r="G250" s="19" t="s">
        <v>9</v>
      </c>
      <c r="H250" s="23" t="s">
        <v>2</v>
      </c>
      <c r="I250" s="43" t="s">
        <v>122</v>
      </c>
      <c r="J250" s="72">
        <f>+[1]CONSOLIDADO!$G$138</f>
        <v>54.713261648745529</v>
      </c>
      <c r="K250" s="207" t="s">
        <v>118</v>
      </c>
    </row>
    <row r="251" spans="1:11" x14ac:dyDescent="0.25">
      <c r="A251" s="222" t="s">
        <v>42</v>
      </c>
      <c r="B251" s="223" t="s">
        <v>40</v>
      </c>
      <c r="C251" s="232" t="s">
        <v>151</v>
      </c>
      <c r="D251" s="225" t="s">
        <v>200</v>
      </c>
      <c r="E251" s="225"/>
      <c r="F251" s="226">
        <v>10</v>
      </c>
      <c r="G251" s="227" t="s">
        <v>27</v>
      </c>
      <c r="H251" s="225" t="s">
        <v>2</v>
      </c>
      <c r="I251" s="228" t="s">
        <v>5</v>
      </c>
      <c r="J251" s="229"/>
      <c r="K251" s="230">
        <v>57</v>
      </c>
    </row>
    <row r="252" spans="1:11" x14ac:dyDescent="0.25">
      <c r="A252" s="47" t="s">
        <v>42</v>
      </c>
      <c r="B252" s="2" t="s">
        <v>40</v>
      </c>
      <c r="C252" s="110" t="s">
        <v>151</v>
      </c>
      <c r="D252" s="23" t="s">
        <v>163</v>
      </c>
      <c r="E252" s="23"/>
      <c r="F252" s="55">
        <v>10</v>
      </c>
      <c r="G252" s="19" t="s">
        <v>9</v>
      </c>
      <c r="H252" s="23" t="s">
        <v>2</v>
      </c>
      <c r="I252" s="43" t="s">
        <v>122</v>
      </c>
      <c r="J252" s="72">
        <f>+[1]CONSOLIDADO!$G$216</f>
        <v>68.8888888888889</v>
      </c>
      <c r="K252" s="207">
        <v>60</v>
      </c>
    </row>
    <row r="253" spans="1:11" x14ac:dyDescent="0.25">
      <c r="A253" s="47" t="s">
        <v>42</v>
      </c>
      <c r="B253" s="2" t="s">
        <v>38</v>
      </c>
      <c r="C253" s="110" t="s">
        <v>151</v>
      </c>
      <c r="D253" s="23" t="s">
        <v>200</v>
      </c>
      <c r="E253" s="23"/>
      <c r="F253" s="55">
        <v>10</v>
      </c>
      <c r="G253" s="19" t="s">
        <v>34</v>
      </c>
      <c r="H253" s="23" t="s">
        <v>2</v>
      </c>
      <c r="I253" s="43" t="s">
        <v>5</v>
      </c>
      <c r="J253" s="72">
        <f>+[1]CONSOLIDADO!$G$217</f>
        <v>40.19713261648748</v>
      </c>
      <c r="K253" s="207">
        <v>45</v>
      </c>
    </row>
    <row r="254" spans="1:11" x14ac:dyDescent="0.25">
      <c r="A254" s="47" t="s">
        <v>42</v>
      </c>
      <c r="B254" s="2" t="s">
        <v>38</v>
      </c>
      <c r="C254" s="110" t="s">
        <v>151</v>
      </c>
      <c r="D254" s="23" t="s">
        <v>163</v>
      </c>
      <c r="E254" s="23"/>
      <c r="F254" s="55">
        <v>10</v>
      </c>
      <c r="G254" s="19" t="s">
        <v>9</v>
      </c>
      <c r="H254" s="23" t="s">
        <v>2</v>
      </c>
      <c r="I254" s="43" t="s">
        <v>122</v>
      </c>
      <c r="J254" s="72">
        <f>+[1]CONSOLIDADO!$G$218</f>
        <v>63.799283154121866</v>
      </c>
      <c r="K254" s="207">
        <v>45</v>
      </c>
    </row>
    <row r="255" spans="1:11" x14ac:dyDescent="0.25">
      <c r="A255" s="47" t="s">
        <v>42</v>
      </c>
      <c r="B255" s="2" t="s">
        <v>39</v>
      </c>
      <c r="C255" s="110" t="s">
        <v>151</v>
      </c>
      <c r="D255" s="23" t="s">
        <v>200</v>
      </c>
      <c r="E255" s="23"/>
      <c r="F255" s="55">
        <v>10</v>
      </c>
      <c r="G255" s="19" t="s">
        <v>29</v>
      </c>
      <c r="H255" s="23" t="s">
        <v>2</v>
      </c>
      <c r="I255" s="43" t="s">
        <v>5</v>
      </c>
      <c r="J255" s="72">
        <f>+[1]CONSOLIDADO!$G$318</f>
        <v>42.078853046595</v>
      </c>
      <c r="K255" s="207">
        <v>60</v>
      </c>
    </row>
    <row r="256" spans="1:11" x14ac:dyDescent="0.25">
      <c r="A256" s="47" t="s">
        <v>42</v>
      </c>
      <c r="B256" s="2" t="s">
        <v>39</v>
      </c>
      <c r="C256" s="110" t="s">
        <v>151</v>
      </c>
      <c r="D256" s="23" t="s">
        <v>181</v>
      </c>
      <c r="E256" s="23"/>
      <c r="F256" s="55">
        <v>10</v>
      </c>
      <c r="G256" s="19" t="s">
        <v>27</v>
      </c>
      <c r="H256" s="23" t="s">
        <v>2</v>
      </c>
      <c r="I256" s="43" t="s">
        <v>144</v>
      </c>
      <c r="J256" s="72">
        <f>+[1]CONSOLIDADO!$G$317</f>
        <v>55.197132616487444</v>
      </c>
      <c r="K256" s="207">
        <v>60</v>
      </c>
    </row>
    <row r="257" spans="1:11" x14ac:dyDescent="0.25">
      <c r="A257" s="47" t="s">
        <v>42</v>
      </c>
      <c r="B257" s="2" t="s">
        <v>39</v>
      </c>
      <c r="C257" s="110" t="s">
        <v>151</v>
      </c>
      <c r="D257" s="23" t="s">
        <v>163</v>
      </c>
      <c r="E257" s="23"/>
      <c r="F257" s="55">
        <v>10</v>
      </c>
      <c r="G257" s="19" t="s">
        <v>9</v>
      </c>
      <c r="H257" s="23" t="s">
        <v>2</v>
      </c>
      <c r="I257" s="43" t="s">
        <v>122</v>
      </c>
      <c r="J257" s="72">
        <f>+[1]CONSOLIDADO!$G$316</f>
        <v>35.627240143369185</v>
      </c>
      <c r="K257" s="207">
        <v>60</v>
      </c>
    </row>
    <row r="258" spans="1:11" x14ac:dyDescent="0.25">
      <c r="A258" s="47" t="s">
        <v>42</v>
      </c>
      <c r="B258" s="2" t="s">
        <v>33</v>
      </c>
      <c r="C258" s="110" t="s">
        <v>151</v>
      </c>
      <c r="D258" s="23" t="s">
        <v>200</v>
      </c>
      <c r="E258" s="23"/>
      <c r="F258" s="55">
        <v>10</v>
      </c>
      <c r="G258" s="19" t="s">
        <v>27</v>
      </c>
      <c r="H258" s="23" t="s">
        <v>2</v>
      </c>
      <c r="I258" s="43" t="s">
        <v>5</v>
      </c>
      <c r="J258" s="72">
        <f>+[1]CONSOLIDADO!$G$449</f>
        <v>43.584229390680996</v>
      </c>
      <c r="K258" s="207">
        <v>30</v>
      </c>
    </row>
    <row r="259" spans="1:11" x14ac:dyDescent="0.25">
      <c r="A259" s="47" t="s">
        <v>42</v>
      </c>
      <c r="B259" s="2" t="s">
        <v>33</v>
      </c>
      <c r="C259" s="110" t="s">
        <v>151</v>
      </c>
      <c r="D259" s="23" t="s">
        <v>274</v>
      </c>
      <c r="E259" s="23"/>
      <c r="F259" s="55">
        <v>10</v>
      </c>
      <c r="G259" s="19" t="s">
        <v>27</v>
      </c>
      <c r="H259" s="23" t="s">
        <v>2</v>
      </c>
      <c r="I259" s="43" t="s">
        <v>338</v>
      </c>
      <c r="J259" s="72">
        <f>+[1]CONSOLIDADO!$G$452</f>
        <v>44.19354838709679</v>
      </c>
      <c r="K259" s="207">
        <v>30</v>
      </c>
    </row>
    <row r="260" spans="1:11" x14ac:dyDescent="0.25">
      <c r="A260" s="47" t="s">
        <v>42</v>
      </c>
      <c r="B260" s="2" t="s">
        <v>33</v>
      </c>
      <c r="C260" s="110" t="s">
        <v>151</v>
      </c>
      <c r="D260" s="23" t="s">
        <v>181</v>
      </c>
      <c r="E260" s="23"/>
      <c r="F260" s="55">
        <v>10</v>
      </c>
      <c r="G260" s="19" t="s">
        <v>34</v>
      </c>
      <c r="H260" s="23" t="s">
        <v>2</v>
      </c>
      <c r="I260" s="43" t="s">
        <v>144</v>
      </c>
      <c r="J260" s="233">
        <f>+[1]CONSOLIDADO!$G$454</f>
        <v>54.774193548387089</v>
      </c>
      <c r="K260" s="207" t="s">
        <v>118</v>
      </c>
    </row>
    <row r="261" spans="1:11" x14ac:dyDescent="0.25">
      <c r="A261" s="47" t="s">
        <v>42</v>
      </c>
      <c r="B261" s="2" t="s">
        <v>33</v>
      </c>
      <c r="C261" s="110" t="s">
        <v>151</v>
      </c>
      <c r="D261" s="23" t="s">
        <v>163</v>
      </c>
      <c r="E261" s="23"/>
      <c r="F261" s="55">
        <v>9</v>
      </c>
      <c r="G261" s="19" t="s">
        <v>35</v>
      </c>
      <c r="H261" s="23" t="s">
        <v>2</v>
      </c>
      <c r="I261" s="43" t="s">
        <v>122</v>
      </c>
      <c r="J261" s="72">
        <f>+[1]CONSOLIDADO!$G$451</f>
        <v>62.150537634408622</v>
      </c>
      <c r="K261" s="207">
        <v>30</v>
      </c>
    </row>
    <row r="262" spans="1:11" x14ac:dyDescent="0.25">
      <c r="A262" s="47" t="s">
        <v>42</v>
      </c>
      <c r="B262" s="2" t="s">
        <v>33</v>
      </c>
      <c r="C262" s="110" t="s">
        <v>151</v>
      </c>
      <c r="D262" s="23" t="s">
        <v>177</v>
      </c>
      <c r="E262" s="23"/>
      <c r="F262" s="55">
        <v>10</v>
      </c>
      <c r="G262" s="19" t="s">
        <v>11</v>
      </c>
      <c r="H262" s="23" t="s">
        <v>2</v>
      </c>
      <c r="I262" s="43" t="s">
        <v>212</v>
      </c>
      <c r="J262" s="72">
        <f>+[1]CONSOLIDADO!$G$447</f>
        <v>63.906810035842298</v>
      </c>
      <c r="K262" s="207">
        <v>30</v>
      </c>
    </row>
    <row r="263" spans="1:11" x14ac:dyDescent="0.25">
      <c r="A263" s="47" t="s">
        <v>42</v>
      </c>
      <c r="B263" s="2" t="s">
        <v>33</v>
      </c>
      <c r="C263" s="110" t="s">
        <v>151</v>
      </c>
      <c r="D263" s="23" t="s">
        <v>157</v>
      </c>
      <c r="E263" s="23"/>
      <c r="F263" s="55">
        <v>10</v>
      </c>
      <c r="G263" s="19" t="s">
        <v>32</v>
      </c>
      <c r="H263" s="23" t="s">
        <v>2</v>
      </c>
      <c r="I263" s="43" t="s">
        <v>125</v>
      </c>
      <c r="J263" s="72">
        <f>+[1]CONSOLIDADO!$G$448</f>
        <v>46.756272401433698</v>
      </c>
      <c r="K263" s="207">
        <v>30</v>
      </c>
    </row>
    <row r="264" spans="1:11" x14ac:dyDescent="0.25">
      <c r="A264" s="47" t="s">
        <v>42</v>
      </c>
      <c r="B264" s="2" t="s">
        <v>28</v>
      </c>
      <c r="C264" s="110" t="s">
        <v>151</v>
      </c>
      <c r="D264" s="23" t="s">
        <v>200</v>
      </c>
      <c r="E264" s="23"/>
      <c r="F264" s="55">
        <v>10</v>
      </c>
      <c r="G264" s="19" t="s">
        <v>29</v>
      </c>
      <c r="H264" s="23" t="s">
        <v>2</v>
      </c>
      <c r="I264" s="43" t="s">
        <v>5</v>
      </c>
      <c r="J264" s="72">
        <f>+[1]CONSOLIDADO!$G$458</f>
        <v>66.702508960573496</v>
      </c>
      <c r="K264" s="207">
        <v>77</v>
      </c>
    </row>
    <row r="265" spans="1:11" x14ac:dyDescent="0.25">
      <c r="A265" s="47" t="s">
        <v>42</v>
      </c>
      <c r="B265" s="2" t="s">
        <v>28</v>
      </c>
      <c r="C265" s="110" t="s">
        <v>151</v>
      </c>
      <c r="D265" s="23" t="s">
        <v>274</v>
      </c>
      <c r="E265" s="23"/>
      <c r="F265" s="55">
        <v>10</v>
      </c>
      <c r="G265" s="19" t="s">
        <v>29</v>
      </c>
      <c r="H265" s="23" t="s">
        <v>2</v>
      </c>
      <c r="I265" s="43" t="s">
        <v>338</v>
      </c>
      <c r="J265" s="72">
        <f>+[1]CONSOLIDADO!$G$463</f>
        <v>59.892473118279568</v>
      </c>
      <c r="K265" s="207">
        <v>57</v>
      </c>
    </row>
    <row r="266" spans="1:11" x14ac:dyDescent="0.25">
      <c r="A266" s="47" t="s">
        <v>42</v>
      </c>
      <c r="B266" s="2" t="s">
        <v>28</v>
      </c>
      <c r="C266" s="110" t="s">
        <v>151</v>
      </c>
      <c r="D266" s="23" t="s">
        <v>176</v>
      </c>
      <c r="E266" s="23"/>
      <c r="F266" s="55">
        <v>10</v>
      </c>
      <c r="G266" s="19" t="s">
        <v>30</v>
      </c>
      <c r="H266" s="23" t="s">
        <v>2</v>
      </c>
      <c r="I266" s="43" t="s">
        <v>8</v>
      </c>
      <c r="J266" s="72">
        <f>+[1]CONSOLIDADO!$G$460</f>
        <v>61.326164874551971</v>
      </c>
      <c r="K266" s="207">
        <v>55</v>
      </c>
    </row>
    <row r="267" spans="1:11" x14ac:dyDescent="0.25">
      <c r="A267" s="47" t="s">
        <v>42</v>
      </c>
      <c r="B267" s="2" t="s">
        <v>28</v>
      </c>
      <c r="C267" s="110" t="s">
        <v>151</v>
      </c>
      <c r="D267" s="23" t="s">
        <v>181</v>
      </c>
      <c r="E267" s="23"/>
      <c r="F267" s="55">
        <v>10</v>
      </c>
      <c r="G267" s="19" t="s">
        <v>29</v>
      </c>
      <c r="H267" s="23" t="s">
        <v>2</v>
      </c>
      <c r="I267" s="43" t="s">
        <v>144</v>
      </c>
      <c r="J267" s="72">
        <f>+[1]CONSOLIDADO!$G$461</f>
        <v>67.043010752688176</v>
      </c>
      <c r="K267" s="207">
        <v>60</v>
      </c>
    </row>
    <row r="268" spans="1:11" x14ac:dyDescent="0.25">
      <c r="A268" s="47" t="s">
        <v>42</v>
      </c>
      <c r="B268" s="2" t="s">
        <v>28</v>
      </c>
      <c r="C268" s="110" t="s">
        <v>151</v>
      </c>
      <c r="D268" s="23" t="s">
        <v>163</v>
      </c>
      <c r="E268" s="23"/>
      <c r="F268" s="55">
        <v>10</v>
      </c>
      <c r="G268" s="19" t="s">
        <v>9</v>
      </c>
      <c r="H268" s="23" t="s">
        <v>2</v>
      </c>
      <c r="I268" s="43" t="s">
        <v>122</v>
      </c>
      <c r="J268" s="72">
        <f>+[1]CONSOLIDADO!$G$459</f>
        <v>56.881720430107528</v>
      </c>
      <c r="K268" s="207">
        <v>43</v>
      </c>
    </row>
    <row r="269" spans="1:11" x14ac:dyDescent="0.25">
      <c r="A269" s="47" t="s">
        <v>42</v>
      </c>
      <c r="B269" s="2" t="s">
        <v>28</v>
      </c>
      <c r="C269" s="110" t="s">
        <v>151</v>
      </c>
      <c r="D269" s="23" t="s">
        <v>157</v>
      </c>
      <c r="E269" s="23"/>
      <c r="F269" s="55">
        <v>10</v>
      </c>
      <c r="G269" s="19" t="s">
        <v>29</v>
      </c>
      <c r="H269" s="23" t="s">
        <v>2</v>
      </c>
      <c r="I269" s="43" t="s">
        <v>125</v>
      </c>
      <c r="J269" s="72">
        <f>+[1]CONSOLIDADO!$G$462</f>
        <v>63.74551971326165</v>
      </c>
      <c r="K269" s="207">
        <v>43</v>
      </c>
    </row>
    <row r="270" spans="1:11" x14ac:dyDescent="0.25">
      <c r="A270" s="32" t="s">
        <v>79</v>
      </c>
      <c r="B270" s="2" t="s">
        <v>82</v>
      </c>
      <c r="C270" s="110" t="s">
        <v>151</v>
      </c>
      <c r="D270" s="23" t="s">
        <v>200</v>
      </c>
      <c r="E270" s="23"/>
      <c r="F270" s="55">
        <v>10</v>
      </c>
      <c r="G270" s="19" t="s">
        <v>6</v>
      </c>
      <c r="H270" s="23" t="s">
        <v>2</v>
      </c>
      <c r="I270" s="43" t="s">
        <v>5</v>
      </c>
      <c r="J270" s="72">
        <f>+[1]CONSOLIDADO!$G$125</f>
        <v>19.498207885304655</v>
      </c>
      <c r="K270" s="207">
        <v>45</v>
      </c>
    </row>
    <row r="271" spans="1:11" x14ac:dyDescent="0.25">
      <c r="A271" s="32" t="s">
        <v>79</v>
      </c>
      <c r="B271" s="2" t="s">
        <v>82</v>
      </c>
      <c r="C271" s="110" t="s">
        <v>151</v>
      </c>
      <c r="D271" s="23" t="s">
        <v>274</v>
      </c>
      <c r="E271" s="23"/>
      <c r="F271" s="55">
        <v>10</v>
      </c>
      <c r="G271" s="19" t="s">
        <v>6</v>
      </c>
      <c r="H271" s="23" t="s">
        <v>2</v>
      </c>
      <c r="I271" s="43" t="s">
        <v>338</v>
      </c>
      <c r="J271" s="72">
        <f>+[1]CONSOLIDADO!$G$124</f>
        <v>44.767025089605738</v>
      </c>
      <c r="K271" s="207">
        <v>45</v>
      </c>
    </row>
    <row r="272" spans="1:11" x14ac:dyDescent="0.25">
      <c r="A272" s="32" t="s">
        <v>79</v>
      </c>
      <c r="B272" s="2" t="s">
        <v>82</v>
      </c>
      <c r="C272" s="110" t="s">
        <v>151</v>
      </c>
      <c r="D272" s="23" t="s">
        <v>181</v>
      </c>
      <c r="E272" s="23"/>
      <c r="F272" s="55">
        <v>10</v>
      </c>
      <c r="G272" s="19" t="s">
        <v>6</v>
      </c>
      <c r="H272" s="23" t="s">
        <v>2</v>
      </c>
      <c r="I272" s="43" t="s">
        <v>144</v>
      </c>
      <c r="J272" s="72">
        <f>+[1]CONSOLIDADO!$G$127</f>
        <v>22.186379928315404</v>
      </c>
      <c r="K272" s="207">
        <v>45</v>
      </c>
    </row>
    <row r="273" spans="1:11" x14ac:dyDescent="0.25">
      <c r="A273" s="32" t="s">
        <v>79</v>
      </c>
      <c r="B273" s="2" t="s">
        <v>82</v>
      </c>
      <c r="C273" s="110" t="s">
        <v>151</v>
      </c>
      <c r="D273" s="23" t="s">
        <v>163</v>
      </c>
      <c r="E273" s="23"/>
      <c r="F273" s="55">
        <v>10</v>
      </c>
      <c r="G273" s="19" t="s">
        <v>6</v>
      </c>
      <c r="H273" s="23" t="s">
        <v>2</v>
      </c>
      <c r="I273" s="43" t="s">
        <v>122</v>
      </c>
      <c r="J273" s="72">
        <f>+[1]CONSOLIDADO!$G$126</f>
        <v>51.218637992831546</v>
      </c>
      <c r="K273" s="207">
        <v>45</v>
      </c>
    </row>
    <row r="274" spans="1:11" x14ac:dyDescent="0.25">
      <c r="A274" s="32" t="s">
        <v>79</v>
      </c>
      <c r="B274" s="2" t="s">
        <v>251</v>
      </c>
      <c r="C274" s="110" t="s">
        <v>151</v>
      </c>
      <c r="D274" s="23" t="s">
        <v>200</v>
      </c>
      <c r="E274" s="23"/>
      <c r="F274" s="55">
        <f>2029-2019</f>
        <v>10</v>
      </c>
      <c r="G274" s="19" t="s">
        <v>27</v>
      </c>
      <c r="H274" s="23" t="s">
        <v>2</v>
      </c>
      <c r="I274" s="43" t="s">
        <v>5</v>
      </c>
      <c r="J274" s="72" t="s">
        <v>296</v>
      </c>
      <c r="K274" s="207">
        <v>45</v>
      </c>
    </row>
    <row r="275" spans="1:11" x14ac:dyDescent="0.25">
      <c r="A275" s="32" t="s">
        <v>79</v>
      </c>
      <c r="B275" s="2" t="s">
        <v>251</v>
      </c>
      <c r="C275" s="110" t="s">
        <v>151</v>
      </c>
      <c r="D275" s="23" t="s">
        <v>181</v>
      </c>
      <c r="E275" s="23"/>
      <c r="F275" s="55">
        <v>10</v>
      </c>
      <c r="G275" s="19" t="s">
        <v>32</v>
      </c>
      <c r="H275" s="23" t="s">
        <v>2</v>
      </c>
      <c r="I275" s="43" t="s">
        <v>144</v>
      </c>
      <c r="J275" s="72" t="s">
        <v>296</v>
      </c>
      <c r="K275" s="207">
        <v>45</v>
      </c>
    </row>
    <row r="276" spans="1:11" x14ac:dyDescent="0.25">
      <c r="A276" s="32" t="s">
        <v>79</v>
      </c>
      <c r="B276" s="2" t="s">
        <v>251</v>
      </c>
      <c r="C276" s="110" t="s">
        <v>151</v>
      </c>
      <c r="D276" s="23" t="s">
        <v>163</v>
      </c>
      <c r="E276" s="220" t="s">
        <v>392</v>
      </c>
      <c r="F276" s="220">
        <v>10</v>
      </c>
      <c r="G276" s="19" t="s">
        <v>19</v>
      </c>
      <c r="H276" s="23" t="s">
        <v>2</v>
      </c>
      <c r="I276" s="43" t="s">
        <v>122</v>
      </c>
      <c r="J276" s="72" t="s">
        <v>296</v>
      </c>
      <c r="K276" s="207" t="s">
        <v>118</v>
      </c>
    </row>
    <row r="277" spans="1:11" x14ac:dyDescent="0.25">
      <c r="A277" s="32" t="s">
        <v>79</v>
      </c>
      <c r="B277" s="2" t="s">
        <v>84</v>
      </c>
      <c r="C277" s="110" t="s">
        <v>151</v>
      </c>
      <c r="D277" s="23" t="s">
        <v>200</v>
      </c>
      <c r="E277" s="23"/>
      <c r="F277" s="55">
        <v>10</v>
      </c>
      <c r="G277" s="19" t="s">
        <v>27</v>
      </c>
      <c r="H277" s="23" t="s">
        <v>2</v>
      </c>
      <c r="I277" s="43" t="s">
        <v>5</v>
      </c>
      <c r="J277" s="72" t="s">
        <v>296</v>
      </c>
      <c r="K277" s="207">
        <v>45</v>
      </c>
    </row>
    <row r="278" spans="1:11" x14ac:dyDescent="0.25">
      <c r="A278" s="32" t="s">
        <v>79</v>
      </c>
      <c r="B278" s="2" t="s">
        <v>84</v>
      </c>
      <c r="C278" s="110" t="s">
        <v>151</v>
      </c>
      <c r="D278" s="23" t="s">
        <v>274</v>
      </c>
      <c r="E278" s="23"/>
      <c r="F278" s="55">
        <v>10</v>
      </c>
      <c r="G278" s="19" t="s">
        <v>29</v>
      </c>
      <c r="H278" s="23" t="s">
        <v>2</v>
      </c>
      <c r="I278" s="43" t="s">
        <v>338</v>
      </c>
      <c r="J278" s="72" t="s">
        <v>296</v>
      </c>
      <c r="K278" s="207">
        <v>60</v>
      </c>
    </row>
    <row r="279" spans="1:11" x14ac:dyDescent="0.25">
      <c r="A279" s="32" t="s">
        <v>79</v>
      </c>
      <c r="B279" s="2" t="s">
        <v>84</v>
      </c>
      <c r="C279" s="110" t="s">
        <v>151</v>
      </c>
      <c r="D279" s="23" t="s">
        <v>181</v>
      </c>
      <c r="E279" s="23"/>
      <c r="F279" s="55">
        <v>10</v>
      </c>
      <c r="G279" s="19" t="s">
        <v>29</v>
      </c>
      <c r="H279" s="23" t="s">
        <v>2</v>
      </c>
      <c r="I279" s="43" t="s">
        <v>144</v>
      </c>
      <c r="J279" s="72" t="s">
        <v>296</v>
      </c>
      <c r="K279" s="207">
        <v>57</v>
      </c>
    </row>
    <row r="280" spans="1:11" x14ac:dyDescent="0.25">
      <c r="A280" s="32" t="s">
        <v>79</v>
      </c>
      <c r="B280" s="2" t="s">
        <v>84</v>
      </c>
      <c r="C280" s="110" t="s">
        <v>151</v>
      </c>
      <c r="D280" s="23" t="s">
        <v>163</v>
      </c>
      <c r="E280" s="23"/>
      <c r="F280" s="55">
        <v>10</v>
      </c>
      <c r="G280" s="19" t="s">
        <v>29</v>
      </c>
      <c r="H280" s="23" t="s">
        <v>2</v>
      </c>
      <c r="I280" s="43" t="s">
        <v>122</v>
      </c>
      <c r="J280" s="72" t="s">
        <v>296</v>
      </c>
      <c r="K280" s="207">
        <v>60</v>
      </c>
    </row>
    <row r="281" spans="1:11" x14ac:dyDescent="0.25">
      <c r="A281" s="32" t="s">
        <v>79</v>
      </c>
      <c r="B281" s="2" t="s">
        <v>81</v>
      </c>
      <c r="C281" s="110" t="s">
        <v>151</v>
      </c>
      <c r="D281" s="23" t="s">
        <v>200</v>
      </c>
      <c r="E281" s="23"/>
      <c r="F281" s="55">
        <v>10</v>
      </c>
      <c r="G281" s="19" t="s">
        <v>27</v>
      </c>
      <c r="H281" s="23" t="s">
        <v>2</v>
      </c>
      <c r="I281" s="43" t="s">
        <v>5</v>
      </c>
      <c r="J281" s="72">
        <f>+[1]CONSOLIDADO!$G$289</f>
        <v>51.648745519713259</v>
      </c>
      <c r="K281" s="207">
        <v>45</v>
      </c>
    </row>
    <row r="282" spans="1:11" x14ac:dyDescent="0.25">
      <c r="A282" s="32" t="s">
        <v>79</v>
      </c>
      <c r="B282" s="2" t="s">
        <v>81</v>
      </c>
      <c r="C282" s="110" t="s">
        <v>151</v>
      </c>
      <c r="D282" s="23" t="s">
        <v>176</v>
      </c>
      <c r="E282" s="23"/>
      <c r="F282" s="55">
        <v>10</v>
      </c>
      <c r="G282" s="19" t="s">
        <v>32</v>
      </c>
      <c r="H282" s="23" t="s">
        <v>2</v>
      </c>
      <c r="I282" s="43" t="s">
        <v>8</v>
      </c>
      <c r="J282" s="72" t="s">
        <v>296</v>
      </c>
      <c r="K282" s="207" t="s">
        <v>118</v>
      </c>
    </row>
    <row r="283" spans="1:11" x14ac:dyDescent="0.25">
      <c r="A283" s="32" t="s">
        <v>79</v>
      </c>
      <c r="B283" s="2" t="s">
        <v>81</v>
      </c>
      <c r="C283" s="110" t="s">
        <v>151</v>
      </c>
      <c r="D283" s="23" t="s">
        <v>181</v>
      </c>
      <c r="E283" s="23"/>
      <c r="F283" s="55">
        <v>10</v>
      </c>
      <c r="G283" s="19" t="s">
        <v>6</v>
      </c>
      <c r="H283" s="23" t="s">
        <v>2</v>
      </c>
      <c r="I283" s="43" t="s">
        <v>144</v>
      </c>
      <c r="J283" s="72">
        <f>+[1]CONSOLIDADO!$G$290</f>
        <v>52.831541218637994</v>
      </c>
      <c r="K283" s="207">
        <v>45</v>
      </c>
    </row>
    <row r="284" spans="1:11" x14ac:dyDescent="0.25">
      <c r="A284" s="32" t="s">
        <v>79</v>
      </c>
      <c r="B284" s="2" t="s">
        <v>81</v>
      </c>
      <c r="C284" s="110" t="s">
        <v>151</v>
      </c>
      <c r="D284" s="23" t="s">
        <v>163</v>
      </c>
      <c r="E284" s="23"/>
      <c r="F284" s="55">
        <v>10</v>
      </c>
      <c r="G284" s="19" t="s">
        <v>6</v>
      </c>
      <c r="H284" s="23" t="s">
        <v>2</v>
      </c>
      <c r="I284" s="43" t="s">
        <v>122</v>
      </c>
      <c r="J284" s="72">
        <f>+[1]CONSOLIDADO!$G$291</f>
        <v>44.767025089605731</v>
      </c>
      <c r="K284" s="207">
        <v>45</v>
      </c>
    </row>
    <row r="285" spans="1:11" x14ac:dyDescent="0.25">
      <c r="A285" s="32" t="s">
        <v>79</v>
      </c>
      <c r="B285" s="2" t="s">
        <v>80</v>
      </c>
      <c r="C285" s="110" t="s">
        <v>151</v>
      </c>
      <c r="D285" s="23" t="s">
        <v>200</v>
      </c>
      <c r="E285" s="23"/>
      <c r="F285" s="55">
        <v>10</v>
      </c>
      <c r="G285" s="19" t="s">
        <v>27</v>
      </c>
      <c r="H285" s="23" t="s">
        <v>2</v>
      </c>
      <c r="I285" s="43" t="s">
        <v>5</v>
      </c>
      <c r="J285" s="72">
        <f>+[1]CONSOLIDADO!$G$346</f>
        <v>34.01433691756273</v>
      </c>
      <c r="K285" s="207">
        <v>45</v>
      </c>
    </row>
    <row r="286" spans="1:11" x14ac:dyDescent="0.25">
      <c r="A286" s="32" t="s">
        <v>79</v>
      </c>
      <c r="B286" s="2" t="s">
        <v>80</v>
      </c>
      <c r="C286" s="110" t="s">
        <v>151</v>
      </c>
      <c r="D286" s="23" t="s">
        <v>274</v>
      </c>
      <c r="E286" s="23"/>
      <c r="F286" s="55">
        <v>10</v>
      </c>
      <c r="G286" s="19" t="s">
        <v>27</v>
      </c>
      <c r="H286" s="23" t="s">
        <v>2</v>
      </c>
      <c r="I286" s="43" t="s">
        <v>338</v>
      </c>
      <c r="J286" s="72">
        <f>+[1]CONSOLIDADO!$G$351</f>
        <v>30.250896057347674</v>
      </c>
      <c r="K286" s="207">
        <v>45</v>
      </c>
    </row>
    <row r="287" spans="1:11" x14ac:dyDescent="0.25">
      <c r="A287" s="32" t="s">
        <v>79</v>
      </c>
      <c r="B287" s="2" t="s">
        <v>80</v>
      </c>
      <c r="C287" s="110" t="s">
        <v>151</v>
      </c>
      <c r="D287" s="23" t="s">
        <v>176</v>
      </c>
      <c r="E287" s="23"/>
      <c r="F287" s="55">
        <v>10</v>
      </c>
      <c r="G287" s="19" t="s">
        <v>27</v>
      </c>
      <c r="H287" s="23" t="s">
        <v>2</v>
      </c>
      <c r="I287" s="43" t="s">
        <v>8</v>
      </c>
      <c r="J287" s="72">
        <f>+[1]CONSOLIDADO!$G$348</f>
        <v>34.551971326164882</v>
      </c>
      <c r="K287" s="207">
        <v>45</v>
      </c>
    </row>
    <row r="288" spans="1:11" x14ac:dyDescent="0.25">
      <c r="A288" s="32" t="s">
        <v>79</v>
      </c>
      <c r="B288" s="2" t="s">
        <v>80</v>
      </c>
      <c r="C288" s="110" t="s">
        <v>151</v>
      </c>
      <c r="D288" s="23" t="s">
        <v>181</v>
      </c>
      <c r="E288" s="23"/>
      <c r="F288" s="55">
        <v>10</v>
      </c>
      <c r="G288" s="19" t="s">
        <v>27</v>
      </c>
      <c r="H288" s="23" t="s">
        <v>2</v>
      </c>
      <c r="I288" s="43" t="s">
        <v>144</v>
      </c>
      <c r="J288" s="233">
        <f>+[1]CONSOLIDADO!$G$349</f>
        <v>35.089605734767034</v>
      </c>
      <c r="K288" s="207">
        <v>45</v>
      </c>
    </row>
    <row r="289" spans="1:11" x14ac:dyDescent="0.25">
      <c r="A289" s="32" t="s">
        <v>79</v>
      </c>
      <c r="B289" s="2" t="s">
        <v>80</v>
      </c>
      <c r="C289" s="110" t="s">
        <v>151</v>
      </c>
      <c r="D289" s="23" t="s">
        <v>163</v>
      </c>
      <c r="E289" s="23"/>
      <c r="F289" s="55">
        <v>10</v>
      </c>
      <c r="G289" s="19" t="s">
        <v>27</v>
      </c>
      <c r="H289" s="23" t="s">
        <v>2</v>
      </c>
      <c r="I289" s="43" t="s">
        <v>122</v>
      </c>
      <c r="J289" s="72">
        <f>+[1]CONSOLIDADO!$G$347</f>
        <v>34.551971326164882</v>
      </c>
      <c r="K289" s="207">
        <v>45</v>
      </c>
    </row>
    <row r="290" spans="1:11" x14ac:dyDescent="0.25">
      <c r="A290" s="32" t="s">
        <v>79</v>
      </c>
      <c r="B290" s="2" t="s">
        <v>80</v>
      </c>
      <c r="C290" s="110" t="s">
        <v>151</v>
      </c>
      <c r="D290" s="23" t="s">
        <v>157</v>
      </c>
      <c r="E290" s="23"/>
      <c r="F290" s="55">
        <v>10</v>
      </c>
      <c r="G290" s="19" t="s">
        <v>27</v>
      </c>
      <c r="H290" s="23" t="s">
        <v>2</v>
      </c>
      <c r="I290" s="43" t="s">
        <v>125</v>
      </c>
      <c r="J290" s="72">
        <f>+[1]CONSOLIDADO!$G$350</f>
        <v>33.476702508960585</v>
      </c>
      <c r="K290" s="207">
        <v>45</v>
      </c>
    </row>
    <row r="291" spans="1:11" x14ac:dyDescent="0.25">
      <c r="A291" s="32" t="s">
        <v>79</v>
      </c>
      <c r="B291" s="2" t="s">
        <v>259</v>
      </c>
      <c r="C291" s="110" t="s">
        <v>151</v>
      </c>
      <c r="D291" s="23" t="s">
        <v>200</v>
      </c>
      <c r="E291" s="23"/>
      <c r="F291" s="55">
        <v>10</v>
      </c>
      <c r="G291" s="19" t="s">
        <v>6</v>
      </c>
      <c r="H291" s="23" t="s">
        <v>2</v>
      </c>
      <c r="I291" s="43" t="s">
        <v>5</v>
      </c>
      <c r="J291" s="72">
        <f>+[1]CONSOLIDADO!$G$443</f>
        <v>53.369175627240153</v>
      </c>
      <c r="K291" s="207">
        <v>52</v>
      </c>
    </row>
    <row r="292" spans="1:11" x14ac:dyDescent="0.25">
      <c r="A292" s="32" t="s">
        <v>79</v>
      </c>
      <c r="B292" s="2" t="s">
        <v>83</v>
      </c>
      <c r="C292" s="110" t="s">
        <v>151</v>
      </c>
      <c r="D292" s="23" t="s">
        <v>200</v>
      </c>
      <c r="E292" s="23"/>
      <c r="F292" s="55">
        <v>10</v>
      </c>
      <c r="G292" s="19" t="s">
        <v>6</v>
      </c>
      <c r="H292" s="23" t="s">
        <v>2</v>
      </c>
      <c r="I292" s="43" t="s">
        <v>5</v>
      </c>
      <c r="J292" s="72">
        <f>+[1]CONSOLIDADO!$G$481</f>
        <v>0</v>
      </c>
      <c r="K292" s="207">
        <v>45</v>
      </c>
    </row>
    <row r="293" spans="1:11" x14ac:dyDescent="0.25">
      <c r="A293" s="32" t="s">
        <v>79</v>
      </c>
      <c r="B293" s="2" t="s">
        <v>83</v>
      </c>
      <c r="C293" s="110" t="s">
        <v>151</v>
      </c>
      <c r="D293" s="23" t="s">
        <v>274</v>
      </c>
      <c r="E293" s="23"/>
      <c r="F293" s="55">
        <v>10</v>
      </c>
      <c r="G293" s="19" t="s">
        <v>6</v>
      </c>
      <c r="H293" s="23" t="s">
        <v>2</v>
      </c>
      <c r="I293" s="43" t="s">
        <v>338</v>
      </c>
      <c r="J293" s="72">
        <f>+[1]CONSOLIDADO!$G$478</f>
        <v>70.591397849462368</v>
      </c>
      <c r="K293" s="207">
        <v>45</v>
      </c>
    </row>
    <row r="294" spans="1:11" x14ac:dyDescent="0.25">
      <c r="A294" s="32" t="s">
        <v>79</v>
      </c>
      <c r="B294" s="2" t="s">
        <v>83</v>
      </c>
      <c r="C294" s="110" t="s">
        <v>151</v>
      </c>
      <c r="D294" s="23" t="s">
        <v>176</v>
      </c>
      <c r="E294" s="23"/>
      <c r="F294" s="55">
        <v>10</v>
      </c>
      <c r="G294" s="19" t="s">
        <v>6</v>
      </c>
      <c r="H294" s="23" t="s">
        <v>2</v>
      </c>
      <c r="I294" s="43" t="s">
        <v>8</v>
      </c>
      <c r="J294" s="72">
        <f>+[1]CONSOLIDADO!$G$479</f>
        <v>41.541218637992849</v>
      </c>
      <c r="K294" s="207">
        <v>45</v>
      </c>
    </row>
    <row r="295" spans="1:11" x14ac:dyDescent="0.25">
      <c r="A295" s="32" t="s">
        <v>79</v>
      </c>
      <c r="B295" s="2" t="s">
        <v>83</v>
      </c>
      <c r="C295" s="110" t="s">
        <v>151</v>
      </c>
      <c r="D295" s="23" t="s">
        <v>181</v>
      </c>
      <c r="E295" s="23"/>
      <c r="F295" s="55">
        <v>10</v>
      </c>
      <c r="G295" s="19" t="s">
        <v>6</v>
      </c>
      <c r="H295" s="23" t="s">
        <v>150</v>
      </c>
      <c r="I295" s="43" t="s">
        <v>144</v>
      </c>
      <c r="J295" s="233">
        <f>+[1]CONSOLIDADO!$G$477</f>
        <v>70.053763440860223</v>
      </c>
      <c r="K295" s="207">
        <v>100</v>
      </c>
    </row>
    <row r="296" spans="1:11" x14ac:dyDescent="0.25">
      <c r="A296" s="32" t="s">
        <v>79</v>
      </c>
      <c r="B296" s="2" t="s">
        <v>83</v>
      </c>
      <c r="C296" s="110" t="s">
        <v>151</v>
      </c>
      <c r="D296" s="23" t="s">
        <v>163</v>
      </c>
      <c r="E296" s="23"/>
      <c r="F296" s="55">
        <v>10</v>
      </c>
      <c r="G296" s="19" t="s">
        <v>6</v>
      </c>
      <c r="H296" s="23" t="s">
        <v>150</v>
      </c>
      <c r="I296" s="43" t="s">
        <v>122</v>
      </c>
      <c r="J296" s="72">
        <f>+[1]CONSOLIDADO!$G$480</f>
        <v>69.121863799283176</v>
      </c>
      <c r="K296" s="207">
        <v>100</v>
      </c>
    </row>
    <row r="297" spans="1:11" x14ac:dyDescent="0.25">
      <c r="A297" s="32" t="s">
        <v>79</v>
      </c>
      <c r="B297" s="2" t="s">
        <v>262</v>
      </c>
      <c r="C297" s="110" t="s">
        <v>151</v>
      </c>
      <c r="D297" s="23" t="s">
        <v>200</v>
      </c>
      <c r="E297" s="23"/>
      <c r="F297" s="55">
        <v>10</v>
      </c>
      <c r="G297" s="19" t="s">
        <v>27</v>
      </c>
      <c r="H297" s="23" t="s">
        <v>2</v>
      </c>
      <c r="I297" s="43" t="s">
        <v>5</v>
      </c>
      <c r="J297" s="72">
        <f>+[1]CONSOLIDADO!$G$496</f>
        <v>33.476702508960585</v>
      </c>
      <c r="K297" s="207">
        <v>45</v>
      </c>
    </row>
    <row r="298" spans="1:11" x14ac:dyDescent="0.25">
      <c r="A298" s="32" t="s">
        <v>79</v>
      </c>
      <c r="B298" s="2" t="s">
        <v>262</v>
      </c>
      <c r="C298" s="110" t="s">
        <v>151</v>
      </c>
      <c r="D298" s="23" t="s">
        <v>181</v>
      </c>
      <c r="E298" s="23"/>
      <c r="F298" s="55">
        <v>10</v>
      </c>
      <c r="G298" s="19" t="s">
        <v>9</v>
      </c>
      <c r="H298" s="23" t="s">
        <v>2</v>
      </c>
      <c r="I298" s="43" t="s">
        <v>144</v>
      </c>
      <c r="J298" s="234">
        <f>+[1]CONSOLIDADO!$G$494</f>
        <v>39.928315412186372</v>
      </c>
      <c r="K298" s="207" t="s">
        <v>118</v>
      </c>
    </row>
    <row r="299" spans="1:11" x14ac:dyDescent="0.25">
      <c r="A299" s="32" t="s">
        <v>79</v>
      </c>
      <c r="B299" s="2" t="s">
        <v>262</v>
      </c>
      <c r="C299" s="110" t="s">
        <v>151</v>
      </c>
      <c r="D299" s="23" t="s">
        <v>163</v>
      </c>
      <c r="E299" s="23"/>
      <c r="F299" s="55">
        <v>10</v>
      </c>
      <c r="G299" s="19" t="s">
        <v>9</v>
      </c>
      <c r="H299" s="23" t="s">
        <v>2</v>
      </c>
      <c r="I299" s="43" t="s">
        <v>122</v>
      </c>
      <c r="J299" s="72">
        <f>+[1]CONSOLIDADO!$G$495</f>
        <v>43.154121863799261</v>
      </c>
      <c r="K299" s="207" t="s">
        <v>118</v>
      </c>
    </row>
    <row r="300" spans="1:11" x14ac:dyDescent="0.25">
      <c r="A300" s="47" t="s">
        <v>223</v>
      </c>
      <c r="B300" s="2" t="s">
        <v>92</v>
      </c>
      <c r="C300" s="110" t="s">
        <v>151</v>
      </c>
      <c r="D300" s="23" t="s">
        <v>200</v>
      </c>
      <c r="E300" s="23"/>
      <c r="F300" s="55">
        <v>9</v>
      </c>
      <c r="G300" s="19" t="s">
        <v>35</v>
      </c>
      <c r="H300" s="23" t="s">
        <v>2</v>
      </c>
      <c r="I300" s="43" t="s">
        <v>5</v>
      </c>
      <c r="J300" s="69">
        <v>51.003584229390675</v>
      </c>
      <c r="K300" s="207" t="s">
        <v>118</v>
      </c>
    </row>
    <row r="301" spans="1:11" x14ac:dyDescent="0.25">
      <c r="A301" s="47" t="s">
        <v>223</v>
      </c>
      <c r="B301" s="2" t="s">
        <v>92</v>
      </c>
      <c r="C301" s="110" t="s">
        <v>151</v>
      </c>
      <c r="D301" s="23" t="s">
        <v>176</v>
      </c>
      <c r="E301" s="23"/>
      <c r="F301" s="55">
        <v>16</v>
      </c>
      <c r="G301" s="19" t="s">
        <v>137</v>
      </c>
      <c r="H301" s="23" t="s">
        <v>2</v>
      </c>
      <c r="I301" s="43" t="s">
        <v>8</v>
      </c>
      <c r="J301" s="69">
        <v>62.724014336917541</v>
      </c>
      <c r="K301" s="207" t="s">
        <v>118</v>
      </c>
    </row>
    <row r="302" spans="1:11" x14ac:dyDescent="0.25">
      <c r="A302" s="47" t="s">
        <v>223</v>
      </c>
      <c r="B302" s="2" t="s">
        <v>92</v>
      </c>
      <c r="C302" s="110" t="s">
        <v>151</v>
      </c>
      <c r="D302" s="23" t="s">
        <v>181</v>
      </c>
      <c r="E302" s="23"/>
      <c r="F302" s="55">
        <v>16</v>
      </c>
      <c r="G302" s="19" t="s">
        <v>137</v>
      </c>
      <c r="H302" s="23" t="s">
        <v>2</v>
      </c>
      <c r="I302" s="43" t="s">
        <v>144</v>
      </c>
      <c r="J302" s="69">
        <v>62.724014336917541</v>
      </c>
      <c r="K302" s="207" t="s">
        <v>118</v>
      </c>
    </row>
    <row r="303" spans="1:11" x14ac:dyDescent="0.25">
      <c r="A303" s="47" t="s">
        <v>223</v>
      </c>
      <c r="B303" s="2" t="s">
        <v>92</v>
      </c>
      <c r="C303" s="110" t="s">
        <v>151</v>
      </c>
      <c r="D303" s="23" t="s">
        <v>283</v>
      </c>
      <c r="E303" s="23"/>
      <c r="F303" s="55">
        <v>9</v>
      </c>
      <c r="G303" s="19" t="s">
        <v>135</v>
      </c>
      <c r="H303" s="23" t="s">
        <v>2</v>
      </c>
      <c r="I303" s="43" t="s">
        <v>126</v>
      </c>
      <c r="J303" s="69">
        <v>68.691756272401449</v>
      </c>
      <c r="K303" s="207" t="s">
        <v>118</v>
      </c>
    </row>
    <row r="304" spans="1:11" x14ac:dyDescent="0.25">
      <c r="A304" s="47" t="s">
        <v>223</v>
      </c>
      <c r="B304" s="2" t="s">
        <v>92</v>
      </c>
      <c r="C304" s="110" t="s">
        <v>151</v>
      </c>
      <c r="D304" s="23" t="s">
        <v>163</v>
      </c>
      <c r="E304" s="23"/>
      <c r="F304" s="55">
        <v>16</v>
      </c>
      <c r="G304" s="19" t="s">
        <v>137</v>
      </c>
      <c r="H304" s="23" t="s">
        <v>2</v>
      </c>
      <c r="I304" s="43" t="s">
        <v>122</v>
      </c>
      <c r="J304" s="69">
        <v>63.906810035842284</v>
      </c>
      <c r="K304" s="207" t="s">
        <v>118</v>
      </c>
    </row>
    <row r="305" spans="1:11" x14ac:dyDescent="0.25">
      <c r="A305" s="47" t="s">
        <v>223</v>
      </c>
      <c r="B305" s="2" t="s">
        <v>93</v>
      </c>
      <c r="C305" s="110" t="s">
        <v>151</v>
      </c>
      <c r="D305" s="23" t="s">
        <v>200</v>
      </c>
      <c r="E305" s="23"/>
      <c r="F305" s="55">
        <v>9</v>
      </c>
      <c r="G305" s="19" t="s">
        <v>31</v>
      </c>
      <c r="H305" s="23" t="s">
        <v>2</v>
      </c>
      <c r="I305" s="43" t="s">
        <v>5</v>
      </c>
      <c r="J305" s="69">
        <v>61.25</v>
      </c>
      <c r="K305" s="207" t="s">
        <v>118</v>
      </c>
    </row>
    <row r="306" spans="1:11" x14ac:dyDescent="0.25">
      <c r="A306" s="47" t="s">
        <v>223</v>
      </c>
      <c r="B306" s="2" t="s">
        <v>93</v>
      </c>
      <c r="C306" s="110" t="s">
        <v>151</v>
      </c>
      <c r="D306" s="2" t="s">
        <v>272</v>
      </c>
      <c r="E306" s="2"/>
      <c r="F306" s="55">
        <v>9</v>
      </c>
      <c r="G306" s="19" t="s">
        <v>135</v>
      </c>
      <c r="H306" s="23" t="s">
        <v>2</v>
      </c>
      <c r="I306" s="43" t="s">
        <v>143</v>
      </c>
      <c r="J306" s="69">
        <v>31.111111111111114</v>
      </c>
      <c r="K306" s="207" t="s">
        <v>118</v>
      </c>
    </row>
    <row r="307" spans="1:11" x14ac:dyDescent="0.25">
      <c r="A307" s="47" t="s">
        <v>223</v>
      </c>
      <c r="B307" s="2" t="s">
        <v>93</v>
      </c>
      <c r="C307" s="110" t="s">
        <v>151</v>
      </c>
      <c r="D307" s="2" t="s">
        <v>336</v>
      </c>
      <c r="E307" s="2"/>
      <c r="F307" s="55">
        <v>10</v>
      </c>
      <c r="G307" s="19" t="s">
        <v>27</v>
      </c>
      <c r="H307" s="23" t="s">
        <v>2</v>
      </c>
      <c r="I307" s="43" t="s">
        <v>138</v>
      </c>
      <c r="J307" s="69">
        <v>51.326164874551978</v>
      </c>
      <c r="K307" s="207" t="s">
        <v>118</v>
      </c>
    </row>
    <row r="308" spans="1:11" x14ac:dyDescent="0.25">
      <c r="A308" s="47" t="s">
        <v>223</v>
      </c>
      <c r="B308" s="2" t="s">
        <v>93</v>
      </c>
      <c r="C308" s="110" t="s">
        <v>151</v>
      </c>
      <c r="D308" s="2" t="s">
        <v>169</v>
      </c>
      <c r="E308" s="2"/>
      <c r="F308" s="55">
        <v>9</v>
      </c>
      <c r="G308" s="19" t="s">
        <v>136</v>
      </c>
      <c r="H308" s="23" t="s">
        <v>2</v>
      </c>
      <c r="I308" s="43" t="s">
        <v>134</v>
      </c>
      <c r="J308" s="69">
        <v>38.691756272401442</v>
      </c>
      <c r="K308" s="207" t="s">
        <v>118</v>
      </c>
    </row>
    <row r="309" spans="1:11" x14ac:dyDescent="0.25">
      <c r="A309" s="47" t="s">
        <v>223</v>
      </c>
      <c r="B309" s="2" t="s">
        <v>93</v>
      </c>
      <c r="C309" s="110" t="s">
        <v>151</v>
      </c>
      <c r="D309" s="23" t="s">
        <v>282</v>
      </c>
      <c r="E309" s="23"/>
      <c r="F309" s="55">
        <v>9</v>
      </c>
      <c r="G309" s="19" t="s">
        <v>135</v>
      </c>
      <c r="H309" s="23" t="s">
        <v>150</v>
      </c>
      <c r="I309" s="43" t="s">
        <v>353</v>
      </c>
      <c r="J309" s="69">
        <v>31.469534050179217</v>
      </c>
      <c r="K309" s="207" t="s">
        <v>118</v>
      </c>
    </row>
    <row r="310" spans="1:11" x14ac:dyDescent="0.25">
      <c r="A310" s="47" t="s">
        <v>223</v>
      </c>
      <c r="B310" s="2" t="s">
        <v>93</v>
      </c>
      <c r="C310" s="110" t="s">
        <v>151</v>
      </c>
      <c r="D310" s="23" t="s">
        <v>284</v>
      </c>
      <c r="E310" s="23" t="s">
        <v>418</v>
      </c>
      <c r="F310" s="55">
        <v>8</v>
      </c>
      <c r="G310" s="19" t="s">
        <v>140</v>
      </c>
      <c r="H310" s="23" t="s">
        <v>2</v>
      </c>
      <c r="I310" s="43" t="s">
        <v>139</v>
      </c>
      <c r="J310" s="69">
        <v>57.999999999999972</v>
      </c>
      <c r="K310" s="207" t="s">
        <v>118</v>
      </c>
    </row>
    <row r="311" spans="1:11" x14ac:dyDescent="0.25">
      <c r="A311" s="47" t="s">
        <v>223</v>
      </c>
      <c r="B311" s="2" t="s">
        <v>93</v>
      </c>
      <c r="C311" s="110" t="s">
        <v>151</v>
      </c>
      <c r="D311" s="23" t="s">
        <v>285</v>
      </c>
      <c r="E311" s="23"/>
      <c r="F311" s="55">
        <v>9</v>
      </c>
      <c r="G311" s="19" t="s">
        <v>131</v>
      </c>
      <c r="H311" s="23" t="s">
        <v>2</v>
      </c>
      <c r="I311" s="43" t="s">
        <v>342</v>
      </c>
      <c r="J311" s="69">
        <v>61.487455197132626</v>
      </c>
      <c r="K311" s="207" t="s">
        <v>118</v>
      </c>
    </row>
    <row r="312" spans="1:11" x14ac:dyDescent="0.25">
      <c r="A312" s="47" t="s">
        <v>223</v>
      </c>
      <c r="B312" s="2" t="s">
        <v>93</v>
      </c>
      <c r="C312" s="110" t="s">
        <v>151</v>
      </c>
      <c r="D312" s="2" t="s">
        <v>293</v>
      </c>
      <c r="E312" s="2"/>
      <c r="F312" s="55">
        <v>9</v>
      </c>
      <c r="G312" s="19" t="s">
        <v>131</v>
      </c>
      <c r="H312" s="23" t="s">
        <v>2</v>
      </c>
      <c r="I312" s="43" t="s">
        <v>204</v>
      </c>
      <c r="J312" s="69">
        <v>62.293906810035843</v>
      </c>
      <c r="K312" s="207" t="s">
        <v>118</v>
      </c>
    </row>
    <row r="313" spans="1:11" x14ac:dyDescent="0.25">
      <c r="A313" s="47" t="s">
        <v>223</v>
      </c>
      <c r="B313" s="2" t="s">
        <v>89</v>
      </c>
      <c r="C313" s="110" t="s">
        <v>118</v>
      </c>
      <c r="D313" s="23" t="s">
        <v>200</v>
      </c>
      <c r="E313" s="23"/>
      <c r="F313" s="55">
        <v>9</v>
      </c>
      <c r="G313" s="19" t="s">
        <v>136</v>
      </c>
      <c r="H313" s="23" t="s">
        <v>2</v>
      </c>
      <c r="I313" s="43" t="s">
        <v>5</v>
      </c>
      <c r="J313" s="69">
        <v>52.616487455197117</v>
      </c>
      <c r="K313" s="207" t="s">
        <v>118</v>
      </c>
    </row>
    <row r="314" spans="1:11" x14ac:dyDescent="0.25">
      <c r="A314" s="47" t="s">
        <v>223</v>
      </c>
      <c r="B314" s="2" t="s">
        <v>89</v>
      </c>
      <c r="C314" s="110" t="s">
        <v>118</v>
      </c>
      <c r="D314" s="23" t="s">
        <v>176</v>
      </c>
      <c r="E314" s="23"/>
      <c r="F314" s="55">
        <v>9</v>
      </c>
      <c r="G314" s="19" t="s">
        <v>131</v>
      </c>
      <c r="H314" s="23" t="s">
        <v>2</v>
      </c>
      <c r="I314" s="43" t="s">
        <v>8</v>
      </c>
      <c r="J314" s="69">
        <v>39.874551971326177</v>
      </c>
      <c r="K314" s="207" t="s">
        <v>118</v>
      </c>
    </row>
    <row r="315" spans="1:11" x14ac:dyDescent="0.25">
      <c r="A315" s="47" t="s">
        <v>223</v>
      </c>
      <c r="B315" s="2" t="s">
        <v>89</v>
      </c>
      <c r="C315" s="110" t="s">
        <v>118</v>
      </c>
      <c r="D315" s="23" t="s">
        <v>181</v>
      </c>
      <c r="E315" s="23"/>
      <c r="F315" s="55">
        <v>9</v>
      </c>
      <c r="G315" s="19" t="s">
        <v>135</v>
      </c>
      <c r="H315" s="23" t="s">
        <v>2</v>
      </c>
      <c r="I315" s="43" t="s">
        <v>144</v>
      </c>
      <c r="J315" s="69">
        <v>45.412186379928308</v>
      </c>
      <c r="K315" s="207" t="s">
        <v>118</v>
      </c>
    </row>
    <row r="316" spans="1:11" x14ac:dyDescent="0.25">
      <c r="A316" s="47" t="s">
        <v>223</v>
      </c>
      <c r="B316" s="2" t="s">
        <v>89</v>
      </c>
      <c r="C316" s="110" t="s">
        <v>118</v>
      </c>
      <c r="D316" s="23" t="s">
        <v>163</v>
      </c>
      <c r="E316" s="23"/>
      <c r="F316" s="55">
        <v>9</v>
      </c>
      <c r="G316" s="19" t="s">
        <v>136</v>
      </c>
      <c r="H316" s="23" t="s">
        <v>2</v>
      </c>
      <c r="I316" s="43" t="s">
        <v>122</v>
      </c>
      <c r="J316" s="69">
        <v>52.939068100358412</v>
      </c>
      <c r="K316" s="207" t="s">
        <v>118</v>
      </c>
    </row>
    <row r="317" spans="1:11" x14ac:dyDescent="0.25">
      <c r="A317" s="47" t="s">
        <v>223</v>
      </c>
      <c r="B317" s="2" t="s">
        <v>88</v>
      </c>
      <c r="C317" s="110" t="s">
        <v>151</v>
      </c>
      <c r="D317" s="23" t="s">
        <v>200</v>
      </c>
      <c r="E317" s="23"/>
      <c r="F317" s="55">
        <v>10</v>
      </c>
      <c r="G317" s="19" t="s">
        <v>34</v>
      </c>
      <c r="H317" s="23" t="s">
        <v>2</v>
      </c>
      <c r="I317" s="43" t="s">
        <v>5</v>
      </c>
      <c r="J317" s="69">
        <v>34.820788530465954</v>
      </c>
      <c r="K317" s="207">
        <v>53</v>
      </c>
    </row>
    <row r="318" spans="1:11" x14ac:dyDescent="0.25">
      <c r="A318" s="47" t="s">
        <v>223</v>
      </c>
      <c r="B318" s="2" t="s">
        <v>88</v>
      </c>
      <c r="C318" s="110" t="s">
        <v>151</v>
      </c>
      <c r="D318" s="23" t="s">
        <v>272</v>
      </c>
      <c r="E318" s="206"/>
      <c r="F318" s="55">
        <v>11</v>
      </c>
      <c r="G318" s="19" t="s">
        <v>128</v>
      </c>
      <c r="H318" s="23" t="s">
        <v>2</v>
      </c>
      <c r="I318" s="43" t="s">
        <v>143</v>
      </c>
      <c r="J318" s="69">
        <v>42.132616487455216</v>
      </c>
      <c r="K318" s="207">
        <v>77</v>
      </c>
    </row>
    <row r="319" spans="1:11" x14ac:dyDescent="0.25">
      <c r="A319" s="47" t="s">
        <v>223</v>
      </c>
      <c r="B319" s="2" t="s">
        <v>88</v>
      </c>
      <c r="C319" s="110" t="s">
        <v>151</v>
      </c>
      <c r="D319" s="23" t="s">
        <v>274</v>
      </c>
      <c r="E319" s="23"/>
      <c r="F319" s="55">
        <v>10</v>
      </c>
      <c r="G319" s="19" t="s">
        <v>27</v>
      </c>
      <c r="H319" s="23" t="s">
        <v>2</v>
      </c>
      <c r="I319" s="43" t="s">
        <v>338</v>
      </c>
      <c r="J319" s="69">
        <v>60.17921146953406</v>
      </c>
      <c r="K319" s="207">
        <v>77</v>
      </c>
    </row>
    <row r="320" spans="1:11" x14ac:dyDescent="0.25">
      <c r="A320" s="47" t="s">
        <v>223</v>
      </c>
      <c r="B320" s="2" t="s">
        <v>88</v>
      </c>
      <c r="C320" s="110" t="s">
        <v>151</v>
      </c>
      <c r="D320" s="23" t="s">
        <v>185</v>
      </c>
      <c r="E320" s="23"/>
      <c r="F320" s="55">
        <v>10</v>
      </c>
      <c r="G320" s="19" t="s">
        <v>34</v>
      </c>
      <c r="H320" s="23" t="s">
        <v>2</v>
      </c>
      <c r="I320" s="43" t="s">
        <v>7</v>
      </c>
      <c r="J320" s="69">
        <v>48.172043010752702</v>
      </c>
      <c r="K320" s="207">
        <v>53</v>
      </c>
    </row>
    <row r="321" spans="1:11" x14ac:dyDescent="0.25">
      <c r="A321" s="47" t="s">
        <v>223</v>
      </c>
      <c r="B321" s="2" t="s">
        <v>88</v>
      </c>
      <c r="C321" s="110" t="s">
        <v>151</v>
      </c>
      <c r="D321" s="23" t="s">
        <v>178</v>
      </c>
      <c r="E321" s="23"/>
      <c r="F321" s="55">
        <v>10</v>
      </c>
      <c r="G321" s="19" t="s">
        <v>27</v>
      </c>
      <c r="H321" s="23" t="s">
        <v>2</v>
      </c>
      <c r="I321" s="43" t="s">
        <v>148</v>
      </c>
      <c r="J321" s="69">
        <v>48.172043010752702</v>
      </c>
      <c r="K321" s="207">
        <v>53</v>
      </c>
    </row>
    <row r="322" spans="1:11" x14ac:dyDescent="0.25">
      <c r="A322" s="47" t="s">
        <v>223</v>
      </c>
      <c r="B322" s="2" t="s">
        <v>88</v>
      </c>
      <c r="C322" s="110" t="s">
        <v>151</v>
      </c>
      <c r="D322" s="23" t="s">
        <v>181</v>
      </c>
      <c r="E322" s="23"/>
      <c r="F322" s="55">
        <v>10</v>
      </c>
      <c r="G322" s="19" t="s">
        <v>27</v>
      </c>
      <c r="H322" s="23" t="s">
        <v>2</v>
      </c>
      <c r="I322" s="43" t="s">
        <v>144</v>
      </c>
      <c r="J322" s="69">
        <v>56.845878136200724</v>
      </c>
      <c r="K322" s="207">
        <v>77</v>
      </c>
    </row>
    <row r="323" spans="1:11" x14ac:dyDescent="0.25">
      <c r="A323" s="47" t="s">
        <v>223</v>
      </c>
      <c r="B323" s="2" t="s">
        <v>88</v>
      </c>
      <c r="C323" s="110" t="s">
        <v>151</v>
      </c>
      <c r="D323" s="23" t="s">
        <v>280</v>
      </c>
      <c r="E323" s="23"/>
      <c r="F323" s="55">
        <v>10</v>
      </c>
      <c r="G323" s="19" t="s">
        <v>34</v>
      </c>
      <c r="H323" s="23" t="s">
        <v>2</v>
      </c>
      <c r="I323" s="43" t="s">
        <v>141</v>
      </c>
      <c r="J323" s="69">
        <v>37.150537634408622</v>
      </c>
      <c r="K323" s="207">
        <v>53</v>
      </c>
    </row>
    <row r="324" spans="1:11" x14ac:dyDescent="0.25">
      <c r="A324" s="47" t="s">
        <v>223</v>
      </c>
      <c r="B324" s="2" t="s">
        <v>88</v>
      </c>
      <c r="C324" s="110" t="s">
        <v>151</v>
      </c>
      <c r="D324" s="23" t="s">
        <v>163</v>
      </c>
      <c r="E324" s="23"/>
      <c r="F324" s="55">
        <v>10</v>
      </c>
      <c r="G324" s="19" t="s">
        <v>19</v>
      </c>
      <c r="H324" s="23" t="s">
        <v>2</v>
      </c>
      <c r="I324" s="43" t="s">
        <v>122</v>
      </c>
      <c r="J324" s="69">
        <v>50.412186379928329</v>
      </c>
      <c r="K324" s="207">
        <v>77</v>
      </c>
    </row>
    <row r="325" spans="1:11" x14ac:dyDescent="0.25">
      <c r="A325" s="47" t="s">
        <v>223</v>
      </c>
      <c r="B325" s="2" t="s">
        <v>88</v>
      </c>
      <c r="C325" s="110" t="s">
        <v>151</v>
      </c>
      <c r="D325" s="23" t="s">
        <v>284</v>
      </c>
      <c r="E325" s="23" t="s">
        <v>417</v>
      </c>
      <c r="F325" s="55">
        <v>10</v>
      </c>
      <c r="G325" s="19" t="s">
        <v>34</v>
      </c>
      <c r="H325" s="23" t="s">
        <v>2</v>
      </c>
      <c r="I325" s="43" t="s">
        <v>139</v>
      </c>
      <c r="J325" s="69">
        <v>36.523297491039436</v>
      </c>
      <c r="K325" s="207">
        <v>72</v>
      </c>
    </row>
    <row r="326" spans="1:11" x14ac:dyDescent="0.25">
      <c r="A326" s="47" t="s">
        <v>223</v>
      </c>
      <c r="B326" s="2" t="s">
        <v>88</v>
      </c>
      <c r="C326" s="110" t="s">
        <v>151</v>
      </c>
      <c r="D326" s="23" t="s">
        <v>286</v>
      </c>
      <c r="E326" s="23"/>
      <c r="F326" s="55">
        <v>10</v>
      </c>
      <c r="G326" s="19" t="s">
        <v>34</v>
      </c>
      <c r="H326" s="23" t="s">
        <v>2</v>
      </c>
      <c r="I326" s="43" t="s">
        <v>143</v>
      </c>
      <c r="J326" s="69">
        <v>56.146953405017911</v>
      </c>
      <c r="K326" s="207">
        <v>77</v>
      </c>
    </row>
    <row r="327" spans="1:11" x14ac:dyDescent="0.25">
      <c r="A327" s="47" t="s">
        <v>223</v>
      </c>
      <c r="B327" s="2" t="s">
        <v>88</v>
      </c>
      <c r="C327" s="110" t="s">
        <v>151</v>
      </c>
      <c r="D327" s="23" t="s">
        <v>177</v>
      </c>
      <c r="E327" s="19" t="s">
        <v>380</v>
      </c>
      <c r="F327" s="55">
        <v>10</v>
      </c>
      <c r="G327" s="19" t="s">
        <v>381</v>
      </c>
      <c r="H327" s="23" t="s">
        <v>1</v>
      </c>
      <c r="I327" s="43" t="s">
        <v>212</v>
      </c>
      <c r="J327" s="69">
        <v>77.466666666666654</v>
      </c>
      <c r="K327" s="207">
        <v>75</v>
      </c>
    </row>
    <row r="328" spans="1:11" x14ac:dyDescent="0.25">
      <c r="A328" s="47" t="s">
        <v>223</v>
      </c>
      <c r="B328" s="2" t="s">
        <v>88</v>
      </c>
      <c r="C328" s="110" t="s">
        <v>151</v>
      </c>
      <c r="D328" s="23" t="s">
        <v>288</v>
      </c>
      <c r="E328" s="23"/>
      <c r="F328" s="55">
        <v>10</v>
      </c>
      <c r="G328" s="19" t="s">
        <v>34</v>
      </c>
      <c r="H328" s="23" t="s">
        <v>2</v>
      </c>
      <c r="I328" s="43" t="s">
        <v>194</v>
      </c>
      <c r="J328" s="69">
        <v>65.555555555555543</v>
      </c>
      <c r="K328" s="207">
        <v>77</v>
      </c>
    </row>
    <row r="329" spans="1:11" x14ac:dyDescent="0.25">
      <c r="A329" s="47" t="s">
        <v>223</v>
      </c>
      <c r="B329" s="2" t="s">
        <v>88</v>
      </c>
      <c r="C329" s="110" t="s">
        <v>151</v>
      </c>
      <c r="D329" s="23" t="s">
        <v>157</v>
      </c>
      <c r="E329" s="23"/>
      <c r="F329" s="55">
        <v>10</v>
      </c>
      <c r="G329" s="19" t="s">
        <v>34</v>
      </c>
      <c r="H329" s="23" t="s">
        <v>2</v>
      </c>
      <c r="I329" s="43" t="s">
        <v>125</v>
      </c>
      <c r="J329" s="69">
        <v>64.838709677419345</v>
      </c>
      <c r="K329" s="207">
        <v>77</v>
      </c>
    </row>
    <row r="330" spans="1:11" x14ac:dyDescent="0.25">
      <c r="A330" s="47" t="s">
        <v>223</v>
      </c>
      <c r="B330" s="2" t="s">
        <v>88</v>
      </c>
      <c r="C330" s="110" t="s">
        <v>151</v>
      </c>
      <c r="D330" s="23" t="s">
        <v>289</v>
      </c>
      <c r="E330" s="23"/>
      <c r="F330" s="55" t="s">
        <v>296</v>
      </c>
      <c r="G330" s="19" t="s">
        <v>296</v>
      </c>
      <c r="H330" s="23" t="s">
        <v>1</v>
      </c>
      <c r="I330" s="43" t="s">
        <v>343</v>
      </c>
      <c r="J330" s="69">
        <v>42.078853046594979</v>
      </c>
      <c r="K330" s="207">
        <v>95</v>
      </c>
    </row>
    <row r="331" spans="1:11" x14ac:dyDescent="0.25">
      <c r="A331" s="47" t="s">
        <v>223</v>
      </c>
      <c r="B331" s="2" t="s">
        <v>87</v>
      </c>
      <c r="C331" s="110" t="s">
        <v>151</v>
      </c>
      <c r="D331" s="23" t="s">
        <v>200</v>
      </c>
      <c r="E331" s="23"/>
      <c r="F331" s="55">
        <v>10</v>
      </c>
      <c r="G331" s="19" t="s">
        <v>27</v>
      </c>
      <c r="H331" s="23" t="s">
        <v>2</v>
      </c>
      <c r="I331" s="43" t="s">
        <v>5</v>
      </c>
      <c r="J331" s="72">
        <f>+[1]CONSOLIDADO!$G$169</f>
        <v>37.842293906810049</v>
      </c>
      <c r="K331" s="207">
        <v>40</v>
      </c>
    </row>
    <row r="332" spans="1:11" x14ac:dyDescent="0.25">
      <c r="A332" s="47" t="s">
        <v>223</v>
      </c>
      <c r="B332" s="2" t="s">
        <v>87</v>
      </c>
      <c r="C332" s="110" t="s">
        <v>151</v>
      </c>
      <c r="D332" s="105" t="s">
        <v>185</v>
      </c>
      <c r="E332" s="105"/>
      <c r="F332" s="55">
        <v>10</v>
      </c>
      <c r="G332" s="19" t="s">
        <v>146</v>
      </c>
      <c r="H332" s="23" t="s">
        <v>2</v>
      </c>
      <c r="I332" s="43" t="s">
        <v>7</v>
      </c>
      <c r="J332" s="72">
        <f>+[1]CONSOLIDADO!$G$170</f>
        <v>61.362007168458788</v>
      </c>
      <c r="K332" s="207">
        <v>48</v>
      </c>
    </row>
    <row r="333" spans="1:11" x14ac:dyDescent="0.25">
      <c r="A333" s="47" t="s">
        <v>223</v>
      </c>
      <c r="B333" s="2" t="s">
        <v>87</v>
      </c>
      <c r="C333" s="110" t="s">
        <v>151</v>
      </c>
      <c r="D333" s="23" t="s">
        <v>181</v>
      </c>
      <c r="E333" s="23"/>
      <c r="F333" s="55">
        <v>10</v>
      </c>
      <c r="G333" s="19" t="s">
        <v>147</v>
      </c>
      <c r="H333" s="23" t="s">
        <v>2</v>
      </c>
      <c r="I333" s="43" t="s">
        <v>144</v>
      </c>
      <c r="J333" s="72">
        <f>+[1]CONSOLIDADO!$G$172</f>
        <v>37.867383512544812</v>
      </c>
      <c r="K333" s="207">
        <v>40</v>
      </c>
    </row>
    <row r="334" spans="1:11" x14ac:dyDescent="0.25">
      <c r="A334" s="47" t="s">
        <v>223</v>
      </c>
      <c r="B334" s="2" t="s">
        <v>87</v>
      </c>
      <c r="C334" s="110" t="s">
        <v>151</v>
      </c>
      <c r="D334" s="23" t="s">
        <v>283</v>
      </c>
      <c r="E334" s="23"/>
      <c r="F334" s="55">
        <v>10</v>
      </c>
      <c r="G334" s="19" t="s">
        <v>6</v>
      </c>
      <c r="H334" s="23" t="s">
        <v>2</v>
      </c>
      <c r="I334" s="43" t="s">
        <v>126</v>
      </c>
      <c r="J334" s="72">
        <f>+[1]CONSOLIDADO!$G$173</f>
        <v>51.612903225806441</v>
      </c>
      <c r="K334" s="207">
        <v>40</v>
      </c>
    </row>
    <row r="335" spans="1:11" x14ac:dyDescent="0.25">
      <c r="A335" s="47" t="s">
        <v>223</v>
      </c>
      <c r="B335" s="2" t="s">
        <v>87</v>
      </c>
      <c r="C335" s="110" t="s">
        <v>151</v>
      </c>
      <c r="D335" s="23" t="s">
        <v>163</v>
      </c>
      <c r="E335" s="23"/>
      <c r="F335" s="55">
        <v>10</v>
      </c>
      <c r="G335" s="19" t="s">
        <v>11</v>
      </c>
      <c r="H335" s="23" t="s">
        <v>2</v>
      </c>
      <c r="I335" s="43" t="s">
        <v>122</v>
      </c>
      <c r="J335" s="72">
        <f>+[1]CONSOLIDADO!$G$162</f>
        <v>41.541218637992834</v>
      </c>
      <c r="K335" s="207">
        <v>40</v>
      </c>
    </row>
    <row r="336" spans="1:11" x14ac:dyDescent="0.25">
      <c r="A336" s="47" t="s">
        <v>223</v>
      </c>
      <c r="B336" s="2" t="s">
        <v>86</v>
      </c>
      <c r="C336" s="110" t="s">
        <v>151</v>
      </c>
      <c r="D336" s="23" t="s">
        <v>200</v>
      </c>
      <c r="E336" s="23"/>
      <c r="F336" s="55">
        <f>2029-2014</f>
        <v>15</v>
      </c>
      <c r="G336" s="19" t="s">
        <v>145</v>
      </c>
      <c r="H336" s="23" t="s">
        <v>2</v>
      </c>
      <c r="I336" s="43" t="s">
        <v>5</v>
      </c>
      <c r="J336" s="72">
        <f>+[1]CONSOLIDADO!$G$275</f>
        <v>36.702508960573496</v>
      </c>
      <c r="K336" s="207">
        <v>37</v>
      </c>
    </row>
    <row r="337" spans="1:11" x14ac:dyDescent="0.25">
      <c r="A337" s="47" t="s">
        <v>223</v>
      </c>
      <c r="B337" s="2" t="s">
        <v>86</v>
      </c>
      <c r="C337" s="110" t="s">
        <v>151</v>
      </c>
      <c r="D337" s="23" t="s">
        <v>176</v>
      </c>
      <c r="E337" s="23"/>
      <c r="F337" s="55">
        <f>2023-2014</f>
        <v>9</v>
      </c>
      <c r="G337" s="19" t="s">
        <v>35</v>
      </c>
      <c r="H337" s="23" t="s">
        <v>2</v>
      </c>
      <c r="I337" s="43" t="s">
        <v>8</v>
      </c>
      <c r="J337" s="72">
        <f>+[1]CONSOLIDADO!$G$277</f>
        <v>35.519713261648754</v>
      </c>
      <c r="K337" s="207">
        <v>37</v>
      </c>
    </row>
    <row r="338" spans="1:11" x14ac:dyDescent="0.25">
      <c r="A338" s="47" t="s">
        <v>223</v>
      </c>
      <c r="B338" s="2" t="s">
        <v>86</v>
      </c>
      <c r="C338" s="110" t="s">
        <v>151</v>
      </c>
      <c r="D338" s="23" t="s">
        <v>181</v>
      </c>
      <c r="E338" s="23"/>
      <c r="F338" s="55">
        <f>2029-2014</f>
        <v>15</v>
      </c>
      <c r="G338" s="19" t="s">
        <v>145</v>
      </c>
      <c r="H338" s="23" t="s">
        <v>2</v>
      </c>
      <c r="I338" s="43" t="s">
        <v>144</v>
      </c>
      <c r="J338" s="72">
        <f>+[1]CONSOLIDADO!$G$278</f>
        <v>38.046594982078865</v>
      </c>
      <c r="K338" s="207">
        <v>37</v>
      </c>
    </row>
    <row r="339" spans="1:11" x14ac:dyDescent="0.25">
      <c r="A339" s="47" t="s">
        <v>223</v>
      </c>
      <c r="B339" s="2" t="s">
        <v>86</v>
      </c>
      <c r="C339" s="110" t="s">
        <v>151</v>
      </c>
      <c r="D339" s="23" t="s">
        <v>163</v>
      </c>
      <c r="E339" s="23"/>
      <c r="F339" s="55">
        <f>2029-2014</f>
        <v>15</v>
      </c>
      <c r="G339" s="19" t="s">
        <v>145</v>
      </c>
      <c r="H339" s="23" t="s">
        <v>2</v>
      </c>
      <c r="I339" s="43" t="s">
        <v>122</v>
      </c>
      <c r="J339" s="72">
        <f>+[1]CONSOLIDADO!$G$276</f>
        <v>35.627240143369178</v>
      </c>
      <c r="K339" s="207">
        <v>37</v>
      </c>
    </row>
    <row r="340" spans="1:11" x14ac:dyDescent="0.25">
      <c r="A340" s="47" t="s">
        <v>223</v>
      </c>
      <c r="B340" s="2" t="s">
        <v>85</v>
      </c>
      <c r="C340" s="110" t="s">
        <v>118</v>
      </c>
      <c r="D340" s="23" t="s">
        <v>274</v>
      </c>
      <c r="E340" s="23"/>
      <c r="F340" s="55">
        <f>2024-2015</f>
        <v>9</v>
      </c>
      <c r="G340" s="19" t="s">
        <v>131</v>
      </c>
      <c r="H340" s="23" t="s">
        <v>2</v>
      </c>
      <c r="I340" s="43" t="s">
        <v>338</v>
      </c>
      <c r="J340" s="72">
        <f>+[1]CONSOLIDADO!$G$379</f>
        <v>55.286738351254492</v>
      </c>
      <c r="K340" s="207" t="s">
        <v>118</v>
      </c>
    </row>
    <row r="341" spans="1:11" x14ac:dyDescent="0.25">
      <c r="A341" s="47" t="s">
        <v>223</v>
      </c>
      <c r="B341" s="2" t="s">
        <v>85</v>
      </c>
      <c r="C341" s="110" t="s">
        <v>118</v>
      </c>
      <c r="D341" s="2" t="s">
        <v>344</v>
      </c>
      <c r="E341" s="2"/>
      <c r="F341" s="55">
        <f>2028-2019</f>
        <v>9</v>
      </c>
      <c r="G341" s="19" t="s">
        <v>136</v>
      </c>
      <c r="H341" s="23" t="s">
        <v>2</v>
      </c>
      <c r="I341" s="43" t="s">
        <v>133</v>
      </c>
      <c r="J341" s="72">
        <f>+[1]CONSOLIDADO!$G$381</f>
        <v>40.340501792114708</v>
      </c>
      <c r="K341" s="207" t="s">
        <v>118</v>
      </c>
    </row>
    <row r="342" spans="1:11" x14ac:dyDescent="0.25">
      <c r="A342" s="47" t="s">
        <v>223</v>
      </c>
      <c r="B342" s="2" t="s">
        <v>85</v>
      </c>
      <c r="C342" s="110" t="s">
        <v>118</v>
      </c>
      <c r="D342" s="23" t="s">
        <v>176</v>
      </c>
      <c r="E342" s="23"/>
      <c r="F342" s="55">
        <f>2029-2019</f>
        <v>10</v>
      </c>
      <c r="G342" s="19" t="s">
        <v>27</v>
      </c>
      <c r="H342" s="23" t="s">
        <v>2</v>
      </c>
      <c r="I342" s="43" t="s">
        <v>8</v>
      </c>
      <c r="J342" s="72">
        <f>+[1]CONSOLIDADO!$G$382</f>
        <v>40.071684587813635</v>
      </c>
      <c r="K342" s="207" t="s">
        <v>118</v>
      </c>
    </row>
    <row r="343" spans="1:11" x14ac:dyDescent="0.25">
      <c r="A343" s="47" t="s">
        <v>223</v>
      </c>
      <c r="B343" s="2" t="s">
        <v>85</v>
      </c>
      <c r="C343" s="110" t="s">
        <v>118</v>
      </c>
      <c r="D343" s="2" t="s">
        <v>169</v>
      </c>
      <c r="E343" s="2"/>
      <c r="F343" s="55">
        <f>2028-2021</f>
        <v>7</v>
      </c>
      <c r="G343" s="19" t="s">
        <v>214</v>
      </c>
      <c r="H343" s="23" t="s">
        <v>2</v>
      </c>
      <c r="I343" s="43" t="s">
        <v>134</v>
      </c>
      <c r="J343" s="72">
        <f>+[1]CONSOLIDADO!$G$383</f>
        <v>38.046594982078865</v>
      </c>
      <c r="K343" s="207" t="s">
        <v>118</v>
      </c>
    </row>
    <row r="344" spans="1:11" x14ac:dyDescent="0.25">
      <c r="A344" s="47" t="s">
        <v>223</v>
      </c>
      <c r="B344" s="2" t="s">
        <v>85</v>
      </c>
      <c r="C344" s="110" t="s">
        <v>118</v>
      </c>
      <c r="D344" s="23" t="s">
        <v>181</v>
      </c>
      <c r="E344" s="23"/>
      <c r="F344" s="55">
        <f>2027-2017</f>
        <v>10</v>
      </c>
      <c r="G344" s="19" t="s">
        <v>29</v>
      </c>
      <c r="H344" s="23" t="s">
        <v>2</v>
      </c>
      <c r="I344" s="43" t="s">
        <v>144</v>
      </c>
      <c r="J344" s="72">
        <f>+[1]CONSOLIDADO!$G$384</f>
        <v>41.093189964157716</v>
      </c>
      <c r="K344" s="207" t="s">
        <v>118</v>
      </c>
    </row>
    <row r="345" spans="1:11" x14ac:dyDescent="0.25">
      <c r="A345" s="47" t="s">
        <v>223</v>
      </c>
      <c r="B345" s="2" t="s">
        <v>85</v>
      </c>
      <c r="C345" s="110" t="s">
        <v>118</v>
      </c>
      <c r="D345" s="23" t="s">
        <v>163</v>
      </c>
      <c r="E345" s="23"/>
      <c r="F345" s="55">
        <f>2023-2013</f>
        <v>10</v>
      </c>
      <c r="G345" s="19" t="s">
        <v>9</v>
      </c>
      <c r="H345" s="23" t="s">
        <v>2</v>
      </c>
      <c r="I345" s="43" t="s">
        <v>122</v>
      </c>
      <c r="J345" s="72">
        <f>+[1]CONSOLIDADO!$G$385</f>
        <v>34.157706093189965</v>
      </c>
      <c r="K345" s="207" t="s">
        <v>118</v>
      </c>
    </row>
    <row r="346" spans="1:11" x14ac:dyDescent="0.25">
      <c r="A346" s="47" t="s">
        <v>223</v>
      </c>
      <c r="B346" s="2" t="s">
        <v>85</v>
      </c>
      <c r="C346" s="110" t="s">
        <v>118</v>
      </c>
      <c r="D346" s="23" t="s">
        <v>285</v>
      </c>
      <c r="E346" s="23"/>
      <c r="F346" s="55">
        <f>2032-2021</f>
        <v>11</v>
      </c>
      <c r="G346" s="19" t="s">
        <v>132</v>
      </c>
      <c r="H346" s="23" t="s">
        <v>2</v>
      </c>
      <c r="I346" s="43" t="s">
        <v>342</v>
      </c>
      <c r="J346" s="72">
        <f>+[1]CONSOLIDADO!$G$380</f>
        <v>58.207885304659506</v>
      </c>
      <c r="K346" s="207" t="s">
        <v>118</v>
      </c>
    </row>
    <row r="347" spans="1:11" x14ac:dyDescent="0.25">
      <c r="A347" s="47" t="s">
        <v>223</v>
      </c>
      <c r="B347" s="2" t="s">
        <v>85</v>
      </c>
      <c r="C347" s="110" t="s">
        <v>118</v>
      </c>
      <c r="D347" s="23" t="s">
        <v>157</v>
      </c>
      <c r="E347" s="23"/>
      <c r="F347" s="55">
        <v>10</v>
      </c>
      <c r="G347" s="19" t="s">
        <v>9</v>
      </c>
      <c r="H347" s="23" t="s">
        <v>2</v>
      </c>
      <c r="I347" s="43" t="s">
        <v>125</v>
      </c>
      <c r="J347" s="72">
        <f>+[1]CONSOLIDADO!$G$386</f>
        <v>32.75985663082438</v>
      </c>
      <c r="K347" s="207" t="s">
        <v>118</v>
      </c>
    </row>
    <row r="348" spans="1:11" x14ac:dyDescent="0.25">
      <c r="A348" s="47" t="s">
        <v>223</v>
      </c>
      <c r="B348" s="2" t="s">
        <v>94</v>
      </c>
      <c r="C348" s="110" t="s">
        <v>151</v>
      </c>
      <c r="D348" s="23" t="s">
        <v>200</v>
      </c>
      <c r="E348" s="23"/>
      <c r="F348" s="55">
        <v>10</v>
      </c>
      <c r="G348" s="19" t="s">
        <v>27</v>
      </c>
      <c r="H348" s="23" t="s">
        <v>2</v>
      </c>
      <c r="I348" s="43" t="s">
        <v>5</v>
      </c>
      <c r="J348" s="72">
        <f>+[1]CONSOLIDADO!$G$400</f>
        <v>34.283154121863795</v>
      </c>
      <c r="K348" s="207">
        <v>60</v>
      </c>
    </row>
    <row r="349" spans="1:11" x14ac:dyDescent="0.25">
      <c r="A349" s="47" t="s">
        <v>223</v>
      </c>
      <c r="B349" s="2" t="s">
        <v>94</v>
      </c>
      <c r="C349" s="110" t="s">
        <v>151</v>
      </c>
      <c r="D349" s="23" t="s">
        <v>274</v>
      </c>
      <c r="E349" s="23"/>
      <c r="F349" s="55">
        <v>10</v>
      </c>
      <c r="G349" s="19" t="s">
        <v>27</v>
      </c>
      <c r="H349" s="23" t="s">
        <v>2</v>
      </c>
      <c r="I349" s="43" t="s">
        <v>338</v>
      </c>
      <c r="J349" s="72">
        <f>+[1]CONSOLIDADO!$G$405</f>
        <v>58.530465949820794</v>
      </c>
      <c r="K349" s="207">
        <v>43</v>
      </c>
    </row>
    <row r="350" spans="1:11" x14ac:dyDescent="0.25">
      <c r="A350" s="47" t="s">
        <v>223</v>
      </c>
      <c r="B350" s="2" t="s">
        <v>94</v>
      </c>
      <c r="C350" s="110" t="s">
        <v>151</v>
      </c>
      <c r="D350" s="23" t="s">
        <v>176</v>
      </c>
      <c r="E350" s="23"/>
      <c r="F350" s="55">
        <v>10</v>
      </c>
      <c r="G350" s="19" t="s">
        <v>27</v>
      </c>
      <c r="H350" s="23" t="s">
        <v>2</v>
      </c>
      <c r="I350" s="43" t="s">
        <v>8</v>
      </c>
      <c r="J350" s="72">
        <f>+[1]CONSOLIDADO!$G$401</f>
        <v>58.315412186379938</v>
      </c>
      <c r="K350" s="207">
        <v>43</v>
      </c>
    </row>
    <row r="351" spans="1:11" ht="14.25" customHeight="1" x14ac:dyDescent="0.25">
      <c r="A351" s="47" t="s">
        <v>223</v>
      </c>
      <c r="B351" s="2" t="s">
        <v>94</v>
      </c>
      <c r="C351" s="110" t="s">
        <v>151</v>
      </c>
      <c r="D351" s="23" t="s">
        <v>181</v>
      </c>
      <c r="E351" s="23"/>
      <c r="F351" s="55">
        <v>10</v>
      </c>
      <c r="G351" s="19" t="s">
        <v>34</v>
      </c>
      <c r="H351" s="23" t="s">
        <v>2</v>
      </c>
      <c r="I351" s="43" t="s">
        <v>144</v>
      </c>
      <c r="J351" s="72">
        <f>+[1]CONSOLIDADO!$G$402</f>
        <v>62.182795698924728</v>
      </c>
      <c r="K351" s="207">
        <v>77</v>
      </c>
    </row>
    <row r="352" spans="1:11" x14ac:dyDescent="0.25">
      <c r="A352" s="47" t="s">
        <v>223</v>
      </c>
      <c r="B352" s="2" t="s">
        <v>94</v>
      </c>
      <c r="C352" s="110" t="s">
        <v>151</v>
      </c>
      <c r="D352" s="23" t="s">
        <v>280</v>
      </c>
      <c r="E352" s="23"/>
      <c r="F352" s="55">
        <v>10</v>
      </c>
      <c r="G352" s="19" t="s">
        <v>34</v>
      </c>
      <c r="H352" s="23" t="s">
        <v>2</v>
      </c>
      <c r="I352" s="43" t="s">
        <v>141</v>
      </c>
      <c r="J352" s="72" t="s">
        <v>296</v>
      </c>
      <c r="K352" s="207">
        <v>37</v>
      </c>
    </row>
    <row r="353" spans="1:11" ht="14.25" customHeight="1" x14ac:dyDescent="0.25">
      <c r="A353" s="47" t="s">
        <v>223</v>
      </c>
      <c r="B353" s="2" t="s">
        <v>94</v>
      </c>
      <c r="C353" s="110" t="s">
        <v>151</v>
      </c>
      <c r="D353" s="23" t="s">
        <v>163</v>
      </c>
      <c r="E353" s="23"/>
      <c r="F353" s="55">
        <v>10</v>
      </c>
      <c r="G353" s="19" t="s">
        <v>19</v>
      </c>
      <c r="H353" s="23" t="s">
        <v>2</v>
      </c>
      <c r="I353" s="43" t="s">
        <v>122</v>
      </c>
      <c r="J353" s="72">
        <f>+[1]CONSOLIDADO!$G$404</f>
        <v>64.551971326164875</v>
      </c>
      <c r="K353" s="207">
        <v>37</v>
      </c>
    </row>
    <row r="354" spans="1:11" x14ac:dyDescent="0.25">
      <c r="A354" s="47" t="s">
        <v>223</v>
      </c>
      <c r="B354" s="2" t="s">
        <v>94</v>
      </c>
      <c r="C354" s="110" t="s">
        <v>151</v>
      </c>
      <c r="D354" s="23" t="s">
        <v>285</v>
      </c>
      <c r="E354" s="23"/>
      <c r="F354" s="55">
        <v>10</v>
      </c>
      <c r="G354" s="19" t="s">
        <v>27</v>
      </c>
      <c r="H354" s="23" t="s">
        <v>2</v>
      </c>
      <c r="I354" s="43" t="s">
        <v>342</v>
      </c>
      <c r="J354" s="72">
        <f>+[1]CONSOLIDADO!$G$403</f>
        <v>61.487455197132618</v>
      </c>
      <c r="K354" s="207">
        <v>45</v>
      </c>
    </row>
    <row r="355" spans="1:11" x14ac:dyDescent="0.25">
      <c r="A355" s="47" t="s">
        <v>223</v>
      </c>
      <c r="B355" s="2" t="s">
        <v>91</v>
      </c>
      <c r="C355" s="110" t="s">
        <v>118</v>
      </c>
      <c r="D355" s="2" t="s">
        <v>200</v>
      </c>
      <c r="E355" s="2"/>
      <c r="F355" s="55">
        <v>10</v>
      </c>
      <c r="G355" s="19" t="s">
        <v>9</v>
      </c>
      <c r="H355" s="23" t="s">
        <v>2</v>
      </c>
      <c r="I355" s="43" t="s">
        <v>5</v>
      </c>
      <c r="J355" s="72">
        <f>+[1]CONSOLIDADO!$G$420</f>
        <v>38.010752688172047</v>
      </c>
      <c r="K355" s="207">
        <v>100</v>
      </c>
    </row>
    <row r="356" spans="1:11" x14ac:dyDescent="0.25">
      <c r="A356" s="47" t="s">
        <v>223</v>
      </c>
      <c r="B356" s="2" t="s">
        <v>91</v>
      </c>
      <c r="C356" s="110" t="s">
        <v>118</v>
      </c>
      <c r="D356" s="23" t="s">
        <v>274</v>
      </c>
      <c r="E356" s="23"/>
      <c r="F356" s="55">
        <v>10</v>
      </c>
      <c r="G356" s="19" t="s">
        <v>9</v>
      </c>
      <c r="H356" s="23" t="s">
        <v>2</v>
      </c>
      <c r="I356" s="43" t="s">
        <v>338</v>
      </c>
      <c r="J356" s="72">
        <f>+[1]CONSOLIDADO!$G$418</f>
        <v>31.16487455197133</v>
      </c>
      <c r="K356" s="207">
        <v>100</v>
      </c>
    </row>
    <row r="357" spans="1:11" x14ac:dyDescent="0.25">
      <c r="A357" s="47" t="s">
        <v>223</v>
      </c>
      <c r="B357" s="2" t="s">
        <v>91</v>
      </c>
      <c r="C357" s="110" t="s">
        <v>118</v>
      </c>
      <c r="D357" s="2" t="s">
        <v>185</v>
      </c>
      <c r="E357" s="2"/>
      <c r="F357" s="55">
        <v>10</v>
      </c>
      <c r="G357" s="19" t="s">
        <v>9</v>
      </c>
      <c r="H357" s="23" t="s">
        <v>2</v>
      </c>
      <c r="I357" s="43" t="s">
        <v>7</v>
      </c>
      <c r="J357" s="72">
        <f>+[1]CONSOLIDADO!$G$421</f>
        <v>36.236559139784958</v>
      </c>
      <c r="K357" s="207" t="s">
        <v>118</v>
      </c>
    </row>
    <row r="358" spans="1:11" x14ac:dyDescent="0.25">
      <c r="A358" s="47" t="s">
        <v>223</v>
      </c>
      <c r="B358" s="2" t="s">
        <v>91</v>
      </c>
      <c r="C358" s="110" t="s">
        <v>118</v>
      </c>
      <c r="D358" s="23" t="s">
        <v>176</v>
      </c>
      <c r="E358" s="23"/>
      <c r="F358" s="55">
        <v>10</v>
      </c>
      <c r="G358" s="19" t="s">
        <v>9</v>
      </c>
      <c r="H358" s="23" t="s">
        <v>2</v>
      </c>
      <c r="I358" s="43" t="s">
        <v>8</v>
      </c>
      <c r="J358" s="72">
        <f>+[1]CONSOLIDADO!$G$422</f>
        <v>60.358422939068106</v>
      </c>
      <c r="K358" s="207" t="s">
        <v>118</v>
      </c>
    </row>
    <row r="359" spans="1:11" x14ac:dyDescent="0.25">
      <c r="A359" s="47" t="s">
        <v>223</v>
      </c>
      <c r="B359" s="2" t="s">
        <v>91</v>
      </c>
      <c r="C359" s="110" t="s">
        <v>118</v>
      </c>
      <c r="D359" s="23" t="s">
        <v>181</v>
      </c>
      <c r="E359" s="23"/>
      <c r="F359" s="55">
        <v>10</v>
      </c>
      <c r="G359" s="19" t="s">
        <v>9</v>
      </c>
      <c r="H359" s="23" t="s">
        <v>2</v>
      </c>
      <c r="I359" s="43" t="s">
        <v>144</v>
      </c>
      <c r="J359" s="72">
        <f>+[1]CONSOLIDADO!$G$424</f>
        <v>52.867383512544826</v>
      </c>
      <c r="K359" s="207" t="s">
        <v>118</v>
      </c>
    </row>
    <row r="360" spans="1:11" x14ac:dyDescent="0.25">
      <c r="A360" s="47" t="s">
        <v>223</v>
      </c>
      <c r="B360" s="2" t="s">
        <v>91</v>
      </c>
      <c r="C360" s="110" t="s">
        <v>118</v>
      </c>
      <c r="D360" s="23" t="s">
        <v>280</v>
      </c>
      <c r="E360" s="23"/>
      <c r="F360" s="55">
        <v>10</v>
      </c>
      <c r="G360" s="19" t="s">
        <v>9</v>
      </c>
      <c r="H360" s="23" t="s">
        <v>2</v>
      </c>
      <c r="I360" s="43" t="s">
        <v>141</v>
      </c>
      <c r="J360" s="72">
        <f>+[1]CONSOLIDADO!$G$423</f>
        <v>46.48745519713264</v>
      </c>
      <c r="K360" s="207" t="s">
        <v>118</v>
      </c>
    </row>
    <row r="361" spans="1:11" x14ac:dyDescent="0.25">
      <c r="A361" s="47" t="s">
        <v>223</v>
      </c>
      <c r="B361" s="2" t="s">
        <v>91</v>
      </c>
      <c r="C361" s="110" t="s">
        <v>118</v>
      </c>
      <c r="D361" s="23" t="s">
        <v>163</v>
      </c>
      <c r="E361" s="23"/>
      <c r="F361" s="55">
        <v>10</v>
      </c>
      <c r="G361" s="19" t="s">
        <v>9</v>
      </c>
      <c r="H361" s="23" t="s">
        <v>2</v>
      </c>
      <c r="I361" s="43" t="s">
        <v>122</v>
      </c>
      <c r="J361" s="72">
        <f>+[1]CONSOLIDADO!$G$425</f>
        <v>61.541218637992841</v>
      </c>
      <c r="K361" s="207" t="s">
        <v>118</v>
      </c>
    </row>
    <row r="362" spans="1:11" x14ac:dyDescent="0.25">
      <c r="A362" s="47" t="s">
        <v>223</v>
      </c>
      <c r="B362" s="2" t="s">
        <v>91</v>
      </c>
      <c r="C362" s="110" t="s">
        <v>118</v>
      </c>
      <c r="D362" s="23" t="s">
        <v>177</v>
      </c>
      <c r="E362" s="23"/>
      <c r="F362" s="55">
        <v>10</v>
      </c>
      <c r="G362" s="19" t="s">
        <v>9</v>
      </c>
      <c r="H362" s="23" t="s">
        <v>2</v>
      </c>
      <c r="I362" s="43" t="s">
        <v>212</v>
      </c>
      <c r="J362" s="72">
        <f>+[1]CONSOLIDADO!$G$427</f>
        <v>35.949820788530481</v>
      </c>
      <c r="K362" s="207" t="s">
        <v>118</v>
      </c>
    </row>
    <row r="363" spans="1:11" x14ac:dyDescent="0.25">
      <c r="A363" s="47" t="s">
        <v>223</v>
      </c>
      <c r="B363" s="2" t="s">
        <v>91</v>
      </c>
      <c r="C363" s="110" t="s">
        <v>118</v>
      </c>
      <c r="D363" s="23" t="s">
        <v>157</v>
      </c>
      <c r="E363" s="23"/>
      <c r="F363" s="55">
        <v>10</v>
      </c>
      <c r="G363" s="19" t="s">
        <v>9</v>
      </c>
      <c r="H363" s="23" t="s">
        <v>2</v>
      </c>
      <c r="I363" s="43" t="s">
        <v>125</v>
      </c>
      <c r="J363" s="72">
        <f>+[1]CONSOLIDADO!$G$428</f>
        <v>67.426523297491045</v>
      </c>
      <c r="K363" s="207" t="s">
        <v>118</v>
      </c>
    </row>
    <row r="364" spans="1:11" x14ac:dyDescent="0.25">
      <c r="A364" s="47" t="s">
        <v>223</v>
      </c>
      <c r="B364" s="2" t="s">
        <v>91</v>
      </c>
      <c r="C364" s="110" t="s">
        <v>118</v>
      </c>
      <c r="D364" s="2" t="s">
        <v>289</v>
      </c>
      <c r="E364" s="2"/>
      <c r="F364" s="55">
        <v>10</v>
      </c>
      <c r="G364" s="19" t="s">
        <v>9</v>
      </c>
      <c r="H364" s="23" t="s">
        <v>2</v>
      </c>
      <c r="I364" s="43" t="s">
        <v>343</v>
      </c>
      <c r="J364" s="235">
        <f>+[1]CONSOLIDADO!$G$419</f>
        <v>36.971326164874569</v>
      </c>
      <c r="K364" s="207" t="s">
        <v>118</v>
      </c>
    </row>
    <row r="365" spans="1:11" x14ac:dyDescent="0.25">
      <c r="A365" s="47" t="s">
        <v>223</v>
      </c>
      <c r="B365" s="2" t="s">
        <v>91</v>
      </c>
      <c r="C365" s="110" t="s">
        <v>118</v>
      </c>
      <c r="D365" s="2" t="s">
        <v>201</v>
      </c>
      <c r="E365" s="2"/>
      <c r="F365" s="55">
        <v>10</v>
      </c>
      <c r="G365" s="19" t="s">
        <v>9</v>
      </c>
      <c r="H365" s="23" t="s">
        <v>2</v>
      </c>
      <c r="I365" s="43" t="s">
        <v>209</v>
      </c>
      <c r="J365" s="72">
        <f>+[1]CONSOLIDADO!$G$426</f>
        <v>51.057347670250913</v>
      </c>
      <c r="K365" s="207" t="s">
        <v>118</v>
      </c>
    </row>
    <row r="366" spans="1:11" x14ac:dyDescent="0.25">
      <c r="A366" s="47" t="s">
        <v>223</v>
      </c>
      <c r="B366" s="2" t="s">
        <v>95</v>
      </c>
      <c r="C366" s="110" t="s">
        <v>151</v>
      </c>
      <c r="D366" s="23" t="s">
        <v>200</v>
      </c>
      <c r="E366" s="23"/>
      <c r="F366" s="55">
        <v>9</v>
      </c>
      <c r="G366" s="19" t="s">
        <v>136</v>
      </c>
      <c r="H366" s="23" t="s">
        <v>2</v>
      </c>
      <c r="I366" s="43" t="s">
        <v>5</v>
      </c>
      <c r="J366" s="72">
        <f>+[1]CONSOLIDADO!$G$441</f>
        <v>38.978494623655905</v>
      </c>
      <c r="K366" s="207" t="s">
        <v>118</v>
      </c>
    </row>
    <row r="367" spans="1:11" x14ac:dyDescent="0.25">
      <c r="A367" s="47" t="s">
        <v>223</v>
      </c>
      <c r="B367" s="2" t="s">
        <v>95</v>
      </c>
      <c r="C367" s="110" t="s">
        <v>151</v>
      </c>
      <c r="D367" s="23" t="s">
        <v>181</v>
      </c>
      <c r="E367" s="23"/>
      <c r="F367" s="55">
        <v>9</v>
      </c>
      <c r="G367" s="19" t="s">
        <v>136</v>
      </c>
      <c r="H367" s="23" t="s">
        <v>2</v>
      </c>
      <c r="I367" s="43" t="s">
        <v>144</v>
      </c>
      <c r="J367" s="72">
        <f>+[1]CONSOLIDADO!$G$442</f>
        <v>40.82437275985663</v>
      </c>
      <c r="K367" s="207" t="s">
        <v>118</v>
      </c>
    </row>
    <row r="368" spans="1:11" x14ac:dyDescent="0.25">
      <c r="A368" s="47" t="s">
        <v>223</v>
      </c>
      <c r="B368" s="2" t="s">
        <v>90</v>
      </c>
      <c r="C368" s="110" t="s">
        <v>151</v>
      </c>
      <c r="D368" s="23" t="s">
        <v>200</v>
      </c>
      <c r="E368" s="23"/>
      <c r="F368" s="55">
        <v>10</v>
      </c>
      <c r="G368" s="19" t="s">
        <v>6</v>
      </c>
      <c r="H368" s="23" t="s">
        <v>2</v>
      </c>
      <c r="I368" s="43" t="s">
        <v>5</v>
      </c>
      <c r="J368" s="72">
        <f>+[1]CONSOLIDADO!$G$503</f>
        <v>40.30465949820789</v>
      </c>
      <c r="K368" s="207">
        <v>30</v>
      </c>
    </row>
    <row r="369" spans="1:11" x14ac:dyDescent="0.25">
      <c r="A369" s="47" t="s">
        <v>223</v>
      </c>
      <c r="B369" s="2" t="s">
        <v>90</v>
      </c>
      <c r="C369" s="110" t="s">
        <v>151</v>
      </c>
      <c r="D369" s="23" t="s">
        <v>272</v>
      </c>
      <c r="E369" s="23"/>
      <c r="F369" s="55">
        <v>10</v>
      </c>
      <c r="G369" s="19" t="s">
        <v>6</v>
      </c>
      <c r="H369" s="23" t="s">
        <v>2</v>
      </c>
      <c r="I369" s="43" t="s">
        <v>143</v>
      </c>
      <c r="J369" s="72">
        <f>+[1]CONSOLIDADO!$G$504</f>
        <v>52.831541218638002</v>
      </c>
      <c r="K369" s="207">
        <v>43</v>
      </c>
    </row>
    <row r="370" spans="1:11" x14ac:dyDescent="0.25">
      <c r="A370" s="47" t="s">
        <v>223</v>
      </c>
      <c r="B370" s="2" t="s">
        <v>90</v>
      </c>
      <c r="C370" s="110" t="s">
        <v>151</v>
      </c>
      <c r="D370" s="23" t="s">
        <v>274</v>
      </c>
      <c r="E370" s="23"/>
      <c r="F370" s="55">
        <v>10</v>
      </c>
      <c r="G370" s="19" t="s">
        <v>6</v>
      </c>
      <c r="H370" s="23" t="s">
        <v>2</v>
      </c>
      <c r="I370" s="43" t="s">
        <v>338</v>
      </c>
      <c r="J370" s="72">
        <f>+[1]CONSOLIDADO!$G$505</f>
        <v>53.100358422939081</v>
      </c>
      <c r="K370" s="207">
        <v>43</v>
      </c>
    </row>
    <row r="371" spans="1:11" x14ac:dyDescent="0.25">
      <c r="A371" s="47" t="s">
        <v>223</v>
      </c>
      <c r="B371" s="2" t="s">
        <v>90</v>
      </c>
      <c r="C371" s="110" t="s">
        <v>151</v>
      </c>
      <c r="D371" s="23" t="s">
        <v>181</v>
      </c>
      <c r="E371" s="23"/>
      <c r="F371" s="55">
        <v>10</v>
      </c>
      <c r="G371" s="19" t="s">
        <v>27</v>
      </c>
      <c r="H371" s="23" t="s">
        <v>2</v>
      </c>
      <c r="I371" s="43" t="s">
        <v>144</v>
      </c>
      <c r="J371" s="72">
        <f>+[1]CONSOLIDADO!$G$507</f>
        <v>41.003584229390704</v>
      </c>
      <c r="K371" s="207">
        <v>45</v>
      </c>
    </row>
    <row r="372" spans="1:11" x14ac:dyDescent="0.25">
      <c r="A372" s="47" t="s">
        <v>223</v>
      </c>
      <c r="B372" s="2" t="s">
        <v>90</v>
      </c>
      <c r="C372" s="110" t="s">
        <v>151</v>
      </c>
      <c r="D372" s="23" t="s">
        <v>163</v>
      </c>
      <c r="E372" s="23"/>
      <c r="F372" s="55">
        <v>9</v>
      </c>
      <c r="G372" s="19" t="s">
        <v>35</v>
      </c>
      <c r="H372" s="23" t="s">
        <v>2</v>
      </c>
      <c r="I372" s="43" t="s">
        <v>122</v>
      </c>
      <c r="J372" s="72">
        <f>+[1]CONSOLIDADO!$G$506</f>
        <v>58.207885304659513</v>
      </c>
      <c r="K372" s="207">
        <v>43</v>
      </c>
    </row>
    <row r="373" spans="1:11" x14ac:dyDescent="0.25">
      <c r="A373" s="47" t="s">
        <v>223</v>
      </c>
      <c r="B373" s="2" t="s">
        <v>90</v>
      </c>
      <c r="C373" s="110" t="s">
        <v>151</v>
      </c>
      <c r="D373" s="23" t="s">
        <v>284</v>
      </c>
      <c r="E373" s="23" t="s">
        <v>417</v>
      </c>
      <c r="F373" s="55">
        <v>10</v>
      </c>
      <c r="G373" s="19" t="s">
        <v>34</v>
      </c>
      <c r="H373" s="23" t="s">
        <v>2</v>
      </c>
      <c r="I373" s="43" t="s">
        <v>139</v>
      </c>
      <c r="J373" s="72">
        <f>+[1]CONSOLIDADO!$G$508</f>
        <v>34.820788530465961</v>
      </c>
      <c r="K373" s="207">
        <v>52</v>
      </c>
    </row>
    <row r="374" spans="1:11" x14ac:dyDescent="0.25">
      <c r="A374" s="47" t="s">
        <v>223</v>
      </c>
      <c r="B374" s="2" t="s">
        <v>90</v>
      </c>
      <c r="C374" s="110" t="s">
        <v>151</v>
      </c>
      <c r="D374" s="23" t="s">
        <v>285</v>
      </c>
      <c r="E374" s="23"/>
      <c r="F374" s="55">
        <v>10</v>
      </c>
      <c r="G374" s="19" t="s">
        <v>27</v>
      </c>
      <c r="H374" s="23" t="s">
        <v>2</v>
      </c>
      <c r="I374" s="43" t="s">
        <v>342</v>
      </c>
      <c r="J374" s="72" t="s">
        <v>296</v>
      </c>
      <c r="K374" s="207">
        <v>37</v>
      </c>
    </row>
    <row r="375" spans="1:11" x14ac:dyDescent="0.25">
      <c r="A375" s="47" t="s">
        <v>223</v>
      </c>
      <c r="B375" s="2" t="s">
        <v>90</v>
      </c>
      <c r="C375" s="110" t="s">
        <v>151</v>
      </c>
      <c r="D375" s="23" t="s">
        <v>157</v>
      </c>
      <c r="E375" s="23"/>
      <c r="F375" s="55">
        <v>10</v>
      </c>
      <c r="G375" s="19" t="s">
        <v>34</v>
      </c>
      <c r="H375" s="23" t="s">
        <v>2</v>
      </c>
      <c r="I375" s="43" t="s">
        <v>125</v>
      </c>
      <c r="J375" s="72">
        <f>+[1]CONSOLIDADO!$G$509</f>
        <v>40.465949820788552</v>
      </c>
      <c r="K375" s="207">
        <v>45</v>
      </c>
    </row>
    <row r="376" spans="1:11" x14ac:dyDescent="0.25">
      <c r="A376" s="47" t="s">
        <v>223</v>
      </c>
      <c r="B376" s="2" t="s">
        <v>90</v>
      </c>
      <c r="C376" s="110" t="s">
        <v>151</v>
      </c>
      <c r="D376" s="23" t="s">
        <v>335</v>
      </c>
      <c r="E376" s="23"/>
      <c r="F376" s="55">
        <v>10</v>
      </c>
      <c r="G376" s="19" t="s">
        <v>19</v>
      </c>
      <c r="H376" s="23" t="s">
        <v>2</v>
      </c>
      <c r="I376" s="43" t="s">
        <v>142</v>
      </c>
      <c r="J376" s="72">
        <f>+[1]CONSOLIDADO!$G$502</f>
        <v>33.476702508960578</v>
      </c>
      <c r="K376" s="207">
        <v>37</v>
      </c>
    </row>
    <row r="377" spans="1:11" x14ac:dyDescent="0.25">
      <c r="A377" s="32" t="s">
        <v>224</v>
      </c>
      <c r="B377" s="2" t="s">
        <v>98</v>
      </c>
      <c r="C377" s="110" t="s">
        <v>151</v>
      </c>
      <c r="D377" s="23" t="s">
        <v>293</v>
      </c>
      <c r="E377" s="55" t="s">
        <v>174</v>
      </c>
      <c r="F377" s="55">
        <v>8</v>
      </c>
      <c r="G377" s="19" t="s">
        <v>215</v>
      </c>
      <c r="H377" s="23" t="s">
        <v>160</v>
      </c>
      <c r="I377" s="43" t="s">
        <v>204</v>
      </c>
      <c r="J377" s="122">
        <v>45.833333333333329</v>
      </c>
      <c r="K377" s="207">
        <v>48</v>
      </c>
    </row>
    <row r="378" spans="1:11" x14ac:dyDescent="0.25">
      <c r="A378" s="32" t="s">
        <v>224</v>
      </c>
      <c r="B378" s="2" t="s">
        <v>241</v>
      </c>
      <c r="C378" s="110" t="s">
        <v>151</v>
      </c>
      <c r="D378" s="23" t="s">
        <v>200</v>
      </c>
      <c r="E378" s="23"/>
      <c r="F378" s="55">
        <v>9</v>
      </c>
      <c r="G378" s="19" t="s">
        <v>136</v>
      </c>
      <c r="H378" s="23" t="s">
        <v>2</v>
      </c>
      <c r="I378" s="43" t="s">
        <v>5</v>
      </c>
      <c r="J378" s="72">
        <f>+[1]CONSOLIDADO!$G$128</f>
        <v>83.333333333333343</v>
      </c>
      <c r="K378" s="207">
        <v>45</v>
      </c>
    </row>
    <row r="379" spans="1:11" x14ac:dyDescent="0.25">
      <c r="A379" s="32" t="s">
        <v>224</v>
      </c>
      <c r="B379" s="2" t="s">
        <v>241</v>
      </c>
      <c r="C379" s="110" t="s">
        <v>151</v>
      </c>
      <c r="D379" s="23" t="s">
        <v>181</v>
      </c>
      <c r="E379" s="23"/>
      <c r="F379" s="55">
        <v>10</v>
      </c>
      <c r="G379" s="19" t="s">
        <v>27</v>
      </c>
      <c r="H379" s="23" t="s">
        <v>1</v>
      </c>
      <c r="I379" s="43" t="s">
        <v>144</v>
      </c>
      <c r="J379" s="72">
        <f>+'[6]AGENDA PÚBLICA'!$F$23</f>
        <v>83.333333333333343</v>
      </c>
      <c r="K379" s="207">
        <v>72</v>
      </c>
    </row>
    <row r="380" spans="1:11" x14ac:dyDescent="0.25">
      <c r="A380" s="32" t="s">
        <v>224</v>
      </c>
      <c r="B380" s="2" t="s">
        <v>241</v>
      </c>
      <c r="C380" s="110" t="s">
        <v>151</v>
      </c>
      <c r="D380" s="23" t="s">
        <v>163</v>
      </c>
      <c r="E380" s="23"/>
      <c r="F380" s="55">
        <v>10</v>
      </c>
      <c r="G380" s="19" t="s">
        <v>27</v>
      </c>
      <c r="H380" s="23" t="s">
        <v>2</v>
      </c>
      <c r="I380" s="43" t="s">
        <v>122</v>
      </c>
      <c r="J380" s="72">
        <f>+'[7]AGENDA PÚBLICA'!$H$19</f>
        <v>83.333333333333343</v>
      </c>
      <c r="K380" s="207">
        <v>45</v>
      </c>
    </row>
    <row r="381" spans="1:11" x14ac:dyDescent="0.25">
      <c r="A381" s="47" t="s">
        <v>224</v>
      </c>
      <c r="B381" s="2" t="s">
        <v>241</v>
      </c>
      <c r="C381" s="110" t="s">
        <v>118</v>
      </c>
      <c r="D381" s="23" t="s">
        <v>270</v>
      </c>
      <c r="E381" s="23"/>
      <c r="F381" s="55">
        <v>9</v>
      </c>
      <c r="G381" s="19" t="s">
        <v>422</v>
      </c>
      <c r="H381" s="23" t="s">
        <v>2</v>
      </c>
      <c r="I381" s="43"/>
      <c r="J381" s="72"/>
      <c r="K381" s="207">
        <v>45</v>
      </c>
    </row>
    <row r="382" spans="1:11" x14ac:dyDescent="0.25">
      <c r="A382" s="47" t="s">
        <v>224</v>
      </c>
      <c r="B382" s="2" t="s">
        <v>241</v>
      </c>
      <c r="C382" s="110" t="s">
        <v>118</v>
      </c>
      <c r="D382" s="23" t="s">
        <v>157</v>
      </c>
      <c r="E382" s="23"/>
      <c r="F382" s="55">
        <v>10</v>
      </c>
      <c r="G382" s="19" t="s">
        <v>32</v>
      </c>
      <c r="H382" s="23" t="s">
        <v>2</v>
      </c>
      <c r="I382" s="43" t="s">
        <v>125</v>
      </c>
      <c r="J382" s="72"/>
      <c r="K382" s="207">
        <v>45</v>
      </c>
    </row>
    <row r="383" spans="1:11" x14ac:dyDescent="0.25">
      <c r="A383" s="32" t="s">
        <v>224</v>
      </c>
      <c r="B383" s="2" t="s">
        <v>241</v>
      </c>
      <c r="C383" s="110" t="s">
        <v>151</v>
      </c>
      <c r="D383" s="23" t="s">
        <v>293</v>
      </c>
      <c r="E383" s="55" t="s">
        <v>167</v>
      </c>
      <c r="F383" s="55">
        <v>9</v>
      </c>
      <c r="G383" s="19" t="s">
        <v>35</v>
      </c>
      <c r="H383" s="23" t="s">
        <v>160</v>
      </c>
      <c r="I383" s="43" t="s">
        <v>204</v>
      </c>
      <c r="J383" s="72" t="s">
        <v>296</v>
      </c>
      <c r="K383" s="207" t="s">
        <v>118</v>
      </c>
    </row>
    <row r="384" spans="1:11" x14ac:dyDescent="0.25">
      <c r="A384" s="32" t="s">
        <v>224</v>
      </c>
      <c r="B384" s="2" t="s">
        <v>96</v>
      </c>
      <c r="C384" s="110" t="s">
        <v>151</v>
      </c>
      <c r="D384" s="12" t="s">
        <v>270</v>
      </c>
      <c r="E384" s="55" t="s">
        <v>405</v>
      </c>
      <c r="F384" s="55">
        <v>9</v>
      </c>
      <c r="G384" s="19" t="s">
        <v>131</v>
      </c>
      <c r="H384" s="23" t="s">
        <v>2</v>
      </c>
      <c r="I384" s="43" t="s">
        <v>337</v>
      </c>
      <c r="J384" s="72" t="s">
        <v>296</v>
      </c>
      <c r="K384" s="207">
        <v>45</v>
      </c>
    </row>
    <row r="385" spans="1:11" ht="28.5" x14ac:dyDescent="0.25">
      <c r="A385" s="32" t="s">
        <v>224</v>
      </c>
      <c r="B385" s="2" t="s">
        <v>96</v>
      </c>
      <c r="C385" s="110" t="s">
        <v>151</v>
      </c>
      <c r="D385" s="12" t="s">
        <v>406</v>
      </c>
      <c r="E385" s="12" t="s">
        <v>407</v>
      </c>
      <c r="F385" s="55" t="s">
        <v>296</v>
      </c>
      <c r="G385" s="19" t="s">
        <v>296</v>
      </c>
      <c r="H385" s="23" t="s">
        <v>150</v>
      </c>
      <c r="I385" s="43" t="s">
        <v>14</v>
      </c>
      <c r="J385" s="72">
        <f>+'[8]AGENDA PÚBLICA'!$F$23</f>
        <v>95.833333333333343</v>
      </c>
      <c r="K385" s="207">
        <v>43</v>
      </c>
    </row>
    <row r="386" spans="1:11" x14ac:dyDescent="0.25">
      <c r="A386" s="32" t="s">
        <v>224</v>
      </c>
      <c r="B386" s="2" t="s">
        <v>96</v>
      </c>
      <c r="C386" s="110" t="s">
        <v>151</v>
      </c>
      <c r="D386" s="12" t="s">
        <v>200</v>
      </c>
      <c r="E386" s="12" t="s">
        <v>408</v>
      </c>
      <c r="F386" s="55" t="s">
        <v>296</v>
      </c>
      <c r="G386" s="19" t="s">
        <v>296</v>
      </c>
      <c r="H386" s="23" t="s">
        <v>150</v>
      </c>
      <c r="I386" s="43" t="s">
        <v>5</v>
      </c>
      <c r="J386" s="72">
        <f>+[1]CONSOLIDADO!$G$130</f>
        <v>66.021505376344081</v>
      </c>
      <c r="K386" s="207">
        <v>38</v>
      </c>
    </row>
    <row r="387" spans="1:11" x14ac:dyDescent="0.25">
      <c r="A387" s="32" t="s">
        <v>224</v>
      </c>
      <c r="B387" s="2" t="s">
        <v>96</v>
      </c>
      <c r="C387" s="110" t="s">
        <v>151</v>
      </c>
      <c r="D387" s="12" t="s">
        <v>272</v>
      </c>
      <c r="E387" s="12"/>
      <c r="F387" s="55" t="s">
        <v>296</v>
      </c>
      <c r="G387" s="19" t="s">
        <v>296</v>
      </c>
      <c r="H387" s="23" t="s">
        <v>150</v>
      </c>
      <c r="I387" s="43" t="s">
        <v>143</v>
      </c>
      <c r="J387" s="72">
        <f>+[1]CONSOLIDADO!$G$134</f>
        <v>95.833333333333343</v>
      </c>
      <c r="K387" s="207">
        <v>30</v>
      </c>
    </row>
    <row r="388" spans="1:11" x14ac:dyDescent="0.25">
      <c r="A388" s="32" t="s">
        <v>224</v>
      </c>
      <c r="B388" s="2" t="s">
        <v>96</v>
      </c>
      <c r="C388" s="110" t="s">
        <v>151</v>
      </c>
      <c r="D388" s="12" t="s">
        <v>179</v>
      </c>
      <c r="E388" s="12"/>
      <c r="F388" s="55" t="s">
        <v>296</v>
      </c>
      <c r="G388" s="19" t="s">
        <v>296</v>
      </c>
      <c r="H388" s="23" t="s">
        <v>1</v>
      </c>
      <c r="I388" s="43" t="s">
        <v>207</v>
      </c>
      <c r="J388" s="72">
        <f>+[1]CONSOLIDADO!$G$135</f>
        <v>87.5</v>
      </c>
      <c r="K388" s="207" t="s">
        <v>118</v>
      </c>
    </row>
    <row r="389" spans="1:11" x14ac:dyDescent="0.25">
      <c r="A389" s="32" t="s">
        <v>224</v>
      </c>
      <c r="B389" s="2" t="s">
        <v>96</v>
      </c>
      <c r="C389" s="110" t="s">
        <v>151</v>
      </c>
      <c r="D389" s="12" t="s">
        <v>176</v>
      </c>
      <c r="E389" s="55" t="s">
        <v>152</v>
      </c>
      <c r="F389" s="55">
        <v>10</v>
      </c>
      <c r="G389" s="19" t="s">
        <v>6</v>
      </c>
      <c r="H389" s="23" t="s">
        <v>2</v>
      </c>
      <c r="I389" s="43" t="s">
        <v>8</v>
      </c>
      <c r="J389" s="72" t="s">
        <v>296</v>
      </c>
      <c r="K389" s="207" t="s">
        <v>118</v>
      </c>
    </row>
    <row r="390" spans="1:11" x14ac:dyDescent="0.25">
      <c r="A390" s="32" t="s">
        <v>224</v>
      </c>
      <c r="B390" s="2" t="s">
        <v>96</v>
      </c>
      <c r="C390" s="110" t="s">
        <v>151</v>
      </c>
      <c r="D390" s="12" t="s">
        <v>278</v>
      </c>
      <c r="E390" s="12"/>
      <c r="F390" s="55" t="s">
        <v>296</v>
      </c>
      <c r="G390" s="19" t="s">
        <v>296</v>
      </c>
      <c r="H390" s="23" t="s">
        <v>1</v>
      </c>
      <c r="I390" s="43" t="s">
        <v>17</v>
      </c>
      <c r="J390" s="72">
        <f>+[1]CONSOLIDADO!$G$136</f>
        <v>76.666666666666686</v>
      </c>
      <c r="K390" s="207" t="s">
        <v>118</v>
      </c>
    </row>
    <row r="391" spans="1:11" x14ac:dyDescent="0.25">
      <c r="A391" s="32" t="s">
        <v>224</v>
      </c>
      <c r="B391" s="2" t="s">
        <v>96</v>
      </c>
      <c r="C391" s="110" t="s">
        <v>151</v>
      </c>
      <c r="D391" s="12" t="s">
        <v>169</v>
      </c>
      <c r="E391" s="55" t="s">
        <v>154</v>
      </c>
      <c r="F391" s="55">
        <v>10</v>
      </c>
      <c r="G391" s="19" t="s">
        <v>27</v>
      </c>
      <c r="H391" s="23" t="s">
        <v>2</v>
      </c>
      <c r="I391" s="43" t="s">
        <v>134</v>
      </c>
      <c r="J391" s="72" t="s">
        <v>296</v>
      </c>
      <c r="K391" s="207" t="s">
        <v>118</v>
      </c>
    </row>
    <row r="392" spans="1:11" x14ac:dyDescent="0.25">
      <c r="A392" s="222" t="s">
        <v>224</v>
      </c>
      <c r="B392" s="2" t="s">
        <v>96</v>
      </c>
      <c r="C392" s="110" t="s">
        <v>151</v>
      </c>
      <c r="D392" s="225" t="s">
        <v>181</v>
      </c>
      <c r="E392" s="225"/>
      <c r="F392" s="226" t="s">
        <v>296</v>
      </c>
      <c r="G392" s="227" t="s">
        <v>296</v>
      </c>
      <c r="H392" s="225" t="s">
        <v>2</v>
      </c>
      <c r="I392" s="228" t="s">
        <v>144</v>
      </c>
      <c r="J392" s="229">
        <f>+'[9]AGENDA PÚBLICA'!$F$23</f>
        <v>76.666666666666686</v>
      </c>
      <c r="K392" s="207">
        <v>55</v>
      </c>
    </row>
    <row r="393" spans="1:11" x14ac:dyDescent="0.25">
      <c r="A393" s="32" t="s">
        <v>224</v>
      </c>
      <c r="B393" s="2" t="s">
        <v>96</v>
      </c>
      <c r="C393" s="110" t="s">
        <v>151</v>
      </c>
      <c r="D393" s="12" t="s">
        <v>283</v>
      </c>
      <c r="E393" s="12"/>
      <c r="F393" s="55" t="s">
        <v>296</v>
      </c>
      <c r="G393" s="19" t="s">
        <v>296</v>
      </c>
      <c r="H393" s="23" t="s">
        <v>1</v>
      </c>
      <c r="I393" s="43" t="s">
        <v>126</v>
      </c>
      <c r="J393" s="72">
        <f>+[1]CONSOLIDADO!$G$132</f>
        <v>79.166666666666686</v>
      </c>
      <c r="K393" s="207" t="s">
        <v>118</v>
      </c>
    </row>
    <row r="394" spans="1:11" x14ac:dyDescent="0.25">
      <c r="A394" s="32" t="s">
        <v>224</v>
      </c>
      <c r="B394" s="2" t="s">
        <v>96</v>
      </c>
      <c r="C394" s="110" t="s">
        <v>151</v>
      </c>
      <c r="D394" s="12" t="s">
        <v>284</v>
      </c>
      <c r="E394" s="12"/>
      <c r="F394" s="55" t="s">
        <v>296</v>
      </c>
      <c r="G394" s="19" t="s">
        <v>296</v>
      </c>
      <c r="H394" s="23" t="s">
        <v>150</v>
      </c>
      <c r="I394" s="43" t="s">
        <v>139</v>
      </c>
      <c r="J394" s="72">
        <f>+[1]CONSOLIDADO!$G$131</f>
        <v>95.833333333333343</v>
      </c>
      <c r="K394" s="207">
        <v>47</v>
      </c>
    </row>
    <row r="395" spans="1:11" x14ac:dyDescent="0.25">
      <c r="A395" s="32" t="s">
        <v>224</v>
      </c>
      <c r="B395" s="2" t="s">
        <v>96</v>
      </c>
      <c r="C395" s="110" t="s">
        <v>151</v>
      </c>
      <c r="D395" s="23" t="s">
        <v>293</v>
      </c>
      <c r="E395" s="55" t="s">
        <v>153</v>
      </c>
      <c r="F395" s="55">
        <v>10</v>
      </c>
      <c r="G395" s="19" t="s">
        <v>220</v>
      </c>
      <c r="H395" s="23" t="s">
        <v>2</v>
      </c>
      <c r="I395" s="43" t="s">
        <v>204</v>
      </c>
      <c r="J395" s="72">
        <f>+[1]CONSOLIDADO!$G$129</f>
        <v>66.021505376344081</v>
      </c>
      <c r="K395" s="207">
        <v>48</v>
      </c>
    </row>
    <row r="396" spans="1:11" x14ac:dyDescent="0.25">
      <c r="A396" s="32" t="s">
        <v>224</v>
      </c>
      <c r="B396" s="2" t="s">
        <v>99</v>
      </c>
      <c r="C396" s="110" t="s">
        <v>151</v>
      </c>
      <c r="D396" s="2" t="s">
        <v>179</v>
      </c>
      <c r="E396" s="2"/>
      <c r="F396" s="55" t="s">
        <v>296</v>
      </c>
      <c r="G396" s="19" t="s">
        <v>296</v>
      </c>
      <c r="H396" s="23" t="s">
        <v>1</v>
      </c>
      <c r="I396" s="43" t="s">
        <v>207</v>
      </c>
      <c r="J396" s="72" t="s">
        <v>296</v>
      </c>
      <c r="K396" s="207" t="s">
        <v>118</v>
      </c>
    </row>
    <row r="397" spans="1:11" x14ac:dyDescent="0.25">
      <c r="A397" s="32" t="s">
        <v>224</v>
      </c>
      <c r="B397" s="2" t="s">
        <v>99</v>
      </c>
      <c r="C397" s="110" t="s">
        <v>151</v>
      </c>
      <c r="D397" s="2" t="s">
        <v>178</v>
      </c>
      <c r="E397" s="2"/>
      <c r="F397" s="55" t="s">
        <v>296</v>
      </c>
      <c r="G397" s="19" t="s">
        <v>296</v>
      </c>
      <c r="H397" s="23" t="s">
        <v>1</v>
      </c>
      <c r="I397" s="43" t="s">
        <v>148</v>
      </c>
      <c r="J397" s="72" t="s">
        <v>296</v>
      </c>
      <c r="K397" s="207" t="s">
        <v>118</v>
      </c>
    </row>
    <row r="398" spans="1:11" x14ac:dyDescent="0.25">
      <c r="A398" s="32" t="s">
        <v>224</v>
      </c>
      <c r="B398" s="2" t="s">
        <v>99</v>
      </c>
      <c r="C398" s="110" t="s">
        <v>151</v>
      </c>
      <c r="D398" s="23" t="s">
        <v>176</v>
      </c>
      <c r="E398" s="23"/>
      <c r="F398" s="55" t="s">
        <v>296</v>
      </c>
      <c r="G398" s="19" t="s">
        <v>296</v>
      </c>
      <c r="H398" s="23" t="s">
        <v>1</v>
      </c>
      <c r="I398" s="43" t="s">
        <v>8</v>
      </c>
      <c r="J398" s="72" t="s">
        <v>296</v>
      </c>
      <c r="K398" s="207" t="s">
        <v>118</v>
      </c>
    </row>
    <row r="399" spans="1:11" x14ac:dyDescent="0.25">
      <c r="A399" s="32" t="s">
        <v>224</v>
      </c>
      <c r="B399" s="2" t="s">
        <v>99</v>
      </c>
      <c r="C399" s="110" t="s">
        <v>151</v>
      </c>
      <c r="D399" s="2" t="s">
        <v>278</v>
      </c>
      <c r="E399" s="2"/>
      <c r="F399" s="55" t="s">
        <v>296</v>
      </c>
      <c r="G399" s="19" t="s">
        <v>296</v>
      </c>
      <c r="H399" s="23" t="s">
        <v>1</v>
      </c>
      <c r="I399" s="43" t="s">
        <v>17</v>
      </c>
      <c r="J399" s="72" t="s">
        <v>296</v>
      </c>
      <c r="K399" s="207" t="s">
        <v>118</v>
      </c>
    </row>
    <row r="400" spans="1:11" x14ac:dyDescent="0.25">
      <c r="A400" s="32" t="s">
        <v>224</v>
      </c>
      <c r="B400" s="2" t="s">
        <v>99</v>
      </c>
      <c r="C400" s="110" t="s">
        <v>151</v>
      </c>
      <c r="D400" s="2" t="s">
        <v>169</v>
      </c>
      <c r="E400" s="2"/>
      <c r="F400" s="55" t="s">
        <v>296</v>
      </c>
      <c r="G400" s="19" t="s">
        <v>296</v>
      </c>
      <c r="H400" s="23" t="s">
        <v>1</v>
      </c>
      <c r="I400" s="43" t="s">
        <v>134</v>
      </c>
      <c r="J400" s="72" t="s">
        <v>296</v>
      </c>
      <c r="K400" s="207" t="s">
        <v>118</v>
      </c>
    </row>
    <row r="401" spans="1:11" x14ac:dyDescent="0.25">
      <c r="A401" s="32" t="s">
        <v>224</v>
      </c>
      <c r="B401" s="2" t="s">
        <v>99</v>
      </c>
      <c r="C401" s="110" t="s">
        <v>151</v>
      </c>
      <c r="D401" s="2" t="s">
        <v>181</v>
      </c>
      <c r="E401" s="2"/>
      <c r="F401" s="55" t="s">
        <v>296</v>
      </c>
      <c r="G401" s="19" t="s">
        <v>296</v>
      </c>
      <c r="H401" s="23" t="s">
        <v>1</v>
      </c>
      <c r="I401" s="43" t="s">
        <v>144</v>
      </c>
      <c r="J401" s="72" t="s">
        <v>296</v>
      </c>
      <c r="K401" s="207" t="s">
        <v>118</v>
      </c>
    </row>
    <row r="402" spans="1:11" x14ac:dyDescent="0.25">
      <c r="A402" s="32" t="s">
        <v>224</v>
      </c>
      <c r="B402" s="2" t="s">
        <v>99</v>
      </c>
      <c r="C402" s="110" t="s">
        <v>151</v>
      </c>
      <c r="D402" s="2" t="s">
        <v>280</v>
      </c>
      <c r="E402" s="2"/>
      <c r="F402" s="55" t="s">
        <v>296</v>
      </c>
      <c r="G402" s="19" t="s">
        <v>296</v>
      </c>
      <c r="H402" s="23" t="s">
        <v>1</v>
      </c>
      <c r="I402" s="43" t="s">
        <v>141</v>
      </c>
      <c r="J402" s="72" t="s">
        <v>296</v>
      </c>
      <c r="K402" s="207" t="s">
        <v>118</v>
      </c>
    </row>
    <row r="403" spans="1:11" x14ac:dyDescent="0.25">
      <c r="A403" s="32" t="s">
        <v>224</v>
      </c>
      <c r="B403" s="2" t="s">
        <v>99</v>
      </c>
      <c r="C403" s="110" t="s">
        <v>151</v>
      </c>
      <c r="D403" s="2" t="s">
        <v>177</v>
      </c>
      <c r="E403" s="2"/>
      <c r="F403" s="55" t="s">
        <v>296</v>
      </c>
      <c r="G403" s="19" t="s">
        <v>296</v>
      </c>
      <c r="H403" s="23" t="s">
        <v>1</v>
      </c>
      <c r="I403" s="43" t="s">
        <v>212</v>
      </c>
      <c r="J403" s="72" t="s">
        <v>296</v>
      </c>
      <c r="K403" s="207" t="s">
        <v>118</v>
      </c>
    </row>
    <row r="404" spans="1:11" x14ac:dyDescent="0.25">
      <c r="A404" s="32" t="s">
        <v>224</v>
      </c>
      <c r="B404" s="2" t="s">
        <v>99</v>
      </c>
      <c r="C404" s="110" t="s">
        <v>151</v>
      </c>
      <c r="D404" s="2" t="s">
        <v>157</v>
      </c>
      <c r="E404" s="2"/>
      <c r="F404" s="55">
        <v>10</v>
      </c>
      <c r="G404" s="19" t="s">
        <v>34</v>
      </c>
      <c r="H404" s="23" t="s">
        <v>2</v>
      </c>
      <c r="I404" s="43" t="s">
        <v>125</v>
      </c>
      <c r="J404" s="72" t="s">
        <v>296</v>
      </c>
      <c r="K404" s="207" t="s">
        <v>118</v>
      </c>
    </row>
    <row r="405" spans="1:11" x14ac:dyDescent="0.25">
      <c r="A405" s="32" t="s">
        <v>224</v>
      </c>
      <c r="B405" s="2" t="s">
        <v>99</v>
      </c>
      <c r="C405" s="110" t="s">
        <v>151</v>
      </c>
      <c r="D405" s="2" t="s">
        <v>289</v>
      </c>
      <c r="E405" s="2"/>
      <c r="F405" s="55" t="s">
        <v>296</v>
      </c>
      <c r="G405" s="19" t="s">
        <v>296</v>
      </c>
      <c r="H405" s="23" t="s">
        <v>1</v>
      </c>
      <c r="I405" s="43" t="s">
        <v>343</v>
      </c>
      <c r="J405" s="72" t="s">
        <v>296</v>
      </c>
      <c r="K405" s="207" t="s">
        <v>118</v>
      </c>
    </row>
    <row r="406" spans="1:11" x14ac:dyDescent="0.25">
      <c r="A406" s="47" t="s">
        <v>224</v>
      </c>
      <c r="B406" s="2" t="s">
        <v>99</v>
      </c>
      <c r="C406" s="110" t="s">
        <v>151</v>
      </c>
      <c r="D406" s="23" t="s">
        <v>293</v>
      </c>
      <c r="E406" s="23"/>
      <c r="F406" s="55">
        <v>10</v>
      </c>
      <c r="G406" s="19" t="s">
        <v>381</v>
      </c>
      <c r="H406" s="23" t="s">
        <v>2</v>
      </c>
      <c r="I406" s="43" t="s">
        <v>204</v>
      </c>
      <c r="J406" s="72"/>
      <c r="K406" s="207">
        <v>42</v>
      </c>
    </row>
    <row r="407" spans="1:11" x14ac:dyDescent="0.25">
      <c r="A407" s="32" t="s">
        <v>224</v>
      </c>
      <c r="B407" s="2" t="s">
        <v>253</v>
      </c>
      <c r="C407" s="110" t="s">
        <v>151</v>
      </c>
      <c r="D407" s="23" t="s">
        <v>200</v>
      </c>
      <c r="E407" s="55" t="s">
        <v>170</v>
      </c>
      <c r="F407" s="55">
        <v>10</v>
      </c>
      <c r="G407" s="19" t="s">
        <v>220</v>
      </c>
      <c r="H407" s="23" t="s">
        <v>2</v>
      </c>
      <c r="I407" s="43" t="s">
        <v>5</v>
      </c>
      <c r="J407" s="72">
        <f>+[1]CONSOLIDADO!$G$245</f>
        <v>80.645161290322605</v>
      </c>
      <c r="K407" s="207">
        <v>45</v>
      </c>
    </row>
    <row r="408" spans="1:11" x14ac:dyDescent="0.25">
      <c r="A408" s="32" t="s">
        <v>224</v>
      </c>
      <c r="B408" s="2" t="s">
        <v>253</v>
      </c>
      <c r="C408" s="110" t="s">
        <v>151</v>
      </c>
      <c r="D408" s="23" t="s">
        <v>274</v>
      </c>
      <c r="E408" s="23"/>
      <c r="F408" s="55">
        <f>2034-2022</f>
        <v>12</v>
      </c>
      <c r="G408" s="19" t="s">
        <v>311</v>
      </c>
      <c r="H408" s="23" t="s">
        <v>150</v>
      </c>
      <c r="I408" s="43" t="s">
        <v>338</v>
      </c>
      <c r="J408" s="72">
        <f>+[1]CONSOLIDADO!$G$250</f>
        <v>93.333333333333314</v>
      </c>
      <c r="K408" s="207">
        <v>75</v>
      </c>
    </row>
    <row r="409" spans="1:11" x14ac:dyDescent="0.25">
      <c r="A409" s="32" t="s">
        <v>224</v>
      </c>
      <c r="B409" s="2" t="s">
        <v>253</v>
      </c>
      <c r="C409" s="110" t="s">
        <v>151</v>
      </c>
      <c r="D409" s="2" t="s">
        <v>277</v>
      </c>
      <c r="E409" s="55" t="s">
        <v>173</v>
      </c>
      <c r="F409" s="55">
        <v>10</v>
      </c>
      <c r="G409" s="19" t="s">
        <v>34</v>
      </c>
      <c r="H409" s="23" t="s">
        <v>2</v>
      </c>
      <c r="I409" s="43" t="s">
        <v>202</v>
      </c>
      <c r="J409" s="72">
        <f>+[1]CONSOLIDADO!$G$246</f>
        <v>78.709677419354861</v>
      </c>
      <c r="K409" s="207">
        <v>53</v>
      </c>
    </row>
    <row r="410" spans="1:11" x14ac:dyDescent="0.25">
      <c r="A410" s="32" t="s">
        <v>224</v>
      </c>
      <c r="B410" s="2" t="s">
        <v>253</v>
      </c>
      <c r="C410" s="110" t="s">
        <v>151</v>
      </c>
      <c r="D410" s="2" t="s">
        <v>169</v>
      </c>
      <c r="E410" s="2" t="s">
        <v>403</v>
      </c>
      <c r="F410" s="55">
        <v>10</v>
      </c>
      <c r="G410" s="19" t="s">
        <v>311</v>
      </c>
      <c r="H410" s="23" t="s">
        <v>2</v>
      </c>
      <c r="I410" s="43" t="s">
        <v>134</v>
      </c>
      <c r="J410" s="72">
        <f>+[1]CONSOLIDADO!$G$251</f>
        <v>87.333333333333314</v>
      </c>
      <c r="K410" s="207">
        <v>48</v>
      </c>
    </row>
    <row r="411" spans="1:11" x14ac:dyDescent="0.25">
      <c r="A411" s="32" t="s">
        <v>224</v>
      </c>
      <c r="B411" s="2" t="s">
        <v>253</v>
      </c>
      <c r="C411" s="110" t="s">
        <v>151</v>
      </c>
      <c r="D411" s="2" t="s">
        <v>279</v>
      </c>
      <c r="E411" s="125"/>
      <c r="F411" s="55" t="s">
        <v>296</v>
      </c>
      <c r="G411" s="19" t="s">
        <v>296</v>
      </c>
      <c r="H411" s="23" t="s">
        <v>150</v>
      </c>
      <c r="I411" s="43" t="s">
        <v>208</v>
      </c>
      <c r="J411" s="72" t="s">
        <v>296</v>
      </c>
      <c r="K411" s="207" t="s">
        <v>118</v>
      </c>
    </row>
    <row r="412" spans="1:11" x14ac:dyDescent="0.25">
      <c r="A412" s="32" t="s">
        <v>224</v>
      </c>
      <c r="B412" s="2" t="s">
        <v>253</v>
      </c>
      <c r="C412" s="110" t="s">
        <v>151</v>
      </c>
      <c r="D412" s="2" t="s">
        <v>284</v>
      </c>
      <c r="E412" s="55" t="s">
        <v>171</v>
      </c>
      <c r="F412" s="55">
        <v>10</v>
      </c>
      <c r="G412" s="19" t="s">
        <v>27</v>
      </c>
      <c r="H412" s="23" t="s">
        <v>2</v>
      </c>
      <c r="I412" s="43" t="s">
        <v>139</v>
      </c>
      <c r="J412" s="72">
        <f>+[1]CONSOLIDADO!$G$247</f>
        <v>74.838709677419374</v>
      </c>
      <c r="K412" s="207">
        <v>42</v>
      </c>
    </row>
    <row r="413" spans="1:11" x14ac:dyDescent="0.25">
      <c r="A413" s="32" t="s">
        <v>224</v>
      </c>
      <c r="B413" s="2" t="s">
        <v>253</v>
      </c>
      <c r="C413" s="110" t="s">
        <v>151</v>
      </c>
      <c r="D413" s="23" t="s">
        <v>177</v>
      </c>
      <c r="E413" s="23"/>
      <c r="F413" s="55" t="s">
        <v>296</v>
      </c>
      <c r="G413" s="19" t="s">
        <v>296</v>
      </c>
      <c r="H413" s="23" t="s">
        <v>1</v>
      </c>
      <c r="I413" s="43" t="s">
        <v>212</v>
      </c>
      <c r="J413" s="72" t="s">
        <v>296</v>
      </c>
      <c r="K413" s="207">
        <v>46</v>
      </c>
    </row>
    <row r="414" spans="1:11" x14ac:dyDescent="0.25">
      <c r="A414" s="32" t="s">
        <v>224</v>
      </c>
      <c r="B414" s="2" t="s">
        <v>253</v>
      </c>
      <c r="C414" s="110" t="s">
        <v>151</v>
      </c>
      <c r="D414" s="2" t="s">
        <v>157</v>
      </c>
      <c r="E414" s="55" t="s">
        <v>172</v>
      </c>
      <c r="F414" s="55">
        <v>10</v>
      </c>
      <c r="G414" s="19" t="s">
        <v>220</v>
      </c>
      <c r="H414" s="23" t="s">
        <v>2</v>
      </c>
      <c r="I414" s="43" t="s">
        <v>125</v>
      </c>
      <c r="J414" s="72">
        <f>+[1]CONSOLIDADO!$G$248</f>
        <v>80.537634408602159</v>
      </c>
      <c r="K414" s="207">
        <v>30</v>
      </c>
    </row>
    <row r="415" spans="1:11" x14ac:dyDescent="0.25">
      <c r="A415" s="47" t="s">
        <v>224</v>
      </c>
      <c r="B415" s="2" t="s">
        <v>253</v>
      </c>
      <c r="C415" s="110" t="s">
        <v>151</v>
      </c>
      <c r="D415" s="23" t="s">
        <v>176</v>
      </c>
      <c r="E415" s="23"/>
      <c r="F415" s="55">
        <v>12</v>
      </c>
      <c r="G415" s="19" t="s">
        <v>311</v>
      </c>
      <c r="H415" s="23" t="s">
        <v>1</v>
      </c>
      <c r="I415" s="43" t="s">
        <v>8</v>
      </c>
      <c r="J415" s="72"/>
      <c r="K415" s="207">
        <v>46</v>
      </c>
    </row>
    <row r="416" spans="1:11" x14ac:dyDescent="0.25">
      <c r="A416" s="32" t="s">
        <v>224</v>
      </c>
      <c r="B416" s="2" t="s">
        <v>253</v>
      </c>
      <c r="C416" s="110" t="s">
        <v>151</v>
      </c>
      <c r="D416" s="23" t="s">
        <v>293</v>
      </c>
      <c r="E416" s="55" t="s">
        <v>168</v>
      </c>
      <c r="F416" s="55">
        <v>10</v>
      </c>
      <c r="G416" s="19" t="s">
        <v>19</v>
      </c>
      <c r="H416" s="23" t="s">
        <v>2</v>
      </c>
      <c r="I416" s="43" t="s">
        <v>204</v>
      </c>
      <c r="J416" s="72">
        <f>+'[10]AGENDA PÚBLICA'!$F$23</f>
        <v>100</v>
      </c>
      <c r="K416" s="207">
        <v>42</v>
      </c>
    </row>
    <row r="417" spans="1:11" x14ac:dyDescent="0.25">
      <c r="A417" s="32" t="s">
        <v>224</v>
      </c>
      <c r="B417" s="2" t="s">
        <v>254</v>
      </c>
      <c r="C417" s="110" t="s">
        <v>151</v>
      </c>
      <c r="D417" s="23" t="s">
        <v>200</v>
      </c>
      <c r="E417" s="55" t="s">
        <v>162</v>
      </c>
      <c r="F417" s="55">
        <f>2025-2014</f>
        <v>11</v>
      </c>
      <c r="G417" s="19" t="s">
        <v>6</v>
      </c>
      <c r="H417" s="23" t="s">
        <v>2</v>
      </c>
      <c r="I417" s="43" t="s">
        <v>5</v>
      </c>
      <c r="J417" s="72">
        <f>+[1]CONSOLIDADO!$G$267</f>
        <v>80.000000000000014</v>
      </c>
      <c r="K417" s="207">
        <v>53</v>
      </c>
    </row>
    <row r="418" spans="1:11" x14ac:dyDescent="0.25">
      <c r="A418" s="32" t="s">
        <v>224</v>
      </c>
      <c r="B418" s="2" t="s">
        <v>254</v>
      </c>
      <c r="C418" s="110" t="s">
        <v>151</v>
      </c>
      <c r="D418" s="2" t="s">
        <v>273</v>
      </c>
      <c r="E418" s="2"/>
      <c r="F418" s="55" t="s">
        <v>296</v>
      </c>
      <c r="G418" s="19" t="s">
        <v>296</v>
      </c>
      <c r="H418" s="23" t="s">
        <v>1</v>
      </c>
      <c r="I418" s="43" t="s">
        <v>210</v>
      </c>
      <c r="J418" s="72">
        <f>+[1]CONSOLIDADO!$G$270</f>
        <v>95.833333333333343</v>
      </c>
      <c r="K418" s="207" t="s">
        <v>118</v>
      </c>
    </row>
    <row r="419" spans="1:11" x14ac:dyDescent="0.25">
      <c r="A419" s="32" t="s">
        <v>224</v>
      </c>
      <c r="B419" s="2" t="s">
        <v>254</v>
      </c>
      <c r="C419" s="110" t="s">
        <v>151</v>
      </c>
      <c r="D419" s="2" t="s">
        <v>274</v>
      </c>
      <c r="E419" s="55" t="s">
        <v>161</v>
      </c>
      <c r="F419" s="55">
        <v>10</v>
      </c>
      <c r="G419" s="19" t="s">
        <v>6</v>
      </c>
      <c r="H419" s="23" t="s">
        <v>2</v>
      </c>
      <c r="I419" s="43" t="s">
        <v>338</v>
      </c>
      <c r="J419" s="72">
        <f>+[1]CONSOLIDADO!$G$266</f>
        <v>77.849462365591421</v>
      </c>
      <c r="K419" s="207">
        <v>48</v>
      </c>
    </row>
    <row r="420" spans="1:11" x14ac:dyDescent="0.25">
      <c r="A420" s="32" t="s">
        <v>224</v>
      </c>
      <c r="B420" s="2" t="s">
        <v>254</v>
      </c>
      <c r="C420" s="110" t="s">
        <v>151</v>
      </c>
      <c r="D420" s="23" t="s">
        <v>277</v>
      </c>
      <c r="E420" s="23"/>
      <c r="F420" s="55" t="s">
        <v>296</v>
      </c>
      <c r="G420" s="19" t="s">
        <v>296</v>
      </c>
      <c r="H420" s="23" t="s">
        <v>150</v>
      </c>
      <c r="I420" s="43" t="s">
        <v>202</v>
      </c>
      <c r="J420" s="72" t="s">
        <v>296</v>
      </c>
      <c r="K420" s="207" t="s">
        <v>118</v>
      </c>
    </row>
    <row r="421" spans="1:11" x14ac:dyDescent="0.25">
      <c r="A421" s="32" t="s">
        <v>224</v>
      </c>
      <c r="B421" s="2" t="s">
        <v>254</v>
      </c>
      <c r="C421" s="110" t="s">
        <v>151</v>
      </c>
      <c r="D421" s="2" t="s">
        <v>176</v>
      </c>
      <c r="E421" s="55" t="s">
        <v>313</v>
      </c>
      <c r="F421" s="55">
        <v>10</v>
      </c>
      <c r="G421" s="19" t="s">
        <v>34</v>
      </c>
      <c r="H421" s="23" t="s">
        <v>2</v>
      </c>
      <c r="I421" s="43" t="s">
        <v>8</v>
      </c>
      <c r="J421" s="72">
        <f>+[1]CONSOLIDADO!$G$268</f>
        <v>78.924731182795725</v>
      </c>
      <c r="K421" s="207">
        <v>45</v>
      </c>
    </row>
    <row r="422" spans="1:11" x14ac:dyDescent="0.25">
      <c r="A422" s="32" t="s">
        <v>224</v>
      </c>
      <c r="B422" s="2" t="s">
        <v>254</v>
      </c>
      <c r="C422" s="110" t="s">
        <v>151</v>
      </c>
      <c r="D422" s="23" t="s">
        <v>181</v>
      </c>
      <c r="E422" s="55" t="s">
        <v>165</v>
      </c>
      <c r="F422" s="55">
        <f>2023-2014</f>
        <v>9</v>
      </c>
      <c r="G422" s="19" t="s">
        <v>35</v>
      </c>
      <c r="H422" s="23" t="s">
        <v>2</v>
      </c>
      <c r="I422" s="43" t="s">
        <v>144</v>
      </c>
      <c r="J422" s="72">
        <f>+[1]CONSOLIDADO!$G$264</f>
        <v>77.311827956989276</v>
      </c>
      <c r="K422" s="207">
        <v>52</v>
      </c>
    </row>
    <row r="423" spans="1:11" x14ac:dyDescent="0.25">
      <c r="A423" s="32" t="s">
        <v>224</v>
      </c>
      <c r="B423" s="2" t="s">
        <v>254</v>
      </c>
      <c r="C423" s="110" t="s">
        <v>151</v>
      </c>
      <c r="D423" s="23" t="s">
        <v>341</v>
      </c>
      <c r="E423" s="23"/>
      <c r="F423" s="55" t="s">
        <v>296</v>
      </c>
      <c r="G423" s="19" t="s">
        <v>296</v>
      </c>
      <c r="H423" s="23" t="s">
        <v>150</v>
      </c>
      <c r="I423" s="43" t="s">
        <v>340</v>
      </c>
      <c r="J423" s="72" t="s">
        <v>296</v>
      </c>
      <c r="K423" s="207" t="s">
        <v>118</v>
      </c>
    </row>
    <row r="424" spans="1:11" x14ac:dyDescent="0.25">
      <c r="A424" s="32" t="s">
        <v>224</v>
      </c>
      <c r="B424" s="2" t="s">
        <v>254</v>
      </c>
      <c r="C424" s="110" t="s">
        <v>151</v>
      </c>
      <c r="D424" s="23" t="s">
        <v>163</v>
      </c>
      <c r="E424" s="55" t="s">
        <v>164</v>
      </c>
      <c r="F424" s="55">
        <f>2024-2013</f>
        <v>11</v>
      </c>
      <c r="G424" s="19" t="s">
        <v>312</v>
      </c>
      <c r="H424" s="23" t="s">
        <v>2</v>
      </c>
      <c r="I424" s="43" t="s">
        <v>122</v>
      </c>
      <c r="J424" s="72">
        <f>+[1]CONSOLIDADO!$G$265</f>
        <v>78.924731182795711</v>
      </c>
      <c r="K424" s="207">
        <v>48</v>
      </c>
    </row>
    <row r="425" spans="1:11" x14ac:dyDescent="0.25">
      <c r="A425" s="32" t="s">
        <v>224</v>
      </c>
      <c r="B425" s="2" t="s">
        <v>254</v>
      </c>
      <c r="C425" s="110" t="s">
        <v>151</v>
      </c>
      <c r="D425" s="2" t="s">
        <v>157</v>
      </c>
      <c r="E425" s="2"/>
      <c r="F425" s="55" t="s">
        <v>296</v>
      </c>
      <c r="G425" s="19" t="s">
        <v>32</v>
      </c>
      <c r="H425" s="23" t="s">
        <v>2</v>
      </c>
      <c r="I425" s="43" t="s">
        <v>125</v>
      </c>
      <c r="J425" s="72">
        <f>+[1]CONSOLIDADO!$G$269</f>
        <v>93.333333333333314</v>
      </c>
      <c r="K425" s="207">
        <v>33</v>
      </c>
    </row>
    <row r="426" spans="1:11" x14ac:dyDescent="0.25">
      <c r="A426" s="47" t="s">
        <v>224</v>
      </c>
      <c r="B426" s="2" t="s">
        <v>254</v>
      </c>
      <c r="C426" s="110" t="s">
        <v>118</v>
      </c>
      <c r="D426" s="23" t="s">
        <v>283</v>
      </c>
      <c r="E426" s="23"/>
      <c r="F426" s="55">
        <v>10</v>
      </c>
      <c r="G426" s="19" t="s">
        <v>19</v>
      </c>
      <c r="H426" s="23" t="s">
        <v>2</v>
      </c>
      <c r="I426" s="43" t="s">
        <v>126</v>
      </c>
      <c r="J426" s="72"/>
      <c r="K426" s="207">
        <v>33</v>
      </c>
    </row>
    <row r="427" spans="1:11" x14ac:dyDescent="0.25">
      <c r="A427" s="47" t="s">
        <v>224</v>
      </c>
      <c r="B427" s="2" t="s">
        <v>254</v>
      </c>
      <c r="C427" s="110" t="s">
        <v>118</v>
      </c>
      <c r="D427" s="23" t="s">
        <v>169</v>
      </c>
      <c r="E427" s="23"/>
      <c r="F427" s="55">
        <v>10</v>
      </c>
      <c r="G427" s="19" t="s">
        <v>11</v>
      </c>
      <c r="H427" s="23" t="s">
        <v>2</v>
      </c>
      <c r="I427" s="43" t="s">
        <v>134</v>
      </c>
      <c r="J427" s="72"/>
      <c r="K427" s="207">
        <v>45</v>
      </c>
    </row>
    <row r="428" spans="1:11" x14ac:dyDescent="0.25">
      <c r="A428" s="32" t="s">
        <v>224</v>
      </c>
      <c r="B428" s="2" t="s">
        <v>254</v>
      </c>
      <c r="C428" s="110" t="s">
        <v>151</v>
      </c>
      <c r="D428" s="2" t="s">
        <v>289</v>
      </c>
      <c r="E428" s="55" t="s">
        <v>166</v>
      </c>
      <c r="F428" s="55">
        <f>2023-2014</f>
        <v>9</v>
      </c>
      <c r="G428" s="19" t="s">
        <v>35</v>
      </c>
      <c r="H428" s="23" t="s">
        <v>2</v>
      </c>
      <c r="I428" s="43" t="s">
        <v>343</v>
      </c>
      <c r="J428" s="72">
        <f>+[1]CONSOLIDADO!$G$263</f>
        <v>77.311827956989262</v>
      </c>
      <c r="K428" s="207">
        <v>45</v>
      </c>
    </row>
    <row r="429" spans="1:11" x14ac:dyDescent="0.25">
      <c r="A429" s="32" t="s">
        <v>224</v>
      </c>
      <c r="B429" s="2" t="s">
        <v>100</v>
      </c>
      <c r="C429" s="110" t="s">
        <v>151</v>
      </c>
      <c r="D429" s="23" t="s">
        <v>163</v>
      </c>
      <c r="E429" s="23"/>
      <c r="F429" s="55" t="s">
        <v>296</v>
      </c>
      <c r="G429" s="19" t="s">
        <v>296</v>
      </c>
      <c r="H429" s="23" t="s">
        <v>150</v>
      </c>
      <c r="I429" s="43" t="s">
        <v>122</v>
      </c>
      <c r="J429" s="72" t="s">
        <v>296</v>
      </c>
      <c r="K429" s="207">
        <v>53</v>
      </c>
    </row>
    <row r="430" spans="1:11" x14ac:dyDescent="0.25">
      <c r="A430" s="32" t="s">
        <v>224</v>
      </c>
      <c r="B430" s="2" t="s">
        <v>100</v>
      </c>
      <c r="C430" s="110" t="s">
        <v>151</v>
      </c>
      <c r="D430" s="23" t="s">
        <v>293</v>
      </c>
      <c r="E430" s="55" t="s">
        <v>180</v>
      </c>
      <c r="F430" s="55">
        <f>2023-2016</f>
        <v>7</v>
      </c>
      <c r="G430" s="19" t="s">
        <v>216</v>
      </c>
      <c r="H430" s="23" t="s">
        <v>160</v>
      </c>
      <c r="I430" s="43" t="s">
        <v>204</v>
      </c>
      <c r="J430" s="72">
        <f>+[1]CONSOLIDADO!$G$387</f>
        <v>65.833333333333343</v>
      </c>
      <c r="K430" s="207">
        <v>43</v>
      </c>
    </row>
    <row r="431" spans="1:11" x14ac:dyDescent="0.25">
      <c r="A431" s="32" t="s">
        <v>224</v>
      </c>
      <c r="B431" s="2" t="s">
        <v>97</v>
      </c>
      <c r="C431" s="110" t="s">
        <v>151</v>
      </c>
      <c r="D431" s="23" t="s">
        <v>200</v>
      </c>
      <c r="E431" s="43" t="s">
        <v>331</v>
      </c>
      <c r="F431" s="55">
        <v>10</v>
      </c>
      <c r="G431" s="19" t="s">
        <v>27</v>
      </c>
      <c r="H431" s="23" t="s">
        <v>2</v>
      </c>
      <c r="I431" s="43" t="s">
        <v>5</v>
      </c>
      <c r="J431" s="72">
        <f>+[1]CONSOLIDADO!$G$497</f>
        <v>45.304659498207897</v>
      </c>
      <c r="K431" s="207">
        <v>48</v>
      </c>
    </row>
    <row r="432" spans="1:11" x14ac:dyDescent="0.25">
      <c r="A432" s="32" t="s">
        <v>224</v>
      </c>
      <c r="B432" s="2" t="s">
        <v>97</v>
      </c>
      <c r="C432" s="110" t="s">
        <v>151</v>
      </c>
      <c r="D432" s="2" t="s">
        <v>176</v>
      </c>
      <c r="E432" s="43" t="s">
        <v>158</v>
      </c>
      <c r="F432" s="55">
        <v>10</v>
      </c>
      <c r="G432" s="19" t="s">
        <v>27</v>
      </c>
      <c r="H432" s="23" t="s">
        <v>2</v>
      </c>
      <c r="I432" s="43" t="s">
        <v>8</v>
      </c>
      <c r="J432" s="72">
        <f>+[1]CONSOLIDADO!$G$498</f>
        <v>66.021505376344081</v>
      </c>
      <c r="K432" s="207">
        <v>37</v>
      </c>
    </row>
    <row r="433" spans="1:11" x14ac:dyDescent="0.25">
      <c r="A433" s="32" t="s">
        <v>224</v>
      </c>
      <c r="B433" s="2" t="s">
        <v>97</v>
      </c>
      <c r="C433" s="110" t="s">
        <v>151</v>
      </c>
      <c r="D433" s="23" t="s">
        <v>181</v>
      </c>
      <c r="E433" s="43" t="s">
        <v>156</v>
      </c>
      <c r="F433" s="55">
        <v>10</v>
      </c>
      <c r="G433" s="19" t="s">
        <v>29</v>
      </c>
      <c r="H433" s="23" t="s">
        <v>2</v>
      </c>
      <c r="I433" s="43" t="s">
        <v>144</v>
      </c>
      <c r="J433" s="72">
        <f>+[1]CONSOLIDADO!$G$499</f>
        <v>74.336917562724025</v>
      </c>
      <c r="K433" s="207">
        <v>45</v>
      </c>
    </row>
    <row r="434" spans="1:11" x14ac:dyDescent="0.25">
      <c r="A434" s="32" t="s">
        <v>224</v>
      </c>
      <c r="B434" s="2" t="s">
        <v>97</v>
      </c>
      <c r="C434" s="110" t="s">
        <v>151</v>
      </c>
      <c r="D434" s="12" t="s">
        <v>163</v>
      </c>
      <c r="E434" s="43" t="s">
        <v>159</v>
      </c>
      <c r="F434" s="55">
        <v>10</v>
      </c>
      <c r="G434" s="19" t="s">
        <v>9</v>
      </c>
      <c r="H434" s="23" t="s">
        <v>160</v>
      </c>
      <c r="I434" s="43" t="s">
        <v>122</v>
      </c>
      <c r="J434" s="72">
        <f>+[1]CONSOLIDADO!$G$500</f>
        <v>74.336917562724025</v>
      </c>
      <c r="K434" s="207">
        <v>53</v>
      </c>
    </row>
    <row r="435" spans="1:11" x14ac:dyDescent="0.25">
      <c r="A435" s="32" t="s">
        <v>224</v>
      </c>
      <c r="B435" s="2" t="s">
        <v>97</v>
      </c>
      <c r="C435" s="110" t="s">
        <v>151</v>
      </c>
      <c r="D435" s="23" t="s">
        <v>157</v>
      </c>
      <c r="E435" s="43" t="s">
        <v>330</v>
      </c>
      <c r="F435" s="55">
        <v>10</v>
      </c>
      <c r="G435" s="19" t="s">
        <v>27</v>
      </c>
      <c r="H435" s="23" t="s">
        <v>2</v>
      </c>
      <c r="I435" s="43" t="s">
        <v>125</v>
      </c>
      <c r="J435" s="72">
        <f>+[1]CONSOLIDADO!$G$501</f>
        <v>42.078853046595</v>
      </c>
      <c r="K435" s="207">
        <v>45</v>
      </c>
    </row>
    <row r="436" spans="1:11" x14ac:dyDescent="0.25">
      <c r="A436" s="47" t="s">
        <v>101</v>
      </c>
      <c r="B436" s="2" t="s">
        <v>257</v>
      </c>
      <c r="C436" s="110" t="s">
        <v>151</v>
      </c>
      <c r="D436" s="23" t="s">
        <v>163</v>
      </c>
      <c r="E436" s="23"/>
      <c r="F436" s="55">
        <v>10</v>
      </c>
      <c r="G436" s="19" t="s">
        <v>424</v>
      </c>
      <c r="H436" s="23" t="s">
        <v>2</v>
      </c>
      <c r="I436" s="43" t="s">
        <v>122</v>
      </c>
      <c r="J436" s="72"/>
      <c r="K436" s="207">
        <v>42</v>
      </c>
    </row>
    <row r="437" spans="1:11" x14ac:dyDescent="0.25">
      <c r="A437" s="47" t="s">
        <v>101</v>
      </c>
      <c r="B437" s="2" t="s">
        <v>257</v>
      </c>
      <c r="C437" s="110" t="s">
        <v>151</v>
      </c>
      <c r="D437" s="23" t="s">
        <v>176</v>
      </c>
      <c r="E437" s="23"/>
      <c r="F437" s="55">
        <v>10</v>
      </c>
      <c r="G437" s="19" t="s">
        <v>34</v>
      </c>
      <c r="H437" s="23" t="s">
        <v>2</v>
      </c>
      <c r="I437" s="43" t="s">
        <v>8</v>
      </c>
      <c r="J437" s="72"/>
      <c r="K437" s="207">
        <v>75</v>
      </c>
    </row>
    <row r="438" spans="1:11" x14ac:dyDescent="0.25">
      <c r="A438" s="47" t="s">
        <v>101</v>
      </c>
      <c r="B438" s="2" t="s">
        <v>257</v>
      </c>
      <c r="C438" s="110" t="s">
        <v>151</v>
      </c>
      <c r="D438" s="23" t="s">
        <v>200</v>
      </c>
      <c r="E438" s="23"/>
      <c r="F438" s="55">
        <v>10</v>
      </c>
      <c r="G438" s="19" t="s">
        <v>425</v>
      </c>
      <c r="H438" s="23" t="s">
        <v>2</v>
      </c>
      <c r="I438" s="43" t="s">
        <v>5</v>
      </c>
      <c r="J438" s="72"/>
      <c r="K438" s="207">
        <v>45</v>
      </c>
    </row>
    <row r="439" spans="1:11" x14ac:dyDescent="0.25">
      <c r="A439" s="47" t="s">
        <v>101</v>
      </c>
      <c r="B439" s="2" t="s">
        <v>257</v>
      </c>
      <c r="C439" s="110" t="s">
        <v>151</v>
      </c>
      <c r="D439" s="23" t="s">
        <v>157</v>
      </c>
      <c r="E439" s="23"/>
      <c r="F439" s="55">
        <v>10</v>
      </c>
      <c r="G439" s="19" t="s">
        <v>146</v>
      </c>
      <c r="H439" s="23" t="s">
        <v>2</v>
      </c>
      <c r="I439" s="43" t="s">
        <v>125</v>
      </c>
      <c r="J439" s="72"/>
      <c r="K439" s="207">
        <v>48</v>
      </c>
    </row>
    <row r="440" spans="1:11" x14ac:dyDescent="0.25">
      <c r="A440" s="47" t="s">
        <v>101</v>
      </c>
      <c r="B440" s="2" t="s">
        <v>257</v>
      </c>
      <c r="C440" s="110" t="s">
        <v>151</v>
      </c>
      <c r="D440" s="23" t="s">
        <v>274</v>
      </c>
      <c r="E440" s="23"/>
      <c r="F440" s="55">
        <v>10</v>
      </c>
      <c r="G440" s="19" t="s">
        <v>426</v>
      </c>
      <c r="H440" s="23" t="s">
        <v>2</v>
      </c>
      <c r="I440" s="43" t="s">
        <v>388</v>
      </c>
      <c r="J440" s="72"/>
      <c r="K440" s="207">
        <v>43</v>
      </c>
    </row>
    <row r="441" spans="1:11" x14ac:dyDescent="0.25">
      <c r="A441" s="47" t="s">
        <v>101</v>
      </c>
      <c r="B441" s="2" t="s">
        <v>257</v>
      </c>
      <c r="C441" s="110" t="s">
        <v>151</v>
      </c>
      <c r="D441" s="23" t="s">
        <v>283</v>
      </c>
      <c r="E441" s="23"/>
      <c r="F441" s="55">
        <v>10</v>
      </c>
      <c r="G441" s="19" t="s">
        <v>29</v>
      </c>
      <c r="H441" s="23" t="s">
        <v>2</v>
      </c>
      <c r="I441" s="43" t="s">
        <v>126</v>
      </c>
      <c r="J441" s="72"/>
      <c r="K441" s="207">
        <v>58</v>
      </c>
    </row>
    <row r="442" spans="1:11" x14ac:dyDescent="0.25">
      <c r="A442" s="47" t="s">
        <v>101</v>
      </c>
      <c r="B442" s="2" t="s">
        <v>257</v>
      </c>
      <c r="C442" s="110" t="s">
        <v>151</v>
      </c>
      <c r="D442" s="23" t="s">
        <v>270</v>
      </c>
      <c r="E442" s="23"/>
      <c r="F442" s="55">
        <v>10</v>
      </c>
      <c r="G442" s="19" t="s">
        <v>220</v>
      </c>
      <c r="H442" s="23" t="s">
        <v>2</v>
      </c>
      <c r="I442" s="43"/>
      <c r="J442" s="72"/>
      <c r="K442" s="207">
        <v>58</v>
      </c>
    </row>
    <row r="443" spans="1:11" x14ac:dyDescent="0.25">
      <c r="A443" s="47" t="s">
        <v>101</v>
      </c>
      <c r="B443" s="2" t="s">
        <v>101</v>
      </c>
      <c r="C443" s="110" t="s">
        <v>151</v>
      </c>
      <c r="D443" s="23" t="s">
        <v>192</v>
      </c>
      <c r="E443" s="206"/>
      <c r="F443" s="55">
        <v>10</v>
      </c>
      <c r="G443" s="19" t="s">
        <v>29</v>
      </c>
      <c r="H443" s="23" t="s">
        <v>2</v>
      </c>
      <c r="I443" s="43" t="s">
        <v>3</v>
      </c>
      <c r="J443" s="72"/>
      <c r="K443" s="207">
        <v>45</v>
      </c>
    </row>
    <row r="444" spans="1:11" x14ac:dyDescent="0.25">
      <c r="A444" s="47" t="s">
        <v>101</v>
      </c>
      <c r="B444" s="2" t="s">
        <v>101</v>
      </c>
      <c r="C444" s="110" t="s">
        <v>151</v>
      </c>
      <c r="D444" s="23" t="s">
        <v>177</v>
      </c>
      <c r="E444" s="23"/>
      <c r="F444" s="55">
        <v>10</v>
      </c>
      <c r="G444" s="19" t="s">
        <v>6</v>
      </c>
      <c r="H444" s="23" t="s">
        <v>2</v>
      </c>
      <c r="I444" s="43" t="s">
        <v>212</v>
      </c>
      <c r="J444" s="72"/>
      <c r="K444" s="207">
        <v>42</v>
      </c>
    </row>
    <row r="445" spans="1:11" x14ac:dyDescent="0.25">
      <c r="A445" s="47" t="s">
        <v>101</v>
      </c>
      <c r="B445" s="2" t="s">
        <v>101</v>
      </c>
      <c r="C445" s="110" t="s">
        <v>151</v>
      </c>
      <c r="D445" s="23" t="s">
        <v>181</v>
      </c>
      <c r="E445" s="23"/>
      <c r="F445" s="55">
        <v>10</v>
      </c>
      <c r="G445" s="19" t="s">
        <v>6</v>
      </c>
      <c r="H445" s="23" t="s">
        <v>2</v>
      </c>
      <c r="I445" s="43" t="s">
        <v>144</v>
      </c>
      <c r="J445" s="72"/>
      <c r="K445" s="207">
        <v>52</v>
      </c>
    </row>
    <row r="446" spans="1:11" x14ac:dyDescent="0.25">
      <c r="A446" s="47" t="s">
        <v>101</v>
      </c>
      <c r="B446" s="2" t="s">
        <v>101</v>
      </c>
      <c r="C446" s="110" t="s">
        <v>151</v>
      </c>
      <c r="D446" s="23" t="s">
        <v>200</v>
      </c>
      <c r="E446" s="23"/>
      <c r="F446" s="55">
        <v>10</v>
      </c>
      <c r="G446" s="19" t="s">
        <v>29</v>
      </c>
      <c r="H446" s="23" t="s">
        <v>2</v>
      </c>
      <c r="I446" s="43" t="s">
        <v>5</v>
      </c>
      <c r="J446" s="72"/>
      <c r="K446" s="207">
        <v>50</v>
      </c>
    </row>
    <row r="447" spans="1:11" x14ac:dyDescent="0.25">
      <c r="A447" s="32" t="s">
        <v>102</v>
      </c>
      <c r="B447" s="2" t="s">
        <v>106</v>
      </c>
      <c r="C447" s="110" t="s">
        <v>151</v>
      </c>
      <c r="D447" s="23" t="s">
        <v>200</v>
      </c>
      <c r="E447" s="23"/>
      <c r="F447" s="55">
        <v>10</v>
      </c>
      <c r="G447" s="19" t="s">
        <v>27</v>
      </c>
      <c r="H447" s="23" t="s">
        <v>2</v>
      </c>
      <c r="I447" s="43" t="s">
        <v>5</v>
      </c>
      <c r="J447" s="69">
        <v>49.372759856630807</v>
      </c>
      <c r="K447" s="207">
        <v>60</v>
      </c>
    </row>
    <row r="448" spans="1:11" x14ac:dyDescent="0.25">
      <c r="A448" s="32" t="s">
        <v>102</v>
      </c>
      <c r="B448" s="2" t="s">
        <v>106</v>
      </c>
      <c r="C448" s="110" t="s">
        <v>151</v>
      </c>
      <c r="D448" s="23" t="s">
        <v>274</v>
      </c>
      <c r="E448" s="23"/>
      <c r="F448" s="55">
        <v>10</v>
      </c>
      <c r="G448" s="19" t="s">
        <v>34</v>
      </c>
      <c r="H448" s="23" t="s">
        <v>2</v>
      </c>
      <c r="I448" s="43" t="s">
        <v>338</v>
      </c>
      <c r="J448" s="69">
        <v>46.953405017921135</v>
      </c>
      <c r="K448" s="207">
        <v>60</v>
      </c>
    </row>
    <row r="449" spans="1:11" x14ac:dyDescent="0.25">
      <c r="A449" s="32" t="s">
        <v>102</v>
      </c>
      <c r="B449" s="2" t="s">
        <v>106</v>
      </c>
      <c r="C449" s="110" t="s">
        <v>151</v>
      </c>
      <c r="D449" s="23" t="s">
        <v>178</v>
      </c>
      <c r="E449" s="23"/>
      <c r="F449" s="55">
        <v>10</v>
      </c>
      <c r="G449" s="19" t="s">
        <v>11</v>
      </c>
      <c r="H449" s="23" t="s">
        <v>2</v>
      </c>
      <c r="I449" s="43" t="s">
        <v>148</v>
      </c>
      <c r="J449" s="69">
        <v>38.100358422939067</v>
      </c>
      <c r="K449" s="207">
        <v>53</v>
      </c>
    </row>
    <row r="450" spans="1:11" x14ac:dyDescent="0.25">
      <c r="A450" s="32" t="s">
        <v>102</v>
      </c>
      <c r="B450" s="2" t="s">
        <v>106</v>
      </c>
      <c r="C450" s="110" t="s">
        <v>151</v>
      </c>
      <c r="D450" s="23" t="s">
        <v>176</v>
      </c>
      <c r="E450" s="55" t="s">
        <v>379</v>
      </c>
      <c r="F450" s="55">
        <v>9</v>
      </c>
      <c r="G450" s="43" t="s">
        <v>136</v>
      </c>
      <c r="H450" s="23" t="s">
        <v>1</v>
      </c>
      <c r="I450" s="43" t="s">
        <v>8</v>
      </c>
      <c r="J450" s="69">
        <v>33.942652329749116</v>
      </c>
      <c r="K450" s="207">
        <v>45</v>
      </c>
    </row>
    <row r="451" spans="1:11" x14ac:dyDescent="0.25">
      <c r="A451" s="32" t="s">
        <v>102</v>
      </c>
      <c r="B451" s="2" t="s">
        <v>106</v>
      </c>
      <c r="C451" s="110" t="s">
        <v>151</v>
      </c>
      <c r="D451" s="23" t="s">
        <v>181</v>
      </c>
      <c r="E451" s="23"/>
      <c r="F451" s="55">
        <v>10</v>
      </c>
      <c r="G451" s="19" t="s">
        <v>34</v>
      </c>
      <c r="H451" s="23" t="s">
        <v>2</v>
      </c>
      <c r="I451" s="43" t="s">
        <v>144</v>
      </c>
      <c r="J451" s="69">
        <v>57.060931899641567</v>
      </c>
      <c r="K451" s="207">
        <v>60</v>
      </c>
    </row>
    <row r="452" spans="1:11" x14ac:dyDescent="0.25">
      <c r="A452" s="47" t="s">
        <v>102</v>
      </c>
      <c r="B452" s="2" t="s">
        <v>106</v>
      </c>
      <c r="C452" s="110" t="s">
        <v>151</v>
      </c>
      <c r="D452" s="23" t="s">
        <v>169</v>
      </c>
      <c r="E452" s="23"/>
      <c r="F452" s="55">
        <v>10</v>
      </c>
      <c r="G452" s="19" t="s">
        <v>32</v>
      </c>
      <c r="H452" s="23" t="s">
        <v>2</v>
      </c>
      <c r="I452" s="43" t="s">
        <v>134</v>
      </c>
      <c r="J452" s="236"/>
      <c r="K452" s="207">
        <v>45</v>
      </c>
    </row>
    <row r="453" spans="1:11" x14ac:dyDescent="0.25">
      <c r="A453" s="32" t="s">
        <v>102</v>
      </c>
      <c r="B453" s="2" t="s">
        <v>106</v>
      </c>
      <c r="C453" s="110" t="s">
        <v>151</v>
      </c>
      <c r="D453" s="23" t="s">
        <v>163</v>
      </c>
      <c r="E453" s="23"/>
      <c r="F453" s="55">
        <v>10</v>
      </c>
      <c r="G453" s="19" t="s">
        <v>27</v>
      </c>
      <c r="H453" s="23" t="s">
        <v>2</v>
      </c>
      <c r="I453" s="43" t="s">
        <v>122</v>
      </c>
      <c r="J453" s="69">
        <v>57.598566308243733</v>
      </c>
      <c r="K453" s="207">
        <v>60</v>
      </c>
    </row>
    <row r="454" spans="1:11" x14ac:dyDescent="0.25">
      <c r="A454" s="32" t="s">
        <v>102</v>
      </c>
      <c r="B454" s="2" t="s">
        <v>234</v>
      </c>
      <c r="C454" s="110" t="s">
        <v>151</v>
      </c>
      <c r="D454" s="23" t="s">
        <v>200</v>
      </c>
      <c r="E454" s="23"/>
      <c r="F454" s="55">
        <v>9</v>
      </c>
      <c r="G454" s="19" t="s">
        <v>135</v>
      </c>
      <c r="H454" s="23" t="s">
        <v>2</v>
      </c>
      <c r="I454" s="43" t="s">
        <v>5</v>
      </c>
      <c r="J454" s="72">
        <f>+[1]CONSOLIDADO!$G$39</f>
        <v>45.304659498207897</v>
      </c>
      <c r="K454" s="207">
        <v>100</v>
      </c>
    </row>
    <row r="455" spans="1:11" x14ac:dyDescent="0.25">
      <c r="A455" s="32" t="s">
        <v>102</v>
      </c>
      <c r="B455" s="2" t="s">
        <v>234</v>
      </c>
      <c r="C455" s="110" t="s">
        <v>151</v>
      </c>
      <c r="D455" s="23" t="s">
        <v>274</v>
      </c>
      <c r="E455" s="23"/>
      <c r="F455" s="55">
        <v>9</v>
      </c>
      <c r="G455" s="19" t="s">
        <v>135</v>
      </c>
      <c r="H455" s="23" t="s">
        <v>2</v>
      </c>
      <c r="I455" s="43" t="s">
        <v>338</v>
      </c>
      <c r="J455" s="72">
        <f>+[1]CONSOLIDADO!$G$44</f>
        <v>45.304659498207897</v>
      </c>
      <c r="K455" s="207">
        <v>100</v>
      </c>
    </row>
    <row r="456" spans="1:11" x14ac:dyDescent="0.25">
      <c r="A456" s="32" t="s">
        <v>102</v>
      </c>
      <c r="B456" s="2" t="s">
        <v>234</v>
      </c>
      <c r="C456" s="110" t="s">
        <v>151</v>
      </c>
      <c r="D456" s="23" t="s">
        <v>178</v>
      </c>
      <c r="E456" s="23"/>
      <c r="F456" s="55">
        <v>9</v>
      </c>
      <c r="G456" s="19" t="s">
        <v>136</v>
      </c>
      <c r="H456" s="23" t="s">
        <v>2</v>
      </c>
      <c r="I456" s="43" t="s">
        <v>148</v>
      </c>
      <c r="J456" s="72">
        <f>+[1]CONSOLIDADO!$G$40</f>
        <v>75.73476702508961</v>
      </c>
      <c r="K456" s="207">
        <v>100</v>
      </c>
    </row>
    <row r="457" spans="1:11" x14ac:dyDescent="0.25">
      <c r="A457" s="32" t="s">
        <v>102</v>
      </c>
      <c r="B457" s="2" t="s">
        <v>234</v>
      </c>
      <c r="C457" s="110" t="s">
        <v>151</v>
      </c>
      <c r="D457" s="23" t="s">
        <v>176</v>
      </c>
      <c r="E457" s="23"/>
      <c r="F457" s="55">
        <v>9</v>
      </c>
      <c r="G457" s="19" t="s">
        <v>131</v>
      </c>
      <c r="H457" s="23" t="s">
        <v>2</v>
      </c>
      <c r="I457" s="43" t="s">
        <v>8</v>
      </c>
      <c r="J457" s="72">
        <f>+[1]CONSOLIDADO!$G$41</f>
        <v>45.304659498207897</v>
      </c>
      <c r="K457" s="207">
        <v>100</v>
      </c>
    </row>
    <row r="458" spans="1:11" x14ac:dyDescent="0.25">
      <c r="A458" s="32" t="s">
        <v>102</v>
      </c>
      <c r="B458" s="2" t="s">
        <v>234</v>
      </c>
      <c r="C458" s="110" t="s">
        <v>151</v>
      </c>
      <c r="D458" s="23" t="s">
        <v>181</v>
      </c>
      <c r="E458" s="23"/>
      <c r="F458" s="55">
        <v>9</v>
      </c>
      <c r="G458" s="19" t="s">
        <v>136</v>
      </c>
      <c r="H458" s="23" t="s">
        <v>2</v>
      </c>
      <c r="I458" s="43" t="s">
        <v>144</v>
      </c>
      <c r="J458" s="72">
        <f>+[1]CONSOLIDADO!$G$42</f>
        <v>45.752688172043015</v>
      </c>
      <c r="K458" s="207">
        <v>100</v>
      </c>
    </row>
    <row r="459" spans="1:11" x14ac:dyDescent="0.25">
      <c r="A459" s="32" t="s">
        <v>102</v>
      </c>
      <c r="B459" s="2" t="s">
        <v>234</v>
      </c>
      <c r="C459" s="110" t="s">
        <v>151</v>
      </c>
      <c r="D459" s="23" t="s">
        <v>163</v>
      </c>
      <c r="E459" s="23"/>
      <c r="F459" s="55">
        <v>9</v>
      </c>
      <c r="G459" s="19" t="s">
        <v>136</v>
      </c>
      <c r="H459" s="23" t="s">
        <v>2</v>
      </c>
      <c r="I459" s="43" t="s">
        <v>122</v>
      </c>
      <c r="J459" s="72">
        <f>+[1]CONSOLIDADO!$G$43</f>
        <v>45.734767025089617</v>
      </c>
      <c r="K459" s="207" t="s">
        <v>118</v>
      </c>
    </row>
    <row r="460" spans="1:11" x14ac:dyDescent="0.25">
      <c r="A460" s="32" t="s">
        <v>102</v>
      </c>
      <c r="B460" s="2" t="s">
        <v>107</v>
      </c>
      <c r="C460" s="110" t="s">
        <v>151</v>
      </c>
      <c r="D460" s="23" t="s">
        <v>270</v>
      </c>
      <c r="E460" s="23"/>
      <c r="F460" s="55">
        <v>9</v>
      </c>
      <c r="G460" s="19" t="s">
        <v>219</v>
      </c>
      <c r="H460" s="23" t="s">
        <v>2</v>
      </c>
      <c r="I460" s="43" t="s">
        <v>337</v>
      </c>
      <c r="J460" s="72">
        <f>+[1]CONSOLIDADO!$G$158</f>
        <v>45.483870967741957</v>
      </c>
      <c r="K460" s="207" t="s">
        <v>118</v>
      </c>
    </row>
    <row r="461" spans="1:11" x14ac:dyDescent="0.25">
      <c r="A461" s="32" t="s">
        <v>102</v>
      </c>
      <c r="B461" s="2" t="s">
        <v>107</v>
      </c>
      <c r="C461" s="110" t="s">
        <v>151</v>
      </c>
      <c r="D461" s="23" t="s">
        <v>200</v>
      </c>
      <c r="E461" s="23"/>
      <c r="F461" s="55">
        <v>9</v>
      </c>
      <c r="G461" s="19" t="s">
        <v>31</v>
      </c>
      <c r="H461" s="23" t="s">
        <v>2</v>
      </c>
      <c r="I461" s="43" t="s">
        <v>5</v>
      </c>
      <c r="J461" s="72">
        <f>+[1]CONSOLIDADO!$G$149</f>
        <v>78.207885304659513</v>
      </c>
      <c r="K461" s="207" t="s">
        <v>118</v>
      </c>
    </row>
    <row r="462" spans="1:11" x14ac:dyDescent="0.25">
      <c r="A462" s="32" t="s">
        <v>102</v>
      </c>
      <c r="B462" s="2" t="s">
        <v>107</v>
      </c>
      <c r="C462" s="110" t="s">
        <v>151</v>
      </c>
      <c r="D462" s="23" t="s">
        <v>274</v>
      </c>
      <c r="E462" s="23"/>
      <c r="F462" s="55">
        <v>9</v>
      </c>
      <c r="G462" s="19" t="s">
        <v>135</v>
      </c>
      <c r="H462" s="23" t="s">
        <v>2</v>
      </c>
      <c r="I462" s="43" t="s">
        <v>338</v>
      </c>
      <c r="J462" s="72">
        <f>+[1]CONSOLIDADO!$G$159</f>
        <v>75.519713261648761</v>
      </c>
      <c r="K462" s="207" t="s">
        <v>118</v>
      </c>
    </row>
    <row r="463" spans="1:11" x14ac:dyDescent="0.25">
      <c r="A463" s="32" t="s">
        <v>102</v>
      </c>
      <c r="B463" s="2" t="s">
        <v>107</v>
      </c>
      <c r="C463" s="110" t="s">
        <v>151</v>
      </c>
      <c r="D463" s="2" t="s">
        <v>277</v>
      </c>
      <c r="E463" s="2"/>
      <c r="F463" s="55">
        <v>9</v>
      </c>
      <c r="G463" s="19" t="s">
        <v>219</v>
      </c>
      <c r="H463" s="23" t="s">
        <v>2</v>
      </c>
      <c r="I463" s="43" t="s">
        <v>202</v>
      </c>
      <c r="J463" s="72">
        <f>+[1]CONSOLIDADO!$G$150</f>
        <v>34.551971326164882</v>
      </c>
      <c r="K463" s="207" t="s">
        <v>118</v>
      </c>
    </row>
    <row r="464" spans="1:11" x14ac:dyDescent="0.25">
      <c r="A464" s="32" t="s">
        <v>102</v>
      </c>
      <c r="B464" s="2" t="s">
        <v>107</v>
      </c>
      <c r="C464" s="110" t="s">
        <v>151</v>
      </c>
      <c r="D464" s="23" t="s">
        <v>176</v>
      </c>
      <c r="E464" s="23"/>
      <c r="F464" s="55">
        <v>10</v>
      </c>
      <c r="G464" s="19" t="s">
        <v>27</v>
      </c>
      <c r="H464" s="23" t="s">
        <v>2</v>
      </c>
      <c r="I464" s="43" t="s">
        <v>8</v>
      </c>
      <c r="J464" s="72">
        <f>+[1]CONSOLIDADO!$G$152</f>
        <v>77.598566308243733</v>
      </c>
      <c r="K464" s="207" t="s">
        <v>118</v>
      </c>
    </row>
    <row r="465" spans="1:11" x14ac:dyDescent="0.25">
      <c r="A465" s="32" t="s">
        <v>102</v>
      </c>
      <c r="B465" s="2" t="s">
        <v>107</v>
      </c>
      <c r="C465" s="110" t="s">
        <v>151</v>
      </c>
      <c r="D465" s="2" t="s">
        <v>169</v>
      </c>
      <c r="E465" s="2"/>
      <c r="F465" s="55">
        <v>9</v>
      </c>
      <c r="G465" s="19" t="s">
        <v>135</v>
      </c>
      <c r="H465" s="23" t="s">
        <v>2</v>
      </c>
      <c r="I465" s="43" t="s">
        <v>134</v>
      </c>
      <c r="J465" s="72">
        <f>+[1]CONSOLIDADO!$G$153</f>
        <v>66.953405017921142</v>
      </c>
      <c r="K465" s="207" t="s">
        <v>118</v>
      </c>
    </row>
    <row r="466" spans="1:11" x14ac:dyDescent="0.25">
      <c r="A466" s="32" t="s">
        <v>102</v>
      </c>
      <c r="B466" s="2" t="s">
        <v>107</v>
      </c>
      <c r="C466" s="110" t="s">
        <v>151</v>
      </c>
      <c r="D466" s="23" t="s">
        <v>181</v>
      </c>
      <c r="E466" s="55" t="s">
        <v>368</v>
      </c>
      <c r="F466" s="55">
        <v>11</v>
      </c>
      <c r="G466" s="19" t="s">
        <v>377</v>
      </c>
      <c r="H466" s="23" t="s">
        <v>2</v>
      </c>
      <c r="I466" s="43" t="s">
        <v>144</v>
      </c>
      <c r="J466" s="72">
        <f>+[1]CONSOLIDADO!$G$154</f>
        <v>44.587813620071692</v>
      </c>
      <c r="K466" s="207" t="s">
        <v>118</v>
      </c>
    </row>
    <row r="467" spans="1:11" x14ac:dyDescent="0.25">
      <c r="A467" s="32" t="s">
        <v>102</v>
      </c>
      <c r="B467" s="2" t="s">
        <v>107</v>
      </c>
      <c r="C467" s="110" t="s">
        <v>151</v>
      </c>
      <c r="D467" s="23" t="s">
        <v>163</v>
      </c>
      <c r="E467" s="23"/>
      <c r="F467" s="55">
        <v>9</v>
      </c>
      <c r="G467" s="19" t="s">
        <v>131</v>
      </c>
      <c r="H467" s="23" t="s">
        <v>2</v>
      </c>
      <c r="I467" s="43" t="s">
        <v>122</v>
      </c>
      <c r="J467" s="72">
        <f>+[1]CONSOLIDADO!$G$151</f>
        <v>67.849462365591421</v>
      </c>
      <c r="K467" s="207" t="s">
        <v>118</v>
      </c>
    </row>
    <row r="468" spans="1:11" x14ac:dyDescent="0.25">
      <c r="A468" s="32" t="s">
        <v>102</v>
      </c>
      <c r="B468" s="2" t="s">
        <v>107</v>
      </c>
      <c r="C468" s="110" t="s">
        <v>151</v>
      </c>
      <c r="D468" s="2" t="s">
        <v>285</v>
      </c>
      <c r="E468" s="2"/>
      <c r="F468" s="55">
        <v>11</v>
      </c>
      <c r="G468" s="19" t="s">
        <v>203</v>
      </c>
      <c r="H468" s="23" t="s">
        <v>2</v>
      </c>
      <c r="I468" s="43" t="s">
        <v>342</v>
      </c>
      <c r="J468" s="72">
        <f>+[1]CONSOLIDADO!$G$156</f>
        <v>44.677419354838733</v>
      </c>
      <c r="K468" s="207" t="s">
        <v>118</v>
      </c>
    </row>
    <row r="469" spans="1:11" x14ac:dyDescent="0.25">
      <c r="A469" s="32" t="s">
        <v>102</v>
      </c>
      <c r="B469" s="2" t="s">
        <v>107</v>
      </c>
      <c r="C469" s="110" t="s">
        <v>151</v>
      </c>
      <c r="D469" s="23" t="s">
        <v>157</v>
      </c>
      <c r="E469" s="23"/>
      <c r="F469" s="55">
        <v>10</v>
      </c>
      <c r="G469" s="19" t="s">
        <v>27</v>
      </c>
      <c r="H469" s="23" t="s">
        <v>2</v>
      </c>
      <c r="I469" s="43" t="s">
        <v>125</v>
      </c>
      <c r="J469" s="72">
        <f>+[1]CONSOLIDADO!$G$157</f>
        <v>78.136200716845877</v>
      </c>
      <c r="K469" s="207" t="s">
        <v>118</v>
      </c>
    </row>
    <row r="470" spans="1:11" x14ac:dyDescent="0.25">
      <c r="A470" s="32" t="s">
        <v>102</v>
      </c>
      <c r="B470" s="2" t="s">
        <v>107</v>
      </c>
      <c r="C470" s="110" t="s">
        <v>151</v>
      </c>
      <c r="D470" s="2" t="s">
        <v>290</v>
      </c>
      <c r="E470" s="2"/>
      <c r="F470" s="55">
        <v>9</v>
      </c>
      <c r="G470" s="19" t="s">
        <v>21</v>
      </c>
      <c r="H470" s="23" t="s">
        <v>2</v>
      </c>
      <c r="I470" s="43" t="s">
        <v>211</v>
      </c>
      <c r="J470" s="72">
        <f>+[1]CONSOLIDADO!$G$155</f>
        <v>47.060931899641588</v>
      </c>
      <c r="K470" s="207" t="s">
        <v>118</v>
      </c>
    </row>
    <row r="471" spans="1:11" x14ac:dyDescent="0.25">
      <c r="A471" s="32" t="s">
        <v>102</v>
      </c>
      <c r="B471" s="2" t="s">
        <v>103</v>
      </c>
      <c r="C471" s="110" t="s">
        <v>151</v>
      </c>
      <c r="D471" s="23" t="s">
        <v>200</v>
      </c>
      <c r="E471" s="23"/>
      <c r="F471" s="55">
        <v>10</v>
      </c>
      <c r="G471" s="19" t="s">
        <v>6</v>
      </c>
      <c r="H471" s="23" t="s">
        <v>2</v>
      </c>
      <c r="I471" s="43" t="s">
        <v>5</v>
      </c>
      <c r="J471" s="72">
        <f>+[1]CONSOLIDADO!$G$178</f>
        <v>33.548387096774199</v>
      </c>
      <c r="K471" s="207">
        <v>53</v>
      </c>
    </row>
    <row r="472" spans="1:11" x14ac:dyDescent="0.25">
      <c r="A472" s="32" t="s">
        <v>102</v>
      </c>
      <c r="B472" s="2" t="s">
        <v>103</v>
      </c>
      <c r="C472" s="110" t="s">
        <v>151</v>
      </c>
      <c r="D472" s="23" t="s">
        <v>274</v>
      </c>
      <c r="E472" s="23"/>
      <c r="F472" s="55">
        <v>10</v>
      </c>
      <c r="G472" s="19" t="s">
        <v>6</v>
      </c>
      <c r="H472" s="23" t="s">
        <v>2</v>
      </c>
      <c r="I472" s="43" t="s">
        <v>338</v>
      </c>
      <c r="J472" s="72">
        <f>+[1]CONSOLIDADO!$G$178</f>
        <v>33.548387096774199</v>
      </c>
      <c r="K472" s="207" t="s">
        <v>118</v>
      </c>
    </row>
    <row r="473" spans="1:11" x14ac:dyDescent="0.25">
      <c r="A473" s="32" t="s">
        <v>102</v>
      </c>
      <c r="B473" s="2" t="s">
        <v>103</v>
      </c>
      <c r="C473" s="110" t="s">
        <v>151</v>
      </c>
      <c r="D473" s="23" t="s">
        <v>176</v>
      </c>
      <c r="E473" s="23"/>
      <c r="F473" s="55">
        <v>10</v>
      </c>
      <c r="G473" s="19" t="s">
        <v>6</v>
      </c>
      <c r="H473" s="23" t="s">
        <v>2</v>
      </c>
      <c r="I473" s="43" t="s">
        <v>8</v>
      </c>
      <c r="J473" s="72">
        <f>+[1]CONSOLIDADO!$G$180</f>
        <v>36.971326164874561</v>
      </c>
      <c r="K473" s="207">
        <v>58</v>
      </c>
    </row>
    <row r="474" spans="1:11" x14ac:dyDescent="0.25">
      <c r="A474" s="32" t="s">
        <v>102</v>
      </c>
      <c r="B474" s="2" t="s">
        <v>103</v>
      </c>
      <c r="C474" s="110" t="s">
        <v>151</v>
      </c>
      <c r="D474" s="23" t="s">
        <v>181</v>
      </c>
      <c r="E474" s="23"/>
      <c r="F474" s="55">
        <v>11</v>
      </c>
      <c r="G474" s="19" t="s">
        <v>307</v>
      </c>
      <c r="H474" s="23" t="s">
        <v>2</v>
      </c>
      <c r="I474" s="43" t="s">
        <v>144</v>
      </c>
      <c r="J474" s="72">
        <f>+[1]CONSOLIDADO!$G$181</f>
        <v>38.853046594982082</v>
      </c>
      <c r="K474" s="207">
        <v>45</v>
      </c>
    </row>
    <row r="475" spans="1:11" x14ac:dyDescent="0.25">
      <c r="A475" s="32" t="s">
        <v>102</v>
      </c>
      <c r="B475" s="2" t="s">
        <v>103</v>
      </c>
      <c r="C475" s="110" t="s">
        <v>151</v>
      </c>
      <c r="D475" s="23" t="s">
        <v>163</v>
      </c>
      <c r="E475" s="23"/>
      <c r="F475" s="55">
        <v>12</v>
      </c>
      <c r="G475" s="19" t="s">
        <v>308</v>
      </c>
      <c r="H475" s="23" t="s">
        <v>2</v>
      </c>
      <c r="I475" s="43" t="s">
        <v>122</v>
      </c>
      <c r="J475" s="72">
        <f>+[1]CONSOLIDADO!$G$182</f>
        <v>32.831541218638002</v>
      </c>
      <c r="K475" s="207">
        <v>53</v>
      </c>
    </row>
    <row r="476" spans="1:11" x14ac:dyDescent="0.25">
      <c r="A476" s="32" t="s">
        <v>102</v>
      </c>
      <c r="B476" s="2" t="s">
        <v>255</v>
      </c>
      <c r="C476" s="110" t="s">
        <v>151</v>
      </c>
      <c r="D476" s="23" t="s">
        <v>200</v>
      </c>
      <c r="E476" s="23"/>
      <c r="F476" s="55">
        <v>9</v>
      </c>
      <c r="G476" s="19" t="s">
        <v>136</v>
      </c>
      <c r="H476" s="23" t="s">
        <v>2</v>
      </c>
      <c r="I476" s="43" t="s">
        <v>5</v>
      </c>
      <c r="J476" s="72">
        <f>+[1]CONSOLIDADO!$G$292</f>
        <v>44.229390681003593</v>
      </c>
      <c r="K476" s="207">
        <v>45</v>
      </c>
    </row>
    <row r="477" spans="1:11" x14ac:dyDescent="0.25">
      <c r="A477" s="32" t="s">
        <v>102</v>
      </c>
      <c r="B477" s="2" t="s">
        <v>255</v>
      </c>
      <c r="C477" s="110" t="s">
        <v>151</v>
      </c>
      <c r="D477" s="23" t="s">
        <v>274</v>
      </c>
      <c r="E477" s="23"/>
      <c r="F477" s="55">
        <v>9</v>
      </c>
      <c r="G477" s="19" t="s">
        <v>131</v>
      </c>
      <c r="H477" s="23" t="s">
        <v>2</v>
      </c>
      <c r="I477" s="43" t="s">
        <v>338</v>
      </c>
      <c r="J477" s="72">
        <f>+[1]CONSOLIDADO!$G$296</f>
        <v>44.498207885304673</v>
      </c>
      <c r="K477" s="207" t="s">
        <v>118</v>
      </c>
    </row>
    <row r="478" spans="1:11" x14ac:dyDescent="0.25">
      <c r="A478" s="32" t="s">
        <v>102</v>
      </c>
      <c r="B478" s="2" t="s">
        <v>255</v>
      </c>
      <c r="C478" s="110" t="s">
        <v>151</v>
      </c>
      <c r="D478" s="23" t="s">
        <v>181</v>
      </c>
      <c r="E478" s="23"/>
      <c r="F478" s="55">
        <v>9</v>
      </c>
      <c r="G478" s="19" t="s">
        <v>131</v>
      </c>
      <c r="H478" s="23" t="s">
        <v>2</v>
      </c>
      <c r="I478" s="43" t="s">
        <v>144</v>
      </c>
      <c r="J478" s="72">
        <f>+[1]CONSOLIDADO!$G$293</f>
        <v>45.304659498207897</v>
      </c>
      <c r="K478" s="207">
        <v>60</v>
      </c>
    </row>
    <row r="479" spans="1:11" x14ac:dyDescent="0.25">
      <c r="A479" s="32" t="s">
        <v>102</v>
      </c>
      <c r="B479" s="2" t="s">
        <v>255</v>
      </c>
      <c r="C479" s="110" t="s">
        <v>151</v>
      </c>
      <c r="D479" s="23" t="s">
        <v>163</v>
      </c>
      <c r="E479" s="23"/>
      <c r="F479" s="55">
        <v>12</v>
      </c>
      <c r="G479" s="19" t="s">
        <v>16</v>
      </c>
      <c r="H479" s="23" t="s">
        <v>2</v>
      </c>
      <c r="I479" s="43" t="s">
        <v>122</v>
      </c>
      <c r="J479" s="72">
        <f>+[1]CONSOLIDADO!$G$294</f>
        <v>45.304659498207897</v>
      </c>
      <c r="K479" s="207">
        <v>60</v>
      </c>
    </row>
    <row r="480" spans="1:11" x14ac:dyDescent="0.25">
      <c r="A480" s="32" t="s">
        <v>102</v>
      </c>
      <c r="B480" s="2" t="s">
        <v>255</v>
      </c>
      <c r="C480" s="110" t="s">
        <v>151</v>
      </c>
      <c r="D480" s="23" t="s">
        <v>157</v>
      </c>
      <c r="E480" s="23"/>
      <c r="F480" s="55">
        <v>9</v>
      </c>
      <c r="G480" s="19" t="s">
        <v>136</v>
      </c>
      <c r="H480" s="23" t="s">
        <v>2</v>
      </c>
      <c r="I480" s="43" t="s">
        <v>125</v>
      </c>
      <c r="J480" s="72">
        <f>+[1]CONSOLIDADO!$G$295</f>
        <v>31.057347670250895</v>
      </c>
      <c r="K480" s="207" t="s">
        <v>118</v>
      </c>
    </row>
    <row r="481" spans="1:11" x14ac:dyDescent="0.25">
      <c r="A481" s="32" t="s">
        <v>102</v>
      </c>
      <c r="B481" s="2" t="s">
        <v>104</v>
      </c>
      <c r="C481" s="110" t="s">
        <v>151</v>
      </c>
      <c r="D481" s="23" t="s">
        <v>200</v>
      </c>
      <c r="E481" s="23"/>
      <c r="F481" s="55">
        <v>10</v>
      </c>
      <c r="G481" s="19" t="s">
        <v>146</v>
      </c>
      <c r="H481" s="23" t="s">
        <v>2</v>
      </c>
      <c r="I481" s="43" t="s">
        <v>5</v>
      </c>
      <c r="J481" s="72">
        <f>+[1]CONSOLIDADO!$G$302</f>
        <v>52.114695340501797</v>
      </c>
      <c r="K481" s="207">
        <v>63</v>
      </c>
    </row>
    <row r="482" spans="1:11" x14ac:dyDescent="0.25">
      <c r="A482" s="32" t="s">
        <v>102</v>
      </c>
      <c r="B482" s="2" t="s">
        <v>104</v>
      </c>
      <c r="C482" s="110" t="s">
        <v>151</v>
      </c>
      <c r="D482" s="23" t="s">
        <v>274</v>
      </c>
      <c r="E482" s="23"/>
      <c r="F482" s="55">
        <v>11</v>
      </c>
      <c r="G482" s="19" t="s">
        <v>218</v>
      </c>
      <c r="H482" s="23" t="s">
        <v>2</v>
      </c>
      <c r="I482" s="43" t="s">
        <v>338</v>
      </c>
      <c r="J482" s="72">
        <f>+[1]CONSOLIDADO!$G$301</f>
        <v>51.254480286738357</v>
      </c>
      <c r="K482" s="207">
        <v>60</v>
      </c>
    </row>
    <row r="483" spans="1:11" x14ac:dyDescent="0.25">
      <c r="A483" s="32" t="s">
        <v>102</v>
      </c>
      <c r="B483" s="2" t="s">
        <v>104</v>
      </c>
      <c r="C483" s="110" t="s">
        <v>151</v>
      </c>
      <c r="D483" s="23" t="s">
        <v>176</v>
      </c>
      <c r="E483" s="23"/>
      <c r="F483" s="55">
        <v>10</v>
      </c>
      <c r="G483" s="19" t="s">
        <v>146</v>
      </c>
      <c r="H483" s="23" t="s">
        <v>2</v>
      </c>
      <c r="I483" s="43" t="s">
        <v>8</v>
      </c>
      <c r="J483" s="72">
        <f>+[1]CONSOLIDADO!$G$304</f>
        <v>53.351254480286734</v>
      </c>
      <c r="K483" s="207">
        <v>60</v>
      </c>
    </row>
    <row r="484" spans="1:11" x14ac:dyDescent="0.25">
      <c r="A484" s="32" t="s">
        <v>102</v>
      </c>
      <c r="B484" s="2" t="s">
        <v>104</v>
      </c>
      <c r="C484" s="110" t="s">
        <v>151</v>
      </c>
      <c r="D484" s="23" t="s">
        <v>181</v>
      </c>
      <c r="E484" s="23"/>
      <c r="F484" s="55">
        <v>10</v>
      </c>
      <c r="G484" s="19" t="s">
        <v>146</v>
      </c>
      <c r="H484" s="23" t="s">
        <v>2</v>
      </c>
      <c r="I484" s="43" t="s">
        <v>144</v>
      </c>
      <c r="J484" s="72">
        <f>+[1]CONSOLIDADO!$G$305</f>
        <v>50.286738351254492</v>
      </c>
      <c r="K484" s="207">
        <v>60</v>
      </c>
    </row>
    <row r="485" spans="1:11" x14ac:dyDescent="0.25">
      <c r="A485" s="32" t="s">
        <v>102</v>
      </c>
      <c r="B485" s="2" t="s">
        <v>104</v>
      </c>
      <c r="C485" s="110" t="s">
        <v>151</v>
      </c>
      <c r="D485" s="23" t="s">
        <v>163</v>
      </c>
      <c r="E485" s="23"/>
      <c r="F485" s="55">
        <v>9</v>
      </c>
      <c r="G485" s="19" t="s">
        <v>35</v>
      </c>
      <c r="H485" s="23" t="s">
        <v>2</v>
      </c>
      <c r="I485" s="43" t="s">
        <v>122</v>
      </c>
      <c r="J485" s="72">
        <f>+[1]CONSOLIDADO!$G$306</f>
        <v>44.229390681003601</v>
      </c>
      <c r="K485" s="207" t="s">
        <v>118</v>
      </c>
    </row>
    <row r="486" spans="1:11" x14ac:dyDescent="0.25">
      <c r="A486" s="32" t="s">
        <v>102</v>
      </c>
      <c r="B486" s="2" t="s">
        <v>256</v>
      </c>
      <c r="C486" s="110" t="s">
        <v>151</v>
      </c>
      <c r="D486" s="23" t="s">
        <v>200</v>
      </c>
      <c r="E486" s="23"/>
      <c r="F486" s="55">
        <f>2027-2018</f>
        <v>9</v>
      </c>
      <c r="G486" s="19" t="s">
        <v>135</v>
      </c>
      <c r="H486" s="23" t="s">
        <v>2</v>
      </c>
      <c r="I486" s="43" t="s">
        <v>5</v>
      </c>
      <c r="J486" s="72">
        <f>+[1]CONSOLIDADO!$G$339</f>
        <v>46.559139784946247</v>
      </c>
      <c r="K486" s="207" t="s">
        <v>118</v>
      </c>
    </row>
    <row r="487" spans="1:11" x14ac:dyDescent="0.25">
      <c r="A487" s="32" t="s">
        <v>102</v>
      </c>
      <c r="B487" s="2" t="s">
        <v>256</v>
      </c>
      <c r="C487" s="110" t="s">
        <v>151</v>
      </c>
      <c r="D487" s="23" t="s">
        <v>274</v>
      </c>
      <c r="E487" s="23"/>
      <c r="F487" s="55">
        <f>2027-2018</f>
        <v>9</v>
      </c>
      <c r="G487" s="19" t="s">
        <v>135</v>
      </c>
      <c r="H487" s="23" t="s">
        <v>2</v>
      </c>
      <c r="I487" s="43" t="s">
        <v>338</v>
      </c>
      <c r="J487" s="72">
        <f>+[1]CONSOLIDADO!$G$345</f>
        <v>47.741935483870975</v>
      </c>
      <c r="K487" s="207">
        <v>100</v>
      </c>
    </row>
    <row r="488" spans="1:11" x14ac:dyDescent="0.25">
      <c r="A488" s="32" t="s">
        <v>102</v>
      </c>
      <c r="B488" s="2" t="s">
        <v>256</v>
      </c>
      <c r="C488" s="110" t="s">
        <v>151</v>
      </c>
      <c r="D488" s="23" t="s">
        <v>176</v>
      </c>
      <c r="E488" s="23"/>
      <c r="F488" s="55">
        <f>2027-2018</f>
        <v>9</v>
      </c>
      <c r="G488" s="19" t="s">
        <v>135</v>
      </c>
      <c r="H488" s="23" t="s">
        <v>2</v>
      </c>
      <c r="I488" s="43" t="s">
        <v>8</v>
      </c>
      <c r="J488" s="72">
        <f>+[1]CONSOLIDADO!$G$340</f>
        <v>49.892473118279568</v>
      </c>
      <c r="K488" s="207">
        <v>100</v>
      </c>
    </row>
    <row r="489" spans="1:11" x14ac:dyDescent="0.25">
      <c r="A489" s="32" t="s">
        <v>102</v>
      </c>
      <c r="B489" s="2" t="s">
        <v>256</v>
      </c>
      <c r="C489" s="110" t="s">
        <v>151</v>
      </c>
      <c r="D489" s="23" t="s">
        <v>181</v>
      </c>
      <c r="E489" s="23"/>
      <c r="F489" s="55">
        <f>2027-2018</f>
        <v>9</v>
      </c>
      <c r="G489" s="19" t="s">
        <v>135</v>
      </c>
      <c r="H489" s="23" t="s">
        <v>2</v>
      </c>
      <c r="I489" s="43" t="s">
        <v>144</v>
      </c>
      <c r="J489" s="72">
        <f>+[1]CONSOLIDADO!$G$341</f>
        <v>48.74551971326165</v>
      </c>
      <c r="K489" s="207" t="s">
        <v>118</v>
      </c>
    </row>
    <row r="490" spans="1:11" x14ac:dyDescent="0.25">
      <c r="A490" s="32" t="s">
        <v>102</v>
      </c>
      <c r="B490" s="2" t="s">
        <v>256</v>
      </c>
      <c r="C490" s="110" t="s">
        <v>151</v>
      </c>
      <c r="D490" s="23" t="s">
        <v>163</v>
      </c>
      <c r="E490" s="23"/>
      <c r="F490" s="55">
        <v>9</v>
      </c>
      <c r="G490" s="19" t="s">
        <v>135</v>
      </c>
      <c r="H490" s="23" t="s">
        <v>2</v>
      </c>
      <c r="I490" s="43" t="s">
        <v>122</v>
      </c>
      <c r="J490" s="72">
        <f>+[1]CONSOLIDADO!$G$342</f>
        <v>49.713261648745522</v>
      </c>
      <c r="K490" s="207">
        <v>100</v>
      </c>
    </row>
    <row r="491" spans="1:11" x14ac:dyDescent="0.25">
      <c r="A491" s="32" t="s">
        <v>102</v>
      </c>
      <c r="B491" s="2" t="s">
        <v>256</v>
      </c>
      <c r="C491" s="110" t="s">
        <v>151</v>
      </c>
      <c r="D491" s="23" t="s">
        <v>177</v>
      </c>
      <c r="E491" s="23"/>
      <c r="F491" s="55">
        <v>9</v>
      </c>
      <c r="G491" s="19" t="s">
        <v>135</v>
      </c>
      <c r="H491" s="23" t="s">
        <v>2</v>
      </c>
      <c r="I491" s="43" t="s">
        <v>212</v>
      </c>
      <c r="J491" s="72">
        <f>+[1]CONSOLIDADO!$G$343</f>
        <v>43.33333333333335</v>
      </c>
      <c r="K491" s="207" t="s">
        <v>118</v>
      </c>
    </row>
    <row r="492" spans="1:11" x14ac:dyDescent="0.25">
      <c r="A492" s="32" t="s">
        <v>102</v>
      </c>
      <c r="B492" s="2" t="s">
        <v>256</v>
      </c>
      <c r="C492" s="110" t="s">
        <v>151</v>
      </c>
      <c r="D492" s="2" t="s">
        <v>157</v>
      </c>
      <c r="E492" s="55" t="s">
        <v>354</v>
      </c>
      <c r="F492" s="55">
        <v>10</v>
      </c>
      <c r="G492" s="19" t="s">
        <v>29</v>
      </c>
      <c r="H492" s="23" t="s">
        <v>2</v>
      </c>
      <c r="I492" s="43" t="s">
        <v>125</v>
      </c>
      <c r="J492" s="72">
        <f>+[1]CONSOLIDADO!$G$344</f>
        <v>68.172043010752674</v>
      </c>
      <c r="K492" s="207" t="s">
        <v>118</v>
      </c>
    </row>
    <row r="493" spans="1:11" x14ac:dyDescent="0.25">
      <c r="A493" s="32" t="s">
        <v>102</v>
      </c>
      <c r="B493" s="2" t="s">
        <v>108</v>
      </c>
      <c r="C493" s="110" t="s">
        <v>151</v>
      </c>
      <c r="D493" s="23" t="s">
        <v>200</v>
      </c>
      <c r="E493" s="23"/>
      <c r="F493" s="55">
        <v>10</v>
      </c>
      <c r="G493" s="19" t="s">
        <v>27</v>
      </c>
      <c r="H493" s="23" t="s">
        <v>2</v>
      </c>
      <c r="I493" s="43" t="s">
        <v>5</v>
      </c>
      <c r="J493" s="72">
        <f>+[1]CONSOLIDADO!$G$368</f>
        <v>67.706093189964179</v>
      </c>
      <c r="K493" s="207">
        <v>60</v>
      </c>
    </row>
    <row r="494" spans="1:11" x14ac:dyDescent="0.25">
      <c r="A494" s="32" t="s">
        <v>102</v>
      </c>
      <c r="B494" s="2" t="s">
        <v>108</v>
      </c>
      <c r="C494" s="110" t="s">
        <v>151</v>
      </c>
      <c r="D494" s="23" t="s">
        <v>273</v>
      </c>
      <c r="E494" s="23"/>
      <c r="F494" s="55">
        <f>2026-2015</f>
        <v>11</v>
      </c>
      <c r="G494" s="19" t="s">
        <v>307</v>
      </c>
      <c r="H494" s="23" t="s">
        <v>2</v>
      </c>
      <c r="I494" s="43" t="s">
        <v>210</v>
      </c>
      <c r="J494" s="72">
        <f>+[1]CONSOLIDADO!$G$369</f>
        <v>40.250896057347681</v>
      </c>
      <c r="K494" s="207">
        <v>45</v>
      </c>
    </row>
    <row r="495" spans="1:11" x14ac:dyDescent="0.25">
      <c r="A495" s="32" t="s">
        <v>102</v>
      </c>
      <c r="B495" s="2" t="s">
        <v>108</v>
      </c>
      <c r="C495" s="110" t="s">
        <v>151</v>
      </c>
      <c r="D495" s="23" t="s">
        <v>274</v>
      </c>
      <c r="E495" s="23"/>
      <c r="F495" s="55">
        <v>10</v>
      </c>
      <c r="G495" s="19" t="s">
        <v>27</v>
      </c>
      <c r="H495" s="23" t="s">
        <v>2</v>
      </c>
      <c r="I495" s="43" t="s">
        <v>338</v>
      </c>
      <c r="J495" s="72">
        <f>+[1]CONSOLIDADO!$G$374</f>
        <v>69.587813620071699</v>
      </c>
      <c r="K495" s="207">
        <v>45</v>
      </c>
    </row>
    <row r="496" spans="1:11" x14ac:dyDescent="0.25">
      <c r="A496" s="32" t="s">
        <v>102</v>
      </c>
      <c r="B496" s="2" t="s">
        <v>108</v>
      </c>
      <c r="C496" s="110" t="s">
        <v>151</v>
      </c>
      <c r="D496" s="23" t="s">
        <v>176</v>
      </c>
      <c r="E496" s="23"/>
      <c r="F496" s="55">
        <v>10</v>
      </c>
      <c r="G496" s="19" t="s">
        <v>27</v>
      </c>
      <c r="H496" s="23" t="s">
        <v>2</v>
      </c>
      <c r="I496" s="43" t="s">
        <v>8</v>
      </c>
      <c r="J496" s="72">
        <f>+[1]CONSOLIDADO!$G$371</f>
        <v>73.082437275985669</v>
      </c>
      <c r="K496" s="207">
        <v>60</v>
      </c>
    </row>
    <row r="497" spans="1:11" x14ac:dyDescent="0.25">
      <c r="A497" s="32" t="s">
        <v>102</v>
      </c>
      <c r="B497" s="2" t="s">
        <v>108</v>
      </c>
      <c r="C497" s="110" t="s">
        <v>151</v>
      </c>
      <c r="D497" s="23" t="s">
        <v>181</v>
      </c>
      <c r="E497" s="23"/>
      <c r="F497" s="55">
        <v>10</v>
      </c>
      <c r="G497" s="19" t="s">
        <v>220</v>
      </c>
      <c r="H497" s="23" t="s">
        <v>2</v>
      </c>
      <c r="I497" s="43" t="s">
        <v>144</v>
      </c>
      <c r="J497" s="72">
        <f>+[1]CONSOLIDADO!$G$372</f>
        <v>53.63799283154124</v>
      </c>
      <c r="K497" s="207">
        <v>57</v>
      </c>
    </row>
    <row r="498" spans="1:11" x14ac:dyDescent="0.25">
      <c r="A498" s="47" t="s">
        <v>102</v>
      </c>
      <c r="B498" s="2" t="s">
        <v>108</v>
      </c>
      <c r="C498" s="110" t="s">
        <v>151</v>
      </c>
      <c r="D498" s="23" t="s">
        <v>163</v>
      </c>
      <c r="E498" s="23"/>
      <c r="F498" s="55">
        <v>10</v>
      </c>
      <c r="G498" s="19" t="s">
        <v>27</v>
      </c>
      <c r="H498" s="23" t="s">
        <v>2</v>
      </c>
      <c r="I498" s="43" t="s">
        <v>122</v>
      </c>
      <c r="J498" s="72"/>
      <c r="K498" s="207">
        <v>60</v>
      </c>
    </row>
    <row r="499" spans="1:11" x14ac:dyDescent="0.25">
      <c r="A499" s="32" t="s">
        <v>102</v>
      </c>
      <c r="B499" s="2" t="s">
        <v>108</v>
      </c>
      <c r="C499" s="110" t="s">
        <v>151</v>
      </c>
      <c r="D499" s="23" t="s">
        <v>177</v>
      </c>
      <c r="E499" s="23"/>
      <c r="F499" s="55">
        <v>10</v>
      </c>
      <c r="G499" s="19" t="s">
        <v>27</v>
      </c>
      <c r="H499" s="23" t="s">
        <v>2</v>
      </c>
      <c r="I499" s="43" t="s">
        <v>212</v>
      </c>
      <c r="J499" s="72">
        <f>+[1]CONSOLIDADO!$G$373</f>
        <v>67.16845878136202</v>
      </c>
      <c r="K499" s="207">
        <v>47</v>
      </c>
    </row>
    <row r="500" spans="1:11" x14ac:dyDescent="0.25">
      <c r="A500" s="32" t="s">
        <v>102</v>
      </c>
      <c r="B500" s="2" t="s">
        <v>105</v>
      </c>
      <c r="C500" s="110" t="s">
        <v>151</v>
      </c>
      <c r="D500" s="23" t="s">
        <v>200</v>
      </c>
      <c r="E500" s="23"/>
      <c r="F500" s="55">
        <v>9</v>
      </c>
      <c r="G500" s="19" t="s">
        <v>120</v>
      </c>
      <c r="H500" s="23" t="s">
        <v>2</v>
      </c>
      <c r="I500" s="43" t="s">
        <v>5</v>
      </c>
      <c r="J500" s="72">
        <f>+[1]CONSOLIDADO!$G$429</f>
        <v>53.58422939068101</v>
      </c>
      <c r="K500" s="207">
        <v>68</v>
      </c>
    </row>
    <row r="501" spans="1:11" x14ac:dyDescent="0.25">
      <c r="A501" s="32" t="s">
        <v>102</v>
      </c>
      <c r="B501" s="2" t="s">
        <v>105</v>
      </c>
      <c r="C501" s="110" t="s">
        <v>151</v>
      </c>
      <c r="D501" s="23" t="s">
        <v>274</v>
      </c>
      <c r="E501" s="23"/>
      <c r="F501" s="55">
        <v>10</v>
      </c>
      <c r="G501" s="19" t="s">
        <v>120</v>
      </c>
      <c r="H501" s="23" t="s">
        <v>2</v>
      </c>
      <c r="I501" s="43" t="s">
        <v>338</v>
      </c>
      <c r="J501" s="72">
        <f>+[1]CONSOLIDADO!$G$433</f>
        <v>49.87455197132617</v>
      </c>
      <c r="K501" s="207">
        <v>72</v>
      </c>
    </row>
    <row r="502" spans="1:11" x14ac:dyDescent="0.25">
      <c r="A502" s="32" t="s">
        <v>102</v>
      </c>
      <c r="B502" s="2" t="s">
        <v>105</v>
      </c>
      <c r="C502" s="110" t="s">
        <v>151</v>
      </c>
      <c r="D502" s="23" t="s">
        <v>185</v>
      </c>
      <c r="E502" s="23"/>
      <c r="F502" s="55">
        <v>11</v>
      </c>
      <c r="G502" s="19" t="s">
        <v>120</v>
      </c>
      <c r="H502" s="23" t="s">
        <v>2</v>
      </c>
      <c r="I502" s="43" t="s">
        <v>7</v>
      </c>
      <c r="J502" s="72">
        <f>+[1]CONSOLIDADO!$G$435</f>
        <v>53.261648745519729</v>
      </c>
      <c r="K502" s="207" t="s">
        <v>118</v>
      </c>
    </row>
    <row r="503" spans="1:11" x14ac:dyDescent="0.25">
      <c r="A503" s="32" t="s">
        <v>102</v>
      </c>
      <c r="B503" s="2" t="s">
        <v>105</v>
      </c>
      <c r="C503" s="110" t="s">
        <v>151</v>
      </c>
      <c r="D503" s="23" t="s">
        <v>176</v>
      </c>
      <c r="E503" s="23"/>
      <c r="F503" s="55">
        <v>11</v>
      </c>
      <c r="G503" s="19" t="s">
        <v>120</v>
      </c>
      <c r="H503" s="23" t="s">
        <v>2</v>
      </c>
      <c r="I503" s="43" t="s">
        <v>8</v>
      </c>
      <c r="J503" s="72">
        <f>+[1]CONSOLIDADO!$G$431</f>
        <v>53.996415770609325</v>
      </c>
      <c r="K503" s="207">
        <v>68</v>
      </c>
    </row>
    <row r="504" spans="1:11" x14ac:dyDescent="0.25">
      <c r="A504" s="32" t="s">
        <v>102</v>
      </c>
      <c r="B504" s="2" t="s">
        <v>105</v>
      </c>
      <c r="C504" s="110" t="s">
        <v>151</v>
      </c>
      <c r="D504" s="23" t="s">
        <v>181</v>
      </c>
      <c r="E504" s="23"/>
      <c r="F504" s="55">
        <v>11</v>
      </c>
      <c r="G504" s="19" t="s">
        <v>120</v>
      </c>
      <c r="H504" s="23" t="s">
        <v>2</v>
      </c>
      <c r="I504" s="43" t="s">
        <v>144</v>
      </c>
      <c r="J504" s="72">
        <f>+[1]CONSOLIDADO!$G$432</f>
        <v>71.075268817204318</v>
      </c>
      <c r="K504" s="207">
        <v>68</v>
      </c>
    </row>
    <row r="505" spans="1:11" x14ac:dyDescent="0.25">
      <c r="A505" s="32" t="s">
        <v>102</v>
      </c>
      <c r="B505" s="2" t="s">
        <v>105</v>
      </c>
      <c r="C505" s="110" t="s">
        <v>151</v>
      </c>
      <c r="D505" s="23" t="s">
        <v>163</v>
      </c>
      <c r="E505" s="23"/>
      <c r="F505" s="55">
        <v>11</v>
      </c>
      <c r="G505" s="19" t="s">
        <v>120</v>
      </c>
      <c r="H505" s="23" t="s">
        <v>2</v>
      </c>
      <c r="I505" s="43" t="s">
        <v>122</v>
      </c>
      <c r="J505" s="72">
        <f>+[1]CONSOLIDADO!$G$430</f>
        <v>52.831541218638009</v>
      </c>
      <c r="K505" s="207">
        <v>60</v>
      </c>
    </row>
    <row r="506" spans="1:11" x14ac:dyDescent="0.25">
      <c r="A506" s="32" t="s">
        <v>102</v>
      </c>
      <c r="B506" s="2" t="s">
        <v>105</v>
      </c>
      <c r="C506" s="110" t="s">
        <v>151</v>
      </c>
      <c r="D506" s="2" t="s">
        <v>201</v>
      </c>
      <c r="E506" s="2"/>
      <c r="F506" s="55">
        <v>11</v>
      </c>
      <c r="G506" s="19" t="s">
        <v>120</v>
      </c>
      <c r="H506" s="23" t="s">
        <v>2</v>
      </c>
      <c r="I506" s="43" t="s">
        <v>209</v>
      </c>
      <c r="J506" s="72">
        <f>+[1]CONSOLIDADO!$G$434</f>
        <v>68.458781362007201</v>
      </c>
      <c r="K506" s="207">
        <v>68</v>
      </c>
    </row>
    <row r="507" spans="1:11" x14ac:dyDescent="0.25">
      <c r="A507" s="32" t="s">
        <v>102</v>
      </c>
      <c r="B507" s="2" t="s">
        <v>109</v>
      </c>
      <c r="C507" s="110" t="s">
        <v>151</v>
      </c>
      <c r="D507" s="23" t="s">
        <v>200</v>
      </c>
      <c r="E507" s="23"/>
      <c r="F507" s="55">
        <v>10</v>
      </c>
      <c r="G507" s="19" t="s">
        <v>27</v>
      </c>
      <c r="H507" s="23" t="s">
        <v>2</v>
      </c>
      <c r="I507" s="43" t="s">
        <v>5</v>
      </c>
      <c r="J507" s="72">
        <f>+[1]CONSOLIDADO!$G$468</f>
        <v>73.476702508960585</v>
      </c>
      <c r="K507" s="207" t="s">
        <v>118</v>
      </c>
    </row>
    <row r="508" spans="1:11" x14ac:dyDescent="0.25">
      <c r="A508" s="32" t="s">
        <v>102</v>
      </c>
      <c r="B508" s="2" t="s">
        <v>109</v>
      </c>
      <c r="C508" s="110" t="s">
        <v>151</v>
      </c>
      <c r="D508" s="23" t="s">
        <v>274</v>
      </c>
      <c r="E508" s="23"/>
      <c r="F508" s="55">
        <v>9</v>
      </c>
      <c r="G508" s="19" t="s">
        <v>18</v>
      </c>
      <c r="H508" s="23" t="s">
        <v>2</v>
      </c>
      <c r="I508" s="43" t="s">
        <v>338</v>
      </c>
      <c r="J508" s="72">
        <f>+[1]CONSOLIDADO!$G$469</f>
        <v>47.921146953405021</v>
      </c>
      <c r="K508" s="207" t="s">
        <v>118</v>
      </c>
    </row>
    <row r="509" spans="1:11" x14ac:dyDescent="0.25">
      <c r="A509" s="32" t="s">
        <v>102</v>
      </c>
      <c r="B509" s="2" t="s">
        <v>109</v>
      </c>
      <c r="C509" s="110" t="s">
        <v>151</v>
      </c>
      <c r="D509" s="23" t="s">
        <v>181</v>
      </c>
      <c r="E509" s="23"/>
      <c r="F509" s="55">
        <v>9</v>
      </c>
      <c r="G509" s="19" t="s">
        <v>131</v>
      </c>
      <c r="H509" s="23" t="s">
        <v>2</v>
      </c>
      <c r="I509" s="43" t="s">
        <v>144</v>
      </c>
      <c r="J509" s="72">
        <f>+[1]CONSOLIDADO!$G$470</f>
        <v>48.387096774193552</v>
      </c>
      <c r="K509" s="207" t="s">
        <v>118</v>
      </c>
    </row>
    <row r="510" spans="1:11" x14ac:dyDescent="0.25">
      <c r="A510" s="32" t="s">
        <v>102</v>
      </c>
      <c r="B510" s="2" t="s">
        <v>109</v>
      </c>
      <c r="C510" s="110" t="s">
        <v>151</v>
      </c>
      <c r="D510" s="2" t="s">
        <v>283</v>
      </c>
      <c r="E510" s="2"/>
      <c r="F510" s="55">
        <f>2026-2017</f>
        <v>9</v>
      </c>
      <c r="G510" s="19" t="s">
        <v>21</v>
      </c>
      <c r="H510" s="23" t="s">
        <v>2</v>
      </c>
      <c r="I510" s="43" t="s">
        <v>126</v>
      </c>
      <c r="J510" s="72">
        <f>+[1]CONSOLIDADO!$G$472</f>
        <v>0</v>
      </c>
      <c r="K510" s="207" t="s">
        <v>118</v>
      </c>
    </row>
    <row r="511" spans="1:11" x14ac:dyDescent="0.25">
      <c r="A511" s="32" t="s">
        <v>102</v>
      </c>
      <c r="B511" s="2" t="s">
        <v>109</v>
      </c>
      <c r="C511" s="110" t="s">
        <v>151</v>
      </c>
      <c r="D511" s="23" t="s">
        <v>163</v>
      </c>
      <c r="E511" s="23"/>
      <c r="F511" s="55">
        <v>9</v>
      </c>
      <c r="G511" s="19" t="s">
        <v>131</v>
      </c>
      <c r="H511" s="23" t="s">
        <v>2</v>
      </c>
      <c r="I511" s="43" t="s">
        <v>122</v>
      </c>
      <c r="J511" s="72">
        <f>+[1]CONSOLIDADO!$G$471</f>
        <v>46.774193548387096</v>
      </c>
      <c r="K511" s="207" t="s">
        <v>118</v>
      </c>
    </row>
    <row r="512" spans="1:11" x14ac:dyDescent="0.25">
      <c r="A512" s="47" t="s">
        <v>41</v>
      </c>
      <c r="B512" s="2" t="s">
        <v>232</v>
      </c>
      <c r="C512" s="110" t="s">
        <v>151</v>
      </c>
      <c r="D512" s="23" t="s">
        <v>192</v>
      </c>
      <c r="E512" s="23"/>
      <c r="F512" s="55">
        <v>11</v>
      </c>
      <c r="G512" s="19" t="s">
        <v>4</v>
      </c>
      <c r="H512" s="23" t="s">
        <v>2</v>
      </c>
      <c r="I512" s="43" t="s">
        <v>3</v>
      </c>
      <c r="J512" s="69">
        <v>61.433691756272403</v>
      </c>
      <c r="K512" s="207" t="s">
        <v>118</v>
      </c>
    </row>
    <row r="513" spans="1:11" x14ac:dyDescent="0.25">
      <c r="A513" s="47" t="s">
        <v>41</v>
      </c>
      <c r="B513" s="2" t="s">
        <v>232</v>
      </c>
      <c r="C513" s="110" t="s">
        <v>151</v>
      </c>
      <c r="D513" s="23" t="s">
        <v>200</v>
      </c>
      <c r="E513" s="23"/>
      <c r="F513" s="55">
        <v>10</v>
      </c>
      <c r="G513" s="19" t="s">
        <v>6</v>
      </c>
      <c r="H513" s="23" t="s">
        <v>2</v>
      </c>
      <c r="I513" s="43" t="s">
        <v>5</v>
      </c>
      <c r="J513" s="69">
        <v>61.738351254480285</v>
      </c>
      <c r="K513" s="207" t="s">
        <v>118</v>
      </c>
    </row>
    <row r="514" spans="1:11" x14ac:dyDescent="0.25">
      <c r="A514" s="47" t="s">
        <v>41</v>
      </c>
      <c r="B514" s="2" t="s">
        <v>232</v>
      </c>
      <c r="C514" s="110" t="s">
        <v>151</v>
      </c>
      <c r="D514" s="23" t="s">
        <v>274</v>
      </c>
      <c r="E514" s="23"/>
      <c r="F514" s="55">
        <v>10</v>
      </c>
      <c r="G514" s="19" t="s">
        <v>6</v>
      </c>
      <c r="H514" s="23" t="s">
        <v>2</v>
      </c>
      <c r="I514" s="43" t="s">
        <v>338</v>
      </c>
      <c r="J514" s="69">
        <v>54.835125448028663</v>
      </c>
      <c r="K514" s="207" t="s">
        <v>118</v>
      </c>
    </row>
    <row r="515" spans="1:11" x14ac:dyDescent="0.25">
      <c r="A515" s="47" t="s">
        <v>41</v>
      </c>
      <c r="B515" s="2" t="s">
        <v>232</v>
      </c>
      <c r="C515" s="110" t="s">
        <v>151</v>
      </c>
      <c r="D515" s="105" t="s">
        <v>185</v>
      </c>
      <c r="E515" s="105"/>
      <c r="F515" s="55" t="s">
        <v>296</v>
      </c>
      <c r="G515" s="19" t="s">
        <v>296</v>
      </c>
      <c r="H515" s="23" t="s">
        <v>1</v>
      </c>
      <c r="I515" s="43" t="s">
        <v>7</v>
      </c>
      <c r="J515" s="72" t="s">
        <v>296</v>
      </c>
      <c r="K515" s="207" t="s">
        <v>118</v>
      </c>
    </row>
    <row r="516" spans="1:11" x14ac:dyDescent="0.25">
      <c r="A516" s="47" t="s">
        <v>41</v>
      </c>
      <c r="B516" s="2" t="s">
        <v>232</v>
      </c>
      <c r="C516" s="110" t="s">
        <v>151</v>
      </c>
      <c r="D516" s="23" t="s">
        <v>176</v>
      </c>
      <c r="E516" s="23"/>
      <c r="F516" s="55">
        <v>10</v>
      </c>
      <c r="G516" s="19" t="s">
        <v>6</v>
      </c>
      <c r="H516" s="23" t="s">
        <v>2</v>
      </c>
      <c r="I516" s="43" t="s">
        <v>8</v>
      </c>
      <c r="J516" s="69">
        <v>41.200716845878148</v>
      </c>
      <c r="K516" s="207">
        <v>63</v>
      </c>
    </row>
    <row r="517" spans="1:11" x14ac:dyDescent="0.25">
      <c r="A517" s="47" t="s">
        <v>41</v>
      </c>
      <c r="B517" s="2" t="s">
        <v>232</v>
      </c>
      <c r="C517" s="110" t="s">
        <v>151</v>
      </c>
      <c r="D517" s="23" t="s">
        <v>181</v>
      </c>
      <c r="E517" s="23"/>
      <c r="F517" s="55" t="s">
        <v>296</v>
      </c>
      <c r="G517" s="19" t="s">
        <v>296</v>
      </c>
      <c r="H517" s="23" t="s">
        <v>1</v>
      </c>
      <c r="I517" s="43" t="s">
        <v>144</v>
      </c>
      <c r="J517" s="72" t="s">
        <v>296</v>
      </c>
      <c r="K517" s="207" t="s">
        <v>118</v>
      </c>
    </row>
    <row r="518" spans="1:11" x14ac:dyDescent="0.25">
      <c r="A518" s="47" t="s">
        <v>41</v>
      </c>
      <c r="B518" s="2" t="s">
        <v>232</v>
      </c>
      <c r="C518" s="110" t="s">
        <v>151</v>
      </c>
      <c r="D518" s="23" t="s">
        <v>163</v>
      </c>
      <c r="E518" s="23"/>
      <c r="F518" s="55">
        <v>10</v>
      </c>
      <c r="G518" s="19" t="s">
        <v>9</v>
      </c>
      <c r="H518" s="23" t="s">
        <v>2</v>
      </c>
      <c r="I518" s="43" t="s">
        <v>122</v>
      </c>
      <c r="J518" s="69">
        <v>33.351254480286748</v>
      </c>
      <c r="K518" s="207" t="s">
        <v>118</v>
      </c>
    </row>
    <row r="519" spans="1:11" x14ac:dyDescent="0.25">
      <c r="A519" s="47" t="s">
        <v>41</v>
      </c>
      <c r="B519" s="2" t="s">
        <v>232</v>
      </c>
      <c r="C519" s="110" t="s">
        <v>151</v>
      </c>
      <c r="D519" s="23" t="s">
        <v>157</v>
      </c>
      <c r="E519" s="23"/>
      <c r="F519" s="55">
        <v>10</v>
      </c>
      <c r="G519" s="19" t="s">
        <v>6</v>
      </c>
      <c r="H519" s="23" t="s">
        <v>2</v>
      </c>
      <c r="I519" s="43" t="s">
        <v>125</v>
      </c>
      <c r="J519" s="69">
        <v>50.985663082437277</v>
      </c>
      <c r="K519" s="207">
        <v>100</v>
      </c>
    </row>
    <row r="520" spans="1:11" x14ac:dyDescent="0.25">
      <c r="A520" s="47" t="s">
        <v>41</v>
      </c>
      <c r="B520" s="2" t="s">
        <v>25</v>
      </c>
      <c r="C520" s="110" t="s">
        <v>151</v>
      </c>
      <c r="D520" s="23" t="s">
        <v>200</v>
      </c>
      <c r="E520" s="23"/>
      <c r="F520" s="55">
        <v>10</v>
      </c>
      <c r="G520" s="19" t="s">
        <v>29</v>
      </c>
      <c r="H520" s="23" t="s">
        <v>2</v>
      </c>
      <c r="I520" s="43" t="s">
        <v>5</v>
      </c>
      <c r="J520" s="69">
        <v>68.924731182795711</v>
      </c>
      <c r="K520" s="207" t="s">
        <v>118</v>
      </c>
    </row>
    <row r="521" spans="1:11" x14ac:dyDescent="0.25">
      <c r="A521" s="47" t="s">
        <v>41</v>
      </c>
      <c r="B521" s="2" t="s">
        <v>25</v>
      </c>
      <c r="C521" s="110" t="s">
        <v>151</v>
      </c>
      <c r="D521" s="23" t="s">
        <v>274</v>
      </c>
      <c r="E521" s="23"/>
      <c r="F521" s="55">
        <v>10</v>
      </c>
      <c r="G521" s="19" t="s">
        <v>6</v>
      </c>
      <c r="H521" s="23" t="s">
        <v>2</v>
      </c>
      <c r="I521" s="43" t="s">
        <v>338</v>
      </c>
      <c r="J521" s="69">
        <v>65.179211469534025</v>
      </c>
      <c r="K521" s="207" t="s">
        <v>118</v>
      </c>
    </row>
    <row r="522" spans="1:11" x14ac:dyDescent="0.25">
      <c r="A522" s="47" t="s">
        <v>41</v>
      </c>
      <c r="B522" s="2" t="s">
        <v>25</v>
      </c>
      <c r="C522" s="110" t="s">
        <v>151</v>
      </c>
      <c r="D522" s="23" t="s">
        <v>176</v>
      </c>
      <c r="E522" s="23"/>
      <c r="F522" s="55">
        <v>10</v>
      </c>
      <c r="G522" s="19" t="s">
        <v>27</v>
      </c>
      <c r="H522" s="23" t="s">
        <v>2</v>
      </c>
      <c r="I522" s="43" t="s">
        <v>8</v>
      </c>
      <c r="J522" s="69">
        <v>72.007168458781393</v>
      </c>
      <c r="K522" s="207" t="s">
        <v>118</v>
      </c>
    </row>
    <row r="523" spans="1:11" x14ac:dyDescent="0.25">
      <c r="A523" s="47" t="s">
        <v>41</v>
      </c>
      <c r="B523" s="2" t="s">
        <v>25</v>
      </c>
      <c r="C523" s="110" t="s">
        <v>151</v>
      </c>
      <c r="D523" s="23" t="s">
        <v>181</v>
      </c>
      <c r="E523" s="23"/>
      <c r="F523" s="55">
        <v>10</v>
      </c>
      <c r="G523" s="19" t="s">
        <v>27</v>
      </c>
      <c r="H523" s="23" t="s">
        <v>2</v>
      </c>
      <c r="I523" s="43" t="s">
        <v>144</v>
      </c>
      <c r="J523" s="69">
        <v>65.286738351254485</v>
      </c>
      <c r="K523" s="207" t="s">
        <v>118</v>
      </c>
    </row>
    <row r="524" spans="1:11" x14ac:dyDescent="0.25">
      <c r="A524" s="47" t="s">
        <v>41</v>
      </c>
      <c r="B524" s="2" t="s">
        <v>25</v>
      </c>
      <c r="C524" s="110" t="s">
        <v>151</v>
      </c>
      <c r="D524" s="23" t="s">
        <v>163</v>
      </c>
      <c r="E524" s="23"/>
      <c r="F524" s="55">
        <v>10</v>
      </c>
      <c r="G524" s="19" t="s">
        <v>27</v>
      </c>
      <c r="H524" s="23" t="s">
        <v>2</v>
      </c>
      <c r="I524" s="43" t="s">
        <v>122</v>
      </c>
      <c r="J524" s="69">
        <v>68.673835125448036</v>
      </c>
      <c r="K524" s="207" t="s">
        <v>118</v>
      </c>
    </row>
    <row r="525" spans="1:11" x14ac:dyDescent="0.25">
      <c r="A525" s="47" t="s">
        <v>41</v>
      </c>
      <c r="B525" s="2" t="s">
        <v>25</v>
      </c>
      <c r="C525" s="110" t="s">
        <v>151</v>
      </c>
      <c r="D525" s="23" t="s">
        <v>290</v>
      </c>
      <c r="E525" s="206"/>
      <c r="F525" s="55" t="s">
        <v>296</v>
      </c>
      <c r="G525" s="19" t="s">
        <v>296</v>
      </c>
      <c r="H525" s="23" t="s">
        <v>2</v>
      </c>
      <c r="I525" s="43" t="s">
        <v>211</v>
      </c>
      <c r="J525" s="69">
        <v>28.673835125448033</v>
      </c>
      <c r="K525" s="207" t="s">
        <v>118</v>
      </c>
    </row>
    <row r="526" spans="1:11" x14ac:dyDescent="0.25">
      <c r="A526" s="47" t="s">
        <v>41</v>
      </c>
      <c r="B526" s="2" t="s">
        <v>10</v>
      </c>
      <c r="C526" s="110" t="s">
        <v>151</v>
      </c>
      <c r="D526" s="23" t="s">
        <v>200</v>
      </c>
      <c r="E526" s="23"/>
      <c r="F526" s="55" t="s">
        <v>296</v>
      </c>
      <c r="G526" s="19" t="s">
        <v>296</v>
      </c>
      <c r="H526" s="23" t="s">
        <v>2</v>
      </c>
      <c r="I526" s="43" t="s">
        <v>5</v>
      </c>
      <c r="J526" s="236" t="s">
        <v>296</v>
      </c>
      <c r="K526" s="207" t="s">
        <v>118</v>
      </c>
    </row>
    <row r="527" spans="1:11" x14ac:dyDescent="0.25">
      <c r="A527" s="47" t="s">
        <v>41</v>
      </c>
      <c r="B527" s="2" t="s">
        <v>10</v>
      </c>
      <c r="C527" s="110" t="s">
        <v>151</v>
      </c>
      <c r="D527" s="23" t="s">
        <v>274</v>
      </c>
      <c r="E527" s="23"/>
      <c r="F527" s="55" t="s">
        <v>296</v>
      </c>
      <c r="G527" s="19" t="s">
        <v>296</v>
      </c>
      <c r="H527" s="23" t="s">
        <v>2</v>
      </c>
      <c r="I527" s="43" t="s">
        <v>338</v>
      </c>
      <c r="J527" s="236" t="s">
        <v>296</v>
      </c>
      <c r="K527" s="207" t="s">
        <v>118</v>
      </c>
    </row>
    <row r="528" spans="1:11" x14ac:dyDescent="0.25">
      <c r="A528" s="47" t="s">
        <v>41</v>
      </c>
      <c r="B528" s="2" t="s">
        <v>10</v>
      </c>
      <c r="C528" s="110" t="s">
        <v>151</v>
      </c>
      <c r="D528" s="23" t="s">
        <v>185</v>
      </c>
      <c r="E528" s="23"/>
      <c r="F528" s="55" t="s">
        <v>296</v>
      </c>
      <c r="G528" s="19" t="s">
        <v>296</v>
      </c>
      <c r="H528" s="23" t="s">
        <v>150</v>
      </c>
      <c r="I528" s="43" t="s">
        <v>7</v>
      </c>
      <c r="J528" s="236" t="s">
        <v>296</v>
      </c>
      <c r="K528" s="207" t="s">
        <v>118</v>
      </c>
    </row>
    <row r="529" spans="1:11" x14ac:dyDescent="0.25">
      <c r="A529" s="47" t="s">
        <v>41</v>
      </c>
      <c r="B529" s="2" t="s">
        <v>10</v>
      </c>
      <c r="C529" s="110" t="s">
        <v>151</v>
      </c>
      <c r="D529" s="23" t="s">
        <v>176</v>
      </c>
      <c r="E529" s="23"/>
      <c r="F529" s="55" t="s">
        <v>296</v>
      </c>
      <c r="G529" s="19" t="s">
        <v>296</v>
      </c>
      <c r="H529" s="23" t="s">
        <v>2</v>
      </c>
      <c r="I529" s="43" t="s">
        <v>8</v>
      </c>
      <c r="J529" s="236" t="s">
        <v>296</v>
      </c>
      <c r="K529" s="207" t="s">
        <v>118</v>
      </c>
    </row>
    <row r="530" spans="1:11" x14ac:dyDescent="0.25">
      <c r="A530" s="47" t="s">
        <v>41</v>
      </c>
      <c r="B530" s="2" t="s">
        <v>10</v>
      </c>
      <c r="C530" s="110" t="s">
        <v>151</v>
      </c>
      <c r="D530" s="23" t="s">
        <v>181</v>
      </c>
      <c r="E530" s="23"/>
      <c r="F530" s="55" t="s">
        <v>296</v>
      </c>
      <c r="G530" s="19" t="s">
        <v>296</v>
      </c>
      <c r="H530" s="23" t="s">
        <v>2</v>
      </c>
      <c r="I530" s="43" t="s">
        <v>144</v>
      </c>
      <c r="J530" s="236" t="s">
        <v>296</v>
      </c>
      <c r="K530" s="207" t="s">
        <v>118</v>
      </c>
    </row>
    <row r="531" spans="1:11" x14ac:dyDescent="0.25">
      <c r="A531" s="47" t="s">
        <v>41</v>
      </c>
      <c r="B531" s="2" t="s">
        <v>10</v>
      </c>
      <c r="C531" s="110" t="s">
        <v>151</v>
      </c>
      <c r="D531" s="23" t="s">
        <v>163</v>
      </c>
      <c r="E531" s="23"/>
      <c r="F531" s="55">
        <v>9</v>
      </c>
      <c r="G531" s="19" t="s">
        <v>127</v>
      </c>
      <c r="H531" s="23" t="s">
        <v>2</v>
      </c>
      <c r="I531" s="43" t="s">
        <v>122</v>
      </c>
      <c r="J531" s="122">
        <v>50.376344086021518</v>
      </c>
      <c r="K531" s="207" t="s">
        <v>118</v>
      </c>
    </row>
    <row r="532" spans="1:11" x14ac:dyDescent="0.25">
      <c r="A532" s="47" t="s">
        <v>41</v>
      </c>
      <c r="B532" s="2" t="s">
        <v>10</v>
      </c>
      <c r="C532" s="110" t="s">
        <v>151</v>
      </c>
      <c r="D532" s="23" t="s">
        <v>157</v>
      </c>
      <c r="E532" s="23"/>
      <c r="F532" s="55">
        <v>10</v>
      </c>
      <c r="G532" s="19" t="s">
        <v>11</v>
      </c>
      <c r="H532" s="23" t="s">
        <v>2</v>
      </c>
      <c r="I532" s="43" t="s">
        <v>125</v>
      </c>
      <c r="J532" s="69">
        <v>49.283154121863816</v>
      </c>
      <c r="K532" s="207" t="s">
        <v>118</v>
      </c>
    </row>
    <row r="533" spans="1:11" x14ac:dyDescent="0.25">
      <c r="A533" s="47" t="s">
        <v>41</v>
      </c>
      <c r="B533" s="2" t="s">
        <v>23</v>
      </c>
      <c r="C533" s="110" t="s">
        <v>151</v>
      </c>
      <c r="D533" s="23" t="s">
        <v>200</v>
      </c>
      <c r="E533" s="23"/>
      <c r="F533" s="55" t="s">
        <v>296</v>
      </c>
      <c r="G533" s="19" t="s">
        <v>296</v>
      </c>
      <c r="H533" s="23" t="s">
        <v>1</v>
      </c>
      <c r="I533" s="43" t="s">
        <v>5</v>
      </c>
      <c r="J533" s="72" t="s">
        <v>296</v>
      </c>
      <c r="K533" s="207" t="s">
        <v>118</v>
      </c>
    </row>
    <row r="534" spans="1:11" x14ac:dyDescent="0.25">
      <c r="A534" s="47" t="s">
        <v>41</v>
      </c>
      <c r="B534" s="2" t="s">
        <v>23</v>
      </c>
      <c r="C534" s="110" t="s">
        <v>151</v>
      </c>
      <c r="D534" s="23" t="s">
        <v>176</v>
      </c>
      <c r="E534" s="23"/>
      <c r="F534" s="55" t="s">
        <v>296</v>
      </c>
      <c r="G534" s="19" t="s">
        <v>296</v>
      </c>
      <c r="H534" s="23" t="s">
        <v>1</v>
      </c>
      <c r="I534" s="43" t="s">
        <v>8</v>
      </c>
      <c r="J534" s="69">
        <v>64.166666666666671</v>
      </c>
      <c r="K534" s="207" t="s">
        <v>118</v>
      </c>
    </row>
    <row r="535" spans="1:11" x14ac:dyDescent="0.25">
      <c r="A535" s="47" t="s">
        <v>41</v>
      </c>
      <c r="B535" s="2" t="s">
        <v>23</v>
      </c>
      <c r="C535" s="110" t="s">
        <v>151</v>
      </c>
      <c r="D535" s="23" t="s">
        <v>181</v>
      </c>
      <c r="E535" s="23"/>
      <c r="F535" s="55" t="s">
        <v>296</v>
      </c>
      <c r="G535" s="19" t="s">
        <v>296</v>
      </c>
      <c r="H535" s="23" t="s">
        <v>1</v>
      </c>
      <c r="I535" s="43" t="s">
        <v>144</v>
      </c>
      <c r="J535" s="69">
        <v>62.5</v>
      </c>
      <c r="K535" s="207" t="s">
        <v>118</v>
      </c>
    </row>
    <row r="536" spans="1:11" x14ac:dyDescent="0.25">
      <c r="A536" s="47" t="s">
        <v>41</v>
      </c>
      <c r="B536" s="2" t="s">
        <v>23</v>
      </c>
      <c r="C536" s="110" t="s">
        <v>151</v>
      </c>
      <c r="D536" s="23" t="s">
        <v>163</v>
      </c>
      <c r="E536" s="23"/>
      <c r="F536" s="55" t="s">
        <v>296</v>
      </c>
      <c r="G536" s="19" t="s">
        <v>296</v>
      </c>
      <c r="H536" s="23" t="s">
        <v>1</v>
      </c>
      <c r="I536" s="43" t="s">
        <v>122</v>
      </c>
      <c r="J536" s="69">
        <v>58.333333333333336</v>
      </c>
      <c r="K536" s="207" t="s">
        <v>118</v>
      </c>
    </row>
    <row r="537" spans="1:11" x14ac:dyDescent="0.25">
      <c r="A537" s="47" t="s">
        <v>41</v>
      </c>
      <c r="B537" s="2" t="s">
        <v>23</v>
      </c>
      <c r="C537" s="110" t="s">
        <v>151</v>
      </c>
      <c r="D537" s="23" t="s">
        <v>157</v>
      </c>
      <c r="E537" s="23"/>
      <c r="F537" s="55" t="s">
        <v>296</v>
      </c>
      <c r="G537" s="19" t="s">
        <v>296</v>
      </c>
      <c r="H537" s="23" t="s">
        <v>1</v>
      </c>
      <c r="I537" s="43" t="s">
        <v>125</v>
      </c>
      <c r="J537" s="72" t="s">
        <v>296</v>
      </c>
      <c r="K537" s="207" t="s">
        <v>118</v>
      </c>
    </row>
    <row r="538" spans="1:11" x14ac:dyDescent="0.25">
      <c r="A538" s="47" t="s">
        <v>41</v>
      </c>
      <c r="B538" s="2" t="s">
        <v>15</v>
      </c>
      <c r="C538" s="110" t="s">
        <v>151</v>
      </c>
      <c r="D538" s="23" t="s">
        <v>200</v>
      </c>
      <c r="E538" s="23"/>
      <c r="F538" s="55">
        <v>9</v>
      </c>
      <c r="G538" s="19" t="s">
        <v>18</v>
      </c>
      <c r="H538" s="23" t="s">
        <v>2</v>
      </c>
      <c r="I538" s="43" t="s">
        <v>5</v>
      </c>
      <c r="J538" s="72">
        <f>+[1]CONSOLIDADO!$G$117</f>
        <v>64.13978494623656</v>
      </c>
      <c r="K538" s="207" t="s">
        <v>118</v>
      </c>
    </row>
    <row r="539" spans="1:11" x14ac:dyDescent="0.25">
      <c r="A539" s="47" t="s">
        <v>41</v>
      </c>
      <c r="B539" s="2" t="s">
        <v>15</v>
      </c>
      <c r="C539" s="110" t="s">
        <v>151</v>
      </c>
      <c r="D539" s="23" t="s">
        <v>274</v>
      </c>
      <c r="E539" s="23"/>
      <c r="F539" s="55">
        <v>10</v>
      </c>
      <c r="G539" s="19" t="s">
        <v>11</v>
      </c>
      <c r="H539" s="23" t="s">
        <v>2</v>
      </c>
      <c r="I539" s="43" t="s">
        <v>338</v>
      </c>
      <c r="J539" s="72">
        <f>+[1]CONSOLIDADO!$G$123</f>
        <v>53.422939068100348</v>
      </c>
      <c r="K539" s="207" t="s">
        <v>118</v>
      </c>
    </row>
    <row r="540" spans="1:11" x14ac:dyDescent="0.25">
      <c r="A540" s="47" t="s">
        <v>41</v>
      </c>
      <c r="B540" s="2" t="s">
        <v>15</v>
      </c>
      <c r="C540" s="110" t="s">
        <v>151</v>
      </c>
      <c r="D540" s="23" t="s">
        <v>176</v>
      </c>
      <c r="E540" s="23"/>
      <c r="F540" s="55">
        <v>10</v>
      </c>
      <c r="G540" s="19" t="s">
        <v>19</v>
      </c>
      <c r="H540" s="23" t="s">
        <v>2</v>
      </c>
      <c r="I540" s="43" t="s">
        <v>8</v>
      </c>
      <c r="J540" s="72">
        <f>+[1]CONSOLIDADO!$G$118</f>
        <v>55.734767025089603</v>
      </c>
      <c r="K540" s="207" t="s">
        <v>118</v>
      </c>
    </row>
    <row r="541" spans="1:11" x14ac:dyDescent="0.25">
      <c r="A541" s="47" t="s">
        <v>41</v>
      </c>
      <c r="B541" s="2" t="s">
        <v>15</v>
      </c>
      <c r="C541" s="110" t="s">
        <v>151</v>
      </c>
      <c r="D541" s="23" t="s">
        <v>278</v>
      </c>
      <c r="E541" s="23"/>
      <c r="F541" s="55" t="s">
        <v>296</v>
      </c>
      <c r="G541" s="19" t="s">
        <v>296</v>
      </c>
      <c r="H541" s="23" t="s">
        <v>1</v>
      </c>
      <c r="I541" s="43" t="s">
        <v>17</v>
      </c>
      <c r="J541" s="72">
        <f>+[1]CONSOLIDADO!$G$119</f>
        <v>58.530465949820794</v>
      </c>
      <c r="K541" s="207" t="s">
        <v>118</v>
      </c>
    </row>
    <row r="542" spans="1:11" x14ac:dyDescent="0.25">
      <c r="A542" s="47" t="s">
        <v>41</v>
      </c>
      <c r="B542" s="2" t="s">
        <v>15</v>
      </c>
      <c r="C542" s="110" t="s">
        <v>151</v>
      </c>
      <c r="D542" s="23" t="s">
        <v>181</v>
      </c>
      <c r="E542" s="23"/>
      <c r="F542" s="55">
        <v>12</v>
      </c>
      <c r="G542" s="19" t="s">
        <v>16</v>
      </c>
      <c r="H542" s="23" t="s">
        <v>2</v>
      </c>
      <c r="I542" s="43" t="s">
        <v>144</v>
      </c>
      <c r="J542" s="72">
        <f>+[1]CONSOLIDADO!$G$120</f>
        <v>67.275985663082437</v>
      </c>
      <c r="K542" s="207" t="s">
        <v>118</v>
      </c>
    </row>
    <row r="543" spans="1:11" x14ac:dyDescent="0.25">
      <c r="A543" s="47" t="s">
        <v>41</v>
      </c>
      <c r="B543" s="2" t="s">
        <v>15</v>
      </c>
      <c r="C543" s="110" t="s">
        <v>151</v>
      </c>
      <c r="D543" s="23" t="s">
        <v>163</v>
      </c>
      <c r="E543" s="23"/>
      <c r="F543" s="55">
        <v>10</v>
      </c>
      <c r="G543" s="19" t="s">
        <v>9</v>
      </c>
      <c r="H543" s="23" t="s">
        <v>2</v>
      </c>
      <c r="I543" s="43" t="s">
        <v>122</v>
      </c>
      <c r="J543" s="72">
        <f>+[1]CONSOLIDADO!$G$121</f>
        <v>69.469534050179249</v>
      </c>
      <c r="K543" s="207" t="s">
        <v>118</v>
      </c>
    </row>
    <row r="544" spans="1:11" x14ac:dyDescent="0.25">
      <c r="A544" s="47" t="s">
        <v>41</v>
      </c>
      <c r="B544" s="2" t="s">
        <v>15</v>
      </c>
      <c r="C544" s="110" t="s">
        <v>151</v>
      </c>
      <c r="D544" s="23" t="s">
        <v>157</v>
      </c>
      <c r="E544" s="206"/>
      <c r="F544" s="55">
        <v>10</v>
      </c>
      <c r="G544" s="19" t="s">
        <v>19</v>
      </c>
      <c r="H544" s="23" t="s">
        <v>2</v>
      </c>
      <c r="I544" s="43" t="s">
        <v>125</v>
      </c>
      <c r="J544" s="72">
        <f>+[1]CONSOLIDADO!$G$122</f>
        <v>54.551971326164875</v>
      </c>
      <c r="K544" s="207" t="s">
        <v>118</v>
      </c>
    </row>
    <row r="545" spans="1:11" x14ac:dyDescent="0.25">
      <c r="A545" s="47" t="s">
        <v>41</v>
      </c>
      <c r="B545" s="2" t="s">
        <v>20</v>
      </c>
      <c r="C545" s="110" t="s">
        <v>151</v>
      </c>
      <c r="D545" s="23" t="s">
        <v>200</v>
      </c>
      <c r="E545" s="23"/>
      <c r="F545" s="55">
        <v>9</v>
      </c>
      <c r="G545" s="19" t="s">
        <v>21</v>
      </c>
      <c r="H545" s="23" t="s">
        <v>2</v>
      </c>
      <c r="I545" s="43" t="s">
        <v>5</v>
      </c>
      <c r="J545" s="72">
        <f>+[1]CONSOLIDADO!$G$230</f>
        <v>39.121863799283169</v>
      </c>
      <c r="K545" s="207" t="s">
        <v>118</v>
      </c>
    </row>
    <row r="546" spans="1:11" x14ac:dyDescent="0.25">
      <c r="A546" s="47" t="s">
        <v>41</v>
      </c>
      <c r="B546" s="2" t="s">
        <v>20</v>
      </c>
      <c r="C546" s="110" t="s">
        <v>151</v>
      </c>
      <c r="D546" s="23" t="s">
        <v>274</v>
      </c>
      <c r="E546" s="23"/>
      <c r="F546" s="55">
        <v>9</v>
      </c>
      <c r="G546" s="19" t="s">
        <v>21</v>
      </c>
      <c r="H546" s="23" t="s">
        <v>2</v>
      </c>
      <c r="I546" s="43" t="s">
        <v>338</v>
      </c>
      <c r="J546" s="72">
        <f>+[1]CONSOLIDADO!$G$228</f>
        <v>68.602150537634429</v>
      </c>
      <c r="K546" s="207" t="s">
        <v>118</v>
      </c>
    </row>
    <row r="547" spans="1:11" x14ac:dyDescent="0.25">
      <c r="A547" s="47" t="s">
        <v>41</v>
      </c>
      <c r="B547" s="2" t="s">
        <v>20</v>
      </c>
      <c r="C547" s="110" t="s">
        <v>151</v>
      </c>
      <c r="D547" s="23" t="s">
        <v>181</v>
      </c>
      <c r="E547" s="23"/>
      <c r="F547" s="55">
        <f>2026-2017</f>
        <v>9</v>
      </c>
      <c r="G547" s="19" t="s">
        <v>21</v>
      </c>
      <c r="H547" s="23" t="s">
        <v>2</v>
      </c>
      <c r="I547" s="43" t="s">
        <v>144</v>
      </c>
      <c r="J547" s="72">
        <f>+[1]CONSOLIDADO!$G$233</f>
        <v>57.72401433691757</v>
      </c>
      <c r="K547" s="207" t="s">
        <v>118</v>
      </c>
    </row>
    <row r="548" spans="1:11" x14ac:dyDescent="0.25">
      <c r="A548" s="47" t="s">
        <v>41</v>
      </c>
      <c r="B548" s="2" t="s">
        <v>20</v>
      </c>
      <c r="C548" s="110" t="s">
        <v>151</v>
      </c>
      <c r="D548" s="23" t="s">
        <v>163</v>
      </c>
      <c r="E548" s="23"/>
      <c r="F548" s="55">
        <f>2022-2013</f>
        <v>9</v>
      </c>
      <c r="G548" s="19" t="s">
        <v>127</v>
      </c>
      <c r="H548" s="23" t="s">
        <v>2</v>
      </c>
      <c r="I548" s="43" t="s">
        <v>122</v>
      </c>
      <c r="J548" s="72">
        <f>+[1]CONSOLIDADO!$G$232</f>
        <v>40.204301075268816</v>
      </c>
      <c r="K548" s="207" t="s">
        <v>118</v>
      </c>
    </row>
    <row r="549" spans="1:11" x14ac:dyDescent="0.25">
      <c r="A549" s="47" t="s">
        <v>41</v>
      </c>
      <c r="B549" s="2" t="s">
        <v>20</v>
      </c>
      <c r="C549" s="110" t="s">
        <v>151</v>
      </c>
      <c r="D549" s="23" t="s">
        <v>157</v>
      </c>
      <c r="E549" s="23"/>
      <c r="F549" s="55" t="s">
        <v>296</v>
      </c>
      <c r="G549" s="19" t="s">
        <v>296</v>
      </c>
      <c r="H549" s="23" t="s">
        <v>1</v>
      </c>
      <c r="I549" s="43" t="s">
        <v>125</v>
      </c>
      <c r="J549" s="72">
        <f>+[1]CONSOLIDADO!$G$235</f>
        <v>34.400000000000006</v>
      </c>
      <c r="K549" s="207" t="s">
        <v>118</v>
      </c>
    </row>
    <row r="550" spans="1:11" x14ac:dyDescent="0.25">
      <c r="A550" s="47" t="s">
        <v>41</v>
      </c>
      <c r="B550" s="2" t="s">
        <v>20</v>
      </c>
      <c r="C550" s="110" t="s">
        <v>151</v>
      </c>
      <c r="D550" s="2" t="s">
        <v>201</v>
      </c>
      <c r="E550" s="2"/>
      <c r="F550" s="55">
        <f>2021-2018</f>
        <v>3</v>
      </c>
      <c r="G550" s="19" t="s">
        <v>310</v>
      </c>
      <c r="H550" s="23" t="s">
        <v>2</v>
      </c>
      <c r="I550" s="43" t="s">
        <v>209</v>
      </c>
      <c r="J550" s="72">
        <f>+[1]CONSOLIDADO!$G$234</f>
        <v>48.637992831541212</v>
      </c>
      <c r="K550" s="207" t="s">
        <v>118</v>
      </c>
    </row>
    <row r="551" spans="1:11" x14ac:dyDescent="0.25">
      <c r="A551" s="47" t="s">
        <v>41</v>
      </c>
      <c r="B551" s="2" t="s">
        <v>22</v>
      </c>
      <c r="C551" s="110" t="s">
        <v>118</v>
      </c>
      <c r="D551" s="23" t="s">
        <v>200</v>
      </c>
      <c r="E551" s="23"/>
      <c r="F551" s="55">
        <v>10</v>
      </c>
      <c r="G551" s="19" t="s">
        <v>6</v>
      </c>
      <c r="H551" s="23" t="s">
        <v>2</v>
      </c>
      <c r="I551" s="43" t="s">
        <v>5</v>
      </c>
      <c r="J551" s="72">
        <f>+[1]CONSOLIDADO!$G$318</f>
        <v>42.078853046595</v>
      </c>
      <c r="K551" s="207" t="s">
        <v>118</v>
      </c>
    </row>
    <row r="552" spans="1:11" x14ac:dyDescent="0.25">
      <c r="A552" s="47" t="s">
        <v>41</v>
      </c>
      <c r="B552" s="2" t="s">
        <v>22</v>
      </c>
      <c r="C552" s="110" t="s">
        <v>118</v>
      </c>
      <c r="D552" s="23" t="s">
        <v>176</v>
      </c>
      <c r="E552" s="23"/>
      <c r="F552" s="55">
        <v>10</v>
      </c>
      <c r="G552" s="19" t="s">
        <v>29</v>
      </c>
      <c r="H552" s="23" t="s">
        <v>2</v>
      </c>
      <c r="I552" s="43" t="s">
        <v>8</v>
      </c>
      <c r="J552" s="72">
        <f>+[1]CONSOLIDADO!$G$319</f>
        <v>38.853046594982089</v>
      </c>
      <c r="K552" s="207" t="s">
        <v>118</v>
      </c>
    </row>
    <row r="553" spans="1:11" x14ac:dyDescent="0.25">
      <c r="A553" s="47" t="s">
        <v>41</v>
      </c>
      <c r="B553" s="2" t="s">
        <v>22</v>
      </c>
      <c r="C553" s="110" t="s">
        <v>118</v>
      </c>
      <c r="D553" s="23" t="s">
        <v>287</v>
      </c>
      <c r="E553" s="55" t="s">
        <v>349</v>
      </c>
      <c r="F553" s="55">
        <v>10</v>
      </c>
      <c r="G553" s="19" t="s">
        <v>6</v>
      </c>
      <c r="H553" s="23" t="s">
        <v>2</v>
      </c>
      <c r="I553" s="43" t="s">
        <v>213</v>
      </c>
      <c r="J553" s="72">
        <f>+[1]CONSOLIDADO!$G$320</f>
        <v>39.390681003584234</v>
      </c>
      <c r="K553" s="207" t="s">
        <v>118</v>
      </c>
    </row>
    <row r="554" spans="1:11" x14ac:dyDescent="0.25">
      <c r="A554" s="47" t="s">
        <v>41</v>
      </c>
      <c r="B554" s="2" t="s">
        <v>22</v>
      </c>
      <c r="C554" s="110" t="s">
        <v>118</v>
      </c>
      <c r="D554" s="23" t="s">
        <v>157</v>
      </c>
      <c r="E554" s="23"/>
      <c r="F554" s="55">
        <v>10</v>
      </c>
      <c r="G554" s="19" t="s">
        <v>6</v>
      </c>
      <c r="H554" s="23" t="s">
        <v>2</v>
      </c>
      <c r="I554" s="43" t="s">
        <v>125</v>
      </c>
      <c r="J554" s="72">
        <f>+[1]CONSOLIDADO!$G$321</f>
        <v>41.003584229390697</v>
      </c>
      <c r="K554" s="207" t="s">
        <v>118</v>
      </c>
    </row>
    <row r="555" spans="1:11" ht="42.75" x14ac:dyDescent="0.25">
      <c r="A555" s="47" t="s">
        <v>41</v>
      </c>
      <c r="B555" s="12" t="s">
        <v>12</v>
      </c>
      <c r="C555" s="110" t="s">
        <v>118</v>
      </c>
      <c r="D555" s="23" t="s">
        <v>271</v>
      </c>
      <c r="E555" s="23"/>
      <c r="F555" s="55">
        <f>2027-2018</f>
        <v>9</v>
      </c>
      <c r="G555" s="19" t="s">
        <v>135</v>
      </c>
      <c r="H555" s="23" t="s">
        <v>2</v>
      </c>
      <c r="I555" s="43" t="s">
        <v>14</v>
      </c>
      <c r="J555" s="72" t="s">
        <v>296</v>
      </c>
      <c r="K555" s="207" t="s">
        <v>118</v>
      </c>
    </row>
    <row r="556" spans="1:11" ht="42.75" x14ac:dyDescent="0.25">
      <c r="A556" s="47" t="s">
        <v>41</v>
      </c>
      <c r="B556" s="12" t="s">
        <v>12</v>
      </c>
      <c r="C556" s="110" t="s">
        <v>118</v>
      </c>
      <c r="D556" s="23" t="s">
        <v>200</v>
      </c>
      <c r="E556" s="23"/>
      <c r="F556" s="55">
        <f>2027-2018</f>
        <v>9</v>
      </c>
      <c r="G556" s="19" t="s">
        <v>135</v>
      </c>
      <c r="H556" s="23" t="s">
        <v>2</v>
      </c>
      <c r="I556" s="43" t="s">
        <v>5</v>
      </c>
      <c r="J556" s="72">
        <f>+[1]CONSOLIDADO!$G$329</f>
        <v>64.26523297491039</v>
      </c>
      <c r="K556" s="207" t="s">
        <v>118</v>
      </c>
    </row>
    <row r="557" spans="1:11" ht="42.75" x14ac:dyDescent="0.25">
      <c r="A557" s="47" t="s">
        <v>41</v>
      </c>
      <c r="B557" s="12" t="s">
        <v>12</v>
      </c>
      <c r="C557" s="110" t="s">
        <v>118</v>
      </c>
      <c r="D557" s="23" t="s">
        <v>274</v>
      </c>
      <c r="E557" s="23"/>
      <c r="F557" s="55">
        <v>10</v>
      </c>
      <c r="G557" s="19" t="s">
        <v>34</v>
      </c>
      <c r="H557" s="23" t="s">
        <v>2</v>
      </c>
      <c r="I557" s="43" t="s">
        <v>338</v>
      </c>
      <c r="J557" s="72">
        <f>+[1]CONSOLIDADO!$G$335</f>
        <v>58.655913978494631</v>
      </c>
      <c r="K557" s="207" t="s">
        <v>118</v>
      </c>
    </row>
    <row r="558" spans="1:11" ht="42.75" x14ac:dyDescent="0.25">
      <c r="A558" s="47" t="s">
        <v>41</v>
      </c>
      <c r="B558" s="12" t="s">
        <v>12</v>
      </c>
      <c r="C558" s="110" t="s">
        <v>118</v>
      </c>
      <c r="D558" s="23" t="s">
        <v>275</v>
      </c>
      <c r="E558" s="23"/>
      <c r="F558" s="55">
        <f>2027-2018</f>
        <v>9</v>
      </c>
      <c r="G558" s="19" t="s">
        <v>135</v>
      </c>
      <c r="H558" s="23" t="s">
        <v>2</v>
      </c>
      <c r="I558" s="43" t="s">
        <v>339</v>
      </c>
      <c r="J558" s="72">
        <f>+[1]CONSOLIDADO!$G$330</f>
        <v>59.892473118279575</v>
      </c>
      <c r="K558" s="207" t="s">
        <v>118</v>
      </c>
    </row>
    <row r="559" spans="1:11" ht="42.75" x14ac:dyDescent="0.25">
      <c r="A559" s="47" t="s">
        <v>41</v>
      </c>
      <c r="B559" s="12" t="s">
        <v>12</v>
      </c>
      <c r="C559" s="110" t="s">
        <v>118</v>
      </c>
      <c r="D559" s="23" t="s">
        <v>176</v>
      </c>
      <c r="E559" s="23"/>
      <c r="F559" s="55">
        <f>2026-2017</f>
        <v>9</v>
      </c>
      <c r="G559" s="19" t="s">
        <v>21</v>
      </c>
      <c r="H559" s="23" t="s">
        <v>2</v>
      </c>
      <c r="I559" s="43" t="s">
        <v>8</v>
      </c>
      <c r="J559" s="72" t="s">
        <v>296</v>
      </c>
      <c r="K559" s="207" t="s">
        <v>118</v>
      </c>
    </row>
    <row r="560" spans="1:11" ht="42.75" x14ac:dyDescent="0.25">
      <c r="A560" s="47" t="s">
        <v>41</v>
      </c>
      <c r="B560" s="12" t="s">
        <v>12</v>
      </c>
      <c r="C560" s="110" t="s">
        <v>118</v>
      </c>
      <c r="D560" s="23" t="s">
        <v>181</v>
      </c>
      <c r="E560" s="23"/>
      <c r="F560" s="55">
        <f>2027-2018</f>
        <v>9</v>
      </c>
      <c r="G560" s="19" t="s">
        <v>135</v>
      </c>
      <c r="H560" s="23" t="s">
        <v>2</v>
      </c>
      <c r="I560" s="43" t="s">
        <v>144</v>
      </c>
      <c r="J560" s="72">
        <f>+[1]CONSOLIDADO!$G$331</f>
        <v>65.913978494623663</v>
      </c>
      <c r="K560" s="207" t="s">
        <v>118</v>
      </c>
    </row>
    <row r="561" spans="1:11" ht="42.75" x14ac:dyDescent="0.25">
      <c r="A561" s="47" t="s">
        <v>41</v>
      </c>
      <c r="B561" s="12" t="s">
        <v>12</v>
      </c>
      <c r="C561" s="110" t="s">
        <v>118</v>
      </c>
      <c r="D561" s="23" t="s">
        <v>163</v>
      </c>
      <c r="E561" s="23"/>
      <c r="F561" s="55">
        <v>10</v>
      </c>
      <c r="G561" s="19" t="s">
        <v>34</v>
      </c>
      <c r="H561" s="23" t="s">
        <v>2</v>
      </c>
      <c r="I561" s="43" t="s">
        <v>122</v>
      </c>
      <c r="J561" s="72">
        <f>+[1]CONSOLIDADO!$G$332</f>
        <v>52.688172043010759</v>
      </c>
      <c r="K561" s="207" t="s">
        <v>118</v>
      </c>
    </row>
    <row r="562" spans="1:11" ht="42.75" x14ac:dyDescent="0.25">
      <c r="A562" s="47" t="s">
        <v>41</v>
      </c>
      <c r="B562" s="12" t="s">
        <v>12</v>
      </c>
      <c r="C562" s="110" t="s">
        <v>118</v>
      </c>
      <c r="D562" s="23" t="s">
        <v>288</v>
      </c>
      <c r="E562" s="23"/>
      <c r="F562" s="55">
        <f>2027-2013</f>
        <v>14</v>
      </c>
      <c r="G562" s="19" t="s">
        <v>13</v>
      </c>
      <c r="H562" s="23" t="s">
        <v>2</v>
      </c>
      <c r="I562" s="43" t="s">
        <v>194</v>
      </c>
      <c r="J562" s="72">
        <f>+[1]CONSOLIDADO!$G$333</f>
        <v>58.422939068100362</v>
      </c>
      <c r="K562" s="207" t="s">
        <v>118</v>
      </c>
    </row>
    <row r="563" spans="1:11" ht="42.75" x14ac:dyDescent="0.25">
      <c r="A563" s="47" t="s">
        <v>41</v>
      </c>
      <c r="B563" s="12" t="s">
        <v>12</v>
      </c>
      <c r="C563" s="110" t="s">
        <v>118</v>
      </c>
      <c r="D563" s="23" t="s">
        <v>157</v>
      </c>
      <c r="E563" s="23"/>
      <c r="F563" s="55">
        <f>2028-2018</f>
        <v>10</v>
      </c>
      <c r="G563" s="19" t="s">
        <v>34</v>
      </c>
      <c r="H563" s="23" t="s">
        <v>2</v>
      </c>
      <c r="I563" s="43" t="s">
        <v>125</v>
      </c>
      <c r="J563" s="72">
        <f>+[1]CONSOLIDADO!$G$334</f>
        <v>57.455197132616497</v>
      </c>
      <c r="K563" s="207" t="s">
        <v>118</v>
      </c>
    </row>
    <row r="564" spans="1:11" ht="42.75" x14ac:dyDescent="0.25">
      <c r="A564" s="47" t="s">
        <v>41</v>
      </c>
      <c r="B564" s="12" t="s">
        <v>12</v>
      </c>
      <c r="C564" s="110" t="s">
        <v>118</v>
      </c>
      <c r="D564" s="2" t="s">
        <v>201</v>
      </c>
      <c r="E564" s="2"/>
      <c r="F564" s="55">
        <f>2028-2018</f>
        <v>10</v>
      </c>
      <c r="G564" s="19" t="s">
        <v>34</v>
      </c>
      <c r="H564" s="23" t="s">
        <v>2</v>
      </c>
      <c r="I564" s="43" t="s">
        <v>209</v>
      </c>
      <c r="J564" s="72">
        <f>+[1]CONSOLIDADO!$G$336</f>
        <v>59.784946236559136</v>
      </c>
      <c r="K564" s="207" t="s">
        <v>118</v>
      </c>
    </row>
    <row r="565" spans="1:11" x14ac:dyDescent="0.25">
      <c r="A565" s="47" t="s">
        <v>41</v>
      </c>
      <c r="B565" s="2" t="s">
        <v>258</v>
      </c>
      <c r="C565" s="110" t="s">
        <v>151</v>
      </c>
      <c r="D565" s="23" t="s">
        <v>200</v>
      </c>
      <c r="E565" s="23"/>
      <c r="F565" s="55" t="s">
        <v>296</v>
      </c>
      <c r="G565" s="19" t="s">
        <v>296</v>
      </c>
      <c r="H565" s="23" t="s">
        <v>1</v>
      </c>
      <c r="I565" s="43" t="s">
        <v>5</v>
      </c>
      <c r="J565" s="72">
        <f>+[1]CONSOLIDADO!$G$417</f>
        <v>75.999999999999986</v>
      </c>
      <c r="K565" s="207" t="s">
        <v>118</v>
      </c>
    </row>
    <row r="566" spans="1:11" x14ac:dyDescent="0.25">
      <c r="A566" s="47" t="s">
        <v>41</v>
      </c>
      <c r="B566" s="2" t="s">
        <v>258</v>
      </c>
      <c r="C566" s="110" t="s">
        <v>151</v>
      </c>
      <c r="D566" s="23" t="s">
        <v>176</v>
      </c>
      <c r="E566" s="23"/>
      <c r="F566" s="55">
        <v>9</v>
      </c>
      <c r="G566" s="19" t="s">
        <v>21</v>
      </c>
      <c r="H566" s="23" t="s">
        <v>2</v>
      </c>
      <c r="I566" s="43" t="s">
        <v>8</v>
      </c>
      <c r="J566" s="72">
        <f>+[1]CONSOLIDADO!$G$413</f>
        <v>39.74910394265234</v>
      </c>
      <c r="K566" s="207" t="s">
        <v>118</v>
      </c>
    </row>
    <row r="567" spans="1:11" x14ac:dyDescent="0.25">
      <c r="A567" s="47" t="s">
        <v>41</v>
      </c>
      <c r="B567" s="2" t="s">
        <v>258</v>
      </c>
      <c r="C567" s="110" t="s">
        <v>151</v>
      </c>
      <c r="D567" s="23" t="s">
        <v>181</v>
      </c>
      <c r="E567" s="23"/>
      <c r="F567" s="55">
        <v>10</v>
      </c>
      <c r="G567" s="19" t="s">
        <v>9</v>
      </c>
      <c r="H567" s="23" t="s">
        <v>2</v>
      </c>
      <c r="I567" s="43" t="s">
        <v>144</v>
      </c>
      <c r="J567" s="72">
        <f>+[1]CONSOLIDADO!$G$412</f>
        <v>69.193548387096769</v>
      </c>
      <c r="K567" s="207" t="s">
        <v>118</v>
      </c>
    </row>
    <row r="568" spans="1:11" x14ac:dyDescent="0.25">
      <c r="A568" s="47" t="s">
        <v>41</v>
      </c>
      <c r="B568" s="2" t="s">
        <v>258</v>
      </c>
      <c r="C568" s="110" t="s">
        <v>151</v>
      </c>
      <c r="D568" s="23" t="s">
        <v>163</v>
      </c>
      <c r="E568" s="23"/>
      <c r="F568" s="55">
        <v>9</v>
      </c>
      <c r="G568" s="19" t="s">
        <v>35</v>
      </c>
      <c r="H568" s="23" t="s">
        <v>2</v>
      </c>
      <c r="I568" s="43" t="s">
        <v>122</v>
      </c>
      <c r="J568" s="72">
        <f>+[1]CONSOLIDADO!$G$414</f>
        <v>41.003584229390704</v>
      </c>
      <c r="K568" s="207" t="s">
        <v>118</v>
      </c>
    </row>
    <row r="569" spans="1:11" x14ac:dyDescent="0.25">
      <c r="A569" s="47" t="s">
        <v>41</v>
      </c>
      <c r="B569" s="2" t="s">
        <v>258</v>
      </c>
      <c r="C569" s="110" t="s">
        <v>151</v>
      </c>
      <c r="D569" s="23" t="s">
        <v>284</v>
      </c>
      <c r="E569" s="23"/>
      <c r="F569" s="55" t="s">
        <v>296</v>
      </c>
      <c r="G569" s="19" t="s">
        <v>296</v>
      </c>
      <c r="H569" s="23" t="s">
        <v>1</v>
      </c>
      <c r="I569" s="43" t="s">
        <v>139</v>
      </c>
      <c r="J569" s="72">
        <f>+[1]CONSOLIDADO!$G$416</f>
        <v>61.199999999999982</v>
      </c>
      <c r="K569" s="207" t="s">
        <v>118</v>
      </c>
    </row>
    <row r="570" spans="1:11" x14ac:dyDescent="0.25">
      <c r="A570" s="47" t="s">
        <v>41</v>
      </c>
      <c r="B570" s="2" t="s">
        <v>258</v>
      </c>
      <c r="C570" s="110" t="s">
        <v>151</v>
      </c>
      <c r="D570" s="23" t="s">
        <v>157</v>
      </c>
      <c r="E570" s="23"/>
      <c r="F570" s="55">
        <v>9</v>
      </c>
      <c r="G570" s="19" t="s">
        <v>35</v>
      </c>
      <c r="H570" s="23" t="s">
        <v>2</v>
      </c>
      <c r="I570" s="43" t="s">
        <v>125</v>
      </c>
      <c r="J570" s="72">
        <f>+[1]CONSOLIDADO!$G$415</f>
        <v>39.390681003584241</v>
      </c>
      <c r="K570" s="207" t="s">
        <v>118</v>
      </c>
    </row>
    <row r="571" spans="1:11" x14ac:dyDescent="0.25">
      <c r="A571" s="47" t="s">
        <v>41</v>
      </c>
      <c r="B571" s="2" t="s">
        <v>24</v>
      </c>
      <c r="C571" s="110" t="s">
        <v>151</v>
      </c>
      <c r="D571" s="23" t="s">
        <v>200</v>
      </c>
      <c r="E571" s="23"/>
      <c r="F571" s="55">
        <v>10</v>
      </c>
      <c r="G571" s="19" t="s">
        <v>29</v>
      </c>
      <c r="H571" s="23" t="s">
        <v>2</v>
      </c>
      <c r="I571" s="43" t="s">
        <v>5</v>
      </c>
      <c r="J571" s="72">
        <f>+[1]CONSOLIDADO!$G$492</f>
        <v>52.258064516129032</v>
      </c>
      <c r="K571" s="207" t="s">
        <v>118</v>
      </c>
    </row>
    <row r="572" spans="1:11" x14ac:dyDescent="0.25">
      <c r="A572" s="47" t="s">
        <v>41</v>
      </c>
      <c r="B572" s="2" t="s">
        <v>24</v>
      </c>
      <c r="C572" s="110" t="s">
        <v>151</v>
      </c>
      <c r="D572" s="23" t="s">
        <v>274</v>
      </c>
      <c r="E572" s="23"/>
      <c r="F572" s="55" t="s">
        <v>296</v>
      </c>
      <c r="G572" s="19" t="s">
        <v>296</v>
      </c>
      <c r="H572" s="23" t="s">
        <v>1</v>
      </c>
      <c r="I572" s="43" t="s">
        <v>338</v>
      </c>
      <c r="J572" s="72" t="s">
        <v>296</v>
      </c>
      <c r="K572" s="207" t="s">
        <v>118</v>
      </c>
    </row>
    <row r="573" spans="1:11" x14ac:dyDescent="0.25">
      <c r="A573" s="47" t="s">
        <v>41</v>
      </c>
      <c r="B573" s="2" t="s">
        <v>24</v>
      </c>
      <c r="C573" s="110" t="s">
        <v>151</v>
      </c>
      <c r="D573" s="2" t="s">
        <v>169</v>
      </c>
      <c r="E573" s="2"/>
      <c r="F573" s="55">
        <f>2023-2020</f>
        <v>3</v>
      </c>
      <c r="G573" s="19" t="s">
        <v>119</v>
      </c>
      <c r="H573" s="23" t="s">
        <v>2</v>
      </c>
      <c r="I573" s="43" t="s">
        <v>134</v>
      </c>
      <c r="J573" s="72" t="s">
        <v>296</v>
      </c>
      <c r="K573" s="207" t="s">
        <v>118</v>
      </c>
    </row>
    <row r="574" spans="1:11" x14ac:dyDescent="0.25">
      <c r="A574" s="47" t="s">
        <v>41</v>
      </c>
      <c r="B574" s="2" t="s">
        <v>24</v>
      </c>
      <c r="C574" s="110" t="s">
        <v>151</v>
      </c>
      <c r="D574" s="23" t="s">
        <v>181</v>
      </c>
      <c r="E574" s="23"/>
      <c r="F574" s="55">
        <v>10</v>
      </c>
      <c r="G574" s="19" t="s">
        <v>34</v>
      </c>
      <c r="H574" s="23" t="s">
        <v>2</v>
      </c>
      <c r="I574" s="43" t="s">
        <v>144</v>
      </c>
      <c r="J574" s="72" t="s">
        <v>296</v>
      </c>
      <c r="K574" s="207" t="s">
        <v>118</v>
      </c>
    </row>
    <row r="575" spans="1:11" x14ac:dyDescent="0.25">
      <c r="A575" s="47" t="s">
        <v>110</v>
      </c>
      <c r="B575" s="2" t="s">
        <v>236</v>
      </c>
      <c r="C575" s="110" t="s">
        <v>151</v>
      </c>
      <c r="D575" s="12" t="s">
        <v>200</v>
      </c>
      <c r="E575" s="55" t="s">
        <v>298</v>
      </c>
      <c r="F575" s="55">
        <v>10</v>
      </c>
      <c r="G575" s="19" t="s">
        <v>29</v>
      </c>
      <c r="H575" s="23" t="s">
        <v>2</v>
      </c>
      <c r="I575" s="43" t="s">
        <v>5</v>
      </c>
      <c r="J575" s="69">
        <v>59.283154121863788</v>
      </c>
      <c r="K575" s="207">
        <v>48</v>
      </c>
    </row>
    <row r="576" spans="1:11" x14ac:dyDescent="0.25">
      <c r="A576" s="47" t="s">
        <v>110</v>
      </c>
      <c r="B576" s="2" t="s">
        <v>236</v>
      </c>
      <c r="C576" s="110" t="s">
        <v>151</v>
      </c>
      <c r="D576" s="2" t="s">
        <v>274</v>
      </c>
      <c r="E576" s="55" t="s">
        <v>297</v>
      </c>
      <c r="F576" s="55">
        <v>10</v>
      </c>
      <c r="G576" s="237" t="s">
        <v>146</v>
      </c>
      <c r="H576" s="23" t="s">
        <v>2</v>
      </c>
      <c r="I576" s="43" t="s">
        <v>338</v>
      </c>
      <c r="J576" s="69">
        <v>44.946236559139798</v>
      </c>
      <c r="K576" s="207">
        <v>42</v>
      </c>
    </row>
    <row r="577" spans="1:11" x14ac:dyDescent="0.25">
      <c r="A577" s="47" t="s">
        <v>110</v>
      </c>
      <c r="B577" s="2" t="s">
        <v>236</v>
      </c>
      <c r="C577" s="110" t="s">
        <v>151</v>
      </c>
      <c r="D577" s="23" t="s">
        <v>176</v>
      </c>
      <c r="E577" s="55" t="s">
        <v>190</v>
      </c>
      <c r="F577" s="55">
        <v>10</v>
      </c>
      <c r="G577" s="19" t="s">
        <v>34</v>
      </c>
      <c r="H577" s="23" t="s">
        <v>2</v>
      </c>
      <c r="I577" s="43" t="s">
        <v>8</v>
      </c>
      <c r="J577" s="69">
        <v>28.458781362007169</v>
      </c>
      <c r="K577" s="207">
        <v>42</v>
      </c>
    </row>
    <row r="578" spans="1:11" x14ac:dyDescent="0.25">
      <c r="A578" s="47" t="s">
        <v>110</v>
      </c>
      <c r="B578" s="2" t="s">
        <v>236</v>
      </c>
      <c r="C578" s="110" t="s">
        <v>151</v>
      </c>
      <c r="D578" s="2" t="s">
        <v>181</v>
      </c>
      <c r="E578" s="55" t="s">
        <v>299</v>
      </c>
      <c r="F578" s="55">
        <v>10</v>
      </c>
      <c r="G578" s="237" t="s">
        <v>34</v>
      </c>
      <c r="H578" s="23" t="s">
        <v>2</v>
      </c>
      <c r="I578" s="43" t="s">
        <v>144</v>
      </c>
      <c r="J578" s="69">
        <v>57.526881720430111</v>
      </c>
      <c r="K578" s="207" t="s">
        <v>118</v>
      </c>
    </row>
    <row r="579" spans="1:11" x14ac:dyDescent="0.25">
      <c r="A579" s="47" t="s">
        <v>110</v>
      </c>
      <c r="B579" s="2" t="s">
        <v>236</v>
      </c>
      <c r="C579" s="110" t="s">
        <v>151</v>
      </c>
      <c r="D579" s="23" t="s">
        <v>163</v>
      </c>
      <c r="E579" s="55"/>
      <c r="F579" s="55">
        <v>10</v>
      </c>
      <c r="G579" s="19" t="s">
        <v>381</v>
      </c>
      <c r="H579" s="23" t="s">
        <v>1</v>
      </c>
      <c r="I579" s="43" t="s">
        <v>122</v>
      </c>
      <c r="J579" s="72" t="s">
        <v>296</v>
      </c>
      <c r="K579" s="207" t="s">
        <v>118</v>
      </c>
    </row>
    <row r="580" spans="1:11" x14ac:dyDescent="0.25">
      <c r="A580" s="47" t="s">
        <v>110</v>
      </c>
      <c r="B580" s="2" t="s">
        <v>236</v>
      </c>
      <c r="C580" s="110" t="s">
        <v>151</v>
      </c>
      <c r="D580" s="23" t="s">
        <v>157</v>
      </c>
      <c r="E580" s="219" t="s">
        <v>191</v>
      </c>
      <c r="F580" s="55">
        <v>9</v>
      </c>
      <c r="G580" s="19" t="s">
        <v>21</v>
      </c>
      <c r="H580" s="23" t="s">
        <v>2</v>
      </c>
      <c r="I580" s="43" t="s">
        <v>125</v>
      </c>
      <c r="J580" s="69">
        <v>28.458781362007169</v>
      </c>
      <c r="K580" s="207" t="s">
        <v>118</v>
      </c>
    </row>
    <row r="581" spans="1:11" x14ac:dyDescent="0.25">
      <c r="A581" s="47" t="s">
        <v>110</v>
      </c>
      <c r="B581" s="2" t="s">
        <v>115</v>
      </c>
      <c r="C581" s="110" t="s">
        <v>151</v>
      </c>
      <c r="D581" s="23" t="s">
        <v>200</v>
      </c>
      <c r="E581" s="219" t="s">
        <v>303</v>
      </c>
      <c r="F581" s="55">
        <v>10</v>
      </c>
      <c r="G581" s="19" t="s">
        <v>34</v>
      </c>
      <c r="H581" s="23" t="s">
        <v>2</v>
      </c>
      <c r="I581" s="43" t="s">
        <v>5</v>
      </c>
      <c r="J581" s="69">
        <f>+[11]IMPLEMENTACIÓN!$G$47</f>
        <v>73.681003584229416</v>
      </c>
      <c r="K581" s="207" t="s">
        <v>118</v>
      </c>
    </row>
    <row r="582" spans="1:11" x14ac:dyDescent="0.25">
      <c r="A582" s="47" t="s">
        <v>110</v>
      </c>
      <c r="B582" s="2" t="s">
        <v>115</v>
      </c>
      <c r="C582" s="110" t="s">
        <v>151</v>
      </c>
      <c r="D582" s="23" t="s">
        <v>274</v>
      </c>
      <c r="E582" s="55" t="s">
        <v>301</v>
      </c>
      <c r="F582" s="55">
        <v>10</v>
      </c>
      <c r="G582" s="19" t="s">
        <v>6</v>
      </c>
      <c r="H582" s="23" t="s">
        <v>2</v>
      </c>
      <c r="I582" s="43" t="s">
        <v>338</v>
      </c>
      <c r="J582" s="69">
        <v>35.967741935483872</v>
      </c>
      <c r="K582" s="207" t="s">
        <v>118</v>
      </c>
    </row>
    <row r="583" spans="1:11" x14ac:dyDescent="0.25">
      <c r="A583" s="47" t="s">
        <v>110</v>
      </c>
      <c r="B583" s="2" t="s">
        <v>115</v>
      </c>
      <c r="C583" s="110" t="s">
        <v>151</v>
      </c>
      <c r="D583" s="23" t="s">
        <v>185</v>
      </c>
      <c r="E583" s="23" t="s">
        <v>393</v>
      </c>
      <c r="F583" s="55">
        <v>9</v>
      </c>
      <c r="G583" s="19" t="s">
        <v>4</v>
      </c>
      <c r="H583" s="23" t="s">
        <v>2</v>
      </c>
      <c r="I583" s="43" t="s">
        <v>7</v>
      </c>
      <c r="J583" s="69">
        <v>61.164874551971316</v>
      </c>
      <c r="K583" s="207" t="s">
        <v>118</v>
      </c>
    </row>
    <row r="584" spans="1:11" x14ac:dyDescent="0.25">
      <c r="A584" s="47" t="s">
        <v>110</v>
      </c>
      <c r="B584" s="2" t="s">
        <v>115</v>
      </c>
      <c r="C584" s="110" t="s">
        <v>151</v>
      </c>
      <c r="D584" s="23" t="s">
        <v>176</v>
      </c>
      <c r="E584" s="23" t="s">
        <v>395</v>
      </c>
      <c r="F584" s="55">
        <f>2023-2019</f>
        <v>4</v>
      </c>
      <c r="G584" s="19" t="s">
        <v>394</v>
      </c>
      <c r="H584" s="23" t="s">
        <v>2</v>
      </c>
      <c r="I584" s="43" t="s">
        <v>8</v>
      </c>
      <c r="J584" s="69">
        <f>+[12]IMPLEMENTACIÓN!$G$47</f>
        <v>48.924731182795711</v>
      </c>
      <c r="K584" s="207" t="s">
        <v>118</v>
      </c>
    </row>
    <row r="585" spans="1:11" x14ac:dyDescent="0.25">
      <c r="A585" s="47" t="s">
        <v>110</v>
      </c>
      <c r="B585" s="2" t="s">
        <v>115</v>
      </c>
      <c r="C585" s="110" t="s">
        <v>151</v>
      </c>
      <c r="D585" s="2" t="s">
        <v>181</v>
      </c>
      <c r="E585" s="55" t="s">
        <v>302</v>
      </c>
      <c r="F585" s="55">
        <v>10</v>
      </c>
      <c r="G585" s="19" t="s">
        <v>34</v>
      </c>
      <c r="H585" s="23" t="s">
        <v>2</v>
      </c>
      <c r="I585" s="43" t="s">
        <v>144</v>
      </c>
      <c r="J585" s="69">
        <v>62.5161290322581</v>
      </c>
      <c r="K585" s="207" t="s">
        <v>118</v>
      </c>
    </row>
    <row r="586" spans="1:11" x14ac:dyDescent="0.25">
      <c r="A586" s="47" t="s">
        <v>110</v>
      </c>
      <c r="B586" s="2" t="s">
        <v>115</v>
      </c>
      <c r="C586" s="110" t="s">
        <v>151</v>
      </c>
      <c r="D586" s="23" t="s">
        <v>163</v>
      </c>
      <c r="E586" s="55" t="s">
        <v>186</v>
      </c>
      <c r="F586" s="55">
        <v>10</v>
      </c>
      <c r="G586" s="19" t="s">
        <v>6</v>
      </c>
      <c r="H586" s="23" t="s">
        <v>2</v>
      </c>
      <c r="I586" s="43" t="s">
        <v>122</v>
      </c>
      <c r="J586" s="69">
        <v>51.326164874551985</v>
      </c>
      <c r="K586" s="207" t="s">
        <v>118</v>
      </c>
    </row>
    <row r="587" spans="1:11" x14ac:dyDescent="0.25">
      <c r="A587" s="47" t="s">
        <v>110</v>
      </c>
      <c r="B587" s="2" t="s">
        <v>116</v>
      </c>
      <c r="C587" s="110" t="s">
        <v>151</v>
      </c>
      <c r="D587" s="23" t="s">
        <v>192</v>
      </c>
      <c r="E587" s="23"/>
      <c r="F587" s="55" t="s">
        <v>296</v>
      </c>
      <c r="G587" s="19" t="s">
        <v>296</v>
      </c>
      <c r="H587" s="23" t="s">
        <v>1</v>
      </c>
      <c r="I587" s="43" t="s">
        <v>3</v>
      </c>
      <c r="J587" s="72" t="s">
        <v>296</v>
      </c>
      <c r="K587" s="207" t="s">
        <v>118</v>
      </c>
    </row>
    <row r="588" spans="1:11" x14ac:dyDescent="0.25">
      <c r="A588" s="47" t="s">
        <v>110</v>
      </c>
      <c r="B588" s="2" t="s">
        <v>116</v>
      </c>
      <c r="C588" s="110" t="s">
        <v>151</v>
      </c>
      <c r="D588" s="23" t="s">
        <v>200</v>
      </c>
      <c r="E588" s="206"/>
      <c r="F588" s="55" t="s">
        <v>296</v>
      </c>
      <c r="G588" s="19" t="s">
        <v>296</v>
      </c>
      <c r="H588" s="23" t="s">
        <v>1</v>
      </c>
      <c r="I588" s="43" t="s">
        <v>5</v>
      </c>
      <c r="J588" s="72" t="s">
        <v>296</v>
      </c>
      <c r="K588" s="207" t="s">
        <v>118</v>
      </c>
    </row>
    <row r="589" spans="1:11" x14ac:dyDescent="0.25">
      <c r="A589" s="47" t="s">
        <v>110</v>
      </c>
      <c r="B589" s="2" t="s">
        <v>116</v>
      </c>
      <c r="C589" s="110" t="s">
        <v>151</v>
      </c>
      <c r="D589" s="2" t="s">
        <v>274</v>
      </c>
      <c r="E589" s="125"/>
      <c r="F589" s="55" t="s">
        <v>296</v>
      </c>
      <c r="G589" s="19" t="s">
        <v>296</v>
      </c>
      <c r="H589" s="23" t="s">
        <v>1</v>
      </c>
      <c r="I589" s="43" t="s">
        <v>338</v>
      </c>
      <c r="J589" s="72" t="s">
        <v>296</v>
      </c>
      <c r="K589" s="207" t="s">
        <v>118</v>
      </c>
    </row>
    <row r="590" spans="1:11" x14ac:dyDescent="0.25">
      <c r="A590" s="47" t="s">
        <v>110</v>
      </c>
      <c r="B590" s="2" t="s">
        <v>116</v>
      </c>
      <c r="C590" s="110" t="s">
        <v>151</v>
      </c>
      <c r="D590" s="2" t="s">
        <v>181</v>
      </c>
      <c r="E590" s="125"/>
      <c r="F590" s="55">
        <v>10</v>
      </c>
      <c r="G590" s="19" t="s">
        <v>381</v>
      </c>
      <c r="H590" s="23" t="s">
        <v>1</v>
      </c>
      <c r="I590" s="43" t="s">
        <v>144</v>
      </c>
      <c r="J590" s="72" t="s">
        <v>296</v>
      </c>
      <c r="K590" s="207" t="s">
        <v>118</v>
      </c>
    </row>
    <row r="591" spans="1:11" x14ac:dyDescent="0.25">
      <c r="A591" s="47" t="s">
        <v>110</v>
      </c>
      <c r="B591" s="2" t="s">
        <v>116</v>
      </c>
      <c r="C591" s="110" t="s">
        <v>151</v>
      </c>
      <c r="D591" s="23" t="s">
        <v>293</v>
      </c>
      <c r="E591" s="206"/>
      <c r="F591" s="55">
        <v>8</v>
      </c>
      <c r="G591" s="19" t="s">
        <v>215</v>
      </c>
      <c r="H591" s="2" t="s">
        <v>150</v>
      </c>
      <c r="I591" s="43" t="s">
        <v>204</v>
      </c>
      <c r="J591" s="72" t="s">
        <v>296</v>
      </c>
      <c r="K591" s="207" t="s">
        <v>118</v>
      </c>
    </row>
    <row r="592" spans="1:11" x14ac:dyDescent="0.25">
      <c r="A592" s="47" t="s">
        <v>110</v>
      </c>
      <c r="B592" s="2" t="s">
        <v>245</v>
      </c>
      <c r="C592" s="110" t="s">
        <v>151</v>
      </c>
      <c r="D592" s="2" t="s">
        <v>268</v>
      </c>
      <c r="E592" s="125" t="s">
        <v>396</v>
      </c>
      <c r="F592" s="55">
        <v>10</v>
      </c>
      <c r="G592" s="19" t="s">
        <v>32</v>
      </c>
      <c r="H592" s="23" t="s">
        <v>2</v>
      </c>
      <c r="I592" s="43" t="s">
        <v>206</v>
      </c>
      <c r="J592" s="72">
        <f>+[1]CONSOLIDADO!$G$183</f>
        <v>34.193548387096783</v>
      </c>
      <c r="K592" s="207" t="s">
        <v>118</v>
      </c>
    </row>
    <row r="593" spans="1:12" x14ac:dyDescent="0.25">
      <c r="A593" s="47" t="s">
        <v>110</v>
      </c>
      <c r="B593" s="2" t="s">
        <v>245</v>
      </c>
      <c r="C593" s="110" t="s">
        <v>151</v>
      </c>
      <c r="D593" s="2" t="s">
        <v>200</v>
      </c>
      <c r="E593" s="2" t="s">
        <v>398</v>
      </c>
      <c r="F593" s="55">
        <v>10</v>
      </c>
      <c r="G593" s="19" t="s">
        <v>32</v>
      </c>
      <c r="H593" s="23" t="s">
        <v>2</v>
      </c>
      <c r="I593" s="43" t="s">
        <v>5</v>
      </c>
      <c r="J593" s="72">
        <f>+[1]CONSOLIDADO!$G$185</f>
        <v>66.810035842293914</v>
      </c>
      <c r="K593" s="207" t="s">
        <v>118</v>
      </c>
    </row>
    <row r="594" spans="1:12" x14ac:dyDescent="0.25">
      <c r="A594" s="47" t="s">
        <v>110</v>
      </c>
      <c r="B594" s="2" t="s">
        <v>245</v>
      </c>
      <c r="C594" s="110" t="s">
        <v>151</v>
      </c>
      <c r="D594" s="2" t="s">
        <v>274</v>
      </c>
      <c r="E594" s="125" t="s">
        <v>380</v>
      </c>
      <c r="F594" s="55">
        <v>10</v>
      </c>
      <c r="G594" s="19" t="s">
        <v>32</v>
      </c>
      <c r="H594" s="23" t="s">
        <v>2</v>
      </c>
      <c r="I594" s="43" t="s">
        <v>338</v>
      </c>
      <c r="J594" s="72">
        <f>+[1]CONSOLIDADO!$G$186</f>
        <v>64.659498207885292</v>
      </c>
      <c r="K594" s="207" t="s">
        <v>118</v>
      </c>
    </row>
    <row r="595" spans="1:12" x14ac:dyDescent="0.25">
      <c r="A595" s="47" t="s">
        <v>110</v>
      </c>
      <c r="B595" s="2" t="s">
        <v>245</v>
      </c>
      <c r="C595" s="110" t="s">
        <v>151</v>
      </c>
      <c r="D595" s="2" t="s">
        <v>176</v>
      </c>
      <c r="E595" s="2" t="s">
        <v>399</v>
      </c>
      <c r="F595" s="55">
        <v>10</v>
      </c>
      <c r="G595" s="19" t="s">
        <v>32</v>
      </c>
      <c r="H595" s="23" t="s">
        <v>2</v>
      </c>
      <c r="I595" s="43" t="s">
        <v>8</v>
      </c>
      <c r="J595" s="72">
        <f>+[1]CONSOLIDADO!$G$187</f>
        <v>66.272401433691755</v>
      </c>
      <c r="K595" s="207" t="s">
        <v>118</v>
      </c>
    </row>
    <row r="596" spans="1:12" x14ac:dyDescent="0.25">
      <c r="A596" s="47" t="s">
        <v>110</v>
      </c>
      <c r="B596" s="2" t="s">
        <v>245</v>
      </c>
      <c r="C596" s="110" t="s">
        <v>151</v>
      </c>
      <c r="D596" s="2" t="s">
        <v>181</v>
      </c>
      <c r="E596" s="2" t="s">
        <v>400</v>
      </c>
      <c r="F596" s="55">
        <v>10</v>
      </c>
      <c r="G596" s="19" t="s">
        <v>32</v>
      </c>
      <c r="H596" s="23" t="s">
        <v>2</v>
      </c>
      <c r="I596" s="43" t="s">
        <v>144</v>
      </c>
      <c r="J596" s="72">
        <f>+[1]CONSOLIDADO!$G$188</f>
        <v>66.272401433691755</v>
      </c>
      <c r="K596" s="207" t="s">
        <v>118</v>
      </c>
    </row>
    <row r="597" spans="1:12" x14ac:dyDescent="0.25">
      <c r="A597" s="47" t="s">
        <v>110</v>
      </c>
      <c r="B597" s="2" t="s">
        <v>245</v>
      </c>
      <c r="C597" s="110" t="s">
        <v>151</v>
      </c>
      <c r="D597" s="2" t="s">
        <v>163</v>
      </c>
      <c r="E597" s="2" t="s">
        <v>401</v>
      </c>
      <c r="F597" s="55">
        <v>10</v>
      </c>
      <c r="G597" s="237" t="s">
        <v>32</v>
      </c>
      <c r="H597" s="23" t="s">
        <v>2</v>
      </c>
      <c r="I597" s="43" t="s">
        <v>122</v>
      </c>
      <c r="J597" s="72">
        <f>+[1]CONSOLIDADO!$G$189</f>
        <v>60.358422939068113</v>
      </c>
      <c r="K597" s="207" t="s">
        <v>118</v>
      </c>
    </row>
    <row r="598" spans="1:12" x14ac:dyDescent="0.25">
      <c r="A598" s="47" t="s">
        <v>110</v>
      </c>
      <c r="B598" s="2" t="s">
        <v>245</v>
      </c>
      <c r="C598" s="110" t="s">
        <v>151</v>
      </c>
      <c r="D598" s="2" t="s">
        <v>285</v>
      </c>
      <c r="E598" s="2" t="s">
        <v>397</v>
      </c>
      <c r="F598" s="55">
        <v>10</v>
      </c>
      <c r="G598" s="19" t="s">
        <v>32</v>
      </c>
      <c r="H598" s="23" t="s">
        <v>2</v>
      </c>
      <c r="I598" s="43" t="s">
        <v>342</v>
      </c>
      <c r="J598" s="72">
        <f>+[1]CONSOLIDADO!$G$184</f>
        <v>66.810035842293914</v>
      </c>
      <c r="K598" s="207" t="s">
        <v>118</v>
      </c>
    </row>
    <row r="599" spans="1:12" x14ac:dyDescent="0.25">
      <c r="A599" s="47" t="s">
        <v>110</v>
      </c>
      <c r="B599" s="2" t="s">
        <v>245</v>
      </c>
      <c r="C599" s="110" t="s">
        <v>151</v>
      </c>
      <c r="D599" s="2" t="s">
        <v>177</v>
      </c>
      <c r="E599" s="2" t="s">
        <v>402</v>
      </c>
      <c r="F599" s="55">
        <v>10</v>
      </c>
      <c r="G599" s="19" t="s">
        <v>32</v>
      </c>
      <c r="H599" s="23" t="s">
        <v>2</v>
      </c>
      <c r="I599" s="43" t="s">
        <v>212</v>
      </c>
      <c r="J599" s="72">
        <f>+[1]CONSOLIDADO!$G$190</f>
        <v>57.132616487455216</v>
      </c>
      <c r="K599" s="207" t="s">
        <v>118</v>
      </c>
    </row>
    <row r="600" spans="1:12" x14ac:dyDescent="0.25">
      <c r="A600" s="47" t="s">
        <v>110</v>
      </c>
      <c r="B600" s="2" t="s">
        <v>245</v>
      </c>
      <c r="C600" s="110" t="s">
        <v>151</v>
      </c>
      <c r="D600" s="2" t="s">
        <v>157</v>
      </c>
      <c r="E600" s="55" t="s">
        <v>187</v>
      </c>
      <c r="F600" s="55">
        <v>10</v>
      </c>
      <c r="G600" s="19" t="s">
        <v>19</v>
      </c>
      <c r="H600" s="23" t="s">
        <v>2</v>
      </c>
      <c r="I600" s="43" t="s">
        <v>125</v>
      </c>
      <c r="J600" s="72" t="s">
        <v>296</v>
      </c>
      <c r="K600" s="207" t="s">
        <v>118</v>
      </c>
    </row>
    <row r="601" spans="1:12" x14ac:dyDescent="0.25">
      <c r="A601" s="47" t="s">
        <v>110</v>
      </c>
      <c r="B601" s="2" t="s">
        <v>117</v>
      </c>
      <c r="C601" s="110" t="s">
        <v>118</v>
      </c>
      <c r="D601" s="2" t="s">
        <v>274</v>
      </c>
      <c r="E601" s="2"/>
      <c r="F601" s="55" t="s">
        <v>296</v>
      </c>
      <c r="G601" s="19" t="s">
        <v>296</v>
      </c>
      <c r="H601" s="23" t="s">
        <v>2</v>
      </c>
      <c r="I601" s="43" t="s">
        <v>338</v>
      </c>
      <c r="J601" s="72">
        <v>32</v>
      </c>
      <c r="K601" s="207" t="s">
        <v>118</v>
      </c>
    </row>
    <row r="602" spans="1:12" x14ac:dyDescent="0.25">
      <c r="A602" s="47" t="s">
        <v>110</v>
      </c>
      <c r="B602" s="2" t="s">
        <v>117</v>
      </c>
      <c r="C602" s="110" t="s">
        <v>118</v>
      </c>
      <c r="D602" s="23" t="s">
        <v>163</v>
      </c>
      <c r="E602" s="23"/>
      <c r="F602" s="55">
        <f>2023-2014</f>
        <v>9</v>
      </c>
      <c r="G602" s="19" t="s">
        <v>35</v>
      </c>
      <c r="H602" s="2" t="s">
        <v>150</v>
      </c>
      <c r="I602" s="43" t="s">
        <v>122</v>
      </c>
      <c r="J602" s="72">
        <v>26</v>
      </c>
      <c r="K602" s="207" t="s">
        <v>118</v>
      </c>
    </row>
    <row r="603" spans="1:12" x14ac:dyDescent="0.25">
      <c r="A603" s="47" t="s">
        <v>110</v>
      </c>
      <c r="B603" s="2" t="s">
        <v>114</v>
      </c>
      <c r="C603" s="110" t="s">
        <v>118</v>
      </c>
      <c r="D603" s="23" t="s">
        <v>200</v>
      </c>
      <c r="E603" s="55" t="s">
        <v>183</v>
      </c>
      <c r="F603" s="55">
        <f>2027-2019</f>
        <v>8</v>
      </c>
      <c r="G603" s="19" t="s">
        <v>135</v>
      </c>
      <c r="H603" s="23" t="s">
        <v>2</v>
      </c>
      <c r="I603" s="43" t="s">
        <v>5</v>
      </c>
      <c r="J603" s="72">
        <f>+[1]CONSOLIDADO!$G$376</f>
        <v>54.265232974910383</v>
      </c>
      <c r="K603" s="207" t="s">
        <v>118</v>
      </c>
    </row>
    <row r="604" spans="1:12" x14ac:dyDescent="0.25">
      <c r="A604" s="47" t="s">
        <v>110</v>
      </c>
      <c r="B604" s="2" t="s">
        <v>114</v>
      </c>
      <c r="C604" s="110" t="s">
        <v>118</v>
      </c>
      <c r="D604" s="23" t="s">
        <v>274</v>
      </c>
      <c r="E604" s="55" t="s">
        <v>315</v>
      </c>
      <c r="F604" s="55">
        <v>10</v>
      </c>
      <c r="G604" s="19" t="s">
        <v>29</v>
      </c>
      <c r="H604" s="23" t="s">
        <v>2</v>
      </c>
      <c r="I604" s="43" t="s">
        <v>338</v>
      </c>
      <c r="J604" s="72">
        <f>+[1]CONSOLIDADO!$G$375</f>
        <v>62.508960573476706</v>
      </c>
      <c r="K604" s="207" t="s">
        <v>118</v>
      </c>
    </row>
    <row r="605" spans="1:12" x14ac:dyDescent="0.25">
      <c r="A605" s="47" t="s">
        <v>110</v>
      </c>
      <c r="B605" s="2" t="s">
        <v>114</v>
      </c>
      <c r="C605" s="110" t="s">
        <v>118</v>
      </c>
      <c r="D605" s="23" t="s">
        <v>163</v>
      </c>
      <c r="E605" s="55" t="s">
        <v>184</v>
      </c>
      <c r="F605" s="55">
        <v>10</v>
      </c>
      <c r="G605" s="19" t="s">
        <v>9</v>
      </c>
      <c r="H605" s="2" t="s">
        <v>150</v>
      </c>
      <c r="I605" s="43" t="s">
        <v>122</v>
      </c>
      <c r="J605" s="72">
        <f>+[1]CONSOLIDADO!$G$377</f>
        <v>49.229390681003593</v>
      </c>
      <c r="K605" s="207" t="s">
        <v>118</v>
      </c>
    </row>
    <row r="606" spans="1:12" x14ac:dyDescent="0.25">
      <c r="A606" s="47" t="s">
        <v>110</v>
      </c>
      <c r="B606" s="2" t="s">
        <v>114</v>
      </c>
      <c r="C606" s="110" t="s">
        <v>118</v>
      </c>
      <c r="D606" s="2" t="s">
        <v>201</v>
      </c>
      <c r="E606" s="55" t="s">
        <v>316</v>
      </c>
      <c r="F606" s="55">
        <f>2026-2013</f>
        <v>13</v>
      </c>
      <c r="G606" s="19" t="s">
        <v>317</v>
      </c>
      <c r="H606" s="23" t="s">
        <v>2</v>
      </c>
      <c r="I606" s="43" t="s">
        <v>209</v>
      </c>
      <c r="J606" s="72">
        <f>+[1]CONSOLIDADO!$G$378</f>
        <v>54.874551971326163</v>
      </c>
      <c r="K606" s="207" t="s">
        <v>118</v>
      </c>
    </row>
    <row r="607" spans="1:12" x14ac:dyDescent="0.25">
      <c r="A607" s="47" t="s">
        <v>110</v>
      </c>
      <c r="B607" s="2" t="s">
        <v>112</v>
      </c>
      <c r="C607" s="110" t="s">
        <v>118</v>
      </c>
      <c r="D607" s="23" t="s">
        <v>200</v>
      </c>
      <c r="E607" s="219" t="s">
        <v>320</v>
      </c>
      <c r="F607" s="55">
        <v>10</v>
      </c>
      <c r="G607" s="19" t="s">
        <v>34</v>
      </c>
      <c r="H607" s="23" t="s">
        <v>2</v>
      </c>
      <c r="I607" s="43" t="s">
        <v>5</v>
      </c>
      <c r="J607" s="72">
        <f>+[1]CONSOLIDADO!$G$395</f>
        <v>33.010752688172047</v>
      </c>
      <c r="K607" s="207" t="s">
        <v>118</v>
      </c>
      <c r="L607" s="49" t="s">
        <v>423</v>
      </c>
    </row>
    <row r="608" spans="1:12" x14ac:dyDescent="0.25">
      <c r="A608" s="47" t="s">
        <v>110</v>
      </c>
      <c r="B608" s="2" t="s">
        <v>112</v>
      </c>
      <c r="C608" s="110" t="s">
        <v>118</v>
      </c>
      <c r="D608" s="23" t="s">
        <v>274</v>
      </c>
      <c r="E608" s="219" t="s">
        <v>318</v>
      </c>
      <c r="F608" s="55">
        <v>10</v>
      </c>
      <c r="G608" s="19" t="s">
        <v>34</v>
      </c>
      <c r="H608" s="23" t="s">
        <v>2</v>
      </c>
      <c r="I608" s="43" t="s">
        <v>338</v>
      </c>
      <c r="J608" s="72">
        <f>+[1]CONSOLIDADO!$G$392</f>
        <v>34.982078853046609</v>
      </c>
      <c r="K608" s="207" t="s">
        <v>118</v>
      </c>
    </row>
    <row r="609" spans="1:11" x14ac:dyDescent="0.25">
      <c r="A609" s="47" t="s">
        <v>110</v>
      </c>
      <c r="B609" s="2" t="s">
        <v>112</v>
      </c>
      <c r="C609" s="110" t="s">
        <v>118</v>
      </c>
      <c r="D609" s="23" t="s">
        <v>181</v>
      </c>
      <c r="E609" s="55" t="s">
        <v>190</v>
      </c>
      <c r="F609" s="55">
        <v>10</v>
      </c>
      <c r="G609" s="19" t="s">
        <v>34</v>
      </c>
      <c r="H609" s="23" t="s">
        <v>2</v>
      </c>
      <c r="I609" s="43" t="s">
        <v>144</v>
      </c>
      <c r="J609" s="72">
        <f>+[1]CONSOLIDADO!$G$393</f>
        <v>32.455197132616483</v>
      </c>
      <c r="K609" s="207" t="s">
        <v>118</v>
      </c>
    </row>
    <row r="610" spans="1:11" x14ac:dyDescent="0.25">
      <c r="A610" s="47" t="s">
        <v>110</v>
      </c>
      <c r="B610" s="2" t="s">
        <v>112</v>
      </c>
      <c r="C610" s="110" t="s">
        <v>118</v>
      </c>
      <c r="D610" s="23" t="s">
        <v>163</v>
      </c>
      <c r="E610" s="55" t="s">
        <v>319</v>
      </c>
      <c r="F610" s="55">
        <v>10</v>
      </c>
      <c r="G610" s="19" t="s">
        <v>34</v>
      </c>
      <c r="H610" s="23" t="s">
        <v>2</v>
      </c>
      <c r="I610" s="43" t="s">
        <v>122</v>
      </c>
      <c r="J610" s="72">
        <f>+[1]CONSOLIDADO!$G$394</f>
        <v>34.713261648745529</v>
      </c>
      <c r="K610" s="207" t="s">
        <v>118</v>
      </c>
    </row>
    <row r="611" spans="1:11" x14ac:dyDescent="0.25">
      <c r="A611" s="47" t="s">
        <v>110</v>
      </c>
      <c r="B611" s="2" t="s">
        <v>112</v>
      </c>
      <c r="C611" s="110" t="s">
        <v>118</v>
      </c>
      <c r="D611" s="23" t="s">
        <v>157</v>
      </c>
      <c r="E611" s="219" t="s">
        <v>321</v>
      </c>
      <c r="F611" s="55">
        <v>10</v>
      </c>
      <c r="G611" s="19" t="s">
        <v>27</v>
      </c>
      <c r="H611" s="23" t="s">
        <v>2</v>
      </c>
      <c r="I611" s="43" t="s">
        <v>125</v>
      </c>
      <c r="J611" s="72">
        <f>+[1]CONSOLIDADO!$G$396</f>
        <v>53.207885304659506</v>
      </c>
      <c r="K611" s="207" t="s">
        <v>118</v>
      </c>
    </row>
    <row r="612" spans="1:11" x14ac:dyDescent="0.25">
      <c r="A612" s="47" t="s">
        <v>110</v>
      </c>
      <c r="B612" s="2" t="s">
        <v>113</v>
      </c>
      <c r="C612" s="110" t="s">
        <v>151</v>
      </c>
      <c r="D612" s="23" t="s">
        <v>200</v>
      </c>
      <c r="E612" s="55" t="s">
        <v>333</v>
      </c>
      <c r="F612" s="55">
        <v>10</v>
      </c>
      <c r="G612" s="19" t="s">
        <v>27</v>
      </c>
      <c r="H612" s="23" t="s">
        <v>2</v>
      </c>
      <c r="I612" s="43" t="s">
        <v>5</v>
      </c>
      <c r="J612" s="72">
        <f>+[1]CONSOLIDADO!$G$397</f>
        <v>60.627240143369171</v>
      </c>
      <c r="K612" s="207" t="s">
        <v>118</v>
      </c>
    </row>
    <row r="613" spans="1:11" x14ac:dyDescent="0.25">
      <c r="A613" s="47" t="s">
        <v>110</v>
      </c>
      <c r="B613" s="2" t="s">
        <v>113</v>
      </c>
      <c r="C613" s="110" t="s">
        <v>151</v>
      </c>
      <c r="D613" s="23" t="s">
        <v>274</v>
      </c>
      <c r="E613" s="55" t="s">
        <v>404</v>
      </c>
      <c r="F613" s="55">
        <v>10</v>
      </c>
      <c r="G613" s="19" t="s">
        <v>29</v>
      </c>
      <c r="H613" s="23" t="s">
        <v>2</v>
      </c>
      <c r="I613" s="43" t="s">
        <v>338</v>
      </c>
      <c r="J613" s="72">
        <f>+[1]CONSOLIDADO!$G$399</f>
        <v>59.982078853046602</v>
      </c>
      <c r="K613" s="207" t="s">
        <v>118</v>
      </c>
    </row>
    <row r="614" spans="1:11" x14ac:dyDescent="0.25">
      <c r="A614" s="47" t="s">
        <v>110</v>
      </c>
      <c r="B614" s="2" t="s">
        <v>113</v>
      </c>
      <c r="C614" s="110" t="s">
        <v>151</v>
      </c>
      <c r="D614" s="23" t="s">
        <v>176</v>
      </c>
      <c r="E614" s="206"/>
      <c r="F614" s="55" t="s">
        <v>296</v>
      </c>
      <c r="G614" s="19" t="s">
        <v>296</v>
      </c>
      <c r="H614" s="23" t="s">
        <v>150</v>
      </c>
      <c r="I614" s="43" t="s">
        <v>8</v>
      </c>
      <c r="J614" s="72" t="s">
        <v>296</v>
      </c>
      <c r="K614" s="207" t="s">
        <v>118</v>
      </c>
    </row>
    <row r="615" spans="1:11" x14ac:dyDescent="0.25">
      <c r="A615" s="47" t="s">
        <v>110</v>
      </c>
      <c r="B615" s="2" t="s">
        <v>113</v>
      </c>
      <c r="C615" s="110" t="s">
        <v>151</v>
      </c>
      <c r="D615" s="2" t="s">
        <v>181</v>
      </c>
      <c r="E615" s="2"/>
      <c r="F615" s="55" t="s">
        <v>296</v>
      </c>
      <c r="G615" s="19" t="s">
        <v>296</v>
      </c>
      <c r="H615" s="23" t="s">
        <v>1</v>
      </c>
      <c r="I615" s="43" t="s">
        <v>144</v>
      </c>
      <c r="J615" s="72" t="s">
        <v>296</v>
      </c>
      <c r="K615" s="207" t="s">
        <v>118</v>
      </c>
    </row>
    <row r="616" spans="1:11" x14ac:dyDescent="0.25">
      <c r="A616" s="47" t="s">
        <v>110</v>
      </c>
      <c r="B616" s="2" t="s">
        <v>113</v>
      </c>
      <c r="C616" s="110" t="s">
        <v>151</v>
      </c>
      <c r="D616" s="23" t="s">
        <v>163</v>
      </c>
      <c r="E616" s="219" t="s">
        <v>182</v>
      </c>
      <c r="F616" s="55">
        <v>10</v>
      </c>
      <c r="G616" s="19" t="s">
        <v>29</v>
      </c>
      <c r="H616" s="23" t="s">
        <v>2</v>
      </c>
      <c r="I616" s="43" t="s">
        <v>122</v>
      </c>
      <c r="J616" s="72">
        <f>+[1]CONSOLIDADO!$G$398</f>
        <v>39.175627240143378</v>
      </c>
      <c r="K616" s="207" t="s">
        <v>118</v>
      </c>
    </row>
    <row r="617" spans="1:11" x14ac:dyDescent="0.25">
      <c r="A617" s="222" t="s">
        <v>110</v>
      </c>
      <c r="B617" s="223" t="s">
        <v>113</v>
      </c>
      <c r="C617" s="232" t="s">
        <v>151</v>
      </c>
      <c r="D617" s="225" t="s">
        <v>157</v>
      </c>
      <c r="E617" s="238"/>
      <c r="F617" s="226">
        <v>10</v>
      </c>
      <c r="G617" s="227" t="s">
        <v>381</v>
      </c>
      <c r="H617" s="225" t="s">
        <v>1</v>
      </c>
      <c r="I617" s="228" t="s">
        <v>125</v>
      </c>
      <c r="J617" s="229" t="s">
        <v>296</v>
      </c>
      <c r="K617" s="207" t="s">
        <v>118</v>
      </c>
    </row>
    <row r="618" spans="1:11" x14ac:dyDescent="0.25">
      <c r="A618" s="47" t="s">
        <v>110</v>
      </c>
      <c r="B618" s="2" t="s">
        <v>111</v>
      </c>
      <c r="C618" s="110" t="s">
        <v>118</v>
      </c>
      <c r="D618" s="12" t="s">
        <v>200</v>
      </c>
      <c r="E618" s="219" t="s">
        <v>324</v>
      </c>
      <c r="F618" s="55">
        <v>10</v>
      </c>
      <c r="G618" s="19" t="s">
        <v>146</v>
      </c>
      <c r="H618" s="23" t="s">
        <v>2</v>
      </c>
      <c r="I618" s="43" t="s">
        <v>5</v>
      </c>
      <c r="J618" s="72">
        <f>+[1]CONSOLIDADO!$G$407</f>
        <v>47.258064516129025</v>
      </c>
      <c r="K618" s="207" t="s">
        <v>118</v>
      </c>
    </row>
    <row r="619" spans="1:11" x14ac:dyDescent="0.25">
      <c r="A619" s="47" t="s">
        <v>110</v>
      </c>
      <c r="B619" s="2" t="s">
        <v>111</v>
      </c>
      <c r="C619" s="110" t="s">
        <v>118</v>
      </c>
      <c r="D619" s="23" t="s">
        <v>163</v>
      </c>
      <c r="E619" s="219" t="s">
        <v>322</v>
      </c>
      <c r="F619" s="55">
        <v>10</v>
      </c>
      <c r="G619" s="19" t="s">
        <v>9</v>
      </c>
      <c r="H619" s="23" t="s">
        <v>2</v>
      </c>
      <c r="I619" s="43" t="s">
        <v>122</v>
      </c>
      <c r="J619" s="72">
        <f>+[1]CONSOLIDADO!$G$411</f>
        <v>32.939068100358419</v>
      </c>
      <c r="K619" s="207" t="s">
        <v>118</v>
      </c>
    </row>
    <row r="620" spans="1:11" x14ac:dyDescent="0.25">
      <c r="A620" s="47" t="s">
        <v>110</v>
      </c>
      <c r="B620" s="2" t="s">
        <v>111</v>
      </c>
      <c r="C620" s="110" t="s">
        <v>118</v>
      </c>
      <c r="D620" s="23" t="s">
        <v>274</v>
      </c>
      <c r="E620" s="219" t="s">
        <v>326</v>
      </c>
      <c r="F620" s="55">
        <v>10</v>
      </c>
      <c r="G620" s="19" t="s">
        <v>34</v>
      </c>
      <c r="H620" s="23" t="s">
        <v>2</v>
      </c>
      <c r="I620" s="43" t="s">
        <v>338</v>
      </c>
      <c r="J620" s="72">
        <f>+[1]CONSOLIDADO!$G$408</f>
        <v>35.483870967741936</v>
      </c>
      <c r="K620" s="207" t="s">
        <v>118</v>
      </c>
    </row>
    <row r="621" spans="1:11" x14ac:dyDescent="0.25">
      <c r="A621" s="47" t="s">
        <v>110</v>
      </c>
      <c r="B621" s="2" t="s">
        <v>111</v>
      </c>
      <c r="C621" s="110" t="s">
        <v>118</v>
      </c>
      <c r="D621" s="2" t="s">
        <v>181</v>
      </c>
      <c r="E621" s="219" t="s">
        <v>325</v>
      </c>
      <c r="F621" s="55">
        <v>10</v>
      </c>
      <c r="G621" s="19" t="s">
        <v>29</v>
      </c>
      <c r="H621" s="23" t="s">
        <v>2</v>
      </c>
      <c r="I621" s="43" t="s">
        <v>144</v>
      </c>
      <c r="J621" s="72">
        <f>+[1]CONSOLIDADO!$G$409</f>
        <v>40</v>
      </c>
      <c r="K621" s="207" t="s">
        <v>118</v>
      </c>
    </row>
    <row r="622" spans="1:11" x14ac:dyDescent="0.25">
      <c r="A622" s="47" t="s">
        <v>110</v>
      </c>
      <c r="B622" s="2" t="s">
        <v>111</v>
      </c>
      <c r="C622" s="110" t="s">
        <v>118</v>
      </c>
      <c r="D622" s="23" t="s">
        <v>157</v>
      </c>
      <c r="E622" s="219" t="s">
        <v>323</v>
      </c>
      <c r="F622" s="55">
        <v>9</v>
      </c>
      <c r="G622" s="19" t="s">
        <v>131</v>
      </c>
      <c r="H622" s="23" t="s">
        <v>2</v>
      </c>
      <c r="I622" s="43" t="s">
        <v>125</v>
      </c>
      <c r="J622" s="72">
        <f>+[1]CONSOLIDADO!$G$406</f>
        <v>24.731182795698931</v>
      </c>
      <c r="K622" s="207" t="s">
        <v>118</v>
      </c>
    </row>
    <row r="623" spans="1:11" x14ac:dyDescent="0.25">
      <c r="A623" s="47" t="s">
        <v>110</v>
      </c>
      <c r="B623" s="2" t="s">
        <v>110</v>
      </c>
      <c r="C623" s="110" t="s">
        <v>151</v>
      </c>
      <c r="D623" s="23" t="s">
        <v>200</v>
      </c>
      <c r="E623" s="219" t="s">
        <v>188</v>
      </c>
      <c r="F623" s="55">
        <v>10</v>
      </c>
      <c r="G623" s="19" t="s">
        <v>19</v>
      </c>
      <c r="H623" s="23" t="s">
        <v>2</v>
      </c>
      <c r="I623" s="43" t="s">
        <v>5</v>
      </c>
      <c r="J623" s="72">
        <f>+[1]CONSOLIDADO!$G$455</f>
        <v>57.333333333333329</v>
      </c>
      <c r="K623" s="207" t="s">
        <v>118</v>
      </c>
    </row>
    <row r="624" spans="1:11" x14ac:dyDescent="0.25">
      <c r="A624" s="47" t="s">
        <v>110</v>
      </c>
      <c r="B624" s="2" t="s">
        <v>110</v>
      </c>
      <c r="C624" s="110" t="s">
        <v>151</v>
      </c>
      <c r="D624" s="2" t="s">
        <v>274</v>
      </c>
      <c r="E624" s="219" t="s">
        <v>327</v>
      </c>
      <c r="F624" s="55">
        <v>10</v>
      </c>
      <c r="G624" s="19" t="s">
        <v>6</v>
      </c>
      <c r="H624" s="23" t="s">
        <v>2</v>
      </c>
      <c r="I624" s="43" t="s">
        <v>338</v>
      </c>
      <c r="J624" s="72">
        <f>+[1]CONSOLIDADO!$G$452</f>
        <v>44.19354838709679</v>
      </c>
      <c r="K624" s="207" t="s">
        <v>118</v>
      </c>
    </row>
    <row r="625" spans="1:11" x14ac:dyDescent="0.25">
      <c r="A625" s="47" t="s">
        <v>110</v>
      </c>
      <c r="B625" s="2" t="s">
        <v>110</v>
      </c>
      <c r="C625" s="110" t="s">
        <v>151</v>
      </c>
      <c r="D625" s="23" t="s">
        <v>176</v>
      </c>
      <c r="E625" s="219" t="s">
        <v>328</v>
      </c>
      <c r="F625" s="55">
        <v>10</v>
      </c>
      <c r="G625" s="19" t="s">
        <v>6</v>
      </c>
      <c r="H625" s="23" t="s">
        <v>2</v>
      </c>
      <c r="I625" s="43" t="s">
        <v>8</v>
      </c>
      <c r="J625" s="72">
        <f>+[1]CONSOLIDADO!$G$450</f>
        <v>53.752688172043008</v>
      </c>
      <c r="K625" s="207" t="s">
        <v>118</v>
      </c>
    </row>
    <row r="626" spans="1:11" x14ac:dyDescent="0.25">
      <c r="A626" s="47" t="s">
        <v>110</v>
      </c>
      <c r="B626" s="2" t="s">
        <v>110</v>
      </c>
      <c r="C626" s="110" t="s">
        <v>151</v>
      </c>
      <c r="D626" s="23" t="s">
        <v>169</v>
      </c>
      <c r="E626" s="219" t="s">
        <v>329</v>
      </c>
      <c r="F626" s="55">
        <v>10</v>
      </c>
      <c r="G626" s="19" t="s">
        <v>27</v>
      </c>
      <c r="H626" s="23" t="s">
        <v>2</v>
      </c>
      <c r="I626" s="43" t="s">
        <v>134</v>
      </c>
      <c r="J626" s="72">
        <f>+[13]Hoja1!$W$43</f>
        <v>51.512544802867382</v>
      </c>
      <c r="K626" s="207" t="s">
        <v>118</v>
      </c>
    </row>
    <row r="627" spans="1:11" x14ac:dyDescent="0.25">
      <c r="A627" s="47" t="s">
        <v>110</v>
      </c>
      <c r="B627" s="2" t="s">
        <v>110</v>
      </c>
      <c r="C627" s="110" t="s">
        <v>151</v>
      </c>
      <c r="D627" s="2" t="s">
        <v>181</v>
      </c>
      <c r="E627" s="219" t="s">
        <v>189</v>
      </c>
      <c r="F627" s="55">
        <v>10</v>
      </c>
      <c r="G627" s="19" t="s">
        <v>6</v>
      </c>
      <c r="H627" s="23" t="s">
        <v>2</v>
      </c>
      <c r="I627" s="43" t="s">
        <v>144</v>
      </c>
      <c r="J627" s="72">
        <f>+[1]CONSOLIDADO!$G$454</f>
        <v>54.774193548387089</v>
      </c>
      <c r="K627" s="207" t="s">
        <v>118</v>
      </c>
    </row>
    <row r="628" spans="1:11" x14ac:dyDescent="0.25">
      <c r="A628" s="47" t="s">
        <v>110</v>
      </c>
      <c r="B628" s="2" t="s">
        <v>110</v>
      </c>
      <c r="C628" s="110" t="s">
        <v>151</v>
      </c>
      <c r="D628" s="23" t="s">
        <v>163</v>
      </c>
      <c r="E628" s="219" t="s">
        <v>329</v>
      </c>
      <c r="F628" s="55">
        <v>10</v>
      </c>
      <c r="G628" s="19" t="s">
        <v>29</v>
      </c>
      <c r="H628" s="23" t="s">
        <v>2</v>
      </c>
      <c r="I628" s="43" t="s">
        <v>122</v>
      </c>
      <c r="J628" s="72">
        <f>+[1]CONSOLIDADO!$G$451</f>
        <v>62.150537634408622</v>
      </c>
      <c r="K628" s="207" t="s">
        <v>118</v>
      </c>
    </row>
    <row r="629" spans="1:11" x14ac:dyDescent="0.25">
      <c r="A629" s="47" t="s">
        <v>110</v>
      </c>
      <c r="B629" s="2" t="s">
        <v>110</v>
      </c>
      <c r="C629" s="110" t="s">
        <v>151</v>
      </c>
      <c r="D629" s="23" t="s">
        <v>177</v>
      </c>
      <c r="E629" s="206"/>
      <c r="F629" s="55" t="s">
        <v>296</v>
      </c>
      <c r="G629" s="19" t="s">
        <v>296</v>
      </c>
      <c r="H629" s="23" t="s">
        <v>2</v>
      </c>
      <c r="I629" s="43" t="s">
        <v>212</v>
      </c>
      <c r="J629" s="72">
        <f>+[1]CONSOLIDADO!$G$457</f>
        <v>35.416666666666671</v>
      </c>
      <c r="K629" s="207" t="s">
        <v>118</v>
      </c>
    </row>
    <row r="630" spans="1:11" x14ac:dyDescent="0.25">
      <c r="A630" s="239" t="s">
        <v>110</v>
      </c>
      <c r="B630" s="125" t="s">
        <v>110</v>
      </c>
      <c r="C630" s="110" t="s">
        <v>151</v>
      </c>
      <c r="D630" s="23" t="s">
        <v>289</v>
      </c>
      <c r="E630" s="206"/>
      <c r="F630" s="219" t="s">
        <v>296</v>
      </c>
      <c r="G630" s="240" t="s">
        <v>296</v>
      </c>
      <c r="H630" s="23" t="s">
        <v>2</v>
      </c>
      <c r="I630" s="241" t="s">
        <v>343</v>
      </c>
      <c r="J630" s="242">
        <f>+[1]CONSOLIDADO!$G$456</f>
        <v>49.999999999999993</v>
      </c>
      <c r="K630" s="207" t="s">
        <v>118</v>
      </c>
    </row>
  </sheetData>
  <sortState ref="T3:T121">
    <sortCondition ref="T3:T121"/>
  </sortState>
  <dataConsolidate/>
  <phoneticPr fontId="5" type="noConversion"/>
  <dataValidations count="7">
    <dataValidation type="list" allowBlank="1" showInputMessage="1" showErrorMessage="1" sqref="A631:B1048576 G631:G1048576 B1 H1">
      <formula1>#REF!</formula1>
    </dataValidation>
    <dataValidation type="list" allowBlank="1" showInputMessage="1" showErrorMessage="1" sqref="D2:D630">
      <formula1>$N$2:$N$50</formula1>
    </dataValidation>
    <dataValidation type="list" allowBlank="1" showInputMessage="1" showErrorMessage="1" sqref="A2:A630">
      <formula1>$P$2:$P$15</formula1>
    </dataValidation>
    <dataValidation type="list" allowBlank="1" showInputMessage="1" showErrorMessage="1" sqref="B2:B630">
      <formula1>$R$2:$R$117</formula1>
    </dataValidation>
    <dataValidation type="list" allowBlank="1" showInputMessage="1" showErrorMessage="1" sqref="C2:C630">
      <formula1>$L$9:$L$10</formula1>
    </dataValidation>
    <dataValidation type="list" allowBlank="1" showInputMessage="1" showErrorMessage="1" sqref="H2:H630">
      <formula1>$L$2:$L$7</formula1>
    </dataValidation>
    <dataValidation type="list" allowBlank="1" showInputMessage="1" showErrorMessage="1" sqref="I2:I630">
      <formula1>$T$2:$T$43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I1" sqref="I1:I1048576"/>
    </sheetView>
  </sheetViews>
  <sheetFormatPr baseColWidth="10" defaultRowHeight="15" x14ac:dyDescent="0.25"/>
  <cols>
    <col min="1" max="1" width="19.140625" customWidth="1"/>
    <col min="2" max="2" width="19.5703125" bestFit="1" customWidth="1"/>
    <col min="4" max="4" width="27.28515625" bestFit="1" customWidth="1"/>
    <col min="5" max="5" width="23" bestFit="1" customWidth="1"/>
    <col min="6" max="6" width="12" bestFit="1" customWidth="1"/>
    <col min="7" max="7" width="14" customWidth="1"/>
    <col min="8" max="8" width="17.85546875" customWidth="1"/>
    <col min="9" max="9" width="13.5703125" bestFit="1" customWidth="1"/>
    <col min="11" max="11" width="17.5703125" bestFit="1" customWidth="1"/>
    <col min="12" max="12" width="17.28515625" bestFit="1" customWidth="1"/>
  </cols>
  <sheetData>
    <row r="1" spans="1:9" ht="60" x14ac:dyDescent="0.25">
      <c r="A1" s="93" t="s">
        <v>221</v>
      </c>
      <c r="B1" s="94" t="s">
        <v>0</v>
      </c>
      <c r="C1" s="94" t="s">
        <v>225</v>
      </c>
      <c r="D1" s="94" t="s">
        <v>226</v>
      </c>
      <c r="E1" s="95" t="s">
        <v>412</v>
      </c>
      <c r="F1" s="95" t="s">
        <v>413</v>
      </c>
      <c r="G1" s="94" t="s">
        <v>414</v>
      </c>
      <c r="H1" s="94" t="s">
        <v>227</v>
      </c>
      <c r="I1" s="94" t="s">
        <v>228</v>
      </c>
    </row>
    <row r="2" spans="1:9" x14ac:dyDescent="0.25">
      <c r="A2" s="77" t="s">
        <v>41</v>
      </c>
      <c r="B2" s="82" t="s">
        <v>232</v>
      </c>
      <c r="C2" s="151" t="s">
        <v>151</v>
      </c>
      <c r="D2" s="78" t="s">
        <v>176</v>
      </c>
      <c r="E2" s="78"/>
      <c r="F2" s="79">
        <v>10</v>
      </c>
      <c r="G2" s="80" t="s">
        <v>6</v>
      </c>
      <c r="H2" s="78" t="s">
        <v>2</v>
      </c>
      <c r="I2" s="84">
        <v>41.200716845878148</v>
      </c>
    </row>
    <row r="3" spans="1:9" x14ac:dyDescent="0.25">
      <c r="A3" s="77" t="s">
        <v>41</v>
      </c>
      <c r="B3" s="82" t="s">
        <v>25</v>
      </c>
      <c r="C3" s="151" t="s">
        <v>151</v>
      </c>
      <c r="D3" s="78" t="s">
        <v>176</v>
      </c>
      <c r="E3" s="78"/>
      <c r="F3" s="79">
        <v>10</v>
      </c>
      <c r="G3" s="80" t="s">
        <v>27</v>
      </c>
      <c r="H3" s="78" t="s">
        <v>2</v>
      </c>
      <c r="I3" s="84">
        <v>72.007168458781393</v>
      </c>
    </row>
    <row r="4" spans="1:9" x14ac:dyDescent="0.25">
      <c r="A4" s="82" t="s">
        <v>41</v>
      </c>
      <c r="B4" s="82" t="s">
        <v>10</v>
      </c>
      <c r="C4" s="156" t="s">
        <v>151</v>
      </c>
      <c r="D4" s="78" t="s">
        <v>176</v>
      </c>
      <c r="E4" s="78"/>
      <c r="F4" s="79" t="s">
        <v>296</v>
      </c>
      <c r="G4" s="80" t="s">
        <v>296</v>
      </c>
      <c r="H4" s="78" t="s">
        <v>2</v>
      </c>
      <c r="I4" s="150" t="s">
        <v>296</v>
      </c>
    </row>
    <row r="5" spans="1:9" x14ac:dyDescent="0.25">
      <c r="A5" s="83" t="s">
        <v>102</v>
      </c>
      <c r="B5" s="77" t="s">
        <v>106</v>
      </c>
      <c r="C5" s="151" t="s">
        <v>151</v>
      </c>
      <c r="D5" s="78" t="s">
        <v>176</v>
      </c>
      <c r="E5" s="79" t="s">
        <v>379</v>
      </c>
      <c r="F5" s="79">
        <v>9</v>
      </c>
      <c r="G5" s="79" t="s">
        <v>136</v>
      </c>
      <c r="H5" s="78" t="s">
        <v>1</v>
      </c>
      <c r="I5" s="84">
        <v>33.942652329749116</v>
      </c>
    </row>
    <row r="6" spans="1:9" x14ac:dyDescent="0.25">
      <c r="A6" s="83" t="s">
        <v>222</v>
      </c>
      <c r="B6" s="76" t="s">
        <v>75</v>
      </c>
      <c r="C6" s="151" t="s">
        <v>151</v>
      </c>
      <c r="D6" s="78" t="s">
        <v>176</v>
      </c>
      <c r="E6" s="78"/>
      <c r="F6" s="79">
        <v>10</v>
      </c>
      <c r="G6" s="80" t="s">
        <v>34</v>
      </c>
      <c r="H6" s="78" t="s">
        <v>2</v>
      </c>
      <c r="I6" s="85" t="s">
        <v>296</v>
      </c>
    </row>
    <row r="7" spans="1:9" x14ac:dyDescent="0.25">
      <c r="A7" s="83" t="s">
        <v>102</v>
      </c>
      <c r="B7" s="77" t="s">
        <v>234</v>
      </c>
      <c r="C7" s="151" t="s">
        <v>151</v>
      </c>
      <c r="D7" s="78" t="s">
        <v>176</v>
      </c>
      <c r="E7" s="78"/>
      <c r="F7" s="79">
        <v>9</v>
      </c>
      <c r="G7" s="80" t="s">
        <v>131</v>
      </c>
      <c r="H7" s="78" t="s">
        <v>2</v>
      </c>
      <c r="I7" s="85">
        <f>+[1]CONSOLIDADO!$G$41</f>
        <v>45.304659498207897</v>
      </c>
    </row>
    <row r="8" spans="1:9" x14ac:dyDescent="0.25">
      <c r="A8" s="77" t="s">
        <v>41</v>
      </c>
      <c r="B8" s="82" t="s">
        <v>23</v>
      </c>
      <c r="C8" s="151" t="s">
        <v>151</v>
      </c>
      <c r="D8" s="78" t="s">
        <v>176</v>
      </c>
      <c r="E8" s="78"/>
      <c r="F8" s="79" t="s">
        <v>296</v>
      </c>
      <c r="G8" s="80" t="s">
        <v>296</v>
      </c>
      <c r="H8" s="78" t="s">
        <v>1</v>
      </c>
      <c r="I8" s="84">
        <v>64.166666666666671</v>
      </c>
    </row>
    <row r="9" spans="1:9" x14ac:dyDescent="0.25">
      <c r="A9" s="77" t="s">
        <v>223</v>
      </c>
      <c r="B9" s="76" t="s">
        <v>92</v>
      </c>
      <c r="C9" s="151" t="s">
        <v>151</v>
      </c>
      <c r="D9" s="78" t="s">
        <v>176</v>
      </c>
      <c r="E9" s="78"/>
      <c r="F9" s="79">
        <v>16</v>
      </c>
      <c r="G9" s="80" t="s">
        <v>137</v>
      </c>
      <c r="H9" s="78" t="s">
        <v>2</v>
      </c>
      <c r="I9" s="84">
        <v>62.724014336917541</v>
      </c>
    </row>
    <row r="10" spans="1:9" x14ac:dyDescent="0.25">
      <c r="A10" s="77" t="s">
        <v>110</v>
      </c>
      <c r="B10" s="76" t="s">
        <v>236</v>
      </c>
      <c r="C10" s="151" t="s">
        <v>151</v>
      </c>
      <c r="D10" s="78" t="s">
        <v>176</v>
      </c>
      <c r="E10" s="79" t="s">
        <v>190</v>
      </c>
      <c r="F10" s="79">
        <v>10</v>
      </c>
      <c r="G10" s="80" t="s">
        <v>34</v>
      </c>
      <c r="H10" s="78" t="s">
        <v>2</v>
      </c>
      <c r="I10" s="84">
        <v>28.458781362007169</v>
      </c>
    </row>
    <row r="11" spans="1:9" x14ac:dyDescent="0.25">
      <c r="A11" s="77" t="s">
        <v>42</v>
      </c>
      <c r="B11" s="77" t="s">
        <v>238</v>
      </c>
      <c r="C11" s="151" t="s">
        <v>151</v>
      </c>
      <c r="D11" s="78" t="s">
        <v>176</v>
      </c>
      <c r="E11" s="78"/>
      <c r="F11" s="79">
        <v>9</v>
      </c>
      <c r="G11" s="80" t="s">
        <v>31</v>
      </c>
      <c r="H11" s="78" t="s">
        <v>2</v>
      </c>
      <c r="I11" s="84">
        <v>45.681003584229387</v>
      </c>
    </row>
    <row r="12" spans="1:9" x14ac:dyDescent="0.25">
      <c r="A12" s="77" t="s">
        <v>42</v>
      </c>
      <c r="B12" s="77" t="s">
        <v>239</v>
      </c>
      <c r="C12" s="151" t="s">
        <v>151</v>
      </c>
      <c r="D12" s="78" t="s">
        <v>176</v>
      </c>
      <c r="E12" s="78"/>
      <c r="F12" s="79">
        <v>9</v>
      </c>
      <c r="G12" s="80" t="s">
        <v>31</v>
      </c>
      <c r="H12" s="78" t="s">
        <v>2</v>
      </c>
      <c r="I12" s="84">
        <v>52.347670250896059</v>
      </c>
    </row>
    <row r="13" spans="1:9" x14ac:dyDescent="0.25">
      <c r="A13" s="77" t="s">
        <v>43</v>
      </c>
      <c r="B13" s="76" t="s">
        <v>240</v>
      </c>
      <c r="C13" s="151" t="s">
        <v>151</v>
      </c>
      <c r="D13" s="78" t="s">
        <v>176</v>
      </c>
      <c r="E13" s="78"/>
      <c r="F13" s="79">
        <v>11</v>
      </c>
      <c r="G13" s="80" t="s">
        <v>218</v>
      </c>
      <c r="H13" s="78" t="s">
        <v>2</v>
      </c>
      <c r="I13" s="84">
        <v>51.218637992831525</v>
      </c>
    </row>
    <row r="14" spans="1:9" x14ac:dyDescent="0.25">
      <c r="A14" s="77" t="s">
        <v>223</v>
      </c>
      <c r="B14" s="76" t="s">
        <v>89</v>
      </c>
      <c r="C14" s="151" t="s">
        <v>118</v>
      </c>
      <c r="D14" s="78" t="s">
        <v>176</v>
      </c>
      <c r="E14" s="78"/>
      <c r="F14" s="79">
        <v>9</v>
      </c>
      <c r="G14" s="80" t="s">
        <v>131</v>
      </c>
      <c r="H14" s="78" t="s">
        <v>2</v>
      </c>
      <c r="I14" s="84">
        <v>39.874551971326177</v>
      </c>
    </row>
    <row r="15" spans="1:9" x14ac:dyDescent="0.25">
      <c r="A15" s="77" t="s">
        <v>110</v>
      </c>
      <c r="B15" s="76" t="s">
        <v>115</v>
      </c>
      <c r="C15" s="151" t="s">
        <v>151</v>
      </c>
      <c r="D15" s="78" t="s">
        <v>176</v>
      </c>
      <c r="E15" s="78" t="s">
        <v>395</v>
      </c>
      <c r="F15" s="87">
        <v>4</v>
      </c>
      <c r="G15" s="154" t="s">
        <v>394</v>
      </c>
      <c r="H15" s="155" t="s">
        <v>2</v>
      </c>
      <c r="I15" s="158">
        <f>+[12]IMPLEMENTACIÓN!$G$47</f>
        <v>48.924731182795711</v>
      </c>
    </row>
    <row r="16" spans="1:9" x14ac:dyDescent="0.25">
      <c r="A16" s="77" t="s">
        <v>41</v>
      </c>
      <c r="B16" s="82" t="s">
        <v>15</v>
      </c>
      <c r="C16" s="151" t="s">
        <v>151</v>
      </c>
      <c r="D16" s="78" t="s">
        <v>176</v>
      </c>
      <c r="E16" s="78"/>
      <c r="F16" s="79">
        <v>10</v>
      </c>
      <c r="G16" s="80" t="s">
        <v>19</v>
      </c>
      <c r="H16" s="78" t="s">
        <v>2</v>
      </c>
      <c r="I16" s="85">
        <f>+[1]CONSOLIDADO!$G$118</f>
        <v>55.734767025089603</v>
      </c>
    </row>
    <row r="17" spans="1:12" x14ac:dyDescent="0.25">
      <c r="A17" s="157" t="s">
        <v>224</v>
      </c>
      <c r="B17" s="153" t="s">
        <v>96</v>
      </c>
      <c r="C17" s="152" t="s">
        <v>151</v>
      </c>
      <c r="D17" s="157" t="s">
        <v>176</v>
      </c>
      <c r="E17" s="87" t="s">
        <v>152</v>
      </c>
      <c r="F17" s="87">
        <v>10</v>
      </c>
      <c r="G17" s="154" t="s">
        <v>6</v>
      </c>
      <c r="H17" s="155" t="s">
        <v>2</v>
      </c>
      <c r="I17" s="89" t="s">
        <v>296</v>
      </c>
    </row>
    <row r="18" spans="1:12" x14ac:dyDescent="0.25">
      <c r="A18" s="153" t="s">
        <v>42</v>
      </c>
      <c r="B18" s="153" t="s">
        <v>36</v>
      </c>
      <c r="C18" s="152" t="s">
        <v>151</v>
      </c>
      <c r="D18" s="155" t="s">
        <v>176</v>
      </c>
      <c r="E18" s="155"/>
      <c r="F18" s="87">
        <v>10</v>
      </c>
      <c r="G18" s="154" t="s">
        <v>34</v>
      </c>
      <c r="H18" s="155" t="s">
        <v>2</v>
      </c>
      <c r="I18" s="89">
        <f>+[1]CONSOLIDADO!$G$139</f>
        <v>43.691756272401442</v>
      </c>
      <c r="K18" s="36" t="s">
        <v>371</v>
      </c>
      <c r="L18" t="s">
        <v>411</v>
      </c>
    </row>
    <row r="19" spans="1:12" x14ac:dyDescent="0.25">
      <c r="A19" s="90" t="s">
        <v>224</v>
      </c>
      <c r="B19" s="82" t="s">
        <v>99</v>
      </c>
      <c r="C19" s="151" t="s">
        <v>151</v>
      </c>
      <c r="D19" s="78" t="s">
        <v>176</v>
      </c>
      <c r="E19" s="78"/>
      <c r="F19" s="79" t="s">
        <v>296</v>
      </c>
      <c r="G19" s="80" t="s">
        <v>296</v>
      </c>
      <c r="H19" s="78" t="s">
        <v>1</v>
      </c>
      <c r="I19" s="85" t="s">
        <v>296</v>
      </c>
      <c r="J19" s="37"/>
      <c r="K19" s="37" t="s">
        <v>9</v>
      </c>
      <c r="L19" s="38">
        <v>2</v>
      </c>
    </row>
    <row r="20" spans="1:12" x14ac:dyDescent="0.25">
      <c r="A20" s="83" t="s">
        <v>102</v>
      </c>
      <c r="B20" s="77" t="s">
        <v>107</v>
      </c>
      <c r="C20" s="151" t="s">
        <v>151</v>
      </c>
      <c r="D20" s="78" t="s">
        <v>176</v>
      </c>
      <c r="E20" s="78"/>
      <c r="F20" s="79">
        <v>10</v>
      </c>
      <c r="G20" s="80" t="s">
        <v>27</v>
      </c>
      <c r="H20" s="78" t="s">
        <v>2</v>
      </c>
      <c r="I20" s="85">
        <f>+[1]CONSOLIDADO!$G$152</f>
        <v>77.598566308243733</v>
      </c>
      <c r="J20" s="37"/>
      <c r="K20" s="37" t="s">
        <v>314</v>
      </c>
      <c r="L20" s="38">
        <v>1</v>
      </c>
    </row>
    <row r="21" spans="1:12" x14ac:dyDescent="0.25">
      <c r="A21" s="83" t="s">
        <v>71</v>
      </c>
      <c r="B21" s="77" t="s">
        <v>242</v>
      </c>
      <c r="C21" s="151" t="s">
        <v>151</v>
      </c>
      <c r="D21" s="78" t="s">
        <v>176</v>
      </c>
      <c r="E21" s="78"/>
      <c r="F21" s="79">
        <v>10</v>
      </c>
      <c r="G21" s="80" t="s">
        <v>34</v>
      </c>
      <c r="H21" s="78" t="s">
        <v>2</v>
      </c>
      <c r="I21" s="85">
        <f>+[1]CONSOLIDADO!$G$163</f>
        <v>54.982078853046602</v>
      </c>
      <c r="J21" s="37"/>
      <c r="K21" s="37" t="s">
        <v>35</v>
      </c>
      <c r="L21" s="38">
        <v>1</v>
      </c>
    </row>
    <row r="22" spans="1:12" x14ac:dyDescent="0.25">
      <c r="A22" s="77" t="s">
        <v>50</v>
      </c>
      <c r="B22" s="77" t="s">
        <v>56</v>
      </c>
      <c r="C22" s="151" t="s">
        <v>151</v>
      </c>
      <c r="D22" s="78" t="s">
        <v>176</v>
      </c>
      <c r="E22" s="78"/>
      <c r="F22" s="79" t="s">
        <v>296</v>
      </c>
      <c r="G22" s="80" t="s">
        <v>296</v>
      </c>
      <c r="H22" s="78" t="s">
        <v>1</v>
      </c>
      <c r="I22" s="85" t="s">
        <v>296</v>
      </c>
      <c r="J22" s="37"/>
      <c r="K22" s="37" t="s">
        <v>19</v>
      </c>
      <c r="L22" s="38">
        <v>1</v>
      </c>
    </row>
    <row r="23" spans="1:12" x14ac:dyDescent="0.25">
      <c r="A23" s="83" t="s">
        <v>102</v>
      </c>
      <c r="B23" s="77" t="s">
        <v>103</v>
      </c>
      <c r="C23" s="151" t="s">
        <v>151</v>
      </c>
      <c r="D23" s="78" t="s">
        <v>176</v>
      </c>
      <c r="E23" s="78"/>
      <c r="F23" s="79">
        <v>10</v>
      </c>
      <c r="G23" s="80" t="s">
        <v>6</v>
      </c>
      <c r="H23" s="78" t="s">
        <v>2</v>
      </c>
      <c r="I23" s="85">
        <f>+[1]CONSOLIDADO!$G$180</f>
        <v>36.971326164874561</v>
      </c>
      <c r="J23" s="37"/>
      <c r="K23" s="37" t="s">
        <v>131</v>
      </c>
      <c r="L23" s="38">
        <v>2</v>
      </c>
    </row>
    <row r="24" spans="1:12" x14ac:dyDescent="0.25">
      <c r="A24" s="77" t="s">
        <v>110</v>
      </c>
      <c r="B24" s="76" t="s">
        <v>245</v>
      </c>
      <c r="C24" s="151" t="s">
        <v>151</v>
      </c>
      <c r="D24" s="76" t="s">
        <v>176</v>
      </c>
      <c r="E24" s="76" t="s">
        <v>399</v>
      </c>
      <c r="F24" s="79">
        <v>10</v>
      </c>
      <c r="G24" s="80" t="s">
        <v>32</v>
      </c>
      <c r="H24" s="78" t="s">
        <v>2</v>
      </c>
      <c r="I24" s="85">
        <f>+[1]CONSOLIDADO!$G$187</f>
        <v>66.272401433691755</v>
      </c>
      <c r="J24" s="37"/>
      <c r="K24" s="37" t="s">
        <v>6</v>
      </c>
      <c r="L24" s="38">
        <v>5</v>
      </c>
    </row>
    <row r="25" spans="1:12" x14ac:dyDescent="0.25">
      <c r="A25" s="83" t="s">
        <v>58</v>
      </c>
      <c r="B25" s="76" t="s">
        <v>60</v>
      </c>
      <c r="C25" s="151" t="s">
        <v>151</v>
      </c>
      <c r="D25" s="78" t="s">
        <v>176</v>
      </c>
      <c r="E25" s="78"/>
      <c r="F25" s="79">
        <v>10</v>
      </c>
      <c r="G25" s="80" t="s">
        <v>27</v>
      </c>
      <c r="H25" s="78" t="s">
        <v>2</v>
      </c>
      <c r="I25" s="85">
        <f>+[1]CONSOLIDADO!$G$192</f>
        <v>50.967741935483858</v>
      </c>
      <c r="J25" s="37"/>
      <c r="K25" s="37" t="s">
        <v>146</v>
      </c>
      <c r="L25" s="38">
        <v>1</v>
      </c>
    </row>
    <row r="26" spans="1:12" x14ac:dyDescent="0.25">
      <c r="A26" s="77" t="s">
        <v>50</v>
      </c>
      <c r="B26" s="77" t="s">
        <v>247</v>
      </c>
      <c r="C26" s="151" t="s">
        <v>151</v>
      </c>
      <c r="D26" s="78" t="s">
        <v>176</v>
      </c>
      <c r="E26" s="78"/>
      <c r="F26" s="79">
        <v>10</v>
      </c>
      <c r="G26" s="80" t="s">
        <v>27</v>
      </c>
      <c r="H26" s="78" t="s">
        <v>2</v>
      </c>
      <c r="I26" s="85">
        <f>+[1]CONSOLIDADO!$G$200</f>
        <v>63.566308243727597</v>
      </c>
      <c r="J26" s="37"/>
      <c r="K26" s="37" t="s">
        <v>218</v>
      </c>
      <c r="L26" s="38">
        <v>1</v>
      </c>
    </row>
    <row r="27" spans="1:12" x14ac:dyDescent="0.25">
      <c r="A27" s="83" t="s">
        <v>71</v>
      </c>
      <c r="B27" s="77" t="s">
        <v>74</v>
      </c>
      <c r="C27" s="151" t="s">
        <v>151</v>
      </c>
      <c r="D27" s="78" t="s">
        <v>176</v>
      </c>
      <c r="E27" s="78"/>
      <c r="F27" s="79">
        <v>9</v>
      </c>
      <c r="G27" s="80" t="s">
        <v>31</v>
      </c>
      <c r="H27" s="78" t="s">
        <v>2</v>
      </c>
      <c r="I27" s="85">
        <f>+[1]CONSOLIDADO!$G$207</f>
        <v>40.107526881720425</v>
      </c>
      <c r="J27" s="37"/>
      <c r="K27" s="37" t="s">
        <v>21</v>
      </c>
      <c r="L27" s="38">
        <v>2</v>
      </c>
    </row>
    <row r="28" spans="1:12" x14ac:dyDescent="0.25">
      <c r="A28" s="83" t="s">
        <v>71</v>
      </c>
      <c r="B28" s="77" t="s">
        <v>73</v>
      </c>
      <c r="C28" s="151" t="s">
        <v>151</v>
      </c>
      <c r="D28" s="78" t="s">
        <v>176</v>
      </c>
      <c r="E28" s="78"/>
      <c r="F28" s="79">
        <v>10</v>
      </c>
      <c r="G28" s="80" t="s">
        <v>29</v>
      </c>
      <c r="H28" s="78" t="s">
        <v>2</v>
      </c>
      <c r="I28" s="85">
        <f>+[1]CONSOLIDADO!$G$224</f>
        <v>38.745519713261665</v>
      </c>
      <c r="J28" s="37"/>
      <c r="K28" s="37" t="s">
        <v>29</v>
      </c>
      <c r="L28" s="38">
        <v>5</v>
      </c>
    </row>
    <row r="29" spans="1:12" x14ac:dyDescent="0.25">
      <c r="A29" s="77" t="s">
        <v>43</v>
      </c>
      <c r="B29" s="76" t="s">
        <v>46</v>
      </c>
      <c r="C29" s="151" t="s">
        <v>151</v>
      </c>
      <c r="D29" s="78" t="s">
        <v>176</v>
      </c>
      <c r="E29" s="78"/>
      <c r="F29" s="79">
        <v>10</v>
      </c>
      <c r="G29" s="80" t="s">
        <v>29</v>
      </c>
      <c r="H29" s="78" t="s">
        <v>2</v>
      </c>
      <c r="I29" s="85">
        <f>+[1]CONSOLIDADO!$G$257</f>
        <v>62.59856630824374</v>
      </c>
      <c r="J29" s="37"/>
      <c r="K29" s="37" t="s">
        <v>135</v>
      </c>
      <c r="L29" s="38">
        <v>1</v>
      </c>
    </row>
    <row r="30" spans="1:12" x14ac:dyDescent="0.25">
      <c r="A30" s="21" t="s">
        <v>224</v>
      </c>
      <c r="B30" s="22" t="s">
        <v>254</v>
      </c>
      <c r="C30" s="144" t="s">
        <v>151</v>
      </c>
      <c r="D30" s="3" t="s">
        <v>176</v>
      </c>
      <c r="E30" s="54" t="s">
        <v>313</v>
      </c>
      <c r="F30" s="54">
        <v>10</v>
      </c>
      <c r="G30" s="16" t="s">
        <v>34</v>
      </c>
      <c r="H30" s="15" t="s">
        <v>2</v>
      </c>
      <c r="I30" s="74">
        <f>+[1]CONSOLIDADO!$G$268</f>
        <v>78.924731182795725</v>
      </c>
      <c r="J30" s="37"/>
      <c r="K30" s="37" t="s">
        <v>34</v>
      </c>
      <c r="L30" s="38">
        <v>5</v>
      </c>
    </row>
    <row r="31" spans="1:12" x14ac:dyDescent="0.25">
      <c r="A31" s="153" t="s">
        <v>223</v>
      </c>
      <c r="B31" s="153" t="s">
        <v>86</v>
      </c>
      <c r="C31" s="152" t="s">
        <v>151</v>
      </c>
      <c r="D31" s="155" t="s">
        <v>176</v>
      </c>
      <c r="E31" s="155"/>
      <c r="F31" s="87">
        <v>9</v>
      </c>
      <c r="G31" s="154" t="s">
        <v>35</v>
      </c>
      <c r="H31" s="155" t="s">
        <v>2</v>
      </c>
      <c r="I31" s="89">
        <f>+[1]CONSOLIDADO!$G$277</f>
        <v>35.519713261648754</v>
      </c>
      <c r="J31" s="37"/>
      <c r="K31" s="37" t="s">
        <v>120</v>
      </c>
      <c r="L31" s="38">
        <v>1</v>
      </c>
    </row>
    <row r="32" spans="1:12" x14ac:dyDescent="0.25">
      <c r="A32" s="83" t="s">
        <v>61</v>
      </c>
      <c r="B32" s="76" t="s">
        <v>65</v>
      </c>
      <c r="C32" s="151" t="s">
        <v>118</v>
      </c>
      <c r="D32" s="78" t="s">
        <v>176</v>
      </c>
      <c r="E32" s="78"/>
      <c r="F32" s="79">
        <v>10</v>
      </c>
      <c r="G32" s="80" t="s">
        <v>9</v>
      </c>
      <c r="H32" s="78" t="s">
        <v>2</v>
      </c>
      <c r="I32" s="85" t="s">
        <v>296</v>
      </c>
      <c r="J32" s="37"/>
      <c r="K32" s="37" t="s">
        <v>394</v>
      </c>
      <c r="L32" s="38">
        <v>1</v>
      </c>
    </row>
    <row r="33" spans="1:12" x14ac:dyDescent="0.25">
      <c r="A33" s="83" t="s">
        <v>79</v>
      </c>
      <c r="B33" s="76" t="s">
        <v>81</v>
      </c>
      <c r="C33" s="151" t="s">
        <v>151</v>
      </c>
      <c r="D33" s="78" t="s">
        <v>176</v>
      </c>
      <c r="E33" s="78"/>
      <c r="F33" s="79">
        <v>10</v>
      </c>
      <c r="G33" s="80" t="s">
        <v>32</v>
      </c>
      <c r="H33" s="78" t="s">
        <v>2</v>
      </c>
      <c r="I33" s="85" t="s">
        <v>296</v>
      </c>
      <c r="J33" s="37"/>
      <c r="K33" s="37" t="s">
        <v>136</v>
      </c>
      <c r="L33" s="38">
        <v>1</v>
      </c>
    </row>
    <row r="34" spans="1:12" x14ac:dyDescent="0.25">
      <c r="A34" s="153" t="s">
        <v>129</v>
      </c>
      <c r="B34" s="153" t="s">
        <v>130</v>
      </c>
      <c r="C34" s="152" t="s">
        <v>151</v>
      </c>
      <c r="D34" s="155" t="s">
        <v>176</v>
      </c>
      <c r="E34" s="155"/>
      <c r="F34" s="87" t="s">
        <v>296</v>
      </c>
      <c r="G34" s="154" t="s">
        <v>296</v>
      </c>
      <c r="H34" s="155" t="s">
        <v>2</v>
      </c>
      <c r="I34" s="89" t="s">
        <v>296</v>
      </c>
      <c r="J34" s="37"/>
      <c r="K34" s="37" t="s">
        <v>27</v>
      </c>
      <c r="L34" s="38">
        <v>9</v>
      </c>
    </row>
    <row r="35" spans="1:12" x14ac:dyDescent="0.25">
      <c r="A35" s="83" t="s">
        <v>102</v>
      </c>
      <c r="B35" s="77" t="s">
        <v>104</v>
      </c>
      <c r="C35" s="151" t="s">
        <v>151</v>
      </c>
      <c r="D35" s="78" t="s">
        <v>176</v>
      </c>
      <c r="E35" s="78"/>
      <c r="F35" s="79">
        <v>10</v>
      </c>
      <c r="G35" s="80" t="s">
        <v>146</v>
      </c>
      <c r="H35" s="78" t="s">
        <v>2</v>
      </c>
      <c r="I35" s="85">
        <f>+[1]CONSOLIDADO!$G$304</f>
        <v>53.351254480286734</v>
      </c>
      <c r="J35" s="37"/>
      <c r="K35" s="37" t="s">
        <v>4</v>
      </c>
      <c r="L35" s="38">
        <v>1</v>
      </c>
    </row>
    <row r="36" spans="1:12" x14ac:dyDescent="0.25">
      <c r="A36" s="83" t="s">
        <v>58</v>
      </c>
      <c r="B36" s="76" t="s">
        <v>59</v>
      </c>
      <c r="C36" s="151" t="s">
        <v>151</v>
      </c>
      <c r="D36" s="78" t="s">
        <v>176</v>
      </c>
      <c r="E36" s="78"/>
      <c r="F36" s="79">
        <v>10</v>
      </c>
      <c r="G36" s="80" t="s">
        <v>32</v>
      </c>
      <c r="H36" s="78" t="s">
        <v>1</v>
      </c>
      <c r="I36" s="85">
        <f>+[1]CONSOLIDADO!$G$309</f>
        <v>94</v>
      </c>
      <c r="J36" s="37"/>
      <c r="K36" s="37" t="s">
        <v>137</v>
      </c>
      <c r="L36" s="38">
        <v>1</v>
      </c>
    </row>
    <row r="37" spans="1:12" x14ac:dyDescent="0.25">
      <c r="A37" s="77" t="s">
        <v>41</v>
      </c>
      <c r="B37" s="82" t="s">
        <v>22</v>
      </c>
      <c r="C37" s="151" t="s">
        <v>118</v>
      </c>
      <c r="D37" s="78" t="s">
        <v>176</v>
      </c>
      <c r="E37" s="78"/>
      <c r="F37" s="79">
        <v>10</v>
      </c>
      <c r="G37" s="80" t="s">
        <v>29</v>
      </c>
      <c r="H37" s="78" t="s">
        <v>2</v>
      </c>
      <c r="I37" s="85">
        <f>+[1]CONSOLIDADO!$G$319</f>
        <v>38.853046594982089</v>
      </c>
      <c r="J37" s="37"/>
      <c r="K37" s="37" t="s">
        <v>30</v>
      </c>
      <c r="L37" s="38">
        <v>1</v>
      </c>
    </row>
    <row r="38" spans="1:12" x14ac:dyDescent="0.25">
      <c r="A38" s="77" t="s">
        <v>50</v>
      </c>
      <c r="B38" s="77" t="s">
        <v>55</v>
      </c>
      <c r="C38" s="151" t="s">
        <v>151</v>
      </c>
      <c r="D38" s="78" t="s">
        <v>176</v>
      </c>
      <c r="E38" s="78"/>
      <c r="F38" s="79">
        <v>8</v>
      </c>
      <c r="G38" s="80" t="s">
        <v>314</v>
      </c>
      <c r="H38" s="78" t="s">
        <v>2</v>
      </c>
      <c r="I38" s="85">
        <f>+[1]CONSOLIDADO!$G$325</f>
        <v>76.774193548387117</v>
      </c>
      <c r="J38" s="37"/>
      <c r="K38" s="37" t="s">
        <v>31</v>
      </c>
      <c r="L38" s="38">
        <v>3</v>
      </c>
    </row>
    <row r="39" spans="1:12" ht="28.5" x14ac:dyDescent="0.25">
      <c r="A39" s="77" t="s">
        <v>41</v>
      </c>
      <c r="B39" s="90" t="s">
        <v>12</v>
      </c>
      <c r="C39" s="151" t="s">
        <v>118</v>
      </c>
      <c r="D39" s="78" t="s">
        <v>176</v>
      </c>
      <c r="E39" s="78"/>
      <c r="F39" s="79">
        <v>9</v>
      </c>
      <c r="G39" s="80" t="s">
        <v>21</v>
      </c>
      <c r="H39" s="78" t="s">
        <v>2</v>
      </c>
      <c r="I39" s="85" t="s">
        <v>296</v>
      </c>
      <c r="J39" s="37"/>
      <c r="K39" s="37" t="s">
        <v>32</v>
      </c>
      <c r="L39" s="38">
        <v>3</v>
      </c>
    </row>
    <row r="40" spans="1:12" x14ac:dyDescent="0.25">
      <c r="A40" s="83" t="s">
        <v>102</v>
      </c>
      <c r="B40" s="77" t="s">
        <v>256</v>
      </c>
      <c r="C40" s="151" t="s">
        <v>151</v>
      </c>
      <c r="D40" s="78" t="s">
        <v>176</v>
      </c>
      <c r="E40" s="78"/>
      <c r="F40" s="79">
        <v>9</v>
      </c>
      <c r="G40" s="80" t="s">
        <v>135</v>
      </c>
      <c r="H40" s="78" t="s">
        <v>2</v>
      </c>
      <c r="I40" s="85">
        <f>+[1]CONSOLIDADO!$G$340</f>
        <v>49.892473118279568</v>
      </c>
      <c r="J40" s="37"/>
      <c r="K40" s="37" t="s">
        <v>296</v>
      </c>
      <c r="L40" s="38">
        <v>9</v>
      </c>
    </row>
    <row r="41" spans="1:12" x14ac:dyDescent="0.25">
      <c r="A41" s="83" t="s">
        <v>79</v>
      </c>
      <c r="B41" s="76" t="s">
        <v>80</v>
      </c>
      <c r="C41" s="151" t="s">
        <v>151</v>
      </c>
      <c r="D41" s="78" t="s">
        <v>176</v>
      </c>
      <c r="E41" s="78"/>
      <c r="F41" s="79">
        <v>10</v>
      </c>
      <c r="G41" s="80" t="s">
        <v>27</v>
      </c>
      <c r="H41" s="78" t="s">
        <v>2</v>
      </c>
      <c r="I41" s="85">
        <f>+[1]CONSOLIDADO!$G$348</f>
        <v>34.551971326164882</v>
      </c>
      <c r="J41" s="37"/>
      <c r="K41" s="37" t="s">
        <v>356</v>
      </c>
      <c r="L41" s="38">
        <v>57</v>
      </c>
    </row>
    <row r="42" spans="1:12" x14ac:dyDescent="0.25">
      <c r="A42" s="90" t="s">
        <v>61</v>
      </c>
      <c r="B42" s="82" t="s">
        <v>64</v>
      </c>
      <c r="C42" s="151" t="s">
        <v>151</v>
      </c>
      <c r="D42" s="88" t="s">
        <v>176</v>
      </c>
      <c r="E42" s="88"/>
      <c r="F42" s="86" t="s">
        <v>296</v>
      </c>
      <c r="G42" s="91" t="s">
        <v>296</v>
      </c>
      <c r="H42" s="88" t="s">
        <v>2</v>
      </c>
      <c r="I42" s="92">
        <f>+[1]CONSOLIDADO!$G$353</f>
        <v>30.788530465949822</v>
      </c>
      <c r="J42" s="37"/>
    </row>
    <row r="43" spans="1:12" x14ac:dyDescent="0.25">
      <c r="A43" s="77" t="s">
        <v>43</v>
      </c>
      <c r="B43" s="76" t="s">
        <v>47</v>
      </c>
      <c r="C43" s="151" t="s">
        <v>151</v>
      </c>
      <c r="D43" s="78" t="s">
        <v>176</v>
      </c>
      <c r="E43" s="78"/>
      <c r="F43" s="79">
        <v>11</v>
      </c>
      <c r="G43" s="80" t="s">
        <v>4</v>
      </c>
      <c r="H43" s="78" t="s">
        <v>2</v>
      </c>
      <c r="I43" s="85">
        <f>+[1]CONSOLIDADO!$G$363</f>
        <v>44.767025089605731</v>
      </c>
      <c r="J43" s="37"/>
    </row>
    <row r="44" spans="1:12" x14ac:dyDescent="0.25">
      <c r="A44" s="83" t="s">
        <v>102</v>
      </c>
      <c r="B44" s="77" t="s">
        <v>108</v>
      </c>
      <c r="C44" s="151" t="s">
        <v>151</v>
      </c>
      <c r="D44" s="78" t="s">
        <v>176</v>
      </c>
      <c r="E44" s="78"/>
      <c r="F44" s="79">
        <v>10</v>
      </c>
      <c r="G44" s="80" t="s">
        <v>27</v>
      </c>
      <c r="H44" s="78" t="s">
        <v>2</v>
      </c>
      <c r="I44" s="85">
        <f>+[1]CONSOLIDADO!$G$371</f>
        <v>73.082437275985669</v>
      </c>
      <c r="J44" s="37"/>
    </row>
    <row r="45" spans="1:12" x14ac:dyDescent="0.25">
      <c r="A45" s="153" t="s">
        <v>223</v>
      </c>
      <c r="B45" s="153" t="s">
        <v>85</v>
      </c>
      <c r="C45" s="152" t="s">
        <v>118</v>
      </c>
      <c r="D45" s="155" t="s">
        <v>176</v>
      </c>
      <c r="E45" s="155"/>
      <c r="F45" s="87">
        <v>10</v>
      </c>
      <c r="G45" s="154" t="s">
        <v>27</v>
      </c>
      <c r="H45" s="155" t="s">
        <v>2</v>
      </c>
      <c r="I45" s="89">
        <f>+[1]CONSOLIDADO!$G$382</f>
        <v>40.071684587813635</v>
      </c>
      <c r="J45" s="37"/>
    </row>
    <row r="46" spans="1:12" x14ac:dyDescent="0.25">
      <c r="A46" s="77" t="s">
        <v>110</v>
      </c>
      <c r="B46" s="76" t="s">
        <v>113</v>
      </c>
      <c r="C46" s="151" t="s">
        <v>151</v>
      </c>
      <c r="D46" s="78" t="s">
        <v>176</v>
      </c>
      <c r="E46" s="78"/>
      <c r="F46" s="79" t="s">
        <v>296</v>
      </c>
      <c r="G46" s="80" t="s">
        <v>296</v>
      </c>
      <c r="H46" s="78" t="s">
        <v>150</v>
      </c>
      <c r="I46" s="85" t="s">
        <v>296</v>
      </c>
      <c r="J46" s="37"/>
    </row>
    <row r="47" spans="1:12" x14ac:dyDescent="0.25">
      <c r="A47" s="153" t="s">
        <v>223</v>
      </c>
      <c r="B47" s="153" t="s">
        <v>94</v>
      </c>
      <c r="C47" s="152" t="s">
        <v>151</v>
      </c>
      <c r="D47" s="155" t="s">
        <v>176</v>
      </c>
      <c r="E47" s="155"/>
      <c r="F47" s="87">
        <v>10</v>
      </c>
      <c r="G47" s="154" t="s">
        <v>27</v>
      </c>
      <c r="H47" s="155" t="s">
        <v>2</v>
      </c>
      <c r="I47" s="89">
        <f>+[1]CONSOLIDADO!$G$401</f>
        <v>58.315412186379938</v>
      </c>
      <c r="J47" s="37"/>
    </row>
    <row r="48" spans="1:12" x14ac:dyDescent="0.25">
      <c r="A48" s="77" t="s">
        <v>41</v>
      </c>
      <c r="B48" s="82" t="s">
        <v>258</v>
      </c>
      <c r="C48" s="151" t="s">
        <v>151</v>
      </c>
      <c r="D48" s="78" t="s">
        <v>176</v>
      </c>
      <c r="E48" s="78"/>
      <c r="F48" s="79">
        <v>9</v>
      </c>
      <c r="G48" s="80" t="s">
        <v>21</v>
      </c>
      <c r="H48" s="78" t="s">
        <v>2</v>
      </c>
      <c r="I48" s="85">
        <f>+[1]CONSOLIDADO!$G$413</f>
        <v>39.74910394265234</v>
      </c>
      <c r="J48" s="37"/>
    </row>
    <row r="49" spans="1:10" x14ac:dyDescent="0.25">
      <c r="A49" s="153" t="s">
        <v>223</v>
      </c>
      <c r="B49" s="153" t="s">
        <v>91</v>
      </c>
      <c r="C49" s="152" t="s">
        <v>118</v>
      </c>
      <c r="D49" s="155" t="s">
        <v>176</v>
      </c>
      <c r="E49" s="155"/>
      <c r="F49" s="87">
        <v>10</v>
      </c>
      <c r="G49" s="154" t="s">
        <v>9</v>
      </c>
      <c r="H49" s="155" t="s">
        <v>2</v>
      </c>
      <c r="I49" s="89">
        <f>+[1]CONSOLIDADO!$G$422</f>
        <v>60.358422939068106</v>
      </c>
      <c r="J49" s="37"/>
    </row>
    <row r="50" spans="1:10" x14ac:dyDescent="0.25">
      <c r="A50" s="83" t="s">
        <v>102</v>
      </c>
      <c r="B50" s="77" t="s">
        <v>105</v>
      </c>
      <c r="C50" s="151" t="s">
        <v>151</v>
      </c>
      <c r="D50" s="78" t="s">
        <v>176</v>
      </c>
      <c r="E50" s="78"/>
      <c r="F50" s="79">
        <v>11</v>
      </c>
      <c r="G50" s="80" t="s">
        <v>120</v>
      </c>
      <c r="H50" s="78" t="s">
        <v>2</v>
      </c>
      <c r="I50" s="85">
        <f>+[1]CONSOLIDADO!$G$431</f>
        <v>53.996415770609325</v>
      </c>
      <c r="J50" s="37"/>
    </row>
    <row r="51" spans="1:10" x14ac:dyDescent="0.25">
      <c r="A51" s="77" t="s">
        <v>50</v>
      </c>
      <c r="B51" s="77" t="s">
        <v>57</v>
      </c>
      <c r="C51" s="151" t="s">
        <v>151</v>
      </c>
      <c r="D51" s="78" t="s">
        <v>176</v>
      </c>
      <c r="E51" s="78"/>
      <c r="F51" s="79" t="s">
        <v>296</v>
      </c>
      <c r="G51" s="80" t="s">
        <v>296</v>
      </c>
      <c r="H51" s="78" t="s">
        <v>1</v>
      </c>
      <c r="I51" s="85" t="s">
        <v>296</v>
      </c>
      <c r="J51" s="37"/>
    </row>
    <row r="52" spans="1:10" x14ac:dyDescent="0.25">
      <c r="A52" s="77" t="s">
        <v>110</v>
      </c>
      <c r="B52" s="76" t="s">
        <v>110</v>
      </c>
      <c r="C52" s="151" t="s">
        <v>151</v>
      </c>
      <c r="D52" s="78" t="s">
        <v>176</v>
      </c>
      <c r="E52" s="79" t="s">
        <v>328</v>
      </c>
      <c r="F52" s="79">
        <v>10</v>
      </c>
      <c r="G52" s="80" t="s">
        <v>6</v>
      </c>
      <c r="H52" s="78" t="s">
        <v>2</v>
      </c>
      <c r="I52" s="85">
        <f>+[1]CONSOLIDADO!$G$450</f>
        <v>53.752688172043008</v>
      </c>
      <c r="J52" s="37"/>
    </row>
    <row r="53" spans="1:10" x14ac:dyDescent="0.25">
      <c r="A53" s="77" t="s">
        <v>42</v>
      </c>
      <c r="B53" s="77" t="s">
        <v>28</v>
      </c>
      <c r="C53" s="151" t="s">
        <v>151</v>
      </c>
      <c r="D53" s="78" t="s">
        <v>176</v>
      </c>
      <c r="E53" s="78"/>
      <c r="F53" s="79">
        <v>10</v>
      </c>
      <c r="G53" s="80" t="s">
        <v>30</v>
      </c>
      <c r="H53" s="78" t="s">
        <v>2</v>
      </c>
      <c r="I53" s="85">
        <f>+[1]CONSOLIDADO!$G$460</f>
        <v>61.326164874551971</v>
      </c>
      <c r="J53" s="37"/>
    </row>
    <row r="54" spans="1:10" x14ac:dyDescent="0.25">
      <c r="A54" s="83" t="s">
        <v>61</v>
      </c>
      <c r="B54" s="76" t="s">
        <v>261</v>
      </c>
      <c r="C54" s="151" t="s">
        <v>118</v>
      </c>
      <c r="D54" s="78" t="s">
        <v>176</v>
      </c>
      <c r="E54" s="78"/>
      <c r="F54" s="79">
        <v>10</v>
      </c>
      <c r="G54" s="80" t="s">
        <v>29</v>
      </c>
      <c r="H54" s="78" t="s">
        <v>2</v>
      </c>
      <c r="I54" s="85" t="s">
        <v>296</v>
      </c>
      <c r="J54" s="37"/>
    </row>
    <row r="55" spans="1:10" x14ac:dyDescent="0.25">
      <c r="A55" s="83" t="s">
        <v>79</v>
      </c>
      <c r="B55" s="76" t="s">
        <v>83</v>
      </c>
      <c r="C55" s="151" t="s">
        <v>151</v>
      </c>
      <c r="D55" s="78" t="s">
        <v>176</v>
      </c>
      <c r="E55" s="78"/>
      <c r="F55" s="79">
        <v>10</v>
      </c>
      <c r="G55" s="80" t="s">
        <v>6</v>
      </c>
      <c r="H55" s="78" t="s">
        <v>2</v>
      </c>
      <c r="I55" s="85">
        <f>+[1]CONSOLIDADO!$G$479</f>
        <v>41.541218637992849</v>
      </c>
      <c r="J55" s="37"/>
    </row>
    <row r="56" spans="1:10" x14ac:dyDescent="0.25">
      <c r="A56" s="77" t="s">
        <v>43</v>
      </c>
      <c r="B56" s="76" t="s">
        <v>44</v>
      </c>
      <c r="C56" s="151" t="s">
        <v>151</v>
      </c>
      <c r="D56" s="78" t="s">
        <v>176</v>
      </c>
      <c r="E56" s="78"/>
      <c r="F56" s="79" t="s">
        <v>296</v>
      </c>
      <c r="G56" s="80" t="s">
        <v>296</v>
      </c>
      <c r="H56" s="78" t="s">
        <v>1</v>
      </c>
      <c r="I56" s="85">
        <f>+[1]CONSOLIDADO!$G$486</f>
        <v>40.666666666666679</v>
      </c>
      <c r="J56" s="37"/>
    </row>
    <row r="57" spans="1:10" x14ac:dyDescent="0.25">
      <c r="A57" s="83" t="s">
        <v>61</v>
      </c>
      <c r="B57" s="76" t="s">
        <v>68</v>
      </c>
      <c r="C57" s="151" t="s">
        <v>151</v>
      </c>
      <c r="D57" s="78" t="s">
        <v>176</v>
      </c>
      <c r="E57" s="78"/>
      <c r="F57" s="79">
        <v>10</v>
      </c>
      <c r="G57" s="80" t="s">
        <v>29</v>
      </c>
      <c r="H57" s="78" t="s">
        <v>2</v>
      </c>
      <c r="I57" s="85">
        <f>+[1]CONSOLIDADO!$G$490</f>
        <v>35.681003584229401</v>
      </c>
      <c r="J57" s="37"/>
    </row>
    <row r="58" spans="1:10" x14ac:dyDescent="0.25">
      <c r="A58" s="90" t="s">
        <v>224</v>
      </c>
      <c r="B58" s="82" t="s">
        <v>97</v>
      </c>
      <c r="C58" s="151" t="s">
        <v>151</v>
      </c>
      <c r="D58" s="77" t="s">
        <v>176</v>
      </c>
      <c r="E58" s="81" t="s">
        <v>158</v>
      </c>
      <c r="F58" s="79">
        <v>10</v>
      </c>
      <c r="G58" s="80" t="s">
        <v>27</v>
      </c>
      <c r="H58" s="78" t="s">
        <v>2</v>
      </c>
      <c r="I58" s="85">
        <f>+[1]CONSOLIDADO!$G$498</f>
        <v>66.021505376344081</v>
      </c>
      <c r="J58" s="37"/>
    </row>
    <row r="59" spans="1:10" x14ac:dyDescent="0.25">
      <c r="J59" s="37"/>
    </row>
    <row r="60" spans="1:10" x14ac:dyDescent="0.25">
      <c r="J60" s="37"/>
    </row>
    <row r="61" spans="1:10" x14ac:dyDescent="0.25">
      <c r="J61" s="37"/>
    </row>
    <row r="62" spans="1:10" x14ac:dyDescent="0.25">
      <c r="J62" s="37"/>
    </row>
    <row r="63" spans="1:10" x14ac:dyDescent="0.25">
      <c r="J63" s="37"/>
    </row>
    <row r="64" spans="1:10" x14ac:dyDescent="0.25">
      <c r="J64" s="37"/>
    </row>
    <row r="65" spans="10:10" x14ac:dyDescent="0.25">
      <c r="J65" s="37"/>
    </row>
    <row r="66" spans="10:10" x14ac:dyDescent="0.25">
      <c r="J66" s="37"/>
    </row>
    <row r="67" spans="10:10" x14ac:dyDescent="0.25">
      <c r="J67" s="37"/>
    </row>
    <row r="68" spans="10:10" x14ac:dyDescent="0.25">
      <c r="J68" s="37"/>
    </row>
    <row r="69" spans="10:10" x14ac:dyDescent="0.25">
      <c r="J69" s="37"/>
    </row>
    <row r="70" spans="10:10" x14ac:dyDescent="0.25">
      <c r="J70" s="37"/>
    </row>
    <row r="71" spans="10:10" x14ac:dyDescent="0.25">
      <c r="J71" s="37"/>
    </row>
    <row r="72" spans="10:10" x14ac:dyDescent="0.25">
      <c r="J72" s="37"/>
    </row>
    <row r="73" spans="10:10" x14ac:dyDescent="0.25">
      <c r="J73" s="37"/>
    </row>
    <row r="74" spans="10:10" x14ac:dyDescent="0.25">
      <c r="J74" s="37"/>
    </row>
    <row r="75" spans="10:10" x14ac:dyDescent="0.25">
      <c r="J75" s="37"/>
    </row>
  </sheetData>
  <sortState ref="A2:I58">
    <sortCondition ref="B2:B58"/>
  </sortState>
  <dataValidations count="7">
    <dataValidation type="list" allowBlank="1" showInputMessage="1" showErrorMessage="1" sqref="H1">
      <formula1>#REF!</formula1>
    </dataValidation>
    <dataValidation type="list" allowBlank="1" showInputMessage="1" showErrorMessage="1" sqref="B1">
      <formula1>#REF!</formula1>
    </dataValidation>
    <dataValidation type="list" allowBlank="1" showInputMessage="1" showErrorMessage="1" sqref="H2:H58">
      <formula1>$K$2:$K$7</formula1>
    </dataValidation>
    <dataValidation type="list" allowBlank="1" showInputMessage="1" showErrorMessage="1" sqref="C2:C58">
      <formula1>$K$10:$K$11</formula1>
    </dataValidation>
    <dataValidation type="list" allowBlank="1" showInputMessage="1" showErrorMessage="1" sqref="B2:B58">
      <formula1>$Q$2:$Q$116</formula1>
    </dataValidation>
    <dataValidation type="list" allowBlank="1" showInputMessage="1" showErrorMessage="1" sqref="A2:A58">
      <formula1>$O$2:$O$16</formula1>
    </dataValidation>
    <dataValidation type="list" allowBlank="1" showInputMessage="1" showErrorMessage="1" sqref="D2:D58">
      <formula1>$M$2:$M$51</formula1>
    </dataValidation>
  </dataValidation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opLeftCell="A43" workbookViewId="0">
      <selection activeCell="M74" sqref="M74"/>
    </sheetView>
  </sheetViews>
  <sheetFormatPr baseColWidth="10" defaultRowHeight="15" x14ac:dyDescent="0.25"/>
  <cols>
    <col min="1" max="1" width="17.5703125" bestFit="1" customWidth="1"/>
    <col min="2" max="2" width="18.7109375" bestFit="1" customWidth="1"/>
    <col min="4" max="4" width="31.140625" bestFit="1" customWidth="1"/>
    <col min="5" max="5" width="19.5703125" bestFit="1" customWidth="1"/>
  </cols>
  <sheetData>
    <row r="1" spans="1:2" x14ac:dyDescent="0.25">
      <c r="A1" s="36" t="s">
        <v>371</v>
      </c>
      <c r="B1" t="s">
        <v>410</v>
      </c>
    </row>
    <row r="2" spans="1:2" x14ac:dyDescent="0.25">
      <c r="A2" s="37" t="s">
        <v>43</v>
      </c>
      <c r="B2" s="38">
        <v>4</v>
      </c>
    </row>
    <row r="3" spans="1:2" x14ac:dyDescent="0.25">
      <c r="A3" s="37" t="s">
        <v>50</v>
      </c>
      <c r="B3" s="38">
        <v>4</v>
      </c>
    </row>
    <row r="4" spans="1:2" x14ac:dyDescent="0.25">
      <c r="A4" s="37" t="s">
        <v>58</v>
      </c>
      <c r="B4" s="38">
        <v>2</v>
      </c>
    </row>
    <row r="5" spans="1:2" x14ac:dyDescent="0.25">
      <c r="A5" s="37" t="s">
        <v>61</v>
      </c>
      <c r="B5" s="38">
        <v>4</v>
      </c>
    </row>
    <row r="6" spans="1:2" x14ac:dyDescent="0.25">
      <c r="A6" s="37" t="s">
        <v>71</v>
      </c>
      <c r="B6" s="38">
        <v>3</v>
      </c>
    </row>
    <row r="7" spans="1:2" x14ac:dyDescent="0.25">
      <c r="A7" s="37" t="s">
        <v>222</v>
      </c>
      <c r="B7" s="38">
        <v>1</v>
      </c>
    </row>
    <row r="8" spans="1:2" x14ac:dyDescent="0.25">
      <c r="A8" s="37" t="s">
        <v>129</v>
      </c>
      <c r="B8" s="38">
        <v>1</v>
      </c>
    </row>
    <row r="9" spans="1:2" x14ac:dyDescent="0.25">
      <c r="A9" s="37" t="s">
        <v>42</v>
      </c>
      <c r="B9" s="38">
        <v>4</v>
      </c>
    </row>
    <row r="10" spans="1:2" x14ac:dyDescent="0.25">
      <c r="A10" s="37" t="s">
        <v>79</v>
      </c>
      <c r="B10" s="38">
        <v>3</v>
      </c>
    </row>
    <row r="11" spans="1:2" x14ac:dyDescent="0.25">
      <c r="A11" s="37" t="s">
        <v>223</v>
      </c>
      <c r="B11" s="38">
        <v>6</v>
      </c>
    </row>
    <row r="12" spans="1:2" x14ac:dyDescent="0.25">
      <c r="A12" s="37" t="s">
        <v>224</v>
      </c>
      <c r="B12" s="38">
        <v>4</v>
      </c>
    </row>
    <row r="13" spans="1:2" x14ac:dyDescent="0.25">
      <c r="A13" s="37" t="s">
        <v>102</v>
      </c>
      <c r="B13" s="38">
        <v>8</v>
      </c>
    </row>
    <row r="14" spans="1:2" x14ac:dyDescent="0.25">
      <c r="A14" s="37" t="s">
        <v>41</v>
      </c>
      <c r="B14" s="38">
        <v>8</v>
      </c>
    </row>
    <row r="15" spans="1:2" x14ac:dyDescent="0.25">
      <c r="A15" s="37" t="s">
        <v>110</v>
      </c>
      <c r="B15" s="38">
        <v>5</v>
      </c>
    </row>
    <row r="16" spans="1:2" x14ac:dyDescent="0.25">
      <c r="A16" s="37" t="s">
        <v>356</v>
      </c>
      <c r="B16" s="38">
        <v>57</v>
      </c>
    </row>
    <row r="22" spans="1:5" x14ac:dyDescent="0.25">
      <c r="A22" s="36" t="s">
        <v>371</v>
      </c>
      <c r="B22" t="s">
        <v>378</v>
      </c>
      <c r="D22" s="36" t="s">
        <v>371</v>
      </c>
      <c r="E22" t="s">
        <v>374</v>
      </c>
    </row>
    <row r="23" spans="1:5" x14ac:dyDescent="0.25">
      <c r="A23" s="37" t="s">
        <v>232</v>
      </c>
      <c r="B23" s="38">
        <v>1</v>
      </c>
      <c r="D23" s="37" t="s">
        <v>118</v>
      </c>
      <c r="E23" s="38">
        <v>7</v>
      </c>
    </row>
    <row r="24" spans="1:5" x14ac:dyDescent="0.25">
      <c r="A24" s="37" t="s">
        <v>25</v>
      </c>
      <c r="B24" s="38">
        <v>1</v>
      </c>
      <c r="D24" s="37" t="s">
        <v>151</v>
      </c>
      <c r="E24" s="38">
        <v>50</v>
      </c>
    </row>
    <row r="25" spans="1:5" x14ac:dyDescent="0.25">
      <c r="A25" s="37" t="s">
        <v>10</v>
      </c>
      <c r="B25" s="38">
        <v>1</v>
      </c>
      <c r="D25" s="37" t="s">
        <v>356</v>
      </c>
      <c r="E25" s="38">
        <v>57</v>
      </c>
    </row>
    <row r="26" spans="1:5" x14ac:dyDescent="0.25">
      <c r="A26" s="37" t="s">
        <v>106</v>
      </c>
      <c r="B26" s="38">
        <v>1</v>
      </c>
    </row>
    <row r="27" spans="1:5" x14ac:dyDescent="0.25">
      <c r="A27" s="37" t="s">
        <v>75</v>
      </c>
      <c r="B27" s="38">
        <v>1</v>
      </c>
    </row>
    <row r="28" spans="1:5" x14ac:dyDescent="0.25">
      <c r="A28" s="37" t="s">
        <v>234</v>
      </c>
      <c r="B28" s="38">
        <v>1</v>
      </c>
    </row>
    <row r="29" spans="1:5" x14ac:dyDescent="0.25">
      <c r="A29" s="37" t="s">
        <v>23</v>
      </c>
      <c r="B29" s="38">
        <v>1</v>
      </c>
    </row>
    <row r="30" spans="1:5" x14ac:dyDescent="0.25">
      <c r="A30" s="37" t="s">
        <v>92</v>
      </c>
      <c r="B30" s="38">
        <v>1</v>
      </c>
    </row>
    <row r="31" spans="1:5" x14ac:dyDescent="0.25">
      <c r="A31" s="37" t="s">
        <v>236</v>
      </c>
      <c r="B31" s="38">
        <v>1</v>
      </c>
    </row>
    <row r="32" spans="1:5" x14ac:dyDescent="0.25">
      <c r="A32" s="37" t="s">
        <v>238</v>
      </c>
      <c r="B32" s="38">
        <v>1</v>
      </c>
    </row>
    <row r="33" spans="1:5" x14ac:dyDescent="0.25">
      <c r="A33" s="37" t="s">
        <v>239</v>
      </c>
      <c r="B33" s="38">
        <v>1</v>
      </c>
    </row>
    <row r="34" spans="1:5" x14ac:dyDescent="0.25">
      <c r="A34" s="37" t="s">
        <v>240</v>
      </c>
      <c r="B34" s="38">
        <v>1</v>
      </c>
    </row>
    <row r="35" spans="1:5" x14ac:dyDescent="0.25">
      <c r="A35" s="37" t="s">
        <v>89</v>
      </c>
      <c r="B35" s="38">
        <v>1</v>
      </c>
    </row>
    <row r="36" spans="1:5" x14ac:dyDescent="0.25">
      <c r="A36" s="37" t="s">
        <v>115</v>
      </c>
      <c r="B36" s="38">
        <v>1</v>
      </c>
    </row>
    <row r="37" spans="1:5" x14ac:dyDescent="0.25">
      <c r="A37" s="37" t="s">
        <v>15</v>
      </c>
      <c r="B37" s="38">
        <v>1</v>
      </c>
      <c r="D37" s="36" t="s">
        <v>371</v>
      </c>
      <c r="E37" t="s">
        <v>415</v>
      </c>
    </row>
    <row r="38" spans="1:5" x14ac:dyDescent="0.25">
      <c r="A38" s="37" t="s">
        <v>96</v>
      </c>
      <c r="B38" s="38">
        <v>1</v>
      </c>
      <c r="D38" s="37" t="s">
        <v>150</v>
      </c>
      <c r="E38" s="38">
        <v>1</v>
      </c>
    </row>
    <row r="39" spans="1:5" x14ac:dyDescent="0.25">
      <c r="A39" s="37" t="s">
        <v>36</v>
      </c>
      <c r="B39" s="38">
        <v>1</v>
      </c>
      <c r="D39" s="37" t="s">
        <v>1</v>
      </c>
      <c r="E39" s="38">
        <v>7</v>
      </c>
    </row>
    <row r="40" spans="1:5" x14ac:dyDescent="0.25">
      <c r="A40" s="37" t="s">
        <v>99</v>
      </c>
      <c r="B40" s="38">
        <v>1</v>
      </c>
      <c r="D40" s="37" t="s">
        <v>2</v>
      </c>
      <c r="E40" s="38">
        <v>49</v>
      </c>
    </row>
    <row r="41" spans="1:5" x14ac:dyDescent="0.25">
      <c r="A41" s="37" t="s">
        <v>107</v>
      </c>
      <c r="B41" s="38">
        <v>1</v>
      </c>
      <c r="D41" s="37" t="s">
        <v>356</v>
      </c>
      <c r="E41" s="38">
        <v>57</v>
      </c>
    </row>
    <row r="42" spans="1:5" x14ac:dyDescent="0.25">
      <c r="A42" s="37" t="s">
        <v>242</v>
      </c>
      <c r="B42" s="38">
        <v>1</v>
      </c>
    </row>
    <row r="43" spans="1:5" x14ac:dyDescent="0.25">
      <c r="A43" s="37" t="s">
        <v>56</v>
      </c>
      <c r="B43" s="38">
        <v>1</v>
      </c>
    </row>
    <row r="44" spans="1:5" x14ac:dyDescent="0.25">
      <c r="A44" s="37" t="s">
        <v>103</v>
      </c>
      <c r="B44" s="38">
        <v>1</v>
      </c>
    </row>
    <row r="45" spans="1:5" x14ac:dyDescent="0.25">
      <c r="A45" s="37" t="s">
        <v>245</v>
      </c>
      <c r="B45" s="38">
        <v>1</v>
      </c>
    </row>
    <row r="46" spans="1:5" x14ac:dyDescent="0.25">
      <c r="A46" s="37" t="s">
        <v>60</v>
      </c>
      <c r="B46" s="38">
        <v>1</v>
      </c>
    </row>
    <row r="47" spans="1:5" x14ac:dyDescent="0.25">
      <c r="A47" s="37" t="s">
        <v>247</v>
      </c>
      <c r="B47" s="38">
        <v>1</v>
      </c>
    </row>
    <row r="48" spans="1:5" x14ac:dyDescent="0.25">
      <c r="A48" s="37" t="s">
        <v>74</v>
      </c>
      <c r="B48" s="38">
        <v>1</v>
      </c>
    </row>
    <row r="49" spans="1:8" x14ac:dyDescent="0.25">
      <c r="A49" s="37" t="s">
        <v>73</v>
      </c>
      <c r="B49" s="38">
        <v>1</v>
      </c>
    </row>
    <row r="50" spans="1:8" x14ac:dyDescent="0.25">
      <c r="A50" s="37" t="s">
        <v>46</v>
      </c>
      <c r="B50" s="38">
        <v>1</v>
      </c>
    </row>
    <row r="51" spans="1:8" x14ac:dyDescent="0.25">
      <c r="A51" s="37" t="s">
        <v>254</v>
      </c>
      <c r="B51" s="38">
        <v>1</v>
      </c>
    </row>
    <row r="52" spans="1:8" x14ac:dyDescent="0.25">
      <c r="A52" s="37" t="s">
        <v>86</v>
      </c>
      <c r="B52" s="38">
        <v>1</v>
      </c>
    </row>
    <row r="53" spans="1:8" x14ac:dyDescent="0.25">
      <c r="A53" s="37" t="s">
        <v>65</v>
      </c>
      <c r="B53" s="38">
        <v>1</v>
      </c>
      <c r="D53" s="36" t="s">
        <v>371</v>
      </c>
      <c r="E53" t="s">
        <v>378</v>
      </c>
      <c r="G53" s="36" t="s">
        <v>371</v>
      </c>
      <c r="H53" t="s">
        <v>411</v>
      </c>
    </row>
    <row r="54" spans="1:8" x14ac:dyDescent="0.25">
      <c r="A54" s="37" t="s">
        <v>81</v>
      </c>
      <c r="B54" s="38">
        <v>1</v>
      </c>
      <c r="D54" s="37" t="s">
        <v>150</v>
      </c>
      <c r="E54" s="38">
        <v>1</v>
      </c>
      <c r="G54" s="37" t="s">
        <v>9</v>
      </c>
      <c r="H54" s="38">
        <v>2</v>
      </c>
    </row>
    <row r="55" spans="1:8" x14ac:dyDescent="0.25">
      <c r="A55" s="37" t="s">
        <v>130</v>
      </c>
      <c r="B55" s="38">
        <v>1</v>
      </c>
      <c r="D55" s="181" t="s">
        <v>113</v>
      </c>
      <c r="E55" s="38">
        <v>1</v>
      </c>
      <c r="G55" s="37" t="s">
        <v>314</v>
      </c>
      <c r="H55" s="38">
        <v>1</v>
      </c>
    </row>
    <row r="56" spans="1:8" x14ac:dyDescent="0.25">
      <c r="A56" s="37" t="s">
        <v>104</v>
      </c>
      <c r="B56" s="38">
        <v>1</v>
      </c>
      <c r="D56" s="37" t="s">
        <v>1</v>
      </c>
      <c r="E56" s="38">
        <v>7</v>
      </c>
      <c r="G56" s="37" t="s">
        <v>35</v>
      </c>
      <c r="H56" s="38">
        <v>1</v>
      </c>
    </row>
    <row r="57" spans="1:8" x14ac:dyDescent="0.25">
      <c r="A57" s="37" t="s">
        <v>59</v>
      </c>
      <c r="B57" s="38">
        <v>1</v>
      </c>
      <c r="D57" s="181" t="s">
        <v>106</v>
      </c>
      <c r="E57" s="38">
        <v>1</v>
      </c>
      <c r="G57" s="37" t="s">
        <v>19</v>
      </c>
      <c r="H57" s="38">
        <v>1</v>
      </c>
    </row>
    <row r="58" spans="1:8" x14ac:dyDescent="0.25">
      <c r="A58" s="37" t="s">
        <v>22</v>
      </c>
      <c r="B58" s="38">
        <v>1</v>
      </c>
      <c r="D58" s="181" t="s">
        <v>23</v>
      </c>
      <c r="E58" s="38">
        <v>1</v>
      </c>
      <c r="G58" s="37" t="s">
        <v>131</v>
      </c>
      <c r="H58" s="38">
        <v>2</v>
      </c>
    </row>
    <row r="59" spans="1:8" x14ac:dyDescent="0.25">
      <c r="A59" s="37" t="s">
        <v>55</v>
      </c>
      <c r="B59" s="38">
        <v>1</v>
      </c>
      <c r="D59" s="181" t="s">
        <v>99</v>
      </c>
      <c r="E59" s="38">
        <v>1</v>
      </c>
      <c r="G59" s="37" t="s">
        <v>6</v>
      </c>
      <c r="H59" s="38">
        <v>5</v>
      </c>
    </row>
    <row r="60" spans="1:8" x14ac:dyDescent="0.25">
      <c r="A60" s="37" t="s">
        <v>12</v>
      </c>
      <c r="B60" s="38">
        <v>1</v>
      </c>
      <c r="D60" s="181" t="s">
        <v>56</v>
      </c>
      <c r="E60" s="38">
        <v>1</v>
      </c>
      <c r="G60" s="37" t="s">
        <v>146</v>
      </c>
      <c r="H60" s="38">
        <v>1</v>
      </c>
    </row>
    <row r="61" spans="1:8" x14ac:dyDescent="0.25">
      <c r="A61" s="37" t="s">
        <v>256</v>
      </c>
      <c r="B61" s="38">
        <v>1</v>
      </c>
      <c r="D61" s="181" t="s">
        <v>59</v>
      </c>
      <c r="E61" s="38">
        <v>1</v>
      </c>
      <c r="G61" s="37" t="s">
        <v>218</v>
      </c>
      <c r="H61" s="38">
        <v>1</v>
      </c>
    </row>
    <row r="62" spans="1:8" x14ac:dyDescent="0.25">
      <c r="A62" s="37" t="s">
        <v>80</v>
      </c>
      <c r="B62" s="38">
        <v>1</v>
      </c>
      <c r="D62" s="181" t="s">
        <v>57</v>
      </c>
      <c r="E62" s="38">
        <v>1</v>
      </c>
      <c r="G62" s="37" t="s">
        <v>21</v>
      </c>
      <c r="H62" s="38">
        <v>2</v>
      </c>
    </row>
    <row r="63" spans="1:8" x14ac:dyDescent="0.25">
      <c r="A63" s="37" t="s">
        <v>64</v>
      </c>
      <c r="B63" s="38">
        <v>1</v>
      </c>
      <c r="D63" s="181" t="s">
        <v>44</v>
      </c>
      <c r="E63" s="38">
        <v>1</v>
      </c>
      <c r="G63" s="37" t="s">
        <v>29</v>
      </c>
      <c r="H63" s="38">
        <v>5</v>
      </c>
    </row>
    <row r="64" spans="1:8" x14ac:dyDescent="0.25">
      <c r="A64" s="37" t="s">
        <v>47</v>
      </c>
      <c r="B64" s="38">
        <v>1</v>
      </c>
      <c r="D64" s="37" t="s">
        <v>2</v>
      </c>
      <c r="E64" s="38">
        <v>49</v>
      </c>
      <c r="G64" s="37" t="s">
        <v>135</v>
      </c>
      <c r="H64" s="38">
        <v>1</v>
      </c>
    </row>
    <row r="65" spans="1:8" x14ac:dyDescent="0.25">
      <c r="A65" s="37" t="s">
        <v>108</v>
      </c>
      <c r="B65" s="38">
        <v>1</v>
      </c>
      <c r="D65" s="181" t="s">
        <v>232</v>
      </c>
      <c r="E65" s="38">
        <v>1</v>
      </c>
      <c r="G65" s="37" t="s">
        <v>34</v>
      </c>
      <c r="H65" s="38">
        <v>5</v>
      </c>
    </row>
    <row r="66" spans="1:8" x14ac:dyDescent="0.25">
      <c r="A66" s="37" t="s">
        <v>85</v>
      </c>
      <c r="B66" s="38">
        <v>1</v>
      </c>
      <c r="D66" s="181" t="s">
        <v>25</v>
      </c>
      <c r="E66" s="38">
        <v>1</v>
      </c>
      <c r="G66" s="37" t="s">
        <v>120</v>
      </c>
      <c r="H66" s="38">
        <v>1</v>
      </c>
    </row>
    <row r="67" spans="1:8" x14ac:dyDescent="0.25">
      <c r="A67" s="37" t="s">
        <v>113</v>
      </c>
      <c r="B67" s="38">
        <v>1</v>
      </c>
      <c r="D67" s="181" t="s">
        <v>10</v>
      </c>
      <c r="E67" s="38">
        <v>1</v>
      </c>
      <c r="G67" s="37" t="s">
        <v>394</v>
      </c>
      <c r="H67" s="38">
        <v>1</v>
      </c>
    </row>
    <row r="68" spans="1:8" x14ac:dyDescent="0.25">
      <c r="A68" s="37" t="s">
        <v>94</v>
      </c>
      <c r="B68" s="38">
        <v>1</v>
      </c>
      <c r="D68" s="181" t="s">
        <v>75</v>
      </c>
      <c r="E68" s="38">
        <v>1</v>
      </c>
      <c r="G68" s="37" t="s">
        <v>136</v>
      </c>
      <c r="H68" s="38">
        <v>1</v>
      </c>
    </row>
    <row r="69" spans="1:8" x14ac:dyDescent="0.25">
      <c r="A69" s="37" t="s">
        <v>258</v>
      </c>
      <c r="B69" s="38">
        <v>1</v>
      </c>
      <c r="D69" s="181" t="s">
        <v>234</v>
      </c>
      <c r="E69" s="38">
        <v>1</v>
      </c>
      <c r="G69" s="37" t="s">
        <v>27</v>
      </c>
      <c r="H69" s="38">
        <v>9</v>
      </c>
    </row>
    <row r="70" spans="1:8" x14ac:dyDescent="0.25">
      <c r="A70" s="37" t="s">
        <v>91</v>
      </c>
      <c r="B70" s="38">
        <v>1</v>
      </c>
      <c r="D70" s="181" t="s">
        <v>92</v>
      </c>
      <c r="E70" s="38">
        <v>1</v>
      </c>
      <c r="G70" s="37" t="s">
        <v>4</v>
      </c>
      <c r="H70" s="38">
        <v>1</v>
      </c>
    </row>
    <row r="71" spans="1:8" x14ac:dyDescent="0.25">
      <c r="A71" s="37" t="s">
        <v>105</v>
      </c>
      <c r="B71" s="38">
        <v>1</v>
      </c>
      <c r="D71" s="181" t="s">
        <v>236</v>
      </c>
      <c r="E71" s="38">
        <v>1</v>
      </c>
      <c r="G71" s="37" t="s">
        <v>137</v>
      </c>
      <c r="H71" s="38">
        <v>1</v>
      </c>
    </row>
    <row r="72" spans="1:8" x14ac:dyDescent="0.25">
      <c r="A72" s="37" t="s">
        <v>57</v>
      </c>
      <c r="B72" s="38">
        <v>1</v>
      </c>
      <c r="D72" s="181" t="s">
        <v>238</v>
      </c>
      <c r="E72" s="38">
        <v>1</v>
      </c>
      <c r="G72" s="37" t="s">
        <v>30</v>
      </c>
      <c r="H72" s="38">
        <v>1</v>
      </c>
    </row>
    <row r="73" spans="1:8" x14ac:dyDescent="0.25">
      <c r="A73" s="37" t="s">
        <v>110</v>
      </c>
      <c r="B73" s="38">
        <v>1</v>
      </c>
      <c r="D73" s="181" t="s">
        <v>239</v>
      </c>
      <c r="E73" s="38">
        <v>1</v>
      </c>
      <c r="G73" s="37" t="s">
        <v>31</v>
      </c>
      <c r="H73" s="38">
        <v>3</v>
      </c>
    </row>
    <row r="74" spans="1:8" x14ac:dyDescent="0.25">
      <c r="A74" s="37" t="s">
        <v>28</v>
      </c>
      <c r="B74" s="38">
        <v>1</v>
      </c>
      <c r="D74" s="181" t="s">
        <v>240</v>
      </c>
      <c r="E74" s="38">
        <v>1</v>
      </c>
      <c r="G74" s="37" t="s">
        <v>32</v>
      </c>
      <c r="H74" s="38">
        <v>3</v>
      </c>
    </row>
    <row r="75" spans="1:8" x14ac:dyDescent="0.25">
      <c r="A75" s="37" t="s">
        <v>261</v>
      </c>
      <c r="B75" s="38">
        <v>1</v>
      </c>
      <c r="D75" s="181" t="s">
        <v>89</v>
      </c>
      <c r="E75" s="38">
        <v>1</v>
      </c>
      <c r="G75" s="37" t="s">
        <v>296</v>
      </c>
      <c r="H75" s="38">
        <v>9</v>
      </c>
    </row>
    <row r="76" spans="1:8" x14ac:dyDescent="0.25">
      <c r="A76" s="37" t="s">
        <v>83</v>
      </c>
      <c r="B76" s="38">
        <v>1</v>
      </c>
      <c r="D76" s="181" t="s">
        <v>115</v>
      </c>
      <c r="E76" s="38">
        <v>1</v>
      </c>
      <c r="G76" s="37" t="s">
        <v>356</v>
      </c>
      <c r="H76" s="38">
        <v>57</v>
      </c>
    </row>
    <row r="77" spans="1:8" x14ac:dyDescent="0.25">
      <c r="A77" s="37" t="s">
        <v>44</v>
      </c>
      <c r="B77" s="38">
        <v>1</v>
      </c>
      <c r="D77" s="181" t="s">
        <v>15</v>
      </c>
      <c r="E77" s="38">
        <v>1</v>
      </c>
    </row>
    <row r="78" spans="1:8" x14ac:dyDescent="0.25">
      <c r="A78" s="37" t="s">
        <v>68</v>
      </c>
      <c r="B78" s="38">
        <v>1</v>
      </c>
      <c r="D78" s="181" t="s">
        <v>96</v>
      </c>
      <c r="E78" s="38">
        <v>1</v>
      </c>
    </row>
    <row r="79" spans="1:8" x14ac:dyDescent="0.25">
      <c r="A79" s="37" t="s">
        <v>97</v>
      </c>
      <c r="B79" s="38">
        <v>1</v>
      </c>
      <c r="D79" s="181" t="s">
        <v>36</v>
      </c>
      <c r="E79" s="38">
        <v>1</v>
      </c>
    </row>
    <row r="80" spans="1:8" x14ac:dyDescent="0.25">
      <c r="A80" s="37" t="s">
        <v>356</v>
      </c>
      <c r="B80" s="38">
        <v>57</v>
      </c>
      <c r="D80" s="181" t="s">
        <v>107</v>
      </c>
      <c r="E80" s="38">
        <v>1</v>
      </c>
    </row>
    <row r="81" spans="4:5" x14ac:dyDescent="0.25">
      <c r="D81" s="181" t="s">
        <v>242</v>
      </c>
      <c r="E81" s="38">
        <v>1</v>
      </c>
    </row>
    <row r="82" spans="4:5" x14ac:dyDescent="0.25">
      <c r="D82" s="181" t="s">
        <v>103</v>
      </c>
      <c r="E82" s="38">
        <v>1</v>
      </c>
    </row>
    <row r="83" spans="4:5" x14ac:dyDescent="0.25">
      <c r="D83" s="181" t="s">
        <v>245</v>
      </c>
      <c r="E83" s="38">
        <v>1</v>
      </c>
    </row>
    <row r="84" spans="4:5" x14ac:dyDescent="0.25">
      <c r="D84" s="181" t="s">
        <v>60</v>
      </c>
      <c r="E84" s="38">
        <v>1</v>
      </c>
    </row>
    <row r="85" spans="4:5" x14ac:dyDescent="0.25">
      <c r="D85" s="181" t="s">
        <v>247</v>
      </c>
      <c r="E85" s="38">
        <v>1</v>
      </c>
    </row>
    <row r="86" spans="4:5" x14ac:dyDescent="0.25">
      <c r="D86" s="181" t="s">
        <v>74</v>
      </c>
      <c r="E86" s="38">
        <v>1</v>
      </c>
    </row>
    <row r="87" spans="4:5" x14ac:dyDescent="0.25">
      <c r="D87" s="181" t="s">
        <v>73</v>
      </c>
      <c r="E87" s="38">
        <v>1</v>
      </c>
    </row>
    <row r="88" spans="4:5" x14ac:dyDescent="0.25">
      <c r="D88" s="181" t="s">
        <v>46</v>
      </c>
      <c r="E88" s="38">
        <v>1</v>
      </c>
    </row>
    <row r="89" spans="4:5" x14ac:dyDescent="0.25">
      <c r="D89" s="181" t="s">
        <v>254</v>
      </c>
      <c r="E89" s="38">
        <v>1</v>
      </c>
    </row>
    <row r="90" spans="4:5" x14ac:dyDescent="0.25">
      <c r="D90" s="181" t="s">
        <v>86</v>
      </c>
      <c r="E90" s="38">
        <v>1</v>
      </c>
    </row>
    <row r="91" spans="4:5" x14ac:dyDescent="0.25">
      <c r="D91" s="181" t="s">
        <v>65</v>
      </c>
      <c r="E91" s="38">
        <v>1</v>
      </c>
    </row>
    <row r="92" spans="4:5" x14ac:dyDescent="0.25">
      <c r="D92" s="181" t="s">
        <v>81</v>
      </c>
      <c r="E92" s="38">
        <v>1</v>
      </c>
    </row>
    <row r="93" spans="4:5" x14ac:dyDescent="0.25">
      <c r="D93" s="181" t="s">
        <v>130</v>
      </c>
      <c r="E93" s="38">
        <v>1</v>
      </c>
    </row>
    <row r="94" spans="4:5" x14ac:dyDescent="0.25">
      <c r="D94" s="181" t="s">
        <v>104</v>
      </c>
      <c r="E94" s="38">
        <v>1</v>
      </c>
    </row>
    <row r="95" spans="4:5" x14ac:dyDescent="0.25">
      <c r="D95" s="181" t="s">
        <v>22</v>
      </c>
      <c r="E95" s="38">
        <v>1</v>
      </c>
    </row>
    <row r="96" spans="4:5" x14ac:dyDescent="0.25">
      <c r="D96" s="181" t="s">
        <v>55</v>
      </c>
      <c r="E96" s="38">
        <v>1</v>
      </c>
    </row>
    <row r="97" spans="4:5" x14ac:dyDescent="0.25">
      <c r="D97" s="181" t="s">
        <v>12</v>
      </c>
      <c r="E97" s="38">
        <v>1</v>
      </c>
    </row>
    <row r="98" spans="4:5" x14ac:dyDescent="0.25">
      <c r="D98" s="181" t="s">
        <v>256</v>
      </c>
      <c r="E98" s="38">
        <v>1</v>
      </c>
    </row>
    <row r="99" spans="4:5" x14ac:dyDescent="0.25">
      <c r="D99" s="181" t="s">
        <v>80</v>
      </c>
      <c r="E99" s="38">
        <v>1</v>
      </c>
    </row>
    <row r="100" spans="4:5" x14ac:dyDescent="0.25">
      <c r="D100" s="181" t="s">
        <v>64</v>
      </c>
      <c r="E100" s="38">
        <v>1</v>
      </c>
    </row>
    <row r="101" spans="4:5" x14ac:dyDescent="0.25">
      <c r="D101" s="181" t="s">
        <v>47</v>
      </c>
      <c r="E101" s="38">
        <v>1</v>
      </c>
    </row>
    <row r="102" spans="4:5" x14ac:dyDescent="0.25">
      <c r="D102" s="181" t="s">
        <v>108</v>
      </c>
      <c r="E102" s="38">
        <v>1</v>
      </c>
    </row>
    <row r="103" spans="4:5" x14ac:dyDescent="0.25">
      <c r="D103" s="181" t="s">
        <v>85</v>
      </c>
      <c r="E103" s="38">
        <v>1</v>
      </c>
    </row>
    <row r="104" spans="4:5" x14ac:dyDescent="0.25">
      <c r="D104" s="181" t="s">
        <v>94</v>
      </c>
      <c r="E104" s="38">
        <v>1</v>
      </c>
    </row>
    <row r="105" spans="4:5" x14ac:dyDescent="0.25">
      <c r="D105" s="181" t="s">
        <v>258</v>
      </c>
      <c r="E105" s="38">
        <v>1</v>
      </c>
    </row>
    <row r="106" spans="4:5" x14ac:dyDescent="0.25">
      <c r="D106" s="181" t="s">
        <v>91</v>
      </c>
      <c r="E106" s="38">
        <v>1</v>
      </c>
    </row>
    <row r="107" spans="4:5" x14ac:dyDescent="0.25">
      <c r="D107" s="181" t="s">
        <v>105</v>
      </c>
      <c r="E107" s="38">
        <v>1</v>
      </c>
    </row>
    <row r="108" spans="4:5" x14ac:dyDescent="0.25">
      <c r="D108" s="181" t="s">
        <v>110</v>
      </c>
      <c r="E108" s="38">
        <v>1</v>
      </c>
    </row>
    <row r="109" spans="4:5" x14ac:dyDescent="0.25">
      <c r="D109" s="181" t="s">
        <v>28</v>
      </c>
      <c r="E109" s="38">
        <v>1</v>
      </c>
    </row>
    <row r="110" spans="4:5" x14ac:dyDescent="0.25">
      <c r="D110" s="181" t="s">
        <v>261</v>
      </c>
      <c r="E110" s="38">
        <v>1</v>
      </c>
    </row>
    <row r="111" spans="4:5" x14ac:dyDescent="0.25">
      <c r="D111" s="181" t="s">
        <v>83</v>
      </c>
      <c r="E111" s="38">
        <v>1</v>
      </c>
    </row>
    <row r="112" spans="4:5" x14ac:dyDescent="0.25">
      <c r="D112" s="181" t="s">
        <v>68</v>
      </c>
      <c r="E112" s="38">
        <v>1</v>
      </c>
    </row>
    <row r="113" spans="4:5" x14ac:dyDescent="0.25">
      <c r="D113" s="181" t="s">
        <v>97</v>
      </c>
      <c r="E113" s="38">
        <v>1</v>
      </c>
    </row>
    <row r="114" spans="4:5" x14ac:dyDescent="0.25">
      <c r="D114" s="37" t="s">
        <v>356</v>
      </c>
      <c r="E114" s="38">
        <v>57</v>
      </c>
    </row>
  </sheetData>
  <pageMargins left="0.7" right="0.7" top="0.75" bottom="0.75" header="0.3" footer="0.3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92" workbookViewId="0">
      <selection activeCell="E42" sqref="E42"/>
    </sheetView>
  </sheetViews>
  <sheetFormatPr baseColWidth="10" defaultRowHeight="15" x14ac:dyDescent="0.25"/>
  <cols>
    <col min="1" max="1" width="20.28515625" customWidth="1"/>
    <col min="2" max="2" width="21" bestFit="1" customWidth="1"/>
    <col min="4" max="4" width="57.85546875" customWidth="1"/>
    <col min="5" max="5" width="27.140625" customWidth="1"/>
    <col min="7" max="7" width="15.140625" customWidth="1"/>
    <col min="8" max="8" width="15.7109375" bestFit="1" customWidth="1"/>
    <col min="12" max="12" width="17.5703125" customWidth="1"/>
    <col min="13" max="13" width="18.7109375" customWidth="1"/>
    <col min="14" max="14" width="17.28515625" customWidth="1"/>
    <col min="15" max="15" width="17.28515625" bestFit="1" customWidth="1"/>
  </cols>
  <sheetData>
    <row r="1" spans="1:13" ht="60" x14ac:dyDescent="0.25">
      <c r="A1" s="93" t="s">
        <v>221</v>
      </c>
      <c r="B1" s="94" t="s">
        <v>0</v>
      </c>
      <c r="C1" s="94" t="s">
        <v>225</v>
      </c>
      <c r="D1" s="94" t="s">
        <v>226</v>
      </c>
      <c r="E1" s="94" t="s">
        <v>384</v>
      </c>
      <c r="F1" s="95" t="s">
        <v>295</v>
      </c>
      <c r="G1" s="95" t="s">
        <v>294</v>
      </c>
      <c r="H1" s="94" t="s">
        <v>227</v>
      </c>
      <c r="I1" s="195" t="s">
        <v>334</v>
      </c>
      <c r="J1" s="94" t="s">
        <v>228</v>
      </c>
      <c r="L1" s="36" t="s">
        <v>371</v>
      </c>
      <c r="M1" t="s">
        <v>410</v>
      </c>
    </row>
    <row r="2" spans="1:13" x14ac:dyDescent="0.25">
      <c r="A2" s="77" t="s">
        <v>41</v>
      </c>
      <c r="B2" s="82" t="s">
        <v>232</v>
      </c>
      <c r="C2" s="151" t="s">
        <v>151</v>
      </c>
      <c r="D2" s="191" t="s">
        <v>185</v>
      </c>
      <c r="E2" s="191"/>
      <c r="F2" s="79" t="s">
        <v>296</v>
      </c>
      <c r="G2" s="80" t="s">
        <v>296</v>
      </c>
      <c r="H2" s="78" t="s">
        <v>1</v>
      </c>
      <c r="I2" s="81" t="s">
        <v>7</v>
      </c>
      <c r="J2" s="85" t="s">
        <v>296</v>
      </c>
      <c r="L2" s="37" t="s">
        <v>43</v>
      </c>
      <c r="M2" s="38">
        <v>7</v>
      </c>
    </row>
    <row r="3" spans="1:13" x14ac:dyDescent="0.25">
      <c r="A3" s="82" t="s">
        <v>41</v>
      </c>
      <c r="B3" s="82" t="s">
        <v>10</v>
      </c>
      <c r="C3" s="156" t="s">
        <v>151</v>
      </c>
      <c r="D3" s="78" t="s">
        <v>185</v>
      </c>
      <c r="E3" s="78"/>
      <c r="F3" s="79" t="s">
        <v>296</v>
      </c>
      <c r="G3" s="80" t="s">
        <v>296</v>
      </c>
      <c r="H3" s="78" t="s">
        <v>150</v>
      </c>
      <c r="I3" s="81" t="s">
        <v>7</v>
      </c>
      <c r="J3" s="150" t="s">
        <v>296</v>
      </c>
      <c r="L3" s="37" t="s">
        <v>50</v>
      </c>
      <c r="M3" s="38">
        <v>8</v>
      </c>
    </row>
    <row r="4" spans="1:13" x14ac:dyDescent="0.25">
      <c r="A4" s="83" t="s">
        <v>222</v>
      </c>
      <c r="B4" s="76" t="s">
        <v>75</v>
      </c>
      <c r="C4" s="151" t="s">
        <v>151</v>
      </c>
      <c r="D4" s="78" t="s">
        <v>185</v>
      </c>
      <c r="E4" s="78"/>
      <c r="F4" s="79">
        <v>9</v>
      </c>
      <c r="G4" s="80" t="s">
        <v>135</v>
      </c>
      <c r="H4" s="78" t="s">
        <v>2</v>
      </c>
      <c r="I4" s="81" t="s">
        <v>7</v>
      </c>
      <c r="J4" s="85" t="s">
        <v>296</v>
      </c>
      <c r="L4" s="37" t="s">
        <v>58</v>
      </c>
      <c r="M4" s="38">
        <v>2</v>
      </c>
    </row>
    <row r="5" spans="1:13" x14ac:dyDescent="0.25">
      <c r="A5" s="77" t="s">
        <v>223</v>
      </c>
      <c r="B5" s="76" t="s">
        <v>88</v>
      </c>
      <c r="C5" s="151" t="s">
        <v>151</v>
      </c>
      <c r="D5" s="78" t="s">
        <v>185</v>
      </c>
      <c r="E5" s="78"/>
      <c r="F5" s="79">
        <v>10</v>
      </c>
      <c r="G5" s="80" t="s">
        <v>34</v>
      </c>
      <c r="H5" s="78" t="s">
        <v>2</v>
      </c>
      <c r="I5" s="81" t="s">
        <v>7</v>
      </c>
      <c r="J5" s="84">
        <v>48.172043010752702</v>
      </c>
      <c r="L5" s="37" t="s">
        <v>61</v>
      </c>
      <c r="M5" s="38">
        <v>13</v>
      </c>
    </row>
    <row r="6" spans="1:13" x14ac:dyDescent="0.25">
      <c r="A6" s="77" t="s">
        <v>110</v>
      </c>
      <c r="B6" s="76" t="s">
        <v>115</v>
      </c>
      <c r="C6" s="151" t="s">
        <v>151</v>
      </c>
      <c r="D6" s="78" t="s">
        <v>185</v>
      </c>
      <c r="E6" s="78" t="s">
        <v>393</v>
      </c>
      <c r="F6" s="79">
        <v>9</v>
      </c>
      <c r="G6" s="80" t="s">
        <v>4</v>
      </c>
      <c r="H6" s="78" t="s">
        <v>2</v>
      </c>
      <c r="I6" s="81" t="s">
        <v>7</v>
      </c>
      <c r="J6" s="84">
        <v>61.164874551971316</v>
      </c>
      <c r="L6" s="37" t="s">
        <v>71</v>
      </c>
      <c r="M6" s="38">
        <v>6</v>
      </c>
    </row>
    <row r="7" spans="1:13" x14ac:dyDescent="0.25">
      <c r="A7" s="82" t="s">
        <v>223</v>
      </c>
      <c r="B7" s="82" t="s">
        <v>87</v>
      </c>
      <c r="C7" s="156" t="s">
        <v>151</v>
      </c>
      <c r="D7" s="192" t="s">
        <v>185</v>
      </c>
      <c r="E7" s="192"/>
      <c r="F7" s="86">
        <v>10</v>
      </c>
      <c r="G7" s="91" t="s">
        <v>146</v>
      </c>
      <c r="H7" s="88" t="s">
        <v>2</v>
      </c>
      <c r="I7" s="185" t="s">
        <v>7</v>
      </c>
      <c r="J7" s="92">
        <v>61.362007168458788</v>
      </c>
      <c r="L7" s="37" t="s">
        <v>222</v>
      </c>
      <c r="M7" s="38">
        <v>6</v>
      </c>
    </row>
    <row r="8" spans="1:13" x14ac:dyDescent="0.25">
      <c r="A8" s="77"/>
      <c r="B8" s="77"/>
      <c r="C8" s="151"/>
      <c r="D8" s="191"/>
      <c r="E8" s="191"/>
      <c r="F8" s="79"/>
      <c r="G8" s="80"/>
      <c r="H8" s="78"/>
      <c r="I8" s="81"/>
      <c r="J8" s="85"/>
      <c r="L8" s="37" t="s">
        <v>129</v>
      </c>
      <c r="M8" s="38">
        <v>2</v>
      </c>
    </row>
    <row r="9" spans="1:13" x14ac:dyDescent="0.25">
      <c r="A9" s="153" t="s">
        <v>50</v>
      </c>
      <c r="B9" s="153" t="s">
        <v>56</v>
      </c>
      <c r="C9" s="152" t="s">
        <v>151</v>
      </c>
      <c r="D9" s="193" t="s">
        <v>185</v>
      </c>
      <c r="E9" s="193"/>
      <c r="F9" s="87">
        <v>9</v>
      </c>
      <c r="G9" s="154" t="s">
        <v>127</v>
      </c>
      <c r="H9" s="155" t="s">
        <v>2</v>
      </c>
      <c r="I9" s="182" t="s">
        <v>7</v>
      </c>
      <c r="J9" s="85" t="s">
        <v>296</v>
      </c>
      <c r="L9" s="37" t="s">
        <v>42</v>
      </c>
      <c r="M9" s="38">
        <v>10</v>
      </c>
    </row>
    <row r="10" spans="1:13" x14ac:dyDescent="0.25">
      <c r="A10" s="77" t="s">
        <v>50</v>
      </c>
      <c r="B10" s="77" t="s">
        <v>247</v>
      </c>
      <c r="C10" s="151" t="s">
        <v>151</v>
      </c>
      <c r="D10" s="191" t="s">
        <v>185</v>
      </c>
      <c r="E10" s="191"/>
      <c r="F10" s="79">
        <v>11</v>
      </c>
      <c r="G10" s="80" t="s">
        <v>120</v>
      </c>
      <c r="H10" s="78" t="s">
        <v>2</v>
      </c>
      <c r="I10" s="81" t="s">
        <v>7</v>
      </c>
      <c r="J10" s="85">
        <v>67.240143369175641</v>
      </c>
      <c r="L10" s="37" t="s">
        <v>79</v>
      </c>
      <c r="M10" s="38">
        <v>7</v>
      </c>
    </row>
    <row r="11" spans="1:13" x14ac:dyDescent="0.25">
      <c r="A11" s="153" t="s">
        <v>50</v>
      </c>
      <c r="B11" s="153" t="s">
        <v>53</v>
      </c>
      <c r="C11" s="152" t="s">
        <v>151</v>
      </c>
      <c r="D11" s="193" t="s">
        <v>185</v>
      </c>
      <c r="E11" s="193"/>
      <c r="F11" s="87">
        <v>9</v>
      </c>
      <c r="G11" s="154" t="s">
        <v>127</v>
      </c>
      <c r="H11" s="155" t="s">
        <v>2</v>
      </c>
      <c r="I11" s="182" t="s">
        <v>7</v>
      </c>
      <c r="J11" s="89" t="s">
        <v>296</v>
      </c>
      <c r="L11" s="37" t="s">
        <v>223</v>
      </c>
      <c r="M11" s="38">
        <v>13</v>
      </c>
    </row>
    <row r="12" spans="1:13" x14ac:dyDescent="0.25">
      <c r="A12" s="153" t="s">
        <v>50</v>
      </c>
      <c r="B12" s="153" t="s">
        <v>55</v>
      </c>
      <c r="C12" s="152" t="s">
        <v>151</v>
      </c>
      <c r="D12" s="193" t="s">
        <v>185</v>
      </c>
      <c r="E12" s="87" t="s">
        <v>346</v>
      </c>
      <c r="F12" s="87">
        <v>11</v>
      </c>
      <c r="G12" s="154" t="s">
        <v>4</v>
      </c>
      <c r="H12" s="155" t="s">
        <v>150</v>
      </c>
      <c r="I12" s="182" t="s">
        <v>7</v>
      </c>
      <c r="J12" s="89">
        <v>76.774193548387117</v>
      </c>
      <c r="L12" s="37" t="s">
        <v>224</v>
      </c>
      <c r="M12" s="38">
        <v>10</v>
      </c>
    </row>
    <row r="13" spans="1:13" x14ac:dyDescent="0.25">
      <c r="A13" s="153" t="s">
        <v>223</v>
      </c>
      <c r="B13" s="153" t="s">
        <v>91</v>
      </c>
      <c r="C13" s="152" t="s">
        <v>118</v>
      </c>
      <c r="D13" s="153" t="s">
        <v>185</v>
      </c>
      <c r="E13" s="153"/>
      <c r="F13" s="87">
        <v>10</v>
      </c>
      <c r="G13" s="154" t="s">
        <v>9</v>
      </c>
      <c r="H13" s="155" t="s">
        <v>2</v>
      </c>
      <c r="I13" s="182" t="s">
        <v>7</v>
      </c>
      <c r="J13" s="89">
        <v>36.236559139784958</v>
      </c>
      <c r="L13" s="37" t="s">
        <v>102</v>
      </c>
      <c r="M13" s="38">
        <v>10</v>
      </c>
    </row>
    <row r="14" spans="1:13" x14ac:dyDescent="0.25">
      <c r="A14" s="83" t="s">
        <v>102</v>
      </c>
      <c r="B14" s="77" t="s">
        <v>105</v>
      </c>
      <c r="C14" s="151" t="s">
        <v>151</v>
      </c>
      <c r="D14" s="78" t="s">
        <v>185</v>
      </c>
      <c r="E14" s="78"/>
      <c r="F14" s="79">
        <v>11</v>
      </c>
      <c r="G14" s="80" t="s">
        <v>120</v>
      </c>
      <c r="H14" s="78" t="s">
        <v>2</v>
      </c>
      <c r="I14" s="81" t="s">
        <v>7</v>
      </c>
      <c r="J14" s="85">
        <v>53.261648745519729</v>
      </c>
      <c r="L14" s="37" t="s">
        <v>41</v>
      </c>
      <c r="M14" s="38">
        <v>10</v>
      </c>
    </row>
    <row r="15" spans="1:13" x14ac:dyDescent="0.25">
      <c r="A15" s="77" t="s">
        <v>50</v>
      </c>
      <c r="B15" s="77" t="s">
        <v>52</v>
      </c>
      <c r="C15" s="151" t="s">
        <v>151</v>
      </c>
      <c r="D15" s="78" t="s">
        <v>163</v>
      </c>
      <c r="E15" s="78"/>
      <c r="F15" s="79">
        <v>10</v>
      </c>
      <c r="G15" s="80" t="s">
        <v>9</v>
      </c>
      <c r="H15" s="78" t="s">
        <v>2</v>
      </c>
      <c r="I15" s="81" t="s">
        <v>122</v>
      </c>
      <c r="J15" s="84">
        <v>58.028673835125439</v>
      </c>
      <c r="L15" s="37" t="s">
        <v>110</v>
      </c>
      <c r="M15" s="38">
        <v>10</v>
      </c>
    </row>
    <row r="16" spans="1:13" x14ac:dyDescent="0.25">
      <c r="A16" s="83" t="s">
        <v>61</v>
      </c>
      <c r="B16" s="76" t="s">
        <v>231</v>
      </c>
      <c r="C16" s="151" t="s">
        <v>151</v>
      </c>
      <c r="D16" s="78" t="s">
        <v>163</v>
      </c>
      <c r="E16" s="78"/>
      <c r="F16" s="79">
        <v>10</v>
      </c>
      <c r="G16" s="80" t="s">
        <v>9</v>
      </c>
      <c r="H16" s="78" t="s">
        <v>2</v>
      </c>
      <c r="I16" s="81" t="s">
        <v>122</v>
      </c>
      <c r="J16" s="84">
        <v>49.874551971326163</v>
      </c>
      <c r="L16" s="37" t="s">
        <v>416</v>
      </c>
      <c r="M16" s="38"/>
    </row>
    <row r="17" spans="1:13" x14ac:dyDescent="0.25">
      <c r="A17" s="77" t="s">
        <v>41</v>
      </c>
      <c r="B17" s="82" t="s">
        <v>232</v>
      </c>
      <c r="C17" s="151" t="s">
        <v>151</v>
      </c>
      <c r="D17" s="78" t="s">
        <v>163</v>
      </c>
      <c r="E17" s="78"/>
      <c r="F17" s="79">
        <v>10</v>
      </c>
      <c r="G17" s="80" t="s">
        <v>9</v>
      </c>
      <c r="H17" s="78" t="s">
        <v>2</v>
      </c>
      <c r="I17" s="81" t="s">
        <v>122</v>
      </c>
      <c r="J17" s="84">
        <v>33.351254480286748</v>
      </c>
      <c r="L17" s="37" t="s">
        <v>356</v>
      </c>
      <c r="M17" s="38">
        <v>114</v>
      </c>
    </row>
    <row r="18" spans="1:13" x14ac:dyDescent="0.25">
      <c r="A18" s="77" t="s">
        <v>41</v>
      </c>
      <c r="B18" s="82" t="s">
        <v>25</v>
      </c>
      <c r="C18" s="151" t="s">
        <v>151</v>
      </c>
      <c r="D18" s="78" t="s">
        <v>163</v>
      </c>
      <c r="E18" s="78"/>
      <c r="F18" s="79">
        <v>10</v>
      </c>
      <c r="G18" s="80" t="s">
        <v>27</v>
      </c>
      <c r="H18" s="78" t="s">
        <v>2</v>
      </c>
      <c r="I18" s="81" t="s">
        <v>122</v>
      </c>
      <c r="J18" s="84">
        <v>68.673835125448036</v>
      </c>
    </row>
    <row r="19" spans="1:13" x14ac:dyDescent="0.25">
      <c r="A19" s="82" t="s">
        <v>41</v>
      </c>
      <c r="B19" s="82" t="s">
        <v>10</v>
      </c>
      <c r="C19" s="156" t="s">
        <v>151</v>
      </c>
      <c r="D19" s="88" t="s">
        <v>163</v>
      </c>
      <c r="E19" s="88"/>
      <c r="F19" s="86">
        <v>9</v>
      </c>
      <c r="G19" s="91" t="s">
        <v>127</v>
      </c>
      <c r="H19" s="88" t="s">
        <v>2</v>
      </c>
      <c r="I19" s="185" t="s">
        <v>122</v>
      </c>
      <c r="J19" s="189">
        <v>50.376344086021518</v>
      </c>
    </row>
    <row r="20" spans="1:13" x14ac:dyDescent="0.25">
      <c r="A20" s="83" t="s">
        <v>102</v>
      </c>
      <c r="B20" s="77" t="s">
        <v>106</v>
      </c>
      <c r="C20" s="151" t="s">
        <v>151</v>
      </c>
      <c r="D20" s="78" t="s">
        <v>163</v>
      </c>
      <c r="E20" s="78"/>
      <c r="F20" s="79">
        <v>10</v>
      </c>
      <c r="G20" s="80" t="s">
        <v>27</v>
      </c>
      <c r="H20" s="78" t="s">
        <v>2</v>
      </c>
      <c r="I20" s="81" t="s">
        <v>122</v>
      </c>
      <c r="J20" s="84">
        <v>57.598566308243733</v>
      </c>
      <c r="L20" s="36" t="s">
        <v>371</v>
      </c>
      <c r="M20" t="s">
        <v>411</v>
      </c>
    </row>
    <row r="21" spans="1:13" x14ac:dyDescent="0.25">
      <c r="A21" s="83" t="s">
        <v>222</v>
      </c>
      <c r="B21" s="76" t="s">
        <v>75</v>
      </c>
      <c r="C21" s="151" t="s">
        <v>151</v>
      </c>
      <c r="D21" s="78" t="s">
        <v>163</v>
      </c>
      <c r="E21" s="78"/>
      <c r="F21" s="79">
        <v>10</v>
      </c>
      <c r="G21" s="80" t="s">
        <v>146</v>
      </c>
      <c r="H21" s="78" t="s">
        <v>2</v>
      </c>
      <c r="I21" s="81" t="s">
        <v>122</v>
      </c>
      <c r="J21" s="85" t="s">
        <v>296</v>
      </c>
      <c r="L21" s="37" t="s">
        <v>150</v>
      </c>
      <c r="M21" s="38">
        <v>6</v>
      </c>
    </row>
    <row r="22" spans="1:13" x14ac:dyDescent="0.25">
      <c r="A22" s="83" t="s">
        <v>222</v>
      </c>
      <c r="B22" s="76" t="s">
        <v>233</v>
      </c>
      <c r="C22" s="151" t="s">
        <v>151</v>
      </c>
      <c r="D22" s="78" t="s">
        <v>163</v>
      </c>
      <c r="E22" s="78"/>
      <c r="F22" s="79">
        <v>10</v>
      </c>
      <c r="G22" s="80" t="s">
        <v>11</v>
      </c>
      <c r="H22" s="78" t="s">
        <v>2</v>
      </c>
      <c r="I22" s="81" t="s">
        <v>122</v>
      </c>
      <c r="J22" s="84">
        <v>51.218637992831539</v>
      </c>
      <c r="L22" s="37" t="s">
        <v>160</v>
      </c>
      <c r="M22" s="38">
        <v>4</v>
      </c>
    </row>
    <row r="23" spans="1:13" x14ac:dyDescent="0.25">
      <c r="A23" s="83" t="s">
        <v>102</v>
      </c>
      <c r="B23" s="77" t="s">
        <v>234</v>
      </c>
      <c r="C23" s="151" t="s">
        <v>151</v>
      </c>
      <c r="D23" s="78" t="s">
        <v>163</v>
      </c>
      <c r="E23" s="78"/>
      <c r="F23" s="79">
        <v>9</v>
      </c>
      <c r="G23" s="80" t="s">
        <v>136</v>
      </c>
      <c r="H23" s="78" t="s">
        <v>2</v>
      </c>
      <c r="I23" s="81" t="s">
        <v>122</v>
      </c>
      <c r="J23" s="85">
        <v>45.734767025089617</v>
      </c>
      <c r="L23" s="37" t="s">
        <v>1</v>
      </c>
      <c r="M23" s="38">
        <v>5</v>
      </c>
    </row>
    <row r="24" spans="1:13" x14ac:dyDescent="0.25">
      <c r="A24" s="77" t="s">
        <v>41</v>
      </c>
      <c r="B24" s="82" t="s">
        <v>23</v>
      </c>
      <c r="C24" s="151" t="s">
        <v>151</v>
      </c>
      <c r="D24" s="78" t="s">
        <v>163</v>
      </c>
      <c r="E24" s="78"/>
      <c r="F24" s="79" t="s">
        <v>296</v>
      </c>
      <c r="G24" s="80" t="s">
        <v>296</v>
      </c>
      <c r="H24" s="78" t="s">
        <v>1</v>
      </c>
      <c r="I24" s="81" t="s">
        <v>122</v>
      </c>
      <c r="J24" s="84">
        <v>58.333333333333336</v>
      </c>
      <c r="L24" s="37" t="s">
        <v>2</v>
      </c>
      <c r="M24" s="38">
        <v>98</v>
      </c>
    </row>
    <row r="25" spans="1:13" x14ac:dyDescent="0.25">
      <c r="A25" s="77" t="s">
        <v>223</v>
      </c>
      <c r="B25" s="76" t="s">
        <v>92</v>
      </c>
      <c r="C25" s="151" t="s">
        <v>151</v>
      </c>
      <c r="D25" s="78" t="s">
        <v>163</v>
      </c>
      <c r="E25" s="78"/>
      <c r="F25" s="79">
        <v>16</v>
      </c>
      <c r="G25" s="80" t="s">
        <v>137</v>
      </c>
      <c r="H25" s="78" t="s">
        <v>2</v>
      </c>
      <c r="I25" s="81" t="s">
        <v>122</v>
      </c>
      <c r="J25" s="84">
        <v>63.906810035842284</v>
      </c>
      <c r="L25" s="37" t="s">
        <v>175</v>
      </c>
      <c r="M25" s="38">
        <v>1</v>
      </c>
    </row>
    <row r="26" spans="1:13" x14ac:dyDescent="0.25">
      <c r="A26" s="83" t="s">
        <v>58</v>
      </c>
      <c r="B26" s="76" t="s">
        <v>235</v>
      </c>
      <c r="C26" s="151" t="s">
        <v>151</v>
      </c>
      <c r="D26" s="78" t="s">
        <v>163</v>
      </c>
      <c r="E26" s="78"/>
      <c r="F26" s="183">
        <v>9</v>
      </c>
      <c r="G26" s="184" t="s">
        <v>35</v>
      </c>
      <c r="H26" s="78" t="s">
        <v>1</v>
      </c>
      <c r="I26" s="81" t="s">
        <v>122</v>
      </c>
      <c r="J26" s="84">
        <v>46.415770609318997</v>
      </c>
      <c r="L26" s="37" t="s">
        <v>416</v>
      </c>
      <c r="M26" s="38"/>
    </row>
    <row r="27" spans="1:13" x14ac:dyDescent="0.25">
      <c r="A27" s="77" t="s">
        <v>42</v>
      </c>
      <c r="B27" s="77" t="s">
        <v>26</v>
      </c>
      <c r="C27" s="151" t="s">
        <v>151</v>
      </c>
      <c r="D27" s="78" t="s">
        <v>163</v>
      </c>
      <c r="E27" s="78"/>
      <c r="F27" s="183">
        <v>9</v>
      </c>
      <c r="G27" s="184" t="s">
        <v>35</v>
      </c>
      <c r="H27" s="78" t="s">
        <v>2</v>
      </c>
      <c r="I27" s="81" t="s">
        <v>122</v>
      </c>
      <c r="J27" s="84">
        <v>49.068100358422946</v>
      </c>
      <c r="L27" s="37" t="s">
        <v>356</v>
      </c>
      <c r="M27" s="38">
        <v>114</v>
      </c>
    </row>
    <row r="28" spans="1:13" x14ac:dyDescent="0.25">
      <c r="A28" s="135" t="s">
        <v>110</v>
      </c>
      <c r="B28" s="135" t="s">
        <v>236</v>
      </c>
      <c r="C28" s="173" t="s">
        <v>151</v>
      </c>
      <c r="D28" s="136" t="s">
        <v>163</v>
      </c>
      <c r="E28" s="137"/>
      <c r="F28" s="137">
        <v>10</v>
      </c>
      <c r="G28" s="138" t="s">
        <v>381</v>
      </c>
      <c r="H28" s="136" t="s">
        <v>1</v>
      </c>
      <c r="I28" s="139" t="s">
        <v>122</v>
      </c>
      <c r="J28" s="140" t="s">
        <v>296</v>
      </c>
    </row>
    <row r="29" spans="1:13" x14ac:dyDescent="0.25">
      <c r="A29" s="157" t="s">
        <v>222</v>
      </c>
      <c r="B29" s="153" t="s">
        <v>237</v>
      </c>
      <c r="C29" s="152" t="s">
        <v>151</v>
      </c>
      <c r="D29" s="155" t="s">
        <v>163</v>
      </c>
      <c r="E29" s="155"/>
      <c r="F29" s="87" t="s">
        <v>296</v>
      </c>
      <c r="G29" s="154" t="s">
        <v>296</v>
      </c>
      <c r="H29" s="155" t="s">
        <v>1</v>
      </c>
      <c r="I29" s="182" t="s">
        <v>122</v>
      </c>
      <c r="J29" s="158">
        <v>45.833333333333336</v>
      </c>
    </row>
    <row r="30" spans="1:13" x14ac:dyDescent="0.25">
      <c r="A30" s="77" t="s">
        <v>42</v>
      </c>
      <c r="B30" s="77" t="s">
        <v>238</v>
      </c>
      <c r="C30" s="151" t="s">
        <v>151</v>
      </c>
      <c r="D30" s="78" t="s">
        <v>163</v>
      </c>
      <c r="E30" s="78"/>
      <c r="F30" s="79">
        <v>9</v>
      </c>
      <c r="G30" s="80" t="s">
        <v>31</v>
      </c>
      <c r="H30" s="78" t="s">
        <v>2</v>
      </c>
      <c r="I30" s="81" t="s">
        <v>122</v>
      </c>
      <c r="J30" s="84">
        <v>41.810035842293907</v>
      </c>
    </row>
    <row r="31" spans="1:13" x14ac:dyDescent="0.25">
      <c r="A31" s="77" t="s">
        <v>42</v>
      </c>
      <c r="B31" s="77" t="s">
        <v>239</v>
      </c>
      <c r="C31" s="151" t="s">
        <v>151</v>
      </c>
      <c r="D31" s="78" t="s">
        <v>163</v>
      </c>
      <c r="E31" s="78"/>
      <c r="F31" s="79">
        <v>10</v>
      </c>
      <c r="G31" s="80" t="s">
        <v>27</v>
      </c>
      <c r="H31" s="78" t="s">
        <v>2</v>
      </c>
      <c r="I31" s="81" t="s">
        <v>122</v>
      </c>
      <c r="J31" s="84">
        <v>66.594982078853064</v>
      </c>
    </row>
    <row r="32" spans="1:13" x14ac:dyDescent="0.25">
      <c r="A32" s="77" t="s">
        <v>43</v>
      </c>
      <c r="B32" s="76" t="s">
        <v>240</v>
      </c>
      <c r="C32" s="151" t="s">
        <v>151</v>
      </c>
      <c r="D32" s="78" t="s">
        <v>163</v>
      </c>
      <c r="E32" s="78"/>
      <c r="F32" s="79">
        <v>9</v>
      </c>
      <c r="G32" s="80" t="s">
        <v>31</v>
      </c>
      <c r="H32" s="78" t="s">
        <v>2</v>
      </c>
      <c r="I32" s="81" t="s">
        <v>122</v>
      </c>
      <c r="J32" s="84">
        <v>42.67025089605734</v>
      </c>
    </row>
    <row r="33" spans="1:10" x14ac:dyDescent="0.25">
      <c r="A33" s="77" t="s">
        <v>223</v>
      </c>
      <c r="B33" s="76" t="s">
        <v>89</v>
      </c>
      <c r="C33" s="151" t="s">
        <v>118</v>
      </c>
      <c r="D33" s="78" t="s">
        <v>163</v>
      </c>
      <c r="E33" s="78"/>
      <c r="F33" s="79">
        <v>9</v>
      </c>
      <c r="G33" s="80" t="s">
        <v>136</v>
      </c>
      <c r="H33" s="78" t="s">
        <v>2</v>
      </c>
      <c r="I33" s="81" t="s">
        <v>122</v>
      </c>
      <c r="J33" s="84">
        <v>52.939068100358412</v>
      </c>
    </row>
    <row r="34" spans="1:10" x14ac:dyDescent="0.25">
      <c r="A34" s="77" t="s">
        <v>223</v>
      </c>
      <c r="B34" s="76" t="s">
        <v>88</v>
      </c>
      <c r="C34" s="151" t="s">
        <v>151</v>
      </c>
      <c r="D34" s="78" t="s">
        <v>163</v>
      </c>
      <c r="E34" s="78"/>
      <c r="F34" s="79">
        <v>10</v>
      </c>
      <c r="G34" s="80" t="s">
        <v>19</v>
      </c>
      <c r="H34" s="78" t="s">
        <v>2</v>
      </c>
      <c r="I34" s="81" t="s">
        <v>122</v>
      </c>
      <c r="J34" s="84">
        <v>50.412186379928329</v>
      </c>
    </row>
    <row r="35" spans="1:10" x14ac:dyDescent="0.25">
      <c r="A35" s="77" t="s">
        <v>110</v>
      </c>
      <c r="B35" s="76" t="s">
        <v>115</v>
      </c>
      <c r="C35" s="151" t="s">
        <v>151</v>
      </c>
      <c r="D35" s="78" t="s">
        <v>163</v>
      </c>
      <c r="E35" s="87" t="s">
        <v>186</v>
      </c>
      <c r="F35" s="87">
        <v>10</v>
      </c>
      <c r="G35" s="80" t="s">
        <v>6</v>
      </c>
      <c r="H35" s="78" t="s">
        <v>2</v>
      </c>
      <c r="I35" s="81" t="s">
        <v>122</v>
      </c>
      <c r="J35" s="84">
        <v>51.326164874551985</v>
      </c>
    </row>
    <row r="36" spans="1:10" x14ac:dyDescent="0.25">
      <c r="A36" s="77" t="s">
        <v>41</v>
      </c>
      <c r="B36" s="82" t="s">
        <v>15</v>
      </c>
      <c r="C36" s="151" t="s">
        <v>151</v>
      </c>
      <c r="D36" s="78" t="s">
        <v>163</v>
      </c>
      <c r="E36" s="78"/>
      <c r="F36" s="79">
        <v>10</v>
      </c>
      <c r="G36" s="80" t="s">
        <v>9</v>
      </c>
      <c r="H36" s="78" t="s">
        <v>2</v>
      </c>
      <c r="I36" s="81" t="s">
        <v>122</v>
      </c>
      <c r="J36" s="85">
        <v>69.469534050179249</v>
      </c>
    </row>
    <row r="37" spans="1:10" x14ac:dyDescent="0.25">
      <c r="A37" s="83" t="s">
        <v>79</v>
      </c>
      <c r="B37" s="76" t="s">
        <v>82</v>
      </c>
      <c r="C37" s="151" t="s">
        <v>151</v>
      </c>
      <c r="D37" s="78" t="s">
        <v>163</v>
      </c>
      <c r="E37" s="78"/>
      <c r="F37" s="79">
        <v>10</v>
      </c>
      <c r="G37" s="80" t="s">
        <v>6</v>
      </c>
      <c r="H37" s="78" t="s">
        <v>2</v>
      </c>
      <c r="I37" s="81" t="s">
        <v>122</v>
      </c>
      <c r="J37" s="85">
        <v>51.218637992831546</v>
      </c>
    </row>
    <row r="38" spans="1:10" x14ac:dyDescent="0.25">
      <c r="A38" s="90" t="s">
        <v>224</v>
      </c>
      <c r="B38" s="82" t="s">
        <v>241</v>
      </c>
      <c r="C38" s="151" t="s">
        <v>151</v>
      </c>
      <c r="D38" s="78" t="s">
        <v>163</v>
      </c>
      <c r="E38" s="78"/>
      <c r="F38" s="79">
        <v>10</v>
      </c>
      <c r="G38" s="80" t="s">
        <v>27</v>
      </c>
      <c r="H38" s="78" t="s">
        <v>2</v>
      </c>
      <c r="I38" s="81" t="s">
        <v>122</v>
      </c>
      <c r="J38" s="85">
        <v>83.333333333333343</v>
      </c>
    </row>
    <row r="39" spans="1:10" x14ac:dyDescent="0.25">
      <c r="A39" s="153" t="s">
        <v>42</v>
      </c>
      <c r="B39" s="153" t="s">
        <v>36</v>
      </c>
      <c r="C39" s="152" t="s">
        <v>151</v>
      </c>
      <c r="D39" s="155" t="s">
        <v>163</v>
      </c>
      <c r="E39" s="155"/>
      <c r="F39" s="87">
        <v>9</v>
      </c>
      <c r="G39" s="154" t="s">
        <v>35</v>
      </c>
      <c r="H39" s="155" t="s">
        <v>2</v>
      </c>
      <c r="I39" s="182" t="s">
        <v>122</v>
      </c>
      <c r="J39" s="89">
        <v>54.713261648745529</v>
      </c>
    </row>
    <row r="40" spans="1:10" x14ac:dyDescent="0.25">
      <c r="A40" s="153" t="s">
        <v>42</v>
      </c>
      <c r="B40" s="153" t="s">
        <v>37</v>
      </c>
      <c r="C40" s="152" t="s">
        <v>151</v>
      </c>
      <c r="D40" s="155" t="s">
        <v>163</v>
      </c>
      <c r="E40" s="155"/>
      <c r="F40" s="87">
        <v>10</v>
      </c>
      <c r="G40" s="154" t="s">
        <v>9</v>
      </c>
      <c r="H40" s="155" t="s">
        <v>2</v>
      </c>
      <c r="I40" s="182" t="s">
        <v>122</v>
      </c>
      <c r="J40" s="89">
        <v>54.713261648745529</v>
      </c>
    </row>
    <row r="41" spans="1:10" x14ac:dyDescent="0.25">
      <c r="A41" s="83" t="s">
        <v>102</v>
      </c>
      <c r="B41" s="77" t="s">
        <v>107</v>
      </c>
      <c r="C41" s="151" t="s">
        <v>151</v>
      </c>
      <c r="D41" s="78" t="s">
        <v>163</v>
      </c>
      <c r="E41" s="78"/>
      <c r="F41" s="79">
        <v>9</v>
      </c>
      <c r="G41" s="80" t="s">
        <v>131</v>
      </c>
      <c r="H41" s="78" t="s">
        <v>2</v>
      </c>
      <c r="I41" s="81" t="s">
        <v>122</v>
      </c>
      <c r="J41" s="85">
        <v>67.849462365591421</v>
      </c>
    </row>
    <row r="42" spans="1:10" x14ac:dyDescent="0.25">
      <c r="A42" s="83" t="s">
        <v>71</v>
      </c>
      <c r="B42" s="77" t="s">
        <v>242</v>
      </c>
      <c r="C42" s="151" t="s">
        <v>151</v>
      </c>
      <c r="D42" s="78" t="s">
        <v>163</v>
      </c>
      <c r="E42" s="78"/>
      <c r="F42" s="79">
        <v>10</v>
      </c>
      <c r="G42" s="80" t="s">
        <v>9</v>
      </c>
      <c r="H42" s="78" t="s">
        <v>2</v>
      </c>
      <c r="I42" s="81" t="s">
        <v>122</v>
      </c>
      <c r="J42" s="85">
        <v>41.541218637992834</v>
      </c>
    </row>
    <row r="43" spans="1:10" x14ac:dyDescent="0.25">
      <c r="A43" s="82" t="s">
        <v>223</v>
      </c>
      <c r="B43" s="82" t="s">
        <v>87</v>
      </c>
      <c r="C43" s="156" t="s">
        <v>151</v>
      </c>
      <c r="D43" s="88" t="s">
        <v>163</v>
      </c>
      <c r="E43" s="88"/>
      <c r="F43" s="86">
        <v>10</v>
      </c>
      <c r="G43" s="91" t="s">
        <v>11</v>
      </c>
      <c r="H43" s="88" t="s">
        <v>2</v>
      </c>
      <c r="I43" s="185" t="s">
        <v>122</v>
      </c>
      <c r="J43" s="92">
        <v>41.541218637992834</v>
      </c>
    </row>
    <row r="44" spans="1:10" x14ac:dyDescent="0.25">
      <c r="A44" s="83" t="s">
        <v>71</v>
      </c>
      <c r="B44" s="77" t="s">
        <v>243</v>
      </c>
      <c r="C44" s="151" t="s">
        <v>151</v>
      </c>
      <c r="D44" s="78" t="s">
        <v>163</v>
      </c>
      <c r="E44" s="78"/>
      <c r="F44" s="79">
        <v>10</v>
      </c>
      <c r="G44" s="80" t="s">
        <v>32</v>
      </c>
      <c r="H44" s="78" t="s">
        <v>2</v>
      </c>
      <c r="I44" s="81" t="s">
        <v>122</v>
      </c>
      <c r="J44" s="85">
        <v>30.788530465949822</v>
      </c>
    </row>
    <row r="45" spans="1:10" x14ac:dyDescent="0.25">
      <c r="A45" s="83" t="s">
        <v>71</v>
      </c>
      <c r="B45" s="77" t="s">
        <v>72</v>
      </c>
      <c r="C45" s="151" t="s">
        <v>151</v>
      </c>
      <c r="D45" s="78" t="s">
        <v>163</v>
      </c>
      <c r="E45" s="78"/>
      <c r="F45" s="79">
        <v>10</v>
      </c>
      <c r="G45" s="80" t="s">
        <v>11</v>
      </c>
      <c r="H45" s="78" t="s">
        <v>2</v>
      </c>
      <c r="I45" s="81" t="s">
        <v>122</v>
      </c>
      <c r="J45" s="85">
        <v>30.788530000000002</v>
      </c>
    </row>
    <row r="46" spans="1:10" x14ac:dyDescent="0.25">
      <c r="A46" s="83" t="s">
        <v>102</v>
      </c>
      <c r="B46" s="77" t="s">
        <v>103</v>
      </c>
      <c r="C46" s="151" t="s">
        <v>151</v>
      </c>
      <c r="D46" s="78" t="s">
        <v>163</v>
      </c>
      <c r="E46" s="78"/>
      <c r="F46" s="79">
        <v>12</v>
      </c>
      <c r="G46" s="80" t="s">
        <v>308</v>
      </c>
      <c r="H46" s="78" t="s">
        <v>2</v>
      </c>
      <c r="I46" s="81" t="s">
        <v>122</v>
      </c>
      <c r="J46" s="85">
        <v>32.831541218638002</v>
      </c>
    </row>
    <row r="47" spans="1:10" x14ac:dyDescent="0.25">
      <c r="A47" s="77" t="s">
        <v>110</v>
      </c>
      <c r="B47" s="76" t="s">
        <v>245</v>
      </c>
      <c r="C47" s="151" t="s">
        <v>151</v>
      </c>
      <c r="D47" s="76" t="s">
        <v>163</v>
      </c>
      <c r="E47" s="76" t="s">
        <v>401</v>
      </c>
      <c r="F47" s="79">
        <v>10</v>
      </c>
      <c r="G47" s="80" t="s">
        <v>32</v>
      </c>
      <c r="H47" s="78" t="s">
        <v>2</v>
      </c>
      <c r="I47" s="81" t="s">
        <v>122</v>
      </c>
      <c r="J47" s="85">
        <v>60.358422939068113</v>
      </c>
    </row>
    <row r="48" spans="1:10" x14ac:dyDescent="0.25">
      <c r="A48" s="77" t="s">
        <v>71</v>
      </c>
      <c r="B48" s="76" t="s">
        <v>246</v>
      </c>
      <c r="C48" s="151" t="s">
        <v>151</v>
      </c>
      <c r="D48" s="78" t="s">
        <v>163</v>
      </c>
      <c r="E48" s="78"/>
      <c r="F48" s="79">
        <v>10</v>
      </c>
      <c r="G48" s="80" t="s">
        <v>9</v>
      </c>
      <c r="H48" s="78" t="s">
        <v>2</v>
      </c>
      <c r="I48" s="81" t="s">
        <v>122</v>
      </c>
      <c r="J48" s="85">
        <v>49.605732000000003</v>
      </c>
    </row>
    <row r="49" spans="1:10" x14ac:dyDescent="0.25">
      <c r="A49" s="77" t="s">
        <v>50</v>
      </c>
      <c r="B49" s="77" t="s">
        <v>247</v>
      </c>
      <c r="C49" s="151" t="s">
        <v>151</v>
      </c>
      <c r="D49" s="78" t="s">
        <v>163</v>
      </c>
      <c r="E49" s="78"/>
      <c r="F49" s="79">
        <v>10</v>
      </c>
      <c r="G49" s="80" t="s">
        <v>9</v>
      </c>
      <c r="H49" s="78" t="s">
        <v>2</v>
      </c>
      <c r="I49" s="81" t="s">
        <v>122</v>
      </c>
      <c r="J49" s="85">
        <v>73.817204301075265</v>
      </c>
    </row>
    <row r="50" spans="1:10" x14ac:dyDescent="0.25">
      <c r="A50" s="83" t="s">
        <v>71</v>
      </c>
      <c r="B50" s="77" t="s">
        <v>74</v>
      </c>
      <c r="C50" s="151" t="s">
        <v>151</v>
      </c>
      <c r="D50" s="78" t="s">
        <v>163</v>
      </c>
      <c r="E50" s="78"/>
      <c r="F50" s="79">
        <v>10</v>
      </c>
      <c r="G50" s="80" t="s">
        <v>27</v>
      </c>
      <c r="H50" s="78" t="s">
        <v>2</v>
      </c>
      <c r="I50" s="81" t="s">
        <v>122</v>
      </c>
      <c r="J50" s="85">
        <v>37.240143369175641</v>
      </c>
    </row>
    <row r="51" spans="1:10" x14ac:dyDescent="0.25">
      <c r="A51" s="83" t="s">
        <v>222</v>
      </c>
      <c r="B51" s="76" t="s">
        <v>248</v>
      </c>
      <c r="C51" s="151" t="s">
        <v>151</v>
      </c>
      <c r="D51" s="78" t="s">
        <v>163</v>
      </c>
      <c r="E51" s="78"/>
      <c r="F51" s="79">
        <v>10</v>
      </c>
      <c r="G51" s="80" t="s">
        <v>9</v>
      </c>
      <c r="H51" s="78" t="s">
        <v>2</v>
      </c>
      <c r="I51" s="81" t="s">
        <v>122</v>
      </c>
      <c r="J51" s="85">
        <v>37.508960573476713</v>
      </c>
    </row>
    <row r="52" spans="1:10" x14ac:dyDescent="0.25">
      <c r="A52" s="153" t="s">
        <v>42</v>
      </c>
      <c r="B52" s="153" t="s">
        <v>40</v>
      </c>
      <c r="C52" s="152" t="s">
        <v>151</v>
      </c>
      <c r="D52" s="155" t="s">
        <v>163</v>
      </c>
      <c r="E52" s="155"/>
      <c r="F52" s="87">
        <v>10</v>
      </c>
      <c r="G52" s="154" t="s">
        <v>9</v>
      </c>
      <c r="H52" s="155" t="s">
        <v>2</v>
      </c>
      <c r="I52" s="182" t="s">
        <v>122</v>
      </c>
      <c r="J52" s="89">
        <v>68.8888888888889</v>
      </c>
    </row>
    <row r="53" spans="1:10" x14ac:dyDescent="0.25">
      <c r="A53" s="153" t="s">
        <v>42</v>
      </c>
      <c r="B53" s="153" t="s">
        <v>38</v>
      </c>
      <c r="C53" s="152" t="s">
        <v>151</v>
      </c>
      <c r="D53" s="155" t="s">
        <v>163</v>
      </c>
      <c r="E53" s="155"/>
      <c r="F53" s="87">
        <v>10</v>
      </c>
      <c r="G53" s="154" t="s">
        <v>9</v>
      </c>
      <c r="H53" s="155" t="s">
        <v>2</v>
      </c>
      <c r="I53" s="182" t="s">
        <v>122</v>
      </c>
      <c r="J53" s="89">
        <v>63.799283154121866</v>
      </c>
    </row>
    <row r="54" spans="1:10" x14ac:dyDescent="0.25">
      <c r="A54" s="186" t="s">
        <v>50</v>
      </c>
      <c r="B54" s="186" t="s">
        <v>51</v>
      </c>
      <c r="C54" s="156" t="s">
        <v>151</v>
      </c>
      <c r="D54" s="187" t="s">
        <v>163</v>
      </c>
      <c r="E54" s="186" t="s">
        <v>376</v>
      </c>
      <c r="F54" s="188">
        <v>9</v>
      </c>
      <c r="G54" s="186" t="s">
        <v>127</v>
      </c>
      <c r="H54" s="186" t="s">
        <v>2</v>
      </c>
      <c r="I54" s="186" t="s">
        <v>122</v>
      </c>
      <c r="J54" s="186">
        <v>42.795698924731198</v>
      </c>
    </row>
    <row r="55" spans="1:10" x14ac:dyDescent="0.25">
      <c r="A55" s="83" t="s">
        <v>71</v>
      </c>
      <c r="B55" s="77" t="s">
        <v>73</v>
      </c>
      <c r="C55" s="151" t="s">
        <v>151</v>
      </c>
      <c r="D55" s="78" t="s">
        <v>163</v>
      </c>
      <c r="E55" s="78"/>
      <c r="F55" s="79">
        <v>9</v>
      </c>
      <c r="G55" s="80" t="s">
        <v>127</v>
      </c>
      <c r="H55" s="78" t="s">
        <v>2</v>
      </c>
      <c r="I55" s="81" t="s">
        <v>122</v>
      </c>
      <c r="J55" s="85">
        <v>31.98924731182796</v>
      </c>
    </row>
    <row r="56" spans="1:10" x14ac:dyDescent="0.25">
      <c r="A56" s="77" t="s">
        <v>41</v>
      </c>
      <c r="B56" s="82" t="s">
        <v>20</v>
      </c>
      <c r="C56" s="151" t="s">
        <v>151</v>
      </c>
      <c r="D56" s="78" t="s">
        <v>163</v>
      </c>
      <c r="E56" s="78"/>
      <c r="F56" s="79">
        <v>9</v>
      </c>
      <c r="G56" s="80" t="s">
        <v>127</v>
      </c>
      <c r="H56" s="78" t="s">
        <v>2</v>
      </c>
      <c r="I56" s="81" t="s">
        <v>122</v>
      </c>
      <c r="J56" s="85">
        <v>40.204301075268816</v>
      </c>
    </row>
    <row r="57" spans="1:10" x14ac:dyDescent="0.25">
      <c r="A57" s="83" t="s">
        <v>79</v>
      </c>
      <c r="B57" s="76" t="s">
        <v>251</v>
      </c>
      <c r="C57" s="151" t="s">
        <v>151</v>
      </c>
      <c r="D57" s="78" t="s">
        <v>163</v>
      </c>
      <c r="E57" s="183" t="s">
        <v>392</v>
      </c>
      <c r="F57" s="183">
        <v>10</v>
      </c>
      <c r="G57" s="80" t="s">
        <v>19</v>
      </c>
      <c r="H57" s="78" t="s">
        <v>2</v>
      </c>
      <c r="I57" s="81" t="s">
        <v>122</v>
      </c>
      <c r="J57" s="85" t="s">
        <v>296</v>
      </c>
    </row>
    <row r="58" spans="1:10" x14ac:dyDescent="0.25">
      <c r="A58" s="83" t="s">
        <v>61</v>
      </c>
      <c r="B58" s="76" t="s">
        <v>252</v>
      </c>
      <c r="C58" s="151" t="s">
        <v>151</v>
      </c>
      <c r="D58" s="78" t="s">
        <v>163</v>
      </c>
      <c r="E58" s="78"/>
      <c r="F58" s="79">
        <v>18</v>
      </c>
      <c r="G58" s="80" t="s">
        <v>198</v>
      </c>
      <c r="H58" s="78" t="s">
        <v>2</v>
      </c>
      <c r="I58" s="81" t="s">
        <v>122</v>
      </c>
      <c r="J58" s="85">
        <v>87.86666666666666</v>
      </c>
    </row>
    <row r="59" spans="1:10" x14ac:dyDescent="0.25">
      <c r="A59" s="83" t="s">
        <v>61</v>
      </c>
      <c r="B59" s="76" t="s">
        <v>63</v>
      </c>
      <c r="C59" s="151" t="s">
        <v>151</v>
      </c>
      <c r="D59" s="78" t="s">
        <v>163</v>
      </c>
      <c r="E59" s="78"/>
      <c r="F59" s="79">
        <v>10</v>
      </c>
      <c r="G59" s="80" t="s">
        <v>9</v>
      </c>
      <c r="H59" s="78" t="s">
        <v>2</v>
      </c>
      <c r="I59" s="81" t="s">
        <v>122</v>
      </c>
      <c r="J59" s="85">
        <v>87.86666666666666</v>
      </c>
    </row>
    <row r="60" spans="1:10" x14ac:dyDescent="0.25">
      <c r="A60" s="77" t="s">
        <v>110</v>
      </c>
      <c r="B60" s="76" t="s">
        <v>117</v>
      </c>
      <c r="C60" s="151" t="s">
        <v>118</v>
      </c>
      <c r="D60" s="78" t="s">
        <v>163</v>
      </c>
      <c r="E60" s="78"/>
      <c r="F60" s="79">
        <v>9</v>
      </c>
      <c r="G60" s="80" t="s">
        <v>35</v>
      </c>
      <c r="H60" s="76" t="s">
        <v>150</v>
      </c>
      <c r="I60" s="81" t="s">
        <v>122</v>
      </c>
      <c r="J60" s="85">
        <v>26</v>
      </c>
    </row>
    <row r="61" spans="1:10" x14ac:dyDescent="0.25">
      <c r="A61" s="77" t="s">
        <v>43</v>
      </c>
      <c r="B61" s="76" t="s">
        <v>48</v>
      </c>
      <c r="C61" s="151" t="s">
        <v>151</v>
      </c>
      <c r="D61" s="78" t="s">
        <v>163</v>
      </c>
      <c r="E61" s="78"/>
      <c r="F61" s="79">
        <v>10</v>
      </c>
      <c r="G61" s="80" t="s">
        <v>29</v>
      </c>
      <c r="H61" s="78" t="s">
        <v>2</v>
      </c>
      <c r="I61" s="81" t="s">
        <v>122</v>
      </c>
      <c r="J61" s="85">
        <v>59.21146953405016</v>
      </c>
    </row>
    <row r="62" spans="1:10" x14ac:dyDescent="0.25">
      <c r="A62" s="77" t="s">
        <v>43</v>
      </c>
      <c r="B62" s="76" t="s">
        <v>46</v>
      </c>
      <c r="C62" s="151" t="s">
        <v>151</v>
      </c>
      <c r="D62" s="78" t="s">
        <v>163</v>
      </c>
      <c r="E62" s="78"/>
      <c r="F62" s="79">
        <v>10</v>
      </c>
      <c r="G62" s="80" t="s">
        <v>19</v>
      </c>
      <c r="H62" s="78" t="s">
        <v>2</v>
      </c>
      <c r="I62" s="81" t="s">
        <v>122</v>
      </c>
      <c r="J62" s="85">
        <v>43.691756272401427</v>
      </c>
    </row>
    <row r="63" spans="1:10" x14ac:dyDescent="0.25">
      <c r="A63" s="77" t="s">
        <v>129</v>
      </c>
      <c r="B63" s="76" t="s">
        <v>129</v>
      </c>
      <c r="C63" s="151" t="s">
        <v>151</v>
      </c>
      <c r="D63" s="78" t="s">
        <v>163</v>
      </c>
      <c r="E63" s="78"/>
      <c r="F63" s="79">
        <v>12</v>
      </c>
      <c r="G63" s="80" t="s">
        <v>16</v>
      </c>
      <c r="H63" s="78" t="s">
        <v>2</v>
      </c>
      <c r="I63" s="81" t="s">
        <v>122</v>
      </c>
      <c r="J63" s="85">
        <v>30.788530465949826</v>
      </c>
    </row>
    <row r="64" spans="1:10" x14ac:dyDescent="0.25">
      <c r="A64" s="21" t="s">
        <v>224</v>
      </c>
      <c r="B64" s="22" t="s">
        <v>254</v>
      </c>
      <c r="C64" s="144" t="s">
        <v>151</v>
      </c>
      <c r="D64" s="15" t="s">
        <v>163</v>
      </c>
      <c r="E64" s="54" t="s">
        <v>164</v>
      </c>
      <c r="F64" s="54">
        <v>11</v>
      </c>
      <c r="G64" s="16" t="s">
        <v>312</v>
      </c>
      <c r="H64" s="15" t="s">
        <v>2</v>
      </c>
      <c r="I64" s="42" t="s">
        <v>122</v>
      </c>
      <c r="J64" s="74">
        <v>78.924731182795711</v>
      </c>
    </row>
    <row r="65" spans="1:10" x14ac:dyDescent="0.25">
      <c r="A65" s="82" t="s">
        <v>50</v>
      </c>
      <c r="B65" s="82" t="s">
        <v>54</v>
      </c>
      <c r="C65" s="156" t="s">
        <v>151</v>
      </c>
      <c r="D65" s="88" t="s">
        <v>163</v>
      </c>
      <c r="E65" s="88"/>
      <c r="F65" s="86">
        <v>10</v>
      </c>
      <c r="G65" s="91" t="s">
        <v>9</v>
      </c>
      <c r="H65" s="88" t="s">
        <v>2</v>
      </c>
      <c r="I65" s="185" t="s">
        <v>122</v>
      </c>
      <c r="J65" s="92">
        <v>65.985663082437284</v>
      </c>
    </row>
    <row r="66" spans="1:10" x14ac:dyDescent="0.25">
      <c r="A66" s="153" t="s">
        <v>223</v>
      </c>
      <c r="B66" s="153" t="s">
        <v>86</v>
      </c>
      <c r="C66" s="152" t="s">
        <v>151</v>
      </c>
      <c r="D66" s="155" t="s">
        <v>163</v>
      </c>
      <c r="E66" s="155"/>
      <c r="F66" s="87">
        <v>15</v>
      </c>
      <c r="G66" s="154" t="s">
        <v>145</v>
      </c>
      <c r="H66" s="155" t="s">
        <v>2</v>
      </c>
      <c r="I66" s="182" t="s">
        <v>122</v>
      </c>
      <c r="J66" s="89">
        <v>35.627240143369178</v>
      </c>
    </row>
    <row r="67" spans="1:10" x14ac:dyDescent="0.25">
      <c r="A67" s="83" t="s">
        <v>61</v>
      </c>
      <c r="B67" s="76" t="s">
        <v>70</v>
      </c>
      <c r="C67" s="151" t="s">
        <v>151</v>
      </c>
      <c r="D67" s="78" t="s">
        <v>163</v>
      </c>
      <c r="E67" s="78"/>
      <c r="F67" s="79">
        <v>10</v>
      </c>
      <c r="G67" s="80" t="s">
        <v>9</v>
      </c>
      <c r="H67" s="78" t="s">
        <v>2</v>
      </c>
      <c r="I67" s="81" t="s">
        <v>122</v>
      </c>
      <c r="J67" s="85">
        <v>45.949820788530467</v>
      </c>
    </row>
    <row r="68" spans="1:10" x14ac:dyDescent="0.25">
      <c r="A68" s="83" t="s">
        <v>61</v>
      </c>
      <c r="B68" s="76" t="s">
        <v>65</v>
      </c>
      <c r="C68" s="151" t="s">
        <v>118</v>
      </c>
      <c r="D68" s="78" t="s">
        <v>163</v>
      </c>
      <c r="E68" s="78"/>
      <c r="F68" s="79" t="s">
        <v>296</v>
      </c>
      <c r="G68" s="80" t="s">
        <v>296</v>
      </c>
      <c r="H68" s="78" t="s">
        <v>2</v>
      </c>
      <c r="I68" s="81" t="s">
        <v>122</v>
      </c>
      <c r="J68" s="85">
        <v>42.401433691756282</v>
      </c>
    </row>
    <row r="69" spans="1:10" x14ac:dyDescent="0.25">
      <c r="A69" s="83" t="s">
        <v>79</v>
      </c>
      <c r="B69" s="76" t="s">
        <v>84</v>
      </c>
      <c r="C69" s="151" t="s">
        <v>151</v>
      </c>
      <c r="D69" s="78" t="s">
        <v>163</v>
      </c>
      <c r="E69" s="78"/>
      <c r="F69" s="79">
        <v>10</v>
      </c>
      <c r="G69" s="80" t="s">
        <v>29</v>
      </c>
      <c r="H69" s="78" t="s">
        <v>2</v>
      </c>
      <c r="I69" s="81" t="s">
        <v>122</v>
      </c>
      <c r="J69" s="85" t="s">
        <v>296</v>
      </c>
    </row>
    <row r="70" spans="1:10" x14ac:dyDescent="0.25">
      <c r="A70" s="83" t="s">
        <v>79</v>
      </c>
      <c r="B70" s="76" t="s">
        <v>81</v>
      </c>
      <c r="C70" s="151" t="s">
        <v>151</v>
      </c>
      <c r="D70" s="78" t="s">
        <v>163</v>
      </c>
      <c r="E70" s="78"/>
      <c r="F70" s="79">
        <v>10</v>
      </c>
      <c r="G70" s="80" t="s">
        <v>6</v>
      </c>
      <c r="H70" s="78" t="s">
        <v>2</v>
      </c>
      <c r="I70" s="81" t="s">
        <v>122</v>
      </c>
      <c r="J70" s="85">
        <v>44.767025089605731</v>
      </c>
    </row>
    <row r="71" spans="1:10" x14ac:dyDescent="0.25">
      <c r="A71" s="83" t="s">
        <v>102</v>
      </c>
      <c r="B71" s="77" t="s">
        <v>255</v>
      </c>
      <c r="C71" s="151" t="s">
        <v>151</v>
      </c>
      <c r="D71" s="78" t="s">
        <v>163</v>
      </c>
      <c r="E71" s="78"/>
      <c r="F71" s="79">
        <v>12</v>
      </c>
      <c r="G71" s="80" t="s">
        <v>16</v>
      </c>
      <c r="H71" s="78" t="s">
        <v>2</v>
      </c>
      <c r="I71" s="81" t="s">
        <v>122</v>
      </c>
      <c r="J71" s="85">
        <v>45.304659498207897</v>
      </c>
    </row>
    <row r="72" spans="1:10" x14ac:dyDescent="0.25">
      <c r="A72" s="153" t="s">
        <v>129</v>
      </c>
      <c r="B72" s="153" t="s">
        <v>130</v>
      </c>
      <c r="C72" s="152" t="s">
        <v>151</v>
      </c>
      <c r="D72" s="155" t="s">
        <v>163</v>
      </c>
      <c r="E72" s="155"/>
      <c r="F72" s="87">
        <v>9</v>
      </c>
      <c r="G72" s="154" t="s">
        <v>35</v>
      </c>
      <c r="H72" s="155" t="s">
        <v>2</v>
      </c>
      <c r="I72" s="182" t="s">
        <v>122</v>
      </c>
      <c r="J72" s="89">
        <v>36.702508960573489</v>
      </c>
    </row>
    <row r="73" spans="1:10" x14ac:dyDescent="0.25">
      <c r="A73" s="83" t="s">
        <v>102</v>
      </c>
      <c r="B73" s="77" t="s">
        <v>104</v>
      </c>
      <c r="C73" s="151" t="s">
        <v>151</v>
      </c>
      <c r="D73" s="78" t="s">
        <v>163</v>
      </c>
      <c r="E73" s="78"/>
      <c r="F73" s="79">
        <v>9</v>
      </c>
      <c r="G73" s="80" t="s">
        <v>35</v>
      </c>
      <c r="H73" s="78" t="s">
        <v>2</v>
      </c>
      <c r="I73" s="81" t="s">
        <v>122</v>
      </c>
      <c r="J73" s="85">
        <v>44.229390681003601</v>
      </c>
    </row>
    <row r="74" spans="1:10" x14ac:dyDescent="0.25">
      <c r="A74" s="83" t="s">
        <v>58</v>
      </c>
      <c r="B74" s="76" t="s">
        <v>59</v>
      </c>
      <c r="C74" s="151" t="s">
        <v>151</v>
      </c>
      <c r="D74" s="78" t="s">
        <v>163</v>
      </c>
      <c r="E74" s="78"/>
      <c r="F74" s="79">
        <v>10</v>
      </c>
      <c r="G74" s="80" t="s">
        <v>11</v>
      </c>
      <c r="H74" s="78" t="s">
        <v>2</v>
      </c>
      <c r="I74" s="81" t="s">
        <v>122</v>
      </c>
      <c r="J74" s="85">
        <v>44.229390681003601</v>
      </c>
    </row>
    <row r="75" spans="1:10" x14ac:dyDescent="0.25">
      <c r="A75" s="83" t="s">
        <v>61</v>
      </c>
      <c r="B75" s="76" t="s">
        <v>62</v>
      </c>
      <c r="C75" s="151" t="s">
        <v>151</v>
      </c>
      <c r="D75" s="78" t="s">
        <v>163</v>
      </c>
      <c r="E75" s="78"/>
      <c r="F75" s="79">
        <v>10</v>
      </c>
      <c r="G75" s="80" t="s">
        <v>9</v>
      </c>
      <c r="H75" s="78" t="s">
        <v>2</v>
      </c>
      <c r="I75" s="81" t="s">
        <v>122</v>
      </c>
      <c r="J75" s="85">
        <v>32.186379928315411</v>
      </c>
    </row>
    <row r="76" spans="1:10" x14ac:dyDescent="0.25">
      <c r="A76" s="153" t="s">
        <v>42</v>
      </c>
      <c r="B76" s="153" t="s">
        <v>39</v>
      </c>
      <c r="C76" s="152" t="s">
        <v>151</v>
      </c>
      <c r="D76" s="155" t="s">
        <v>163</v>
      </c>
      <c r="E76" s="155"/>
      <c r="F76" s="87">
        <v>10</v>
      </c>
      <c r="G76" s="154" t="s">
        <v>9</v>
      </c>
      <c r="H76" s="155" t="s">
        <v>2</v>
      </c>
      <c r="I76" s="182" t="s">
        <v>122</v>
      </c>
      <c r="J76" s="89">
        <v>35.627240143369185</v>
      </c>
    </row>
    <row r="77" spans="1:10" ht="28.5" x14ac:dyDescent="0.25">
      <c r="A77" s="77" t="s">
        <v>41</v>
      </c>
      <c r="B77" s="90" t="s">
        <v>12</v>
      </c>
      <c r="C77" s="151" t="s">
        <v>118</v>
      </c>
      <c r="D77" s="78" t="s">
        <v>163</v>
      </c>
      <c r="E77" s="78"/>
      <c r="F77" s="79">
        <v>10</v>
      </c>
      <c r="G77" s="80" t="s">
        <v>34</v>
      </c>
      <c r="H77" s="78" t="s">
        <v>2</v>
      </c>
      <c r="I77" s="81" t="s">
        <v>122</v>
      </c>
      <c r="J77" s="85">
        <v>52.688172043010759</v>
      </c>
    </row>
    <row r="78" spans="1:10" x14ac:dyDescent="0.25">
      <c r="A78" s="83" t="s">
        <v>102</v>
      </c>
      <c r="B78" s="77" t="s">
        <v>256</v>
      </c>
      <c r="C78" s="151" t="s">
        <v>151</v>
      </c>
      <c r="D78" s="78" t="s">
        <v>163</v>
      </c>
      <c r="E78" s="78"/>
      <c r="F78" s="79">
        <v>9</v>
      </c>
      <c r="G78" s="80" t="s">
        <v>135</v>
      </c>
      <c r="H78" s="78" t="s">
        <v>2</v>
      </c>
      <c r="I78" s="81" t="s">
        <v>122</v>
      </c>
      <c r="J78" s="85">
        <v>49.713261648745522</v>
      </c>
    </row>
    <row r="79" spans="1:10" x14ac:dyDescent="0.25">
      <c r="A79" s="83" t="s">
        <v>79</v>
      </c>
      <c r="B79" s="76" t="s">
        <v>80</v>
      </c>
      <c r="C79" s="151" t="s">
        <v>151</v>
      </c>
      <c r="D79" s="78" t="s">
        <v>163</v>
      </c>
      <c r="E79" s="78"/>
      <c r="F79" s="79">
        <v>10</v>
      </c>
      <c r="G79" s="80" t="s">
        <v>27</v>
      </c>
      <c r="H79" s="78" t="s">
        <v>2</v>
      </c>
      <c r="I79" s="81" t="s">
        <v>122</v>
      </c>
      <c r="J79" s="85">
        <v>34.551971326164882</v>
      </c>
    </row>
    <row r="80" spans="1:10" x14ac:dyDescent="0.25">
      <c r="A80" s="83" t="s">
        <v>61</v>
      </c>
      <c r="B80" s="76" t="s">
        <v>64</v>
      </c>
      <c r="C80" s="151" t="s">
        <v>151</v>
      </c>
      <c r="D80" s="78" t="s">
        <v>163</v>
      </c>
      <c r="E80" s="78"/>
      <c r="F80" s="79">
        <v>11</v>
      </c>
      <c r="G80" s="80" t="s">
        <v>195</v>
      </c>
      <c r="H80" s="78" t="s">
        <v>2</v>
      </c>
      <c r="I80" s="81" t="s">
        <v>122</v>
      </c>
      <c r="J80" s="85">
        <v>34.068100358422939</v>
      </c>
    </row>
    <row r="81" spans="1:10" x14ac:dyDescent="0.25">
      <c r="A81" s="90" t="s">
        <v>61</v>
      </c>
      <c r="B81" s="82" t="s">
        <v>64</v>
      </c>
      <c r="C81" s="151" t="s">
        <v>151</v>
      </c>
      <c r="D81" s="88" t="s">
        <v>163</v>
      </c>
      <c r="E81" s="88"/>
      <c r="F81" s="86" t="s">
        <v>296</v>
      </c>
      <c r="G81" s="91" t="s">
        <v>296</v>
      </c>
      <c r="H81" s="88" t="s">
        <v>2</v>
      </c>
      <c r="I81" s="185" t="s">
        <v>122</v>
      </c>
      <c r="J81" s="92">
        <v>34.068100358422939</v>
      </c>
    </row>
    <row r="82" spans="1:10" x14ac:dyDescent="0.25">
      <c r="A82" s="83" t="s">
        <v>222</v>
      </c>
      <c r="B82" s="76" t="s">
        <v>77</v>
      </c>
      <c r="C82" s="151" t="s">
        <v>151</v>
      </c>
      <c r="D82" s="78" t="s">
        <v>163</v>
      </c>
      <c r="E82" s="78"/>
      <c r="F82" s="79">
        <v>10</v>
      </c>
      <c r="G82" s="80" t="s">
        <v>11</v>
      </c>
      <c r="H82" s="78" t="s">
        <v>2</v>
      </c>
      <c r="I82" s="81" t="s">
        <v>122</v>
      </c>
      <c r="J82" s="85">
        <v>59.066666666666663</v>
      </c>
    </row>
    <row r="83" spans="1:10" x14ac:dyDescent="0.25">
      <c r="A83" s="83" t="s">
        <v>61</v>
      </c>
      <c r="B83" s="76" t="s">
        <v>66</v>
      </c>
      <c r="C83" s="151" t="s">
        <v>118</v>
      </c>
      <c r="D83" s="78" t="s">
        <v>163</v>
      </c>
      <c r="E83" s="78"/>
      <c r="F83" s="79">
        <v>10</v>
      </c>
      <c r="G83" s="80" t="s">
        <v>29</v>
      </c>
      <c r="H83" s="78" t="s">
        <v>2</v>
      </c>
      <c r="I83" s="81" t="s">
        <v>122</v>
      </c>
      <c r="J83" s="85">
        <v>43.476702508960578</v>
      </c>
    </row>
    <row r="84" spans="1:10" x14ac:dyDescent="0.25">
      <c r="A84" s="77" t="s">
        <v>43</v>
      </c>
      <c r="B84" s="76" t="s">
        <v>47</v>
      </c>
      <c r="C84" s="151" t="s">
        <v>151</v>
      </c>
      <c r="D84" s="78" t="s">
        <v>163</v>
      </c>
      <c r="E84" s="78"/>
      <c r="F84" s="79">
        <v>10</v>
      </c>
      <c r="G84" s="80" t="s">
        <v>27</v>
      </c>
      <c r="H84" s="78" t="s">
        <v>2</v>
      </c>
      <c r="I84" s="81" t="s">
        <v>122</v>
      </c>
      <c r="J84" s="85">
        <v>52.455197132616476</v>
      </c>
    </row>
    <row r="85" spans="1:10" x14ac:dyDescent="0.25">
      <c r="A85" s="77" t="s">
        <v>110</v>
      </c>
      <c r="B85" s="76" t="s">
        <v>114</v>
      </c>
      <c r="C85" s="151" t="s">
        <v>118</v>
      </c>
      <c r="D85" s="78" t="s">
        <v>163</v>
      </c>
      <c r="E85" s="79" t="s">
        <v>184</v>
      </c>
      <c r="F85" s="79">
        <v>10</v>
      </c>
      <c r="G85" s="80" t="s">
        <v>9</v>
      </c>
      <c r="H85" s="77" t="s">
        <v>150</v>
      </c>
      <c r="I85" s="81" t="s">
        <v>122</v>
      </c>
      <c r="J85" s="85">
        <v>49.229390681003593</v>
      </c>
    </row>
    <row r="86" spans="1:10" x14ac:dyDescent="0.25">
      <c r="A86" s="153" t="s">
        <v>223</v>
      </c>
      <c r="B86" s="153" t="s">
        <v>85</v>
      </c>
      <c r="C86" s="152" t="s">
        <v>118</v>
      </c>
      <c r="D86" s="155" t="s">
        <v>163</v>
      </c>
      <c r="E86" s="155"/>
      <c r="F86" s="87">
        <v>10</v>
      </c>
      <c r="G86" s="154" t="s">
        <v>9</v>
      </c>
      <c r="H86" s="155" t="s">
        <v>2</v>
      </c>
      <c r="I86" s="182" t="s">
        <v>122</v>
      </c>
      <c r="J86" s="89">
        <v>34.157706093189965</v>
      </c>
    </row>
    <row r="87" spans="1:10" x14ac:dyDescent="0.25">
      <c r="A87" s="90" t="s">
        <v>224</v>
      </c>
      <c r="B87" s="82" t="s">
        <v>100</v>
      </c>
      <c r="C87" s="151" t="s">
        <v>151</v>
      </c>
      <c r="D87" s="78" t="s">
        <v>163</v>
      </c>
      <c r="E87" s="78"/>
      <c r="F87" s="79" t="s">
        <v>296</v>
      </c>
      <c r="G87" s="80" t="s">
        <v>296</v>
      </c>
      <c r="H87" s="78" t="s">
        <v>150</v>
      </c>
      <c r="I87" s="81" t="s">
        <v>122</v>
      </c>
      <c r="J87" s="85" t="s">
        <v>296</v>
      </c>
    </row>
    <row r="88" spans="1:10" x14ac:dyDescent="0.25">
      <c r="A88" s="77" t="s">
        <v>43</v>
      </c>
      <c r="B88" s="76" t="s">
        <v>49</v>
      </c>
      <c r="C88" s="151" t="s">
        <v>151</v>
      </c>
      <c r="D88" s="78" t="s">
        <v>163</v>
      </c>
      <c r="E88" s="78"/>
      <c r="F88" s="79">
        <v>10</v>
      </c>
      <c r="G88" s="80" t="s">
        <v>31</v>
      </c>
      <c r="H88" s="78" t="s">
        <v>2</v>
      </c>
      <c r="I88" s="81" t="s">
        <v>122</v>
      </c>
      <c r="J88" s="85">
        <v>67.616487455197174</v>
      </c>
    </row>
    <row r="89" spans="1:10" x14ac:dyDescent="0.25">
      <c r="A89" s="83" t="s">
        <v>61</v>
      </c>
      <c r="B89" s="76" t="s">
        <v>67</v>
      </c>
      <c r="C89" s="151" t="s">
        <v>118</v>
      </c>
      <c r="D89" s="78" t="s">
        <v>163</v>
      </c>
      <c r="E89" s="78"/>
      <c r="F89" s="79">
        <v>10</v>
      </c>
      <c r="G89" s="80" t="s">
        <v>19</v>
      </c>
      <c r="H89" s="78" t="s">
        <v>2</v>
      </c>
      <c r="I89" s="81" t="s">
        <v>122</v>
      </c>
      <c r="J89" s="85">
        <v>43.745519713261658</v>
      </c>
    </row>
    <row r="90" spans="1:10" x14ac:dyDescent="0.25">
      <c r="A90" s="77" t="s">
        <v>110</v>
      </c>
      <c r="B90" s="76" t="s">
        <v>112</v>
      </c>
      <c r="C90" s="151" t="s">
        <v>118</v>
      </c>
      <c r="D90" s="78" t="s">
        <v>163</v>
      </c>
      <c r="E90" s="79" t="s">
        <v>319</v>
      </c>
      <c r="F90" s="79">
        <v>10</v>
      </c>
      <c r="G90" s="80" t="s">
        <v>34</v>
      </c>
      <c r="H90" s="78" t="s">
        <v>2</v>
      </c>
      <c r="I90" s="81" t="s">
        <v>122</v>
      </c>
      <c r="J90" s="85">
        <v>34.713261648745529</v>
      </c>
    </row>
    <row r="91" spans="1:10" x14ac:dyDescent="0.25">
      <c r="A91" s="77" t="s">
        <v>110</v>
      </c>
      <c r="B91" s="76" t="s">
        <v>113</v>
      </c>
      <c r="C91" s="151" t="s">
        <v>151</v>
      </c>
      <c r="D91" s="78" t="s">
        <v>163</v>
      </c>
      <c r="E91" s="79" t="s">
        <v>182</v>
      </c>
      <c r="F91" s="79">
        <v>10</v>
      </c>
      <c r="G91" s="80" t="s">
        <v>29</v>
      </c>
      <c r="H91" s="78" t="s">
        <v>2</v>
      </c>
      <c r="I91" s="81" t="s">
        <v>122</v>
      </c>
      <c r="J91" s="85">
        <v>39.175627240143378</v>
      </c>
    </row>
    <row r="92" spans="1:10" x14ac:dyDescent="0.25">
      <c r="A92" s="153" t="s">
        <v>223</v>
      </c>
      <c r="B92" s="153" t="s">
        <v>94</v>
      </c>
      <c r="C92" s="152" t="s">
        <v>151</v>
      </c>
      <c r="D92" s="155" t="s">
        <v>163</v>
      </c>
      <c r="E92" s="155"/>
      <c r="F92" s="87">
        <v>10</v>
      </c>
      <c r="G92" s="154" t="s">
        <v>19</v>
      </c>
      <c r="H92" s="155" t="s">
        <v>2</v>
      </c>
      <c r="I92" s="182" t="s">
        <v>122</v>
      </c>
      <c r="J92" s="89">
        <v>64.551971326164875</v>
      </c>
    </row>
    <row r="93" spans="1:10" x14ac:dyDescent="0.25">
      <c r="A93" s="77" t="s">
        <v>41</v>
      </c>
      <c r="B93" s="82" t="s">
        <v>258</v>
      </c>
      <c r="C93" s="151" t="s">
        <v>151</v>
      </c>
      <c r="D93" s="78" t="s">
        <v>163</v>
      </c>
      <c r="E93" s="78"/>
      <c r="F93" s="79">
        <v>9</v>
      </c>
      <c r="G93" s="80" t="s">
        <v>35</v>
      </c>
      <c r="H93" s="78" t="s">
        <v>2</v>
      </c>
      <c r="I93" s="81" t="s">
        <v>122</v>
      </c>
      <c r="J93" s="85">
        <v>41.003584229390704</v>
      </c>
    </row>
    <row r="94" spans="1:10" x14ac:dyDescent="0.25">
      <c r="A94" s="153" t="s">
        <v>223</v>
      </c>
      <c r="B94" s="153" t="s">
        <v>91</v>
      </c>
      <c r="C94" s="152" t="s">
        <v>118</v>
      </c>
      <c r="D94" s="155" t="s">
        <v>163</v>
      </c>
      <c r="E94" s="155"/>
      <c r="F94" s="87">
        <v>10</v>
      </c>
      <c r="G94" s="154" t="s">
        <v>9</v>
      </c>
      <c r="H94" s="155" t="s">
        <v>2</v>
      </c>
      <c r="I94" s="182" t="s">
        <v>122</v>
      </c>
      <c r="J94" s="89">
        <v>61.541218637992841</v>
      </c>
    </row>
    <row r="95" spans="1:10" x14ac:dyDescent="0.25">
      <c r="A95" s="83" t="s">
        <v>102</v>
      </c>
      <c r="B95" s="77" t="s">
        <v>105</v>
      </c>
      <c r="C95" s="151" t="s">
        <v>151</v>
      </c>
      <c r="D95" s="78" t="s">
        <v>163</v>
      </c>
      <c r="E95" s="78"/>
      <c r="F95" s="79">
        <v>11</v>
      </c>
      <c r="G95" s="80" t="s">
        <v>120</v>
      </c>
      <c r="H95" s="78" t="s">
        <v>2</v>
      </c>
      <c r="I95" s="81" t="s">
        <v>122</v>
      </c>
      <c r="J95" s="85">
        <v>52.831541218638009</v>
      </c>
    </row>
    <row r="96" spans="1:10" x14ac:dyDescent="0.25">
      <c r="A96" s="77" t="s">
        <v>43</v>
      </c>
      <c r="B96" s="76" t="s">
        <v>45</v>
      </c>
      <c r="C96" s="151" t="s">
        <v>151</v>
      </c>
      <c r="D96" s="78" t="s">
        <v>163</v>
      </c>
      <c r="E96" s="78"/>
      <c r="F96" s="79">
        <v>9</v>
      </c>
      <c r="G96" s="80" t="s">
        <v>127</v>
      </c>
      <c r="H96" s="78" t="s">
        <v>2</v>
      </c>
      <c r="I96" s="81" t="s">
        <v>122</v>
      </c>
      <c r="J96" s="85">
        <v>41.146953405017932</v>
      </c>
    </row>
    <row r="97" spans="1:10" x14ac:dyDescent="0.25">
      <c r="A97" s="77" t="s">
        <v>42</v>
      </c>
      <c r="B97" s="77" t="s">
        <v>33</v>
      </c>
      <c r="C97" s="151" t="s">
        <v>151</v>
      </c>
      <c r="D97" s="78" t="s">
        <v>163</v>
      </c>
      <c r="E97" s="78"/>
      <c r="F97" s="79">
        <v>9</v>
      </c>
      <c r="G97" s="80" t="s">
        <v>35</v>
      </c>
      <c r="H97" s="78" t="s">
        <v>2</v>
      </c>
      <c r="I97" s="81" t="s">
        <v>122</v>
      </c>
      <c r="J97" s="85">
        <v>62.150537634408622</v>
      </c>
    </row>
    <row r="98" spans="1:10" x14ac:dyDescent="0.25">
      <c r="A98" s="77" t="s">
        <v>110</v>
      </c>
      <c r="B98" s="76" t="s">
        <v>110</v>
      </c>
      <c r="C98" s="151" t="s">
        <v>151</v>
      </c>
      <c r="D98" s="78" t="s">
        <v>163</v>
      </c>
      <c r="E98" s="79" t="s">
        <v>329</v>
      </c>
      <c r="F98" s="79">
        <v>10</v>
      </c>
      <c r="G98" s="80" t="s">
        <v>29</v>
      </c>
      <c r="H98" s="78" t="s">
        <v>2</v>
      </c>
      <c r="I98" s="81" t="s">
        <v>122</v>
      </c>
      <c r="J98" s="85">
        <v>62.150537634408622</v>
      </c>
    </row>
    <row r="99" spans="1:10" x14ac:dyDescent="0.25">
      <c r="A99" s="77" t="s">
        <v>42</v>
      </c>
      <c r="B99" s="77" t="s">
        <v>28</v>
      </c>
      <c r="C99" s="151" t="s">
        <v>151</v>
      </c>
      <c r="D99" s="78" t="s">
        <v>163</v>
      </c>
      <c r="E99" s="78"/>
      <c r="F99" s="79">
        <v>10</v>
      </c>
      <c r="G99" s="80" t="s">
        <v>9</v>
      </c>
      <c r="H99" s="78" t="s">
        <v>2</v>
      </c>
      <c r="I99" s="81" t="s">
        <v>122</v>
      </c>
      <c r="J99" s="85">
        <v>56.881720430107528</v>
      </c>
    </row>
    <row r="100" spans="1:10" x14ac:dyDescent="0.25">
      <c r="A100" s="83" t="s">
        <v>61</v>
      </c>
      <c r="B100" s="76" t="s">
        <v>261</v>
      </c>
      <c r="C100" s="151" t="s">
        <v>118</v>
      </c>
      <c r="D100" s="78" t="s">
        <v>163</v>
      </c>
      <c r="E100" s="78"/>
      <c r="F100" s="79">
        <v>10</v>
      </c>
      <c r="G100" s="80" t="s">
        <v>6</v>
      </c>
      <c r="H100" s="78" t="s">
        <v>2</v>
      </c>
      <c r="I100" s="81" t="s">
        <v>122</v>
      </c>
      <c r="J100" s="85">
        <v>31.971326164874551</v>
      </c>
    </row>
    <row r="101" spans="1:10" x14ac:dyDescent="0.25">
      <c r="A101" s="83" t="s">
        <v>102</v>
      </c>
      <c r="B101" s="77" t="s">
        <v>109</v>
      </c>
      <c r="C101" s="151" t="s">
        <v>151</v>
      </c>
      <c r="D101" s="78" t="s">
        <v>163</v>
      </c>
      <c r="E101" s="78"/>
      <c r="F101" s="79">
        <v>9</v>
      </c>
      <c r="G101" s="80" t="s">
        <v>131</v>
      </c>
      <c r="H101" s="78" t="s">
        <v>2</v>
      </c>
      <c r="I101" s="81" t="s">
        <v>122</v>
      </c>
      <c r="J101" s="85">
        <v>46.774193548387096</v>
      </c>
    </row>
    <row r="102" spans="1:10" x14ac:dyDescent="0.25">
      <c r="A102" s="83" t="s">
        <v>61</v>
      </c>
      <c r="B102" s="76" t="s">
        <v>69</v>
      </c>
      <c r="C102" s="151" t="s">
        <v>151</v>
      </c>
      <c r="D102" s="78" t="s">
        <v>163</v>
      </c>
      <c r="E102" s="78"/>
      <c r="F102" s="79">
        <v>10</v>
      </c>
      <c r="G102" s="80" t="s">
        <v>9</v>
      </c>
      <c r="H102" s="78" t="s">
        <v>2</v>
      </c>
      <c r="I102" s="81" t="s">
        <v>122</v>
      </c>
      <c r="J102" s="85">
        <v>44.01433691756273</v>
      </c>
    </row>
    <row r="103" spans="1:10" x14ac:dyDescent="0.25">
      <c r="A103" s="83" t="s">
        <v>79</v>
      </c>
      <c r="B103" s="76" t="s">
        <v>83</v>
      </c>
      <c r="C103" s="151" t="s">
        <v>151</v>
      </c>
      <c r="D103" s="78" t="s">
        <v>163</v>
      </c>
      <c r="E103" s="78"/>
      <c r="F103" s="79">
        <v>10</v>
      </c>
      <c r="G103" s="80" t="s">
        <v>6</v>
      </c>
      <c r="H103" s="78" t="s">
        <v>2</v>
      </c>
      <c r="I103" s="81" t="s">
        <v>122</v>
      </c>
      <c r="J103" s="85">
        <v>69.121863799283176</v>
      </c>
    </row>
    <row r="104" spans="1:10" x14ac:dyDescent="0.25">
      <c r="A104" s="77" t="s">
        <v>43</v>
      </c>
      <c r="B104" s="76" t="s">
        <v>44</v>
      </c>
      <c r="C104" s="151" t="s">
        <v>151</v>
      </c>
      <c r="D104" s="78" t="s">
        <v>163</v>
      </c>
      <c r="E104" s="78"/>
      <c r="F104" s="79">
        <v>10</v>
      </c>
      <c r="G104" s="80" t="s">
        <v>29</v>
      </c>
      <c r="H104" s="78" t="s">
        <v>2</v>
      </c>
      <c r="I104" s="81" t="s">
        <v>122</v>
      </c>
      <c r="J104" s="85">
        <v>27.025089605734767</v>
      </c>
    </row>
    <row r="105" spans="1:10" x14ac:dyDescent="0.25">
      <c r="A105" s="83" t="s">
        <v>61</v>
      </c>
      <c r="B105" s="76" t="s">
        <v>68</v>
      </c>
      <c r="C105" s="151" t="s">
        <v>151</v>
      </c>
      <c r="D105" s="78" t="s">
        <v>163</v>
      </c>
      <c r="E105" s="78"/>
      <c r="F105" s="79">
        <v>10</v>
      </c>
      <c r="G105" s="80" t="s">
        <v>29</v>
      </c>
      <c r="H105" s="78" t="s">
        <v>2</v>
      </c>
      <c r="I105" s="81" t="s">
        <v>122</v>
      </c>
      <c r="J105" s="85">
        <v>43.745519713261658</v>
      </c>
    </row>
    <row r="106" spans="1:10" x14ac:dyDescent="0.25">
      <c r="A106" s="83" t="s">
        <v>79</v>
      </c>
      <c r="B106" s="76" t="s">
        <v>262</v>
      </c>
      <c r="C106" s="151" t="s">
        <v>151</v>
      </c>
      <c r="D106" s="78" t="s">
        <v>163</v>
      </c>
      <c r="E106" s="78"/>
      <c r="F106" s="79">
        <v>10</v>
      </c>
      <c r="G106" s="80" t="s">
        <v>9</v>
      </c>
      <c r="H106" s="78" t="s">
        <v>2</v>
      </c>
      <c r="I106" s="81" t="s">
        <v>122</v>
      </c>
      <c r="J106" s="85">
        <v>43.154121863799261</v>
      </c>
    </row>
    <row r="107" spans="1:10" x14ac:dyDescent="0.25">
      <c r="A107" s="90" t="s">
        <v>224</v>
      </c>
      <c r="B107" s="82" t="s">
        <v>97</v>
      </c>
      <c r="C107" s="151" t="s">
        <v>151</v>
      </c>
      <c r="D107" s="83" t="s">
        <v>163</v>
      </c>
      <c r="E107" s="81" t="s">
        <v>159</v>
      </c>
      <c r="F107" s="79">
        <v>10</v>
      </c>
      <c r="G107" s="80" t="s">
        <v>9</v>
      </c>
      <c r="H107" s="78" t="s">
        <v>160</v>
      </c>
      <c r="I107" s="81" t="s">
        <v>122</v>
      </c>
      <c r="J107" s="85">
        <v>74.336917562724025</v>
      </c>
    </row>
    <row r="108" spans="1:10" x14ac:dyDescent="0.25">
      <c r="A108" s="77" t="s">
        <v>223</v>
      </c>
      <c r="B108" s="76" t="s">
        <v>90</v>
      </c>
      <c r="C108" s="151" t="s">
        <v>151</v>
      </c>
      <c r="D108" s="78" t="s">
        <v>163</v>
      </c>
      <c r="E108" s="78"/>
      <c r="F108" s="79">
        <v>9</v>
      </c>
      <c r="G108" s="80" t="s">
        <v>35</v>
      </c>
      <c r="H108" s="78" t="s">
        <v>2</v>
      </c>
      <c r="I108" s="81" t="s">
        <v>122</v>
      </c>
      <c r="J108" s="85">
        <v>58.207885304659513</v>
      </c>
    </row>
    <row r="109" spans="1:10" x14ac:dyDescent="0.25">
      <c r="A109" s="90" t="s">
        <v>224</v>
      </c>
      <c r="B109" s="82" t="s">
        <v>98</v>
      </c>
      <c r="C109" s="151" t="s">
        <v>151</v>
      </c>
      <c r="D109" s="78" t="s">
        <v>293</v>
      </c>
      <c r="E109" s="79" t="s">
        <v>174</v>
      </c>
      <c r="F109" s="79">
        <v>8</v>
      </c>
      <c r="G109" s="80" t="s">
        <v>215</v>
      </c>
      <c r="H109" s="78" t="s">
        <v>160</v>
      </c>
      <c r="I109" s="81" t="s">
        <v>204</v>
      </c>
      <c r="J109" s="194">
        <v>45.833333333333329</v>
      </c>
    </row>
    <row r="110" spans="1:10" x14ac:dyDescent="0.25">
      <c r="A110" s="77" t="s">
        <v>223</v>
      </c>
      <c r="B110" s="76" t="s">
        <v>93</v>
      </c>
      <c r="C110" s="151" t="s">
        <v>151</v>
      </c>
      <c r="D110" s="77" t="s">
        <v>293</v>
      </c>
      <c r="E110" s="77"/>
      <c r="F110" s="79">
        <v>9</v>
      </c>
      <c r="G110" s="80" t="s">
        <v>131</v>
      </c>
      <c r="H110" s="78" t="s">
        <v>2</v>
      </c>
      <c r="I110" s="81" t="s">
        <v>204</v>
      </c>
      <c r="J110" s="84">
        <v>62.293906810035843</v>
      </c>
    </row>
    <row r="111" spans="1:10" x14ac:dyDescent="0.25">
      <c r="A111" s="90" t="s">
        <v>224</v>
      </c>
      <c r="B111" s="82" t="s">
        <v>241</v>
      </c>
      <c r="C111" s="151" t="s">
        <v>151</v>
      </c>
      <c r="D111" s="78" t="s">
        <v>293</v>
      </c>
      <c r="E111" s="79" t="s">
        <v>167</v>
      </c>
      <c r="F111" s="79">
        <v>9</v>
      </c>
      <c r="G111" s="80" t="s">
        <v>35</v>
      </c>
      <c r="H111" s="78" t="s">
        <v>160</v>
      </c>
      <c r="I111" s="81" t="s">
        <v>204</v>
      </c>
      <c r="J111" s="85" t="s">
        <v>296</v>
      </c>
    </row>
    <row r="112" spans="1:10" x14ac:dyDescent="0.25">
      <c r="A112" s="157" t="s">
        <v>224</v>
      </c>
      <c r="B112" s="153" t="s">
        <v>96</v>
      </c>
      <c r="C112" s="152" t="s">
        <v>151</v>
      </c>
      <c r="D112" s="155" t="s">
        <v>293</v>
      </c>
      <c r="E112" s="87" t="s">
        <v>153</v>
      </c>
      <c r="F112" s="87">
        <v>10</v>
      </c>
      <c r="G112" s="154" t="s">
        <v>220</v>
      </c>
      <c r="H112" s="155" t="s">
        <v>2</v>
      </c>
      <c r="I112" s="182" t="s">
        <v>204</v>
      </c>
      <c r="J112" s="89">
        <v>66.021505376344081</v>
      </c>
    </row>
    <row r="113" spans="1:10" x14ac:dyDescent="0.25">
      <c r="A113" s="90" t="s">
        <v>224</v>
      </c>
      <c r="B113" s="82" t="s">
        <v>99</v>
      </c>
      <c r="C113" s="151" t="s">
        <v>151</v>
      </c>
      <c r="D113" s="78" t="s">
        <v>293</v>
      </c>
      <c r="E113" s="78"/>
      <c r="F113" s="79">
        <v>10</v>
      </c>
      <c r="G113" s="80" t="s">
        <v>9</v>
      </c>
      <c r="H113" s="77" t="s">
        <v>175</v>
      </c>
      <c r="I113" s="81" t="s">
        <v>204</v>
      </c>
      <c r="J113" s="85" t="s">
        <v>296</v>
      </c>
    </row>
    <row r="114" spans="1:10" x14ac:dyDescent="0.25">
      <c r="A114" s="77" t="s">
        <v>110</v>
      </c>
      <c r="B114" s="76" t="s">
        <v>116</v>
      </c>
      <c r="C114" s="151" t="s">
        <v>151</v>
      </c>
      <c r="D114" s="78" t="s">
        <v>293</v>
      </c>
      <c r="E114" s="78"/>
      <c r="F114" s="79">
        <v>8</v>
      </c>
      <c r="G114" s="80" t="s">
        <v>215</v>
      </c>
      <c r="H114" s="76" t="s">
        <v>150</v>
      </c>
      <c r="I114" s="81" t="s">
        <v>204</v>
      </c>
      <c r="J114" s="85" t="s">
        <v>296</v>
      </c>
    </row>
    <row r="115" spans="1:10" x14ac:dyDescent="0.25">
      <c r="A115" s="90" t="s">
        <v>224</v>
      </c>
      <c r="B115" s="82" t="s">
        <v>253</v>
      </c>
      <c r="C115" s="151" t="s">
        <v>151</v>
      </c>
      <c r="D115" s="78" t="s">
        <v>293</v>
      </c>
      <c r="E115" s="79" t="s">
        <v>168</v>
      </c>
      <c r="F115" s="79">
        <v>10</v>
      </c>
      <c r="G115" s="80" t="s">
        <v>19</v>
      </c>
      <c r="H115" s="78" t="s">
        <v>2</v>
      </c>
      <c r="I115" s="81" t="s">
        <v>204</v>
      </c>
      <c r="J115" s="85">
        <v>100</v>
      </c>
    </row>
    <row r="116" spans="1:10" x14ac:dyDescent="0.25">
      <c r="A116" s="90" t="s">
        <v>224</v>
      </c>
      <c r="B116" s="82" t="s">
        <v>100</v>
      </c>
      <c r="C116" s="190" t="s">
        <v>151</v>
      </c>
      <c r="D116" s="78" t="s">
        <v>293</v>
      </c>
      <c r="E116" s="79" t="s">
        <v>180</v>
      </c>
      <c r="F116" s="79">
        <v>7</v>
      </c>
      <c r="G116" s="80" t="s">
        <v>216</v>
      </c>
      <c r="H116" s="78" t="s">
        <v>160</v>
      </c>
      <c r="I116" s="81" t="s">
        <v>204</v>
      </c>
      <c r="J116" s="85">
        <v>65.833333333333343</v>
      </c>
    </row>
  </sheetData>
  <dataValidations count="7">
    <dataValidation type="list" allowBlank="1" showInputMessage="1" showErrorMessage="1" sqref="B1 H1">
      <formula1>#REF!</formula1>
    </dataValidation>
    <dataValidation type="list" allowBlank="1" showInputMessage="1" showErrorMessage="1" sqref="I2:I116">
      <formula1>$T$2:$T$44</formula1>
    </dataValidation>
    <dataValidation type="list" allowBlank="1" showInputMessage="1" showErrorMessage="1" sqref="H2:H116">
      <formula1>$L$2:$L$7</formula1>
    </dataValidation>
    <dataValidation type="list" allowBlank="1" showInputMessage="1" showErrorMessage="1" sqref="C2:C116">
      <formula1>$L$10:$L$11</formula1>
    </dataValidation>
    <dataValidation type="list" allowBlank="1" showInputMessage="1" showErrorMessage="1" sqref="B2:B116">
      <formula1>$R$2:$R$116</formula1>
    </dataValidation>
    <dataValidation type="list" allowBlank="1" showInputMessage="1" showErrorMessage="1" sqref="A2:A116">
      <formula1>$P$2:$P$16</formula1>
    </dataValidation>
    <dataValidation type="list" allowBlank="1" showInputMessage="1" showErrorMessage="1" sqref="D2:D116">
      <formula1>$N$2:$N$51</formula1>
    </dataValidation>
  </dataValidation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5"/>
  <sheetViews>
    <sheetView zoomScaleNormal="100" workbookViewId="0">
      <selection activeCell="D631" sqref="D631"/>
    </sheetView>
  </sheetViews>
  <sheetFormatPr baseColWidth="10" defaultColWidth="11.42578125" defaultRowHeight="15" x14ac:dyDescent="0.25"/>
  <cols>
    <col min="1" max="1" width="20" style="25" customWidth="1"/>
    <col min="2" max="2" width="13.7109375" style="26" customWidth="1"/>
    <col min="3" max="3" width="11.5703125" style="27" customWidth="1"/>
    <col min="4" max="4" width="49.28515625" style="4" customWidth="1"/>
    <col min="5" max="5" width="24.28515625" style="28" customWidth="1"/>
    <col min="6" max="6" width="15.140625" style="28" customWidth="1"/>
    <col min="7" max="7" width="17.140625" style="4" customWidth="1"/>
    <col min="8" max="8" width="30.140625" style="44" customWidth="1"/>
    <col min="9" max="9" width="20" style="4" customWidth="1"/>
    <col min="10" max="10" width="11.42578125" style="4"/>
    <col min="11" max="11" width="11.7109375" style="4" customWidth="1"/>
    <col min="12" max="12" width="33.85546875" style="4" customWidth="1"/>
    <col min="13" max="13" width="6.7109375" style="4" customWidth="1"/>
    <col min="14" max="14" width="67.5703125" style="4" customWidth="1"/>
    <col min="15" max="15" width="7.5703125" style="4" customWidth="1"/>
    <col min="16" max="16" width="28.42578125" style="4" customWidth="1"/>
    <col min="17" max="17" width="4.85546875" style="4" customWidth="1"/>
    <col min="18" max="18" width="28.7109375" style="4" bestFit="1" customWidth="1"/>
    <col min="19" max="19" width="7.5703125" style="4" customWidth="1"/>
    <col min="20" max="20" width="28.7109375" style="4" bestFit="1" customWidth="1"/>
    <col min="21" max="16384" width="11.42578125" style="4"/>
  </cols>
  <sheetData>
    <row r="1" spans="1:20" ht="60" x14ac:dyDescent="0.25">
      <c r="A1" s="33" t="s">
        <v>221</v>
      </c>
      <c r="B1" s="34" t="s">
        <v>0</v>
      </c>
      <c r="C1" s="34" t="s">
        <v>225</v>
      </c>
      <c r="D1" s="34" t="s">
        <v>226</v>
      </c>
      <c r="E1" s="34" t="s">
        <v>384</v>
      </c>
      <c r="F1" s="35" t="s">
        <v>295</v>
      </c>
      <c r="G1" s="35" t="s">
        <v>294</v>
      </c>
      <c r="H1" s="34" t="s">
        <v>227</v>
      </c>
      <c r="I1" s="39" t="s">
        <v>334</v>
      </c>
      <c r="J1" s="34" t="s">
        <v>228</v>
      </c>
      <c r="K1" s="35" t="s">
        <v>383</v>
      </c>
      <c r="L1" s="117" t="s">
        <v>263</v>
      </c>
      <c r="N1" s="117" t="s">
        <v>265</v>
      </c>
      <c r="P1" s="117" t="s">
        <v>229</v>
      </c>
      <c r="R1" s="117" t="s">
        <v>230</v>
      </c>
      <c r="T1" s="117" t="s">
        <v>387</v>
      </c>
    </row>
    <row r="2" spans="1:20" ht="15" hidden="1" customHeight="1" x14ac:dyDescent="0.25">
      <c r="A2" s="29" t="s">
        <v>41</v>
      </c>
      <c r="B2" s="2" t="s">
        <v>232</v>
      </c>
      <c r="C2" s="107" t="s">
        <v>151</v>
      </c>
      <c r="D2" s="5" t="s">
        <v>192</v>
      </c>
      <c r="E2" s="5"/>
      <c r="F2" s="51">
        <v>11</v>
      </c>
      <c r="G2" s="6" t="s">
        <v>4</v>
      </c>
      <c r="H2" s="5" t="s">
        <v>2</v>
      </c>
      <c r="I2" s="40" t="s">
        <v>3</v>
      </c>
      <c r="J2" s="66">
        <v>61.433691756272403</v>
      </c>
      <c r="K2" s="102"/>
      <c r="L2" s="118" t="s">
        <v>150</v>
      </c>
      <c r="N2" s="118" t="s">
        <v>266</v>
      </c>
      <c r="P2" s="119" t="s">
        <v>43</v>
      </c>
      <c r="R2" s="119" t="s">
        <v>52</v>
      </c>
      <c r="T2" s="119" t="s">
        <v>5</v>
      </c>
    </row>
    <row r="3" spans="1:20" hidden="1" x14ac:dyDescent="0.25">
      <c r="A3" s="29" t="s">
        <v>110</v>
      </c>
      <c r="B3" s="8" t="s">
        <v>116</v>
      </c>
      <c r="C3" s="107" t="s">
        <v>151</v>
      </c>
      <c r="D3" s="5" t="s">
        <v>192</v>
      </c>
      <c r="E3" s="5"/>
      <c r="F3" s="51" t="s">
        <v>296</v>
      </c>
      <c r="G3" s="6" t="s">
        <v>296</v>
      </c>
      <c r="H3" s="5" t="s">
        <v>1</v>
      </c>
      <c r="I3" s="40" t="s">
        <v>3</v>
      </c>
      <c r="J3" s="67" t="s">
        <v>296</v>
      </c>
      <c r="K3" s="102"/>
      <c r="L3" s="118" t="s">
        <v>1</v>
      </c>
      <c r="N3" s="118" t="s">
        <v>155</v>
      </c>
      <c r="P3" s="119" t="s">
        <v>50</v>
      </c>
      <c r="R3" s="119" t="s">
        <v>231</v>
      </c>
      <c r="T3" s="119" t="s">
        <v>3</v>
      </c>
    </row>
    <row r="4" spans="1:20" ht="15" hidden="1" customHeight="1" x14ac:dyDescent="0.25">
      <c r="A4" s="31" t="s">
        <v>129</v>
      </c>
      <c r="B4" s="9" t="s">
        <v>130</v>
      </c>
      <c r="C4" s="128" t="s">
        <v>151</v>
      </c>
      <c r="D4" s="10" t="s">
        <v>192</v>
      </c>
      <c r="E4" s="10"/>
      <c r="F4" s="52">
        <v>10</v>
      </c>
      <c r="G4" s="11" t="s">
        <v>32</v>
      </c>
      <c r="H4" s="10" t="s">
        <v>2</v>
      </c>
      <c r="I4" s="41" t="s">
        <v>3</v>
      </c>
      <c r="J4" s="177" t="s">
        <v>296</v>
      </c>
      <c r="K4" s="102"/>
      <c r="L4" s="118" t="s">
        <v>2</v>
      </c>
      <c r="N4" s="118" t="s">
        <v>192</v>
      </c>
      <c r="P4" s="119" t="s">
        <v>58</v>
      </c>
      <c r="R4" s="119" t="s">
        <v>232</v>
      </c>
      <c r="T4" s="119" t="s">
        <v>205</v>
      </c>
    </row>
    <row r="5" spans="1:20" hidden="1" x14ac:dyDescent="0.25">
      <c r="A5" s="30" t="s">
        <v>58</v>
      </c>
      <c r="B5" s="8" t="s">
        <v>59</v>
      </c>
      <c r="C5" s="107" t="s">
        <v>151</v>
      </c>
      <c r="D5" s="1" t="s">
        <v>192</v>
      </c>
      <c r="E5" s="1"/>
      <c r="F5" s="51">
        <v>10</v>
      </c>
      <c r="G5" s="6" t="s">
        <v>32</v>
      </c>
      <c r="H5" s="5" t="s">
        <v>150</v>
      </c>
      <c r="I5" s="40" t="s">
        <v>3</v>
      </c>
      <c r="J5" s="67" t="s">
        <v>296</v>
      </c>
      <c r="K5" s="102"/>
      <c r="L5" s="118" t="s">
        <v>264</v>
      </c>
      <c r="N5" s="118" t="s">
        <v>267</v>
      </c>
      <c r="P5" s="119" t="s">
        <v>61</v>
      </c>
      <c r="R5" s="119" t="s">
        <v>25</v>
      </c>
      <c r="T5" s="119" t="s">
        <v>142</v>
      </c>
    </row>
    <row r="6" spans="1:20" ht="15.75" hidden="1" customHeight="1" x14ac:dyDescent="0.25">
      <c r="A6" s="29" t="s">
        <v>43</v>
      </c>
      <c r="B6" s="8" t="s">
        <v>47</v>
      </c>
      <c r="C6" s="107" t="s">
        <v>151</v>
      </c>
      <c r="D6" s="5" t="s">
        <v>192</v>
      </c>
      <c r="E6" s="5"/>
      <c r="F6" s="51" t="s">
        <v>296</v>
      </c>
      <c r="G6" s="6" t="s">
        <v>296</v>
      </c>
      <c r="H6" s="5" t="s">
        <v>1</v>
      </c>
      <c r="I6" s="40" t="s">
        <v>3</v>
      </c>
      <c r="J6" s="67" t="s">
        <v>296</v>
      </c>
      <c r="K6" s="102"/>
      <c r="L6" s="118" t="s">
        <v>175</v>
      </c>
      <c r="N6" s="118" t="s">
        <v>268</v>
      </c>
      <c r="P6" s="119" t="s">
        <v>71</v>
      </c>
      <c r="R6" s="119" t="s">
        <v>10</v>
      </c>
      <c r="T6" s="119" t="s">
        <v>138</v>
      </c>
    </row>
    <row r="7" spans="1:20" ht="15.75" hidden="1" customHeight="1" x14ac:dyDescent="0.25">
      <c r="A7" s="29" t="s">
        <v>110</v>
      </c>
      <c r="B7" s="8" t="s">
        <v>245</v>
      </c>
      <c r="C7" s="107" t="s">
        <v>151</v>
      </c>
      <c r="D7" s="8" t="s">
        <v>268</v>
      </c>
      <c r="E7" s="8" t="s">
        <v>396</v>
      </c>
      <c r="F7" s="51">
        <v>10</v>
      </c>
      <c r="G7" s="6" t="s">
        <v>32</v>
      </c>
      <c r="H7" s="5" t="s">
        <v>2</v>
      </c>
      <c r="I7" s="40" t="s">
        <v>206</v>
      </c>
      <c r="J7" s="67">
        <f>+[1]CONSOLIDADO!$G$183</f>
        <v>34.193548387096783</v>
      </c>
      <c r="K7" s="102"/>
      <c r="L7" s="118" t="s">
        <v>160</v>
      </c>
      <c r="N7" s="118" t="s">
        <v>269</v>
      </c>
      <c r="P7" s="119" t="s">
        <v>222</v>
      </c>
      <c r="R7" s="119" t="s">
        <v>106</v>
      </c>
      <c r="T7" s="119" t="s">
        <v>206</v>
      </c>
    </row>
    <row r="8" spans="1:20" ht="16.5" hidden="1" customHeight="1" x14ac:dyDescent="0.25">
      <c r="A8" s="30" t="s">
        <v>58</v>
      </c>
      <c r="B8" s="8" t="s">
        <v>235</v>
      </c>
      <c r="C8" s="107" t="s">
        <v>151</v>
      </c>
      <c r="D8" s="1" t="s">
        <v>270</v>
      </c>
      <c r="E8" s="1"/>
      <c r="F8" s="53">
        <v>9</v>
      </c>
      <c r="G8" s="14" t="s">
        <v>35</v>
      </c>
      <c r="H8" s="5" t="s">
        <v>1</v>
      </c>
      <c r="I8" s="40" t="s">
        <v>337</v>
      </c>
      <c r="J8" s="66">
        <v>27.741935483870968</v>
      </c>
      <c r="K8" s="102"/>
      <c r="N8" s="118" t="s">
        <v>270</v>
      </c>
      <c r="P8" s="119" t="s">
        <v>129</v>
      </c>
      <c r="R8" s="119" t="s">
        <v>75</v>
      </c>
      <c r="T8" s="119" t="s">
        <v>337</v>
      </c>
    </row>
    <row r="9" spans="1:20" ht="17.25" hidden="1" customHeight="1" x14ac:dyDescent="0.25">
      <c r="A9" s="127" t="s">
        <v>224</v>
      </c>
      <c r="B9" s="9" t="s">
        <v>96</v>
      </c>
      <c r="C9" s="128" t="s">
        <v>151</v>
      </c>
      <c r="D9" s="145" t="s">
        <v>270</v>
      </c>
      <c r="E9" s="52" t="s">
        <v>405</v>
      </c>
      <c r="F9" s="52">
        <v>9</v>
      </c>
      <c r="G9" s="11" t="s">
        <v>131</v>
      </c>
      <c r="H9" s="10" t="s">
        <v>2</v>
      </c>
      <c r="I9" s="41" t="s">
        <v>337</v>
      </c>
      <c r="J9" s="70" t="s">
        <v>296</v>
      </c>
      <c r="K9" s="102"/>
      <c r="L9" s="120" t="s">
        <v>386</v>
      </c>
      <c r="N9" s="118" t="s">
        <v>406</v>
      </c>
      <c r="P9" s="119" t="s">
        <v>42</v>
      </c>
      <c r="R9" s="119" t="s">
        <v>233</v>
      </c>
      <c r="T9" s="119" t="s">
        <v>5</v>
      </c>
    </row>
    <row r="10" spans="1:20" ht="16.5" hidden="1" customHeight="1" x14ac:dyDescent="0.25">
      <c r="A10" s="30" t="s">
        <v>102</v>
      </c>
      <c r="B10" s="1" t="s">
        <v>107</v>
      </c>
      <c r="C10" s="107" t="s">
        <v>151</v>
      </c>
      <c r="D10" s="5" t="s">
        <v>270</v>
      </c>
      <c r="E10" s="5"/>
      <c r="F10" s="51">
        <v>9</v>
      </c>
      <c r="G10" s="6" t="s">
        <v>219</v>
      </c>
      <c r="H10" s="5" t="s">
        <v>2</v>
      </c>
      <c r="I10" s="40" t="s">
        <v>337</v>
      </c>
      <c r="J10" s="67">
        <f>+[1]CONSOLIDADO!$G$158</f>
        <v>45.483870967741957</v>
      </c>
      <c r="K10" s="102"/>
      <c r="L10" s="118" t="s">
        <v>151</v>
      </c>
      <c r="N10" s="118" t="s">
        <v>200</v>
      </c>
      <c r="P10" s="119" t="s">
        <v>79</v>
      </c>
      <c r="R10" s="119" t="s">
        <v>98</v>
      </c>
      <c r="T10" s="119" t="s">
        <v>193</v>
      </c>
    </row>
    <row r="11" spans="1:20" ht="15.75" hidden="1" customHeight="1" x14ac:dyDescent="0.25">
      <c r="A11" s="30" t="s">
        <v>71</v>
      </c>
      <c r="B11" s="1" t="s">
        <v>242</v>
      </c>
      <c r="C11" s="107" t="s">
        <v>151</v>
      </c>
      <c r="D11" s="5" t="s">
        <v>270</v>
      </c>
      <c r="E11" s="5"/>
      <c r="F11" s="51">
        <v>10</v>
      </c>
      <c r="G11" s="6" t="s">
        <v>34</v>
      </c>
      <c r="H11" s="5" t="s">
        <v>2</v>
      </c>
      <c r="I11" s="40" t="s">
        <v>337</v>
      </c>
      <c r="J11" s="67">
        <f>+[1]CONSOLIDADO!$G$160</f>
        <v>47.992831541218642</v>
      </c>
      <c r="K11" s="102"/>
      <c r="L11" s="118" t="s">
        <v>118</v>
      </c>
      <c r="N11" s="118" t="s">
        <v>347</v>
      </c>
      <c r="P11" s="119" t="s">
        <v>223</v>
      </c>
      <c r="R11" s="119" t="s">
        <v>234</v>
      </c>
      <c r="T11" s="119" t="s">
        <v>143</v>
      </c>
    </row>
    <row r="12" spans="1:20" ht="17.25" hidden="1" customHeight="1" x14ac:dyDescent="0.25">
      <c r="A12" s="29" t="s">
        <v>50</v>
      </c>
      <c r="B12" s="1" t="s">
        <v>56</v>
      </c>
      <c r="C12" s="107" t="s">
        <v>151</v>
      </c>
      <c r="D12" s="5" t="s">
        <v>270</v>
      </c>
      <c r="E12" s="5"/>
      <c r="F12" s="51" t="s">
        <v>296</v>
      </c>
      <c r="G12" s="6" t="s">
        <v>296</v>
      </c>
      <c r="H12" s="5" t="s">
        <v>1</v>
      </c>
      <c r="I12" s="40" t="s">
        <v>337</v>
      </c>
      <c r="J12" s="176" t="s">
        <v>296</v>
      </c>
      <c r="K12" s="102"/>
      <c r="N12" s="118" t="s">
        <v>272</v>
      </c>
      <c r="P12" s="119" t="s">
        <v>224</v>
      </c>
      <c r="R12" s="119" t="s">
        <v>23</v>
      </c>
      <c r="T12" s="119" t="s">
        <v>210</v>
      </c>
    </row>
    <row r="13" spans="1:20" ht="17.25" hidden="1" customHeight="1" x14ac:dyDescent="0.25">
      <c r="A13" s="29" t="s">
        <v>50</v>
      </c>
      <c r="B13" s="1" t="s">
        <v>56</v>
      </c>
      <c r="C13" s="107" t="s">
        <v>151</v>
      </c>
      <c r="D13" s="5" t="s">
        <v>270</v>
      </c>
      <c r="E13" s="5"/>
      <c r="F13" s="51" t="s">
        <v>296</v>
      </c>
      <c r="G13" s="6" t="s">
        <v>296</v>
      </c>
      <c r="H13" s="5" t="s">
        <v>1</v>
      </c>
      <c r="I13" s="40" t="s">
        <v>337</v>
      </c>
      <c r="J13" s="176" t="s">
        <v>296</v>
      </c>
      <c r="K13" s="102"/>
      <c r="N13" s="118" t="s">
        <v>273</v>
      </c>
      <c r="P13" s="119" t="s">
        <v>101</v>
      </c>
      <c r="R13" s="119" t="s">
        <v>92</v>
      </c>
      <c r="T13" s="119" t="s">
        <v>388</v>
      </c>
    </row>
    <row r="14" spans="1:20" ht="16.5" hidden="1" customHeight="1" x14ac:dyDescent="0.25">
      <c r="A14" s="30" t="s">
        <v>71</v>
      </c>
      <c r="B14" s="1" t="s">
        <v>73</v>
      </c>
      <c r="C14" s="107" t="s">
        <v>151</v>
      </c>
      <c r="D14" s="5" t="s">
        <v>270</v>
      </c>
      <c r="E14" s="5"/>
      <c r="F14" s="51">
        <v>10</v>
      </c>
      <c r="G14" s="6" t="s">
        <v>6</v>
      </c>
      <c r="H14" s="5" t="s">
        <v>2</v>
      </c>
      <c r="I14" s="40" t="s">
        <v>337</v>
      </c>
      <c r="J14" s="67">
        <f>+[1]CONSOLIDADO!$G$222</f>
        <v>34.283154121863802</v>
      </c>
      <c r="K14" s="102"/>
      <c r="N14" s="118" t="s">
        <v>274</v>
      </c>
      <c r="P14" s="119" t="s">
        <v>102</v>
      </c>
      <c r="R14" s="119" t="s">
        <v>235</v>
      </c>
      <c r="T14" s="119" t="s">
        <v>389</v>
      </c>
    </row>
    <row r="15" spans="1:20" ht="17.25" hidden="1" customHeight="1" x14ac:dyDescent="0.25">
      <c r="A15" s="29" t="s">
        <v>50</v>
      </c>
      <c r="B15" s="1" t="s">
        <v>57</v>
      </c>
      <c r="C15" s="107" t="s">
        <v>151</v>
      </c>
      <c r="D15" s="5" t="s">
        <v>270</v>
      </c>
      <c r="E15" s="5"/>
      <c r="F15" s="51" t="s">
        <v>296</v>
      </c>
      <c r="G15" s="6" t="s">
        <v>296</v>
      </c>
      <c r="H15" s="5" t="s">
        <v>1</v>
      </c>
      <c r="I15" s="40" t="s">
        <v>337</v>
      </c>
      <c r="J15" s="67" t="s">
        <v>296</v>
      </c>
      <c r="K15" s="102"/>
      <c r="N15" s="118" t="s">
        <v>275</v>
      </c>
      <c r="P15" s="119" t="s">
        <v>41</v>
      </c>
      <c r="R15" s="119" t="s">
        <v>26</v>
      </c>
      <c r="T15" s="119" t="s">
        <v>207</v>
      </c>
    </row>
    <row r="16" spans="1:20" ht="16.5" hidden="1" customHeight="1" x14ac:dyDescent="0.25">
      <c r="A16" s="29" t="s">
        <v>41</v>
      </c>
      <c r="B16" s="12" t="s">
        <v>12</v>
      </c>
      <c r="C16" s="107" t="s">
        <v>118</v>
      </c>
      <c r="D16" s="5" t="s">
        <v>271</v>
      </c>
      <c r="E16" s="5"/>
      <c r="F16" s="51">
        <f>2027-2018</f>
        <v>9</v>
      </c>
      <c r="G16" s="6" t="s">
        <v>135</v>
      </c>
      <c r="H16" s="5" t="s">
        <v>2</v>
      </c>
      <c r="I16" s="40" t="s">
        <v>14</v>
      </c>
      <c r="J16" s="67" t="s">
        <v>296</v>
      </c>
      <c r="K16" s="102"/>
      <c r="N16" s="118" t="s">
        <v>179</v>
      </c>
      <c r="P16" s="119" t="s">
        <v>110</v>
      </c>
      <c r="R16" s="119" t="s">
        <v>236</v>
      </c>
      <c r="T16" s="119" t="s">
        <v>7</v>
      </c>
    </row>
    <row r="17" spans="1:20" ht="28.5" hidden="1" x14ac:dyDescent="0.25">
      <c r="A17" s="127" t="s">
        <v>224</v>
      </c>
      <c r="B17" s="9" t="s">
        <v>96</v>
      </c>
      <c r="C17" s="128" t="s">
        <v>151</v>
      </c>
      <c r="D17" s="145" t="s">
        <v>406</v>
      </c>
      <c r="E17" s="145" t="s">
        <v>407</v>
      </c>
      <c r="F17" s="52" t="s">
        <v>296</v>
      </c>
      <c r="G17" s="11" t="s">
        <v>296</v>
      </c>
      <c r="H17" s="10" t="s">
        <v>2</v>
      </c>
      <c r="I17" s="41" t="s">
        <v>14</v>
      </c>
      <c r="J17" s="70">
        <f>+'[8]AGENDA PÚBLICA'!$F$23</f>
        <v>95.833333333333343</v>
      </c>
      <c r="K17" s="102"/>
      <c r="N17" s="118" t="s">
        <v>185</v>
      </c>
      <c r="R17" s="119" t="s">
        <v>237</v>
      </c>
      <c r="T17" s="119" t="s">
        <v>133</v>
      </c>
    </row>
    <row r="18" spans="1:20" hidden="1" x14ac:dyDescent="0.25">
      <c r="A18" s="29" t="s">
        <v>50</v>
      </c>
      <c r="B18" s="1" t="s">
        <v>52</v>
      </c>
      <c r="C18" s="107" t="s">
        <v>151</v>
      </c>
      <c r="D18" s="5" t="s">
        <v>200</v>
      </c>
      <c r="E18" s="5"/>
      <c r="F18" s="51">
        <v>12</v>
      </c>
      <c r="G18" s="6" t="s">
        <v>300</v>
      </c>
      <c r="H18" s="5" t="s">
        <v>2</v>
      </c>
      <c r="I18" s="40" t="s">
        <v>5</v>
      </c>
      <c r="J18" s="66">
        <v>62.670250896057361</v>
      </c>
      <c r="K18" s="102"/>
      <c r="N18" s="118" t="s">
        <v>276</v>
      </c>
      <c r="R18" s="119" t="s">
        <v>93</v>
      </c>
      <c r="T18" s="119" t="s">
        <v>352</v>
      </c>
    </row>
    <row r="19" spans="1:20" hidden="1" x14ac:dyDescent="0.25">
      <c r="A19" s="30" t="s">
        <v>61</v>
      </c>
      <c r="B19" s="8" t="s">
        <v>231</v>
      </c>
      <c r="C19" s="107" t="s">
        <v>151</v>
      </c>
      <c r="D19" s="5" t="s">
        <v>200</v>
      </c>
      <c r="E19" s="5"/>
      <c r="F19" s="51">
        <v>10</v>
      </c>
      <c r="G19" s="6" t="s">
        <v>9</v>
      </c>
      <c r="H19" s="5" t="s">
        <v>2</v>
      </c>
      <c r="I19" s="40" t="s">
        <v>5</v>
      </c>
      <c r="J19" s="66">
        <v>44.767025089605717</v>
      </c>
      <c r="K19" s="102"/>
      <c r="N19" s="118" t="s">
        <v>344</v>
      </c>
      <c r="R19" s="119" t="s">
        <v>238</v>
      </c>
      <c r="T19" s="119" t="s">
        <v>148</v>
      </c>
    </row>
    <row r="20" spans="1:20" hidden="1" x14ac:dyDescent="0.25">
      <c r="A20" s="29" t="s">
        <v>41</v>
      </c>
      <c r="B20" s="2" t="s">
        <v>232</v>
      </c>
      <c r="C20" s="107" t="s">
        <v>151</v>
      </c>
      <c r="D20" s="5" t="s">
        <v>200</v>
      </c>
      <c r="E20" s="5"/>
      <c r="F20" s="51">
        <v>10</v>
      </c>
      <c r="G20" s="6" t="s">
        <v>6</v>
      </c>
      <c r="H20" s="5" t="s">
        <v>2</v>
      </c>
      <c r="I20" s="40" t="s">
        <v>5</v>
      </c>
      <c r="J20" s="66">
        <v>61.738351254480285</v>
      </c>
      <c r="K20" s="102"/>
      <c r="N20" s="118" t="s">
        <v>178</v>
      </c>
      <c r="R20" s="119" t="s">
        <v>239</v>
      </c>
      <c r="T20" s="119" t="s">
        <v>202</v>
      </c>
    </row>
    <row r="21" spans="1:20" hidden="1" x14ac:dyDescent="0.25">
      <c r="A21" s="29" t="s">
        <v>41</v>
      </c>
      <c r="B21" s="2" t="s">
        <v>25</v>
      </c>
      <c r="C21" s="107" t="s">
        <v>151</v>
      </c>
      <c r="D21" s="5" t="s">
        <v>200</v>
      </c>
      <c r="E21" s="5"/>
      <c r="F21" s="51">
        <v>10</v>
      </c>
      <c r="G21" s="6" t="s">
        <v>29</v>
      </c>
      <c r="H21" s="5" t="s">
        <v>2</v>
      </c>
      <c r="I21" s="40" t="s">
        <v>5</v>
      </c>
      <c r="J21" s="66">
        <v>68.924731182795711</v>
      </c>
      <c r="K21" s="102"/>
      <c r="N21" s="118" t="s">
        <v>277</v>
      </c>
      <c r="R21" s="119" t="s">
        <v>240</v>
      </c>
      <c r="T21" s="119" t="s">
        <v>8</v>
      </c>
    </row>
    <row r="22" spans="1:20" hidden="1" x14ac:dyDescent="0.25">
      <c r="A22" s="47" t="s">
        <v>41</v>
      </c>
      <c r="B22" s="2" t="s">
        <v>10</v>
      </c>
      <c r="C22" s="108" t="s">
        <v>151</v>
      </c>
      <c r="D22" s="123" t="s">
        <v>200</v>
      </c>
      <c r="E22" s="123"/>
      <c r="F22" s="98" t="s">
        <v>296</v>
      </c>
      <c r="G22" s="99" t="s">
        <v>296</v>
      </c>
      <c r="H22" s="123" t="s">
        <v>2</v>
      </c>
      <c r="I22" s="100" t="s">
        <v>5</v>
      </c>
      <c r="J22" s="124" t="s">
        <v>296</v>
      </c>
      <c r="K22" s="102"/>
      <c r="N22" s="118" t="s">
        <v>350</v>
      </c>
      <c r="R22" s="119" t="s">
        <v>89</v>
      </c>
      <c r="T22" s="119" t="s">
        <v>8</v>
      </c>
    </row>
    <row r="23" spans="1:20" hidden="1" x14ac:dyDescent="0.25">
      <c r="A23" s="30" t="s">
        <v>102</v>
      </c>
      <c r="B23" s="1" t="s">
        <v>106</v>
      </c>
      <c r="C23" s="107" t="s">
        <v>151</v>
      </c>
      <c r="D23" s="5" t="s">
        <v>200</v>
      </c>
      <c r="E23" s="5"/>
      <c r="F23" s="51">
        <v>10</v>
      </c>
      <c r="G23" s="6" t="s">
        <v>27</v>
      </c>
      <c r="H23" s="5" t="s">
        <v>2</v>
      </c>
      <c r="I23" s="40" t="s">
        <v>5</v>
      </c>
      <c r="J23" s="66">
        <v>49.372759856630807</v>
      </c>
      <c r="K23" s="102"/>
      <c r="N23" s="118" t="s">
        <v>176</v>
      </c>
      <c r="R23" s="119" t="s">
        <v>88</v>
      </c>
      <c r="T23" s="119" t="s">
        <v>149</v>
      </c>
    </row>
    <row r="24" spans="1:20" hidden="1" x14ac:dyDescent="0.25">
      <c r="A24" s="30" t="s">
        <v>222</v>
      </c>
      <c r="B24" s="8" t="s">
        <v>75</v>
      </c>
      <c r="C24" s="107" t="s">
        <v>151</v>
      </c>
      <c r="D24" s="5" t="s">
        <v>200</v>
      </c>
      <c r="E24" s="5"/>
      <c r="F24" s="51">
        <v>10</v>
      </c>
      <c r="G24" s="6" t="s">
        <v>29</v>
      </c>
      <c r="H24" s="5" t="s">
        <v>2</v>
      </c>
      <c r="I24" s="40" t="s">
        <v>5</v>
      </c>
      <c r="J24" s="67">
        <v>67.992831541218649</v>
      </c>
      <c r="K24" s="102"/>
      <c r="N24" s="118" t="s">
        <v>336</v>
      </c>
      <c r="R24" s="119" t="s">
        <v>115</v>
      </c>
      <c r="T24" s="119" t="s">
        <v>17</v>
      </c>
    </row>
    <row r="25" spans="1:20" hidden="1" x14ac:dyDescent="0.25">
      <c r="A25" s="30" t="s">
        <v>222</v>
      </c>
      <c r="B25" s="8" t="s">
        <v>233</v>
      </c>
      <c r="C25" s="107" t="s">
        <v>151</v>
      </c>
      <c r="D25" s="5" t="s">
        <v>200</v>
      </c>
      <c r="E25" s="5"/>
      <c r="F25" s="51">
        <v>10</v>
      </c>
      <c r="G25" s="6" t="s">
        <v>11</v>
      </c>
      <c r="H25" s="5" t="s">
        <v>2</v>
      </c>
      <c r="I25" s="40" t="s">
        <v>5</v>
      </c>
      <c r="J25" s="66">
        <v>53.906810035842291</v>
      </c>
      <c r="K25" s="102"/>
      <c r="N25" s="118" t="s">
        <v>278</v>
      </c>
      <c r="R25" s="119" t="s">
        <v>15</v>
      </c>
      <c r="T25" s="119" t="s">
        <v>134</v>
      </c>
    </row>
    <row r="26" spans="1:20" hidden="1" x14ac:dyDescent="0.25">
      <c r="A26" s="30" t="s">
        <v>102</v>
      </c>
      <c r="B26" s="1" t="s">
        <v>234</v>
      </c>
      <c r="C26" s="107" t="s">
        <v>151</v>
      </c>
      <c r="D26" s="5" t="s">
        <v>200</v>
      </c>
      <c r="E26" s="5"/>
      <c r="F26" s="51">
        <v>9</v>
      </c>
      <c r="G26" s="6" t="s">
        <v>135</v>
      </c>
      <c r="H26" s="5" t="s">
        <v>2</v>
      </c>
      <c r="I26" s="40" t="s">
        <v>5</v>
      </c>
      <c r="J26" s="67">
        <f>+[1]CONSOLIDADO!$G$39</f>
        <v>45.304659498207897</v>
      </c>
      <c r="K26" s="102"/>
      <c r="N26" s="118" t="s">
        <v>169</v>
      </c>
      <c r="R26" s="119" t="s">
        <v>82</v>
      </c>
      <c r="T26" s="119" t="s">
        <v>208</v>
      </c>
    </row>
    <row r="27" spans="1:20" hidden="1" x14ac:dyDescent="0.25">
      <c r="A27" s="29" t="s">
        <v>41</v>
      </c>
      <c r="B27" s="2" t="s">
        <v>23</v>
      </c>
      <c r="C27" s="107" t="s">
        <v>151</v>
      </c>
      <c r="D27" s="5" t="s">
        <v>200</v>
      </c>
      <c r="E27" s="5"/>
      <c r="F27" s="51" t="s">
        <v>296</v>
      </c>
      <c r="G27" s="6" t="s">
        <v>296</v>
      </c>
      <c r="H27" s="5" t="s">
        <v>1</v>
      </c>
      <c r="I27" s="40" t="s">
        <v>5</v>
      </c>
      <c r="J27" s="67" t="s">
        <v>296</v>
      </c>
      <c r="K27" s="102"/>
      <c r="N27" s="118" t="s">
        <v>279</v>
      </c>
      <c r="R27" s="119" t="s">
        <v>241</v>
      </c>
      <c r="T27" s="119" t="s">
        <v>144</v>
      </c>
    </row>
    <row r="28" spans="1:20" hidden="1" x14ac:dyDescent="0.25">
      <c r="A28" s="29" t="s">
        <v>223</v>
      </c>
      <c r="B28" s="8" t="s">
        <v>92</v>
      </c>
      <c r="C28" s="107" t="s">
        <v>151</v>
      </c>
      <c r="D28" s="5" t="s">
        <v>200</v>
      </c>
      <c r="E28" s="5"/>
      <c r="F28" s="51">
        <v>9</v>
      </c>
      <c r="G28" s="6" t="s">
        <v>35</v>
      </c>
      <c r="H28" s="5" t="s">
        <v>2</v>
      </c>
      <c r="I28" s="40" t="s">
        <v>5</v>
      </c>
      <c r="J28" s="66">
        <v>51.003584229390675</v>
      </c>
      <c r="K28" s="102"/>
      <c r="N28" s="118" t="s">
        <v>181</v>
      </c>
      <c r="R28" s="119" t="s">
        <v>96</v>
      </c>
      <c r="T28" s="119" t="s">
        <v>141</v>
      </c>
    </row>
    <row r="29" spans="1:20" hidden="1" x14ac:dyDescent="0.25">
      <c r="A29" s="29" t="s">
        <v>42</v>
      </c>
      <c r="B29" s="1" t="s">
        <v>26</v>
      </c>
      <c r="C29" s="107" t="s">
        <v>151</v>
      </c>
      <c r="D29" s="5" t="s">
        <v>200</v>
      </c>
      <c r="E29" s="5"/>
      <c r="F29" s="51">
        <v>10</v>
      </c>
      <c r="G29" s="6" t="s">
        <v>27</v>
      </c>
      <c r="H29" s="5" t="s">
        <v>2</v>
      </c>
      <c r="I29" s="40" t="s">
        <v>5</v>
      </c>
      <c r="J29" s="66">
        <v>65.089605734767034</v>
      </c>
      <c r="K29" s="102"/>
      <c r="N29" s="118" t="s">
        <v>280</v>
      </c>
      <c r="R29" s="119" t="s">
        <v>36</v>
      </c>
      <c r="T29" s="119" t="s">
        <v>14</v>
      </c>
    </row>
    <row r="30" spans="1:20" hidden="1" x14ac:dyDescent="0.25">
      <c r="A30" s="29" t="s">
        <v>110</v>
      </c>
      <c r="B30" s="8" t="s">
        <v>236</v>
      </c>
      <c r="C30" s="107" t="s">
        <v>151</v>
      </c>
      <c r="D30" s="7" t="s">
        <v>200</v>
      </c>
      <c r="E30" s="51" t="s">
        <v>298</v>
      </c>
      <c r="F30" s="51">
        <v>10</v>
      </c>
      <c r="G30" s="6" t="s">
        <v>29</v>
      </c>
      <c r="H30" s="5" t="s">
        <v>2</v>
      </c>
      <c r="I30" s="40" t="s">
        <v>5</v>
      </c>
      <c r="J30" s="66">
        <v>59.283154121863788</v>
      </c>
      <c r="K30" s="102"/>
      <c r="N30" s="118" t="s">
        <v>281</v>
      </c>
      <c r="R30" s="119" t="s">
        <v>37</v>
      </c>
      <c r="T30" s="119" t="s">
        <v>122</v>
      </c>
    </row>
    <row r="31" spans="1:20" hidden="1" x14ac:dyDescent="0.25">
      <c r="A31" s="30" t="s">
        <v>222</v>
      </c>
      <c r="B31" s="8" t="s">
        <v>237</v>
      </c>
      <c r="C31" s="107" t="s">
        <v>151</v>
      </c>
      <c r="D31" s="5" t="s">
        <v>200</v>
      </c>
      <c r="E31" s="51" t="s">
        <v>303</v>
      </c>
      <c r="F31" s="51">
        <v>10</v>
      </c>
      <c r="G31" s="6" t="s">
        <v>29</v>
      </c>
      <c r="H31" s="5" t="s">
        <v>2</v>
      </c>
      <c r="I31" s="40" t="s">
        <v>5</v>
      </c>
      <c r="J31" s="66">
        <v>73.799283154121881</v>
      </c>
      <c r="K31" s="102"/>
      <c r="N31" s="118" t="s">
        <v>341</v>
      </c>
      <c r="R31" s="119" t="s">
        <v>99</v>
      </c>
      <c r="T31" s="119" t="s">
        <v>390</v>
      </c>
    </row>
    <row r="32" spans="1:20" hidden="1" x14ac:dyDescent="0.25">
      <c r="A32" s="29" t="s">
        <v>223</v>
      </c>
      <c r="B32" s="8" t="s">
        <v>93</v>
      </c>
      <c r="C32" s="107" t="s">
        <v>151</v>
      </c>
      <c r="D32" s="5" t="s">
        <v>200</v>
      </c>
      <c r="E32" s="5"/>
      <c r="F32" s="51">
        <v>9</v>
      </c>
      <c r="G32" s="6" t="s">
        <v>31</v>
      </c>
      <c r="H32" s="5" t="s">
        <v>2</v>
      </c>
      <c r="I32" s="40" t="s">
        <v>5</v>
      </c>
      <c r="J32" s="68">
        <v>61.25</v>
      </c>
      <c r="K32" s="102"/>
      <c r="N32" s="118" t="s">
        <v>282</v>
      </c>
      <c r="R32" s="119" t="s">
        <v>116</v>
      </c>
      <c r="T32" s="119" t="s">
        <v>353</v>
      </c>
    </row>
    <row r="33" spans="1:20" ht="28.5" hidden="1" x14ac:dyDescent="0.25">
      <c r="A33" s="29" t="s">
        <v>42</v>
      </c>
      <c r="B33" s="1" t="s">
        <v>239</v>
      </c>
      <c r="C33" s="107" t="s">
        <v>151</v>
      </c>
      <c r="D33" s="5" t="s">
        <v>200</v>
      </c>
      <c r="E33" s="5"/>
      <c r="F33" s="51">
        <v>10</v>
      </c>
      <c r="G33" s="6" t="s">
        <v>29</v>
      </c>
      <c r="H33" s="5" t="s">
        <v>2</v>
      </c>
      <c r="I33" s="40" t="s">
        <v>5</v>
      </c>
      <c r="J33" s="66">
        <v>50.215053763440856</v>
      </c>
      <c r="K33" s="102"/>
      <c r="N33" s="118" t="s">
        <v>283</v>
      </c>
      <c r="R33" s="119" t="s">
        <v>107</v>
      </c>
      <c r="T33" s="119" t="s">
        <v>139</v>
      </c>
    </row>
    <row r="34" spans="1:20" hidden="1" x14ac:dyDescent="0.25">
      <c r="A34" s="29" t="s">
        <v>43</v>
      </c>
      <c r="B34" s="8" t="s">
        <v>240</v>
      </c>
      <c r="C34" s="107" t="s">
        <v>151</v>
      </c>
      <c r="D34" s="5" t="s">
        <v>200</v>
      </c>
      <c r="E34" s="5"/>
      <c r="F34" s="51">
        <v>10</v>
      </c>
      <c r="G34" s="6" t="s">
        <v>146</v>
      </c>
      <c r="H34" s="5" t="s">
        <v>2</v>
      </c>
      <c r="I34" s="40" t="s">
        <v>5</v>
      </c>
      <c r="J34" s="66">
        <v>50.143369175627242</v>
      </c>
      <c r="K34" s="102"/>
      <c r="N34" s="118" t="s">
        <v>163</v>
      </c>
      <c r="R34" s="119" t="s">
        <v>242</v>
      </c>
      <c r="T34" s="119" t="s">
        <v>342</v>
      </c>
    </row>
    <row r="35" spans="1:20" hidden="1" x14ac:dyDescent="0.25">
      <c r="A35" s="29" t="s">
        <v>223</v>
      </c>
      <c r="B35" s="8" t="s">
        <v>89</v>
      </c>
      <c r="C35" s="107" t="s">
        <v>118</v>
      </c>
      <c r="D35" s="5" t="s">
        <v>200</v>
      </c>
      <c r="E35" s="5"/>
      <c r="F35" s="51">
        <v>9</v>
      </c>
      <c r="G35" s="6" t="s">
        <v>136</v>
      </c>
      <c r="H35" s="5" t="s">
        <v>2</v>
      </c>
      <c r="I35" s="40" t="s">
        <v>5</v>
      </c>
      <c r="J35" s="66">
        <v>52.616487455197117</v>
      </c>
      <c r="K35" s="102"/>
      <c r="N35" s="118" t="s">
        <v>284</v>
      </c>
      <c r="R35" s="119" t="s">
        <v>87</v>
      </c>
      <c r="T35" s="119" t="s">
        <v>212</v>
      </c>
    </row>
    <row r="36" spans="1:20" hidden="1" x14ac:dyDescent="0.25">
      <c r="A36" s="29" t="s">
        <v>223</v>
      </c>
      <c r="B36" s="8" t="s">
        <v>88</v>
      </c>
      <c r="C36" s="107" t="s">
        <v>151</v>
      </c>
      <c r="D36" s="5" t="s">
        <v>200</v>
      </c>
      <c r="E36" s="5"/>
      <c r="F36" s="51">
        <v>10</v>
      </c>
      <c r="G36" s="6" t="s">
        <v>34</v>
      </c>
      <c r="H36" s="5" t="s">
        <v>2</v>
      </c>
      <c r="I36" s="40" t="s">
        <v>5</v>
      </c>
      <c r="J36" s="66">
        <v>34.820788530465954</v>
      </c>
      <c r="K36" s="102"/>
      <c r="N36" s="118" t="s">
        <v>285</v>
      </c>
      <c r="R36" s="119" t="s">
        <v>243</v>
      </c>
      <c r="T36" s="119" t="s">
        <v>213</v>
      </c>
    </row>
    <row r="37" spans="1:20" hidden="1" x14ac:dyDescent="0.25">
      <c r="A37" s="29" t="s">
        <v>110</v>
      </c>
      <c r="B37" s="8" t="s">
        <v>115</v>
      </c>
      <c r="C37" s="107" t="s">
        <v>151</v>
      </c>
      <c r="D37" s="17" t="s">
        <v>200</v>
      </c>
      <c r="E37" s="51" t="s">
        <v>303</v>
      </c>
      <c r="F37" s="51">
        <v>10</v>
      </c>
      <c r="G37" s="6" t="s">
        <v>34</v>
      </c>
      <c r="H37" s="5" t="s">
        <v>2</v>
      </c>
      <c r="I37" s="40" t="s">
        <v>5</v>
      </c>
      <c r="J37" s="66">
        <f>+[11]IMPLEMENTACIÓN!$G$47</f>
        <v>73.681003584229416</v>
      </c>
      <c r="K37" s="102"/>
      <c r="N37" s="5" t="s">
        <v>385</v>
      </c>
      <c r="R37" s="119" t="s">
        <v>244</v>
      </c>
      <c r="T37" s="119" t="s">
        <v>194</v>
      </c>
    </row>
    <row r="38" spans="1:20" hidden="1" x14ac:dyDescent="0.25">
      <c r="A38" s="29" t="s">
        <v>41</v>
      </c>
      <c r="B38" s="2" t="s">
        <v>15</v>
      </c>
      <c r="C38" s="107" t="s">
        <v>151</v>
      </c>
      <c r="D38" s="5" t="s">
        <v>200</v>
      </c>
      <c r="E38" s="5"/>
      <c r="F38" s="51">
        <v>9</v>
      </c>
      <c r="G38" s="6" t="s">
        <v>18</v>
      </c>
      <c r="H38" s="5" t="s">
        <v>2</v>
      </c>
      <c r="I38" s="40" t="s">
        <v>5</v>
      </c>
      <c r="J38" s="67">
        <f>+[1]CONSOLIDADO!$G$117</f>
        <v>64.13978494623656</v>
      </c>
      <c r="K38" s="102"/>
      <c r="N38" s="118" t="s">
        <v>286</v>
      </c>
      <c r="R38" s="119" t="s">
        <v>56</v>
      </c>
      <c r="T38" s="119" t="s">
        <v>125</v>
      </c>
    </row>
    <row r="39" spans="1:20" ht="28.5" hidden="1" x14ac:dyDescent="0.25">
      <c r="A39" s="30" t="s">
        <v>79</v>
      </c>
      <c r="B39" s="8" t="s">
        <v>82</v>
      </c>
      <c r="C39" s="107" t="s">
        <v>151</v>
      </c>
      <c r="D39" s="5" t="s">
        <v>200</v>
      </c>
      <c r="E39" s="5"/>
      <c r="F39" s="51">
        <v>10</v>
      </c>
      <c r="G39" s="6" t="s">
        <v>6</v>
      </c>
      <c r="H39" s="5" t="s">
        <v>2</v>
      </c>
      <c r="I39" s="40" t="s">
        <v>5</v>
      </c>
      <c r="J39" s="67">
        <f>+[1]CONSOLIDADO!$G$125</f>
        <v>19.498207885304655</v>
      </c>
      <c r="K39" s="102"/>
      <c r="N39" s="118" t="s">
        <v>177</v>
      </c>
      <c r="R39" s="119" t="s">
        <v>103</v>
      </c>
      <c r="T39" s="119" t="s">
        <v>343</v>
      </c>
    </row>
    <row r="40" spans="1:20" hidden="1" x14ac:dyDescent="0.25">
      <c r="A40" s="32" t="s">
        <v>224</v>
      </c>
      <c r="B40" s="2" t="s">
        <v>241</v>
      </c>
      <c r="C40" s="107" t="s">
        <v>151</v>
      </c>
      <c r="D40" s="5" t="s">
        <v>200</v>
      </c>
      <c r="E40" s="5"/>
      <c r="F40" s="51">
        <v>9</v>
      </c>
      <c r="G40" s="6" t="s">
        <v>136</v>
      </c>
      <c r="H40" s="5" t="s">
        <v>2</v>
      </c>
      <c r="I40" s="40" t="s">
        <v>5</v>
      </c>
      <c r="J40" s="67">
        <f>+[1]CONSOLIDADO!$G$128</f>
        <v>83.333333333333343</v>
      </c>
      <c r="K40" s="102"/>
      <c r="N40" s="118" t="s">
        <v>287</v>
      </c>
      <c r="R40" s="119" t="s">
        <v>245</v>
      </c>
      <c r="T40" s="119" t="s">
        <v>204</v>
      </c>
    </row>
    <row r="41" spans="1:20" ht="14.25" hidden="1" customHeight="1" x14ac:dyDescent="0.25">
      <c r="A41" s="127" t="s">
        <v>224</v>
      </c>
      <c r="B41" s="9" t="s">
        <v>96</v>
      </c>
      <c r="C41" s="128" t="s">
        <v>151</v>
      </c>
      <c r="D41" s="145" t="s">
        <v>200</v>
      </c>
      <c r="E41" s="145" t="s">
        <v>408</v>
      </c>
      <c r="F41" s="52" t="s">
        <v>296</v>
      </c>
      <c r="G41" s="11" t="s">
        <v>296</v>
      </c>
      <c r="H41" s="10" t="s">
        <v>2</v>
      </c>
      <c r="I41" s="41" t="s">
        <v>5</v>
      </c>
      <c r="J41" s="70">
        <f>+[1]CONSOLIDADO!$G$130</f>
        <v>66.021505376344081</v>
      </c>
      <c r="K41" s="102"/>
      <c r="N41" s="118" t="s">
        <v>288</v>
      </c>
      <c r="R41" s="119" t="s">
        <v>60</v>
      </c>
      <c r="T41" s="119" t="s">
        <v>126</v>
      </c>
    </row>
    <row r="42" spans="1:20" ht="15.75" hidden="1" customHeight="1" x14ac:dyDescent="0.25">
      <c r="A42" s="29" t="s">
        <v>42</v>
      </c>
      <c r="B42" s="1" t="s">
        <v>36</v>
      </c>
      <c r="C42" s="107" t="s">
        <v>151</v>
      </c>
      <c r="D42" s="5" t="s">
        <v>200</v>
      </c>
      <c r="E42" s="5"/>
      <c r="F42" s="51">
        <v>10</v>
      </c>
      <c r="G42" s="6" t="s">
        <v>29</v>
      </c>
      <c r="H42" s="5" t="s">
        <v>2</v>
      </c>
      <c r="I42" s="40" t="s">
        <v>5</v>
      </c>
      <c r="J42" s="67">
        <f>+[1]CONSOLIDADO!$G$137</f>
        <v>72.508960573476713</v>
      </c>
      <c r="K42" s="102"/>
      <c r="N42" s="118" t="s">
        <v>157</v>
      </c>
      <c r="R42" s="119" t="s">
        <v>246</v>
      </c>
      <c r="T42" s="119" t="s">
        <v>211</v>
      </c>
    </row>
    <row r="43" spans="1:20" hidden="1" x14ac:dyDescent="0.25">
      <c r="A43" s="31" t="s">
        <v>42</v>
      </c>
      <c r="B43" s="9" t="s">
        <v>37</v>
      </c>
      <c r="C43" s="128" t="s">
        <v>151</v>
      </c>
      <c r="D43" s="10" t="s">
        <v>200</v>
      </c>
      <c r="E43" s="10"/>
      <c r="F43" s="52">
        <v>10</v>
      </c>
      <c r="G43" s="11" t="s">
        <v>34</v>
      </c>
      <c r="H43" s="10" t="s">
        <v>2</v>
      </c>
      <c r="I43" s="41" t="s">
        <v>5</v>
      </c>
      <c r="J43" s="70">
        <f>+[1]CONSOLIDADO!$G$144</f>
        <v>54.623655913978482</v>
      </c>
      <c r="K43" s="102"/>
      <c r="N43" s="118" t="s">
        <v>289</v>
      </c>
      <c r="R43" s="119" t="s">
        <v>247</v>
      </c>
      <c r="T43" s="119" t="s">
        <v>209</v>
      </c>
    </row>
    <row r="44" spans="1:20" ht="17.25" hidden="1" customHeight="1" x14ac:dyDescent="0.25">
      <c r="A44" s="29" t="s">
        <v>110</v>
      </c>
      <c r="B44" s="8" t="s">
        <v>116</v>
      </c>
      <c r="C44" s="107" t="s">
        <v>151</v>
      </c>
      <c r="D44" s="5" t="s">
        <v>200</v>
      </c>
      <c r="E44" s="5"/>
      <c r="F44" s="51" t="s">
        <v>296</v>
      </c>
      <c r="G44" s="6" t="s">
        <v>296</v>
      </c>
      <c r="H44" s="5" t="s">
        <v>1</v>
      </c>
      <c r="I44" s="40" t="s">
        <v>5</v>
      </c>
      <c r="J44" s="67" t="s">
        <v>296</v>
      </c>
      <c r="K44" s="102"/>
      <c r="N44" s="118" t="s">
        <v>290</v>
      </c>
      <c r="R44" s="119" t="s">
        <v>74</v>
      </c>
      <c r="T44" s="119" t="s">
        <v>391</v>
      </c>
    </row>
    <row r="45" spans="1:20" ht="15" hidden="1" customHeight="1" x14ac:dyDescent="0.25">
      <c r="A45" s="30" t="s">
        <v>102</v>
      </c>
      <c r="B45" s="1" t="s">
        <v>107</v>
      </c>
      <c r="C45" s="107" t="s">
        <v>151</v>
      </c>
      <c r="D45" s="5" t="s">
        <v>200</v>
      </c>
      <c r="E45" s="5"/>
      <c r="F45" s="51">
        <v>9</v>
      </c>
      <c r="G45" s="6" t="s">
        <v>31</v>
      </c>
      <c r="H45" s="5" t="s">
        <v>2</v>
      </c>
      <c r="I45" s="40" t="s">
        <v>5</v>
      </c>
      <c r="J45" s="67">
        <f>+[1]CONSOLIDADO!$G$149</f>
        <v>78.207885304659513</v>
      </c>
      <c r="K45" s="102"/>
      <c r="N45" s="118" t="s">
        <v>348</v>
      </c>
      <c r="R45" s="119" t="s">
        <v>248</v>
      </c>
      <c r="T45" s="119"/>
    </row>
    <row r="46" spans="1:20" hidden="1" x14ac:dyDescent="0.25">
      <c r="A46" s="30" t="s">
        <v>71</v>
      </c>
      <c r="B46" s="1" t="s">
        <v>242</v>
      </c>
      <c r="C46" s="107" t="s">
        <v>151</v>
      </c>
      <c r="D46" s="5" t="s">
        <v>200</v>
      </c>
      <c r="E46" s="5"/>
      <c r="F46" s="51">
        <v>10</v>
      </c>
      <c r="G46" s="6" t="s">
        <v>34</v>
      </c>
      <c r="H46" s="5" t="s">
        <v>2</v>
      </c>
      <c r="I46" s="40" t="s">
        <v>5</v>
      </c>
      <c r="J46" s="67">
        <f>+[1]CONSOLIDADO!$G$161</f>
        <v>39.928315412186379</v>
      </c>
      <c r="K46" s="102"/>
      <c r="N46" s="118" t="s">
        <v>291</v>
      </c>
      <c r="R46" s="119" t="s">
        <v>40</v>
      </c>
      <c r="T46" s="119"/>
    </row>
    <row r="47" spans="1:20" ht="14.25" hidden="1" customHeight="1" x14ac:dyDescent="0.25">
      <c r="A47" s="47" t="s">
        <v>223</v>
      </c>
      <c r="B47" s="2" t="s">
        <v>87</v>
      </c>
      <c r="C47" s="108" t="s">
        <v>151</v>
      </c>
      <c r="D47" s="23" t="s">
        <v>200</v>
      </c>
      <c r="E47" s="23"/>
      <c r="F47" s="55">
        <v>10</v>
      </c>
      <c r="G47" s="19" t="s">
        <v>27</v>
      </c>
      <c r="H47" s="23" t="s">
        <v>2</v>
      </c>
      <c r="I47" s="43" t="s">
        <v>5</v>
      </c>
      <c r="J47" s="72">
        <f>+[1]CONSOLIDADO!$G$169</f>
        <v>37.842293906810049</v>
      </c>
      <c r="K47" s="102"/>
      <c r="N47" s="118" t="s">
        <v>201</v>
      </c>
      <c r="R47" s="119" t="s">
        <v>38</v>
      </c>
      <c r="T47" s="119"/>
    </row>
    <row r="48" spans="1:20" hidden="1" x14ac:dyDescent="0.25">
      <c r="A48" s="30" t="s">
        <v>71</v>
      </c>
      <c r="B48" s="1" t="s">
        <v>243</v>
      </c>
      <c r="C48" s="107" t="s">
        <v>151</v>
      </c>
      <c r="D48" s="5" t="s">
        <v>200</v>
      </c>
      <c r="E48" s="5"/>
      <c r="F48" s="51">
        <v>10</v>
      </c>
      <c r="G48" s="6" t="s">
        <v>146</v>
      </c>
      <c r="H48" s="5" t="s">
        <v>2</v>
      </c>
      <c r="I48" s="40" t="s">
        <v>5</v>
      </c>
      <c r="J48" s="67">
        <v>27.025089999999999</v>
      </c>
      <c r="K48" s="102"/>
      <c r="N48" s="118" t="s">
        <v>292</v>
      </c>
      <c r="R48" s="119" t="s">
        <v>51</v>
      </c>
      <c r="T48" s="119"/>
    </row>
    <row r="49" spans="1:20" ht="15.75" hidden="1" customHeight="1" x14ac:dyDescent="0.25">
      <c r="A49" s="31" t="s">
        <v>50</v>
      </c>
      <c r="B49" s="9" t="s">
        <v>56</v>
      </c>
      <c r="C49" s="128" t="s">
        <v>151</v>
      </c>
      <c r="D49" s="10" t="s">
        <v>200</v>
      </c>
      <c r="E49" s="52" t="s">
        <v>346</v>
      </c>
      <c r="F49" s="52">
        <v>3</v>
      </c>
      <c r="G49" s="11" t="s">
        <v>305</v>
      </c>
      <c r="H49" s="10" t="s">
        <v>2</v>
      </c>
      <c r="I49" s="41" t="s">
        <v>5</v>
      </c>
      <c r="J49" s="70" t="s">
        <v>296</v>
      </c>
      <c r="K49" s="102"/>
      <c r="N49" s="118" t="s">
        <v>335</v>
      </c>
      <c r="R49" s="119" t="s">
        <v>249</v>
      </c>
      <c r="T49" s="119"/>
    </row>
    <row r="50" spans="1:20" ht="15" hidden="1" customHeight="1" x14ac:dyDescent="0.25">
      <c r="A50" s="30" t="s">
        <v>102</v>
      </c>
      <c r="B50" s="1" t="s">
        <v>103</v>
      </c>
      <c r="C50" s="107" t="s">
        <v>151</v>
      </c>
      <c r="D50" s="5" t="s">
        <v>200</v>
      </c>
      <c r="E50" s="5"/>
      <c r="F50" s="51">
        <v>10</v>
      </c>
      <c r="G50" s="6" t="s">
        <v>6</v>
      </c>
      <c r="H50" s="5" t="s">
        <v>2</v>
      </c>
      <c r="I50" s="40" t="s">
        <v>5</v>
      </c>
      <c r="J50" s="67">
        <f>+[1]CONSOLIDADO!$G$178</f>
        <v>33.548387096774199</v>
      </c>
      <c r="K50" s="102"/>
      <c r="N50" s="118" t="s">
        <v>293</v>
      </c>
      <c r="R50" s="119" t="s">
        <v>73</v>
      </c>
      <c r="T50" s="119"/>
    </row>
    <row r="51" spans="1:20" hidden="1" x14ac:dyDescent="0.25">
      <c r="A51" s="29" t="s">
        <v>110</v>
      </c>
      <c r="B51" s="18" t="s">
        <v>245</v>
      </c>
      <c r="C51" s="107" t="s">
        <v>151</v>
      </c>
      <c r="D51" s="8" t="s">
        <v>200</v>
      </c>
      <c r="E51" s="8" t="s">
        <v>398</v>
      </c>
      <c r="F51" s="51">
        <v>10</v>
      </c>
      <c r="G51" s="6" t="s">
        <v>32</v>
      </c>
      <c r="H51" s="5" t="s">
        <v>2</v>
      </c>
      <c r="I51" s="40" t="s">
        <v>5</v>
      </c>
      <c r="J51" s="176">
        <f>+[1]CONSOLIDADO!$G$185</f>
        <v>66.810035842293914</v>
      </c>
      <c r="K51" s="102"/>
      <c r="N51" s="126" t="s">
        <v>296</v>
      </c>
      <c r="R51" s="119" t="s">
        <v>250</v>
      </c>
      <c r="T51" s="119"/>
    </row>
    <row r="52" spans="1:20" hidden="1" x14ac:dyDescent="0.25">
      <c r="A52" s="30" t="s">
        <v>58</v>
      </c>
      <c r="B52" s="18" t="s">
        <v>60</v>
      </c>
      <c r="C52" s="107" t="s">
        <v>151</v>
      </c>
      <c r="D52" s="5" t="s">
        <v>200</v>
      </c>
      <c r="E52" s="5"/>
      <c r="F52" s="51">
        <v>10</v>
      </c>
      <c r="G52" s="6" t="s">
        <v>27</v>
      </c>
      <c r="H52" s="5" t="s">
        <v>2</v>
      </c>
      <c r="I52" s="40" t="s">
        <v>5</v>
      </c>
      <c r="J52" s="67">
        <f>+[1]CONSOLIDADO!$G$191</f>
        <v>48.817204301075257</v>
      </c>
      <c r="K52" s="102"/>
      <c r="R52" s="119" t="s">
        <v>251</v>
      </c>
      <c r="T52" s="119"/>
    </row>
    <row r="53" spans="1:20" hidden="1" x14ac:dyDescent="0.25">
      <c r="A53" s="96" t="s">
        <v>71</v>
      </c>
      <c r="B53" s="170" t="s">
        <v>246</v>
      </c>
      <c r="C53" s="175" t="s">
        <v>151</v>
      </c>
      <c r="D53" s="5" t="s">
        <v>200</v>
      </c>
      <c r="E53" s="5"/>
      <c r="F53" s="52">
        <v>3</v>
      </c>
      <c r="G53" s="11" t="s">
        <v>382</v>
      </c>
      <c r="H53" s="5" t="s">
        <v>2</v>
      </c>
      <c r="I53" s="100" t="s">
        <v>5</v>
      </c>
      <c r="J53" s="101">
        <v>39.390681000000001</v>
      </c>
      <c r="K53" s="102"/>
      <c r="R53" s="119" t="s">
        <v>252</v>
      </c>
      <c r="T53" s="119"/>
    </row>
    <row r="54" spans="1:20" hidden="1" x14ac:dyDescent="0.25">
      <c r="A54" s="29" t="s">
        <v>50</v>
      </c>
      <c r="B54" s="13" t="s">
        <v>247</v>
      </c>
      <c r="C54" s="107" t="s">
        <v>151</v>
      </c>
      <c r="D54" s="5" t="s">
        <v>200</v>
      </c>
      <c r="E54" s="5"/>
      <c r="F54" s="51">
        <v>10</v>
      </c>
      <c r="G54" s="6" t="s">
        <v>29</v>
      </c>
      <c r="H54" s="5" t="s">
        <v>2</v>
      </c>
      <c r="I54" s="40" t="s">
        <v>5</v>
      </c>
      <c r="J54" s="67">
        <f>+[1]CONSOLIDADO!$G$198</f>
        <v>64.76702508960571</v>
      </c>
      <c r="K54" s="102"/>
      <c r="R54" s="119" t="s">
        <v>63</v>
      </c>
      <c r="T54" s="119"/>
    </row>
    <row r="55" spans="1:20" hidden="1" x14ac:dyDescent="0.25">
      <c r="A55" s="30" t="s">
        <v>71</v>
      </c>
      <c r="B55" s="13" t="s">
        <v>74</v>
      </c>
      <c r="C55" s="107" t="s">
        <v>151</v>
      </c>
      <c r="D55" s="5" t="s">
        <v>200</v>
      </c>
      <c r="E55" s="5"/>
      <c r="F55" s="51">
        <v>10</v>
      </c>
      <c r="G55" s="6" t="s">
        <v>6</v>
      </c>
      <c r="H55" s="5" t="s">
        <v>2</v>
      </c>
      <c r="I55" s="40" t="s">
        <v>5</v>
      </c>
      <c r="J55" s="67">
        <f>+[1]CONSOLIDADO!$G$206</f>
        <v>37.956989247311839</v>
      </c>
      <c r="K55" s="102"/>
      <c r="R55" s="119" t="s">
        <v>117</v>
      </c>
      <c r="T55" s="119"/>
    </row>
    <row r="56" spans="1:20" hidden="1" x14ac:dyDescent="0.25">
      <c r="A56" s="30" t="s">
        <v>222</v>
      </c>
      <c r="B56" s="18" t="s">
        <v>248</v>
      </c>
      <c r="C56" s="107" t="s">
        <v>151</v>
      </c>
      <c r="D56" s="5" t="s">
        <v>200</v>
      </c>
      <c r="E56" s="5"/>
      <c r="F56" s="51">
        <v>12</v>
      </c>
      <c r="G56" s="6" t="s">
        <v>197</v>
      </c>
      <c r="H56" s="5" t="s">
        <v>2</v>
      </c>
      <c r="I56" s="40" t="s">
        <v>5</v>
      </c>
      <c r="J56" s="67">
        <f>+[1]CONSOLIDADO!$G$213</f>
        <v>39.390681003584234</v>
      </c>
      <c r="K56" s="102"/>
      <c r="R56" s="119" t="s">
        <v>48</v>
      </c>
      <c r="T56" s="119"/>
    </row>
    <row r="57" spans="1:20" hidden="1" x14ac:dyDescent="0.25">
      <c r="A57" s="31" t="s">
        <v>42</v>
      </c>
      <c r="B57" s="171" t="s">
        <v>38</v>
      </c>
      <c r="C57" s="128" t="s">
        <v>151</v>
      </c>
      <c r="D57" s="10" t="s">
        <v>200</v>
      </c>
      <c r="E57" s="10"/>
      <c r="F57" s="52">
        <v>10</v>
      </c>
      <c r="G57" s="11" t="s">
        <v>34</v>
      </c>
      <c r="H57" s="10" t="s">
        <v>2</v>
      </c>
      <c r="I57" s="41" t="s">
        <v>5</v>
      </c>
      <c r="J57" s="70">
        <f>+[1]CONSOLIDADO!$G$217</f>
        <v>40.19713261648748</v>
      </c>
      <c r="K57" s="102"/>
      <c r="R57" s="119" t="s">
        <v>253</v>
      </c>
      <c r="T57" s="119"/>
    </row>
    <row r="58" spans="1:20" hidden="1" x14ac:dyDescent="0.25">
      <c r="A58" s="29" t="s">
        <v>50</v>
      </c>
      <c r="B58" s="1" t="s">
        <v>51</v>
      </c>
      <c r="C58" s="107" t="s">
        <v>151</v>
      </c>
      <c r="D58" s="5" t="s">
        <v>200</v>
      </c>
      <c r="E58" s="51" t="s">
        <v>375</v>
      </c>
      <c r="F58" s="51">
        <v>12</v>
      </c>
      <c r="G58" s="40" t="s">
        <v>300</v>
      </c>
      <c r="H58" s="5" t="s">
        <v>2</v>
      </c>
      <c r="I58" s="40" t="s">
        <v>5</v>
      </c>
      <c r="J58" s="67">
        <f>+[1]CONSOLIDADO!$G$219</f>
        <v>68.602150537634429</v>
      </c>
      <c r="K58" s="102"/>
      <c r="R58" s="119" t="s">
        <v>46</v>
      </c>
      <c r="T58" s="119"/>
    </row>
    <row r="59" spans="1:20" hidden="1" x14ac:dyDescent="0.25">
      <c r="A59" s="30" t="s">
        <v>71</v>
      </c>
      <c r="B59" s="1" t="s">
        <v>249</v>
      </c>
      <c r="C59" s="107" t="s">
        <v>151</v>
      </c>
      <c r="D59" s="5" t="s">
        <v>200</v>
      </c>
      <c r="E59" s="5"/>
      <c r="F59" s="51">
        <v>10</v>
      </c>
      <c r="G59" s="6" t="s">
        <v>27</v>
      </c>
      <c r="H59" s="5" t="s">
        <v>2</v>
      </c>
      <c r="I59" s="40" t="s">
        <v>5</v>
      </c>
      <c r="J59" s="67">
        <f>+[1]CONSOLIDADO!$G$221</f>
        <v>57.777777777777786</v>
      </c>
      <c r="K59" s="102"/>
      <c r="R59" s="119" t="s">
        <v>129</v>
      </c>
      <c r="T59" s="119"/>
    </row>
    <row r="60" spans="1:20" hidden="1" x14ac:dyDescent="0.25">
      <c r="A60" s="30" t="s">
        <v>71</v>
      </c>
      <c r="B60" s="1" t="s">
        <v>73</v>
      </c>
      <c r="C60" s="107" t="s">
        <v>151</v>
      </c>
      <c r="D60" s="5" t="s">
        <v>200</v>
      </c>
      <c r="E60" s="5"/>
      <c r="F60" s="51">
        <v>9</v>
      </c>
      <c r="G60" s="6" t="s">
        <v>21</v>
      </c>
      <c r="H60" s="5" t="s">
        <v>2</v>
      </c>
      <c r="I60" s="40" t="s">
        <v>5</v>
      </c>
      <c r="J60" s="67">
        <f>+[1]CONSOLIDADO!$G$223</f>
        <v>53.064516129032249</v>
      </c>
      <c r="K60" s="102"/>
      <c r="R60" s="119" t="s">
        <v>254</v>
      </c>
      <c r="T60" s="119"/>
    </row>
    <row r="61" spans="1:20" ht="15" hidden="1" customHeight="1" x14ac:dyDescent="0.25">
      <c r="A61" s="29" t="s">
        <v>41</v>
      </c>
      <c r="B61" s="2" t="s">
        <v>20</v>
      </c>
      <c r="C61" s="107" t="s">
        <v>151</v>
      </c>
      <c r="D61" s="5" t="s">
        <v>200</v>
      </c>
      <c r="E61" s="5"/>
      <c r="F61" s="51">
        <v>9</v>
      </c>
      <c r="G61" s="6" t="s">
        <v>21</v>
      </c>
      <c r="H61" s="5" t="s">
        <v>2</v>
      </c>
      <c r="I61" s="40" t="s">
        <v>5</v>
      </c>
      <c r="J61" s="67">
        <f>+[1]CONSOLIDADO!$G$230</f>
        <v>39.121863799283169</v>
      </c>
      <c r="K61" s="102"/>
      <c r="R61" s="119" t="s">
        <v>54</v>
      </c>
      <c r="T61" s="119"/>
    </row>
    <row r="62" spans="1:20" ht="15" hidden="1" customHeight="1" x14ac:dyDescent="0.25">
      <c r="A62" s="30" t="s">
        <v>79</v>
      </c>
      <c r="B62" s="8" t="s">
        <v>251</v>
      </c>
      <c r="C62" s="107" t="s">
        <v>151</v>
      </c>
      <c r="D62" s="5" t="s">
        <v>200</v>
      </c>
      <c r="E62" s="5"/>
      <c r="F62" s="51">
        <f>2029-2019</f>
        <v>10</v>
      </c>
      <c r="G62" s="6" t="s">
        <v>27</v>
      </c>
      <c r="H62" s="5" t="s">
        <v>2</v>
      </c>
      <c r="I62" s="40" t="s">
        <v>5</v>
      </c>
      <c r="J62" s="67" t="s">
        <v>296</v>
      </c>
      <c r="K62" s="102"/>
      <c r="R62" s="119" t="s">
        <v>86</v>
      </c>
      <c r="T62" s="119"/>
    </row>
    <row r="63" spans="1:20" ht="15" hidden="1" customHeight="1" x14ac:dyDescent="0.25">
      <c r="A63" s="30" t="s">
        <v>61</v>
      </c>
      <c r="B63" s="8" t="s">
        <v>252</v>
      </c>
      <c r="C63" s="107" t="s">
        <v>151</v>
      </c>
      <c r="D63" s="5" t="s">
        <v>200</v>
      </c>
      <c r="E63" s="5"/>
      <c r="F63" s="51">
        <v>18</v>
      </c>
      <c r="G63" s="6" t="s">
        <v>198</v>
      </c>
      <c r="H63" s="5" t="s">
        <v>2</v>
      </c>
      <c r="I63" s="40" t="s">
        <v>5</v>
      </c>
      <c r="J63" s="179">
        <f>+[1]CONSOLIDADO!$G$236</f>
        <v>87.86666666666666</v>
      </c>
      <c r="K63" s="102"/>
      <c r="R63" s="119" t="s">
        <v>53</v>
      </c>
      <c r="T63" s="119"/>
    </row>
    <row r="64" spans="1:20" ht="15" hidden="1" customHeight="1" x14ac:dyDescent="0.25">
      <c r="A64" s="29" t="s">
        <v>43</v>
      </c>
      <c r="B64" s="8" t="s">
        <v>48</v>
      </c>
      <c r="C64" s="107" t="s">
        <v>151</v>
      </c>
      <c r="D64" s="5" t="s">
        <v>200</v>
      </c>
      <c r="E64" s="5"/>
      <c r="F64" s="51">
        <f>2030-2016</f>
        <v>14</v>
      </c>
      <c r="G64" s="6" t="s">
        <v>123</v>
      </c>
      <c r="H64" s="5" t="s">
        <v>2</v>
      </c>
      <c r="I64" s="40" t="s">
        <v>5</v>
      </c>
      <c r="J64" s="67">
        <f>+[1]CONSOLIDADO!$G$241</f>
        <v>59.193548387096783</v>
      </c>
      <c r="K64" s="102"/>
      <c r="R64" s="119" t="s">
        <v>70</v>
      </c>
      <c r="T64" s="119"/>
    </row>
    <row r="65" spans="1:20" ht="15" hidden="1" customHeight="1" x14ac:dyDescent="0.25">
      <c r="A65" s="32" t="s">
        <v>224</v>
      </c>
      <c r="B65" s="2" t="s">
        <v>253</v>
      </c>
      <c r="C65" s="107" t="s">
        <v>151</v>
      </c>
      <c r="D65" s="17" t="s">
        <v>200</v>
      </c>
      <c r="E65" s="51" t="s">
        <v>170</v>
      </c>
      <c r="F65" s="51">
        <v>10</v>
      </c>
      <c r="G65" s="6" t="s">
        <v>220</v>
      </c>
      <c r="H65" s="5" t="s">
        <v>2</v>
      </c>
      <c r="I65" s="40" t="s">
        <v>5</v>
      </c>
      <c r="J65" s="67">
        <f>+[1]CONSOLIDADO!$G$245</f>
        <v>80.645161290322605</v>
      </c>
      <c r="K65" s="102"/>
      <c r="R65" s="119" t="s">
        <v>65</v>
      </c>
      <c r="T65" s="119"/>
    </row>
    <row r="66" spans="1:20" ht="15" hidden="1" customHeight="1" x14ac:dyDescent="0.25">
      <c r="A66" s="29" t="s">
        <v>43</v>
      </c>
      <c r="B66" s="8" t="s">
        <v>46</v>
      </c>
      <c r="C66" s="107" t="s">
        <v>151</v>
      </c>
      <c r="D66" s="5" t="s">
        <v>200</v>
      </c>
      <c r="E66" s="51" t="s">
        <v>162</v>
      </c>
      <c r="F66" s="51">
        <v>10</v>
      </c>
      <c r="G66" s="6" t="s">
        <v>27</v>
      </c>
      <c r="H66" s="5" t="s">
        <v>2</v>
      </c>
      <c r="I66" s="40" t="s">
        <v>5</v>
      </c>
      <c r="J66" s="67">
        <f>+[1]CONSOLIDADO!$G$256</f>
        <v>61.182795698924735</v>
      </c>
      <c r="K66" s="102"/>
      <c r="R66" s="119" t="s">
        <v>84</v>
      </c>
      <c r="T66" s="119"/>
    </row>
    <row r="67" spans="1:20" ht="15" hidden="1" customHeight="1" x14ac:dyDescent="0.25">
      <c r="A67" s="29" t="s">
        <v>129</v>
      </c>
      <c r="B67" s="8" t="s">
        <v>129</v>
      </c>
      <c r="C67" s="107" t="s">
        <v>151</v>
      </c>
      <c r="D67" s="5" t="s">
        <v>200</v>
      </c>
      <c r="E67" s="5"/>
      <c r="F67" s="51">
        <v>10</v>
      </c>
      <c r="G67" s="6" t="s">
        <v>34</v>
      </c>
      <c r="H67" s="5" t="s">
        <v>2</v>
      </c>
      <c r="I67" s="40" t="s">
        <v>5</v>
      </c>
      <c r="J67" s="67">
        <f>+[1]CONSOLIDADO!$G$260</f>
        <v>33.15412186379929</v>
      </c>
      <c r="K67" s="102"/>
      <c r="R67" s="119" t="s">
        <v>81</v>
      </c>
      <c r="T67" s="119"/>
    </row>
    <row r="68" spans="1:20" ht="15" hidden="1" customHeight="1" x14ac:dyDescent="0.25">
      <c r="A68" s="146" t="s">
        <v>224</v>
      </c>
      <c r="B68" s="22" t="s">
        <v>254</v>
      </c>
      <c r="C68" s="174" t="s">
        <v>151</v>
      </c>
      <c r="D68" s="147" t="s">
        <v>200</v>
      </c>
      <c r="E68" s="54" t="s">
        <v>162</v>
      </c>
      <c r="F68" s="54">
        <f>2025-2014</f>
        <v>11</v>
      </c>
      <c r="G68" s="16" t="s">
        <v>6</v>
      </c>
      <c r="H68" s="15" t="s">
        <v>2</v>
      </c>
      <c r="I68" s="42" t="s">
        <v>5</v>
      </c>
      <c r="J68" s="74">
        <f>+[1]CONSOLIDADO!$G$267</f>
        <v>80.000000000000014</v>
      </c>
      <c r="K68" s="148"/>
      <c r="R68" s="119" t="s">
        <v>255</v>
      </c>
      <c r="T68" s="119"/>
    </row>
    <row r="69" spans="1:20" ht="15" hidden="1" customHeight="1" x14ac:dyDescent="0.25">
      <c r="A69" s="47" t="s">
        <v>50</v>
      </c>
      <c r="B69" s="2" t="s">
        <v>54</v>
      </c>
      <c r="C69" s="108" t="s">
        <v>151</v>
      </c>
      <c r="D69" s="23" t="s">
        <v>200</v>
      </c>
      <c r="E69" s="23"/>
      <c r="F69" s="55">
        <f>2028-2018</f>
        <v>10</v>
      </c>
      <c r="G69" s="19" t="s">
        <v>34</v>
      </c>
      <c r="H69" s="23" t="s">
        <v>2</v>
      </c>
      <c r="I69" s="43" t="s">
        <v>5</v>
      </c>
      <c r="J69" s="72">
        <f>+[1]CONSOLIDADO!$G$271</f>
        <v>35.161290322580648</v>
      </c>
      <c r="K69" s="102"/>
      <c r="R69" s="119" t="s">
        <v>130</v>
      </c>
      <c r="T69" s="119"/>
    </row>
    <row r="70" spans="1:20" ht="15" hidden="1" customHeight="1" x14ac:dyDescent="0.25">
      <c r="A70" s="31" t="s">
        <v>223</v>
      </c>
      <c r="B70" s="9" t="s">
        <v>86</v>
      </c>
      <c r="C70" s="128" t="s">
        <v>151</v>
      </c>
      <c r="D70" s="10" t="s">
        <v>200</v>
      </c>
      <c r="E70" s="10"/>
      <c r="F70" s="52">
        <f>2029-2014</f>
        <v>15</v>
      </c>
      <c r="G70" s="11" t="s">
        <v>145</v>
      </c>
      <c r="H70" s="10" t="s">
        <v>2</v>
      </c>
      <c r="I70" s="41" t="s">
        <v>5</v>
      </c>
      <c r="J70" s="70">
        <f>+[1]CONSOLIDADO!$G$275</f>
        <v>36.702508960573496</v>
      </c>
      <c r="K70" s="102"/>
      <c r="R70" s="119" t="s">
        <v>104</v>
      </c>
      <c r="T70" s="119"/>
    </row>
    <row r="71" spans="1:20" ht="15" hidden="1" customHeight="1" x14ac:dyDescent="0.25">
      <c r="A71" s="31" t="s">
        <v>50</v>
      </c>
      <c r="B71" s="9" t="s">
        <v>53</v>
      </c>
      <c r="C71" s="128" t="s">
        <v>151</v>
      </c>
      <c r="D71" s="10" t="s">
        <v>200</v>
      </c>
      <c r="E71" s="10"/>
      <c r="F71" s="52">
        <f>2022-2017</f>
        <v>5</v>
      </c>
      <c r="G71" s="11" t="s">
        <v>309</v>
      </c>
      <c r="H71" s="10" t="s">
        <v>2</v>
      </c>
      <c r="I71" s="41" t="s">
        <v>5</v>
      </c>
      <c r="J71" s="70">
        <f>+[1]CONSOLIDADO!$G$279</f>
        <v>64.659498207885306</v>
      </c>
      <c r="K71" s="102"/>
      <c r="R71" s="119" t="s">
        <v>59</v>
      </c>
      <c r="T71" s="119"/>
    </row>
    <row r="72" spans="1:20" ht="15" hidden="1" customHeight="1" x14ac:dyDescent="0.25">
      <c r="A72" s="30" t="s">
        <v>61</v>
      </c>
      <c r="B72" s="8" t="s">
        <v>70</v>
      </c>
      <c r="C72" s="107" t="s">
        <v>151</v>
      </c>
      <c r="D72" s="5" t="s">
        <v>200</v>
      </c>
      <c r="E72" s="51" t="s">
        <v>369</v>
      </c>
      <c r="F72" s="51">
        <f>2025-2012</f>
        <v>13</v>
      </c>
      <c r="G72" s="6" t="s">
        <v>370</v>
      </c>
      <c r="H72" s="5" t="s">
        <v>2</v>
      </c>
      <c r="I72" s="40" t="s">
        <v>5</v>
      </c>
      <c r="J72" s="67">
        <f>+[1]CONSOLIDADO!$G$281</f>
        <v>42.616487455197138</v>
      </c>
      <c r="K72" s="102"/>
      <c r="R72" s="119" t="s">
        <v>76</v>
      </c>
      <c r="T72" s="119"/>
    </row>
    <row r="73" spans="1:20" ht="15" hidden="1" customHeight="1" x14ac:dyDescent="0.25">
      <c r="A73" s="30" t="s">
        <v>61</v>
      </c>
      <c r="B73" s="8" t="s">
        <v>65</v>
      </c>
      <c r="C73" s="107" t="s">
        <v>118</v>
      </c>
      <c r="D73" s="5" t="s">
        <v>200</v>
      </c>
      <c r="E73" s="5"/>
      <c r="F73" s="51">
        <f>2024-2014</f>
        <v>10</v>
      </c>
      <c r="G73" s="6" t="s">
        <v>19</v>
      </c>
      <c r="H73" s="5" t="s">
        <v>2</v>
      </c>
      <c r="I73" s="40" t="s">
        <v>5</v>
      </c>
      <c r="J73" s="67">
        <f>+[1]CONSOLIDADO!$G$285</f>
        <v>39.229390681003586</v>
      </c>
      <c r="K73" s="102"/>
      <c r="R73" s="119" t="s">
        <v>62</v>
      </c>
      <c r="T73" s="119"/>
    </row>
    <row r="74" spans="1:20" ht="15" hidden="1" customHeight="1" x14ac:dyDescent="0.25">
      <c r="A74" s="30" t="s">
        <v>79</v>
      </c>
      <c r="B74" s="8" t="s">
        <v>84</v>
      </c>
      <c r="C74" s="107" t="s">
        <v>151</v>
      </c>
      <c r="D74" s="5" t="s">
        <v>200</v>
      </c>
      <c r="E74" s="5"/>
      <c r="F74" s="51">
        <v>10</v>
      </c>
      <c r="G74" s="6" t="s">
        <v>27</v>
      </c>
      <c r="H74" s="5" t="s">
        <v>2</v>
      </c>
      <c r="I74" s="40" t="s">
        <v>5</v>
      </c>
      <c r="J74" s="67" t="s">
        <v>296</v>
      </c>
      <c r="K74" s="102"/>
      <c r="R74" s="119" t="s">
        <v>39</v>
      </c>
      <c r="T74" s="119"/>
    </row>
    <row r="75" spans="1:20" ht="15" hidden="1" customHeight="1" x14ac:dyDescent="0.25">
      <c r="A75" s="30" t="s">
        <v>79</v>
      </c>
      <c r="B75" s="8" t="s">
        <v>81</v>
      </c>
      <c r="C75" s="107" t="s">
        <v>151</v>
      </c>
      <c r="D75" s="5" t="s">
        <v>200</v>
      </c>
      <c r="E75" s="5"/>
      <c r="F75" s="51">
        <v>10</v>
      </c>
      <c r="G75" s="6" t="s">
        <v>27</v>
      </c>
      <c r="H75" s="5" t="s">
        <v>2</v>
      </c>
      <c r="I75" s="40" t="s">
        <v>5</v>
      </c>
      <c r="J75" s="67">
        <f>+[1]CONSOLIDADO!$G$289</f>
        <v>51.648745519713259</v>
      </c>
      <c r="K75" s="102"/>
      <c r="R75" s="119" t="s">
        <v>22</v>
      </c>
      <c r="T75" s="119"/>
    </row>
    <row r="76" spans="1:20" ht="15" hidden="1" customHeight="1" x14ac:dyDescent="0.25">
      <c r="A76" s="30" t="s">
        <v>102</v>
      </c>
      <c r="B76" s="1" t="s">
        <v>255</v>
      </c>
      <c r="C76" s="107" t="s">
        <v>151</v>
      </c>
      <c r="D76" s="5" t="s">
        <v>200</v>
      </c>
      <c r="E76" s="5"/>
      <c r="F76" s="51">
        <v>9</v>
      </c>
      <c r="G76" s="6" t="s">
        <v>136</v>
      </c>
      <c r="H76" s="5" t="s">
        <v>2</v>
      </c>
      <c r="I76" s="40" t="s">
        <v>5</v>
      </c>
      <c r="J76" s="67">
        <f>+[1]CONSOLIDADO!$G$292</f>
        <v>44.229390681003593</v>
      </c>
      <c r="K76" s="102"/>
      <c r="R76" s="119" t="s">
        <v>55</v>
      </c>
      <c r="T76" s="119"/>
    </row>
    <row r="77" spans="1:20" ht="15" hidden="1" customHeight="1" x14ac:dyDescent="0.25">
      <c r="A77" s="31" t="s">
        <v>129</v>
      </c>
      <c r="B77" s="9" t="s">
        <v>130</v>
      </c>
      <c r="C77" s="128" t="s">
        <v>151</v>
      </c>
      <c r="D77" s="10" t="s">
        <v>200</v>
      </c>
      <c r="E77" s="10"/>
      <c r="F77" s="52">
        <v>10</v>
      </c>
      <c r="G77" s="11" t="s">
        <v>146</v>
      </c>
      <c r="H77" s="10" t="s">
        <v>2</v>
      </c>
      <c r="I77" s="41" t="s">
        <v>5</v>
      </c>
      <c r="J77" s="70">
        <f>+[1]CONSOLIDADO!$G$297</f>
        <v>28.100358422939063</v>
      </c>
      <c r="K77" s="102"/>
      <c r="R77" s="119" t="s">
        <v>12</v>
      </c>
      <c r="T77" s="119"/>
    </row>
    <row r="78" spans="1:20" ht="15" hidden="1" customHeight="1" x14ac:dyDescent="0.25">
      <c r="A78" s="30" t="s">
        <v>102</v>
      </c>
      <c r="B78" s="1" t="s">
        <v>104</v>
      </c>
      <c r="C78" s="107" t="s">
        <v>151</v>
      </c>
      <c r="D78" s="5" t="s">
        <v>200</v>
      </c>
      <c r="E78" s="5"/>
      <c r="F78" s="51">
        <v>10</v>
      </c>
      <c r="G78" s="6" t="s">
        <v>146</v>
      </c>
      <c r="H78" s="5" t="s">
        <v>2</v>
      </c>
      <c r="I78" s="40" t="s">
        <v>5</v>
      </c>
      <c r="J78" s="67">
        <f>+[1]CONSOLIDADO!$G$302</f>
        <v>52.114695340501797</v>
      </c>
      <c r="K78" s="102"/>
      <c r="R78" s="119" t="s">
        <v>256</v>
      </c>
      <c r="T78" s="119"/>
    </row>
    <row r="79" spans="1:20" ht="15" hidden="1" customHeight="1" x14ac:dyDescent="0.25">
      <c r="A79" s="30" t="s">
        <v>58</v>
      </c>
      <c r="B79" s="8" t="s">
        <v>59</v>
      </c>
      <c r="C79" s="107" t="s">
        <v>151</v>
      </c>
      <c r="D79" s="5" t="s">
        <v>200</v>
      </c>
      <c r="E79" s="5"/>
      <c r="F79" s="51">
        <v>10</v>
      </c>
      <c r="G79" s="6" t="s">
        <v>32</v>
      </c>
      <c r="H79" s="5" t="s">
        <v>1</v>
      </c>
      <c r="I79" s="40" t="s">
        <v>5</v>
      </c>
      <c r="J79" s="67">
        <f>+[1]CONSOLIDADO!$G$308</f>
        <v>82.133333333333326</v>
      </c>
      <c r="K79" s="102"/>
      <c r="R79" s="119" t="s">
        <v>80</v>
      </c>
      <c r="T79" s="119"/>
    </row>
    <row r="80" spans="1:20" ht="15" hidden="1" customHeight="1" x14ac:dyDescent="0.25">
      <c r="A80" s="30" t="s">
        <v>61</v>
      </c>
      <c r="B80" s="8" t="s">
        <v>62</v>
      </c>
      <c r="C80" s="107" t="s">
        <v>151</v>
      </c>
      <c r="D80" s="5" t="s">
        <v>200</v>
      </c>
      <c r="E80" s="5"/>
      <c r="F80" s="51">
        <v>10</v>
      </c>
      <c r="G80" s="6" t="s">
        <v>29</v>
      </c>
      <c r="H80" s="5" t="s">
        <v>2</v>
      </c>
      <c r="I80" s="40" t="s">
        <v>5</v>
      </c>
      <c r="J80" s="67">
        <f>+[1]CONSOLIDADO!$G$312</f>
        <v>41.218637992831553</v>
      </c>
      <c r="K80" s="102"/>
      <c r="R80" s="119" t="s">
        <v>64</v>
      </c>
      <c r="T80" s="119"/>
    </row>
    <row r="81" spans="1:20" s="48" customFormat="1" ht="15" hidden="1" customHeight="1" x14ac:dyDescent="0.25">
      <c r="A81" s="31" t="s">
        <v>42</v>
      </c>
      <c r="B81" s="9" t="s">
        <v>39</v>
      </c>
      <c r="C81" s="128" t="s">
        <v>151</v>
      </c>
      <c r="D81" s="10" t="s">
        <v>200</v>
      </c>
      <c r="E81" s="10"/>
      <c r="F81" s="52">
        <v>10</v>
      </c>
      <c r="G81" s="11" t="s">
        <v>29</v>
      </c>
      <c r="H81" s="10" t="s">
        <v>2</v>
      </c>
      <c r="I81" s="41" t="s">
        <v>5</v>
      </c>
      <c r="J81" s="70">
        <f>+[1]CONSOLIDADO!$G$318</f>
        <v>42.078853046595</v>
      </c>
      <c r="K81" s="102"/>
      <c r="R81" s="142" t="s">
        <v>77</v>
      </c>
      <c r="T81" s="142"/>
    </row>
    <row r="82" spans="1:20" ht="15" hidden="1" customHeight="1" x14ac:dyDescent="0.25">
      <c r="A82" s="29" t="s">
        <v>41</v>
      </c>
      <c r="B82" s="2" t="s">
        <v>22</v>
      </c>
      <c r="C82" s="107" t="s">
        <v>118</v>
      </c>
      <c r="D82" s="5" t="s">
        <v>200</v>
      </c>
      <c r="E82" s="5"/>
      <c r="F82" s="51">
        <v>10</v>
      </c>
      <c r="G82" s="6" t="s">
        <v>6</v>
      </c>
      <c r="H82" s="5" t="s">
        <v>2</v>
      </c>
      <c r="I82" s="40" t="s">
        <v>5</v>
      </c>
      <c r="J82" s="67">
        <f>+[1]CONSOLIDADO!$G$318</f>
        <v>42.078853046595</v>
      </c>
      <c r="K82" s="102"/>
      <c r="R82" s="119" t="s">
        <v>66</v>
      </c>
      <c r="T82" s="119"/>
    </row>
    <row r="83" spans="1:20" ht="15" hidden="1" customHeight="1" x14ac:dyDescent="0.25">
      <c r="A83" s="29" t="s">
        <v>50</v>
      </c>
      <c r="B83" s="1" t="s">
        <v>55</v>
      </c>
      <c r="C83" s="107" t="s">
        <v>151</v>
      </c>
      <c r="D83" s="5" t="s">
        <v>200</v>
      </c>
      <c r="E83" s="5"/>
      <c r="F83" s="52">
        <v>5</v>
      </c>
      <c r="G83" s="6" t="s">
        <v>309</v>
      </c>
      <c r="H83" s="5" t="s">
        <v>2</v>
      </c>
      <c r="I83" s="40" t="s">
        <v>5</v>
      </c>
      <c r="J83" s="67">
        <f>+[1]CONSOLIDADO!$G$323</f>
        <v>75.053763440860209</v>
      </c>
      <c r="K83" s="102"/>
      <c r="R83" s="119" t="s">
        <v>47</v>
      </c>
      <c r="T83" s="119"/>
    </row>
    <row r="84" spans="1:20" ht="15" hidden="1" customHeight="1" x14ac:dyDescent="0.25">
      <c r="A84" s="29" t="s">
        <v>41</v>
      </c>
      <c r="B84" s="12" t="s">
        <v>12</v>
      </c>
      <c r="C84" s="107" t="s">
        <v>118</v>
      </c>
      <c r="D84" s="5" t="s">
        <v>200</v>
      </c>
      <c r="E84" s="5"/>
      <c r="F84" s="51">
        <f>2027-2018</f>
        <v>9</v>
      </c>
      <c r="G84" s="6" t="s">
        <v>135</v>
      </c>
      <c r="H84" s="5" t="s">
        <v>2</v>
      </c>
      <c r="I84" s="40" t="s">
        <v>5</v>
      </c>
      <c r="J84" s="67">
        <f>+[1]CONSOLIDADO!$G$329</f>
        <v>64.26523297491039</v>
      </c>
      <c r="K84" s="102"/>
      <c r="R84" s="119" t="s">
        <v>257</v>
      </c>
      <c r="T84" s="119"/>
    </row>
    <row r="85" spans="1:20" ht="15" hidden="1" customHeight="1" x14ac:dyDescent="0.25">
      <c r="A85" s="30" t="s">
        <v>102</v>
      </c>
      <c r="B85" s="1" t="s">
        <v>256</v>
      </c>
      <c r="C85" s="107" t="s">
        <v>151</v>
      </c>
      <c r="D85" s="5" t="s">
        <v>200</v>
      </c>
      <c r="E85" s="5"/>
      <c r="F85" s="51">
        <f>2027-2018</f>
        <v>9</v>
      </c>
      <c r="G85" s="6" t="s">
        <v>135</v>
      </c>
      <c r="H85" s="5" t="s">
        <v>2</v>
      </c>
      <c r="I85" s="40" t="s">
        <v>5</v>
      </c>
      <c r="J85" s="67">
        <f>+[1]CONSOLIDADO!$G$339</f>
        <v>46.559139784946247</v>
      </c>
      <c r="K85" s="102"/>
      <c r="R85" s="119" t="s">
        <v>108</v>
      </c>
      <c r="T85" s="119"/>
    </row>
    <row r="86" spans="1:20" ht="15" hidden="1" customHeight="1" x14ac:dyDescent="0.25">
      <c r="A86" s="30" t="s">
        <v>79</v>
      </c>
      <c r="B86" s="8" t="s">
        <v>80</v>
      </c>
      <c r="C86" s="107" t="s">
        <v>151</v>
      </c>
      <c r="D86" s="5" t="s">
        <v>200</v>
      </c>
      <c r="E86" s="5"/>
      <c r="F86" s="51">
        <v>10</v>
      </c>
      <c r="G86" s="6" t="s">
        <v>27</v>
      </c>
      <c r="H86" s="5" t="s">
        <v>2</v>
      </c>
      <c r="I86" s="40" t="s">
        <v>5</v>
      </c>
      <c r="J86" s="67">
        <f>+[1]CONSOLIDADO!$G$346</f>
        <v>34.01433691756273</v>
      </c>
      <c r="K86" s="102"/>
      <c r="R86" s="119" t="s">
        <v>114</v>
      </c>
      <c r="T86" s="119"/>
    </row>
    <row r="87" spans="1:20" ht="15" hidden="1" customHeight="1" x14ac:dyDescent="0.25">
      <c r="A87" s="32" t="s">
        <v>61</v>
      </c>
      <c r="B87" s="2" t="s">
        <v>64</v>
      </c>
      <c r="C87" s="107" t="s">
        <v>151</v>
      </c>
      <c r="D87" s="23" t="s">
        <v>200</v>
      </c>
      <c r="E87" s="23"/>
      <c r="F87" s="55" t="s">
        <v>296</v>
      </c>
      <c r="G87" s="19" t="s">
        <v>296</v>
      </c>
      <c r="H87" s="23" t="s">
        <v>2</v>
      </c>
      <c r="I87" s="43" t="s">
        <v>5</v>
      </c>
      <c r="J87" s="72">
        <f>+[1]CONSOLIDADO!$G$352</f>
        <v>32.078853046594979</v>
      </c>
      <c r="K87" s="102"/>
      <c r="R87" s="119" t="s">
        <v>101</v>
      </c>
      <c r="T87" s="119"/>
    </row>
    <row r="88" spans="1:20" ht="15" hidden="1" customHeight="1" x14ac:dyDescent="0.25">
      <c r="A88" s="30" t="s">
        <v>61</v>
      </c>
      <c r="B88" s="8" t="s">
        <v>66</v>
      </c>
      <c r="C88" s="107" t="s">
        <v>118</v>
      </c>
      <c r="D88" s="5" t="s">
        <v>200</v>
      </c>
      <c r="E88" s="5"/>
      <c r="F88" s="51">
        <v>10</v>
      </c>
      <c r="G88" s="6" t="s">
        <v>29</v>
      </c>
      <c r="H88" s="5" t="s">
        <v>2</v>
      </c>
      <c r="I88" s="40" t="s">
        <v>5</v>
      </c>
      <c r="J88" s="67">
        <f>+[1]CONSOLIDADO!$G$358</f>
        <v>38.207885304659513</v>
      </c>
      <c r="K88" s="102"/>
      <c r="R88" s="119" t="s">
        <v>85</v>
      </c>
      <c r="T88" s="119"/>
    </row>
    <row r="89" spans="1:20" ht="15" hidden="1" customHeight="1" x14ac:dyDescent="0.25">
      <c r="A89" s="29" t="s">
        <v>43</v>
      </c>
      <c r="B89" s="8" t="s">
        <v>47</v>
      </c>
      <c r="C89" s="107" t="s">
        <v>151</v>
      </c>
      <c r="D89" s="5" t="s">
        <v>200</v>
      </c>
      <c r="E89" s="5"/>
      <c r="F89" s="51">
        <v>10</v>
      </c>
      <c r="G89" s="6" t="s">
        <v>29</v>
      </c>
      <c r="H89" s="5" t="s">
        <v>2</v>
      </c>
      <c r="I89" s="40" t="s">
        <v>5</v>
      </c>
      <c r="J89" s="67">
        <f>+[1]CONSOLIDADO!$G$362</f>
        <v>49.605734767025091</v>
      </c>
      <c r="K89" s="102"/>
      <c r="R89" s="119" t="s">
        <v>100</v>
      </c>
      <c r="T89" s="119"/>
    </row>
    <row r="90" spans="1:20" ht="15" hidden="1" customHeight="1" x14ac:dyDescent="0.25">
      <c r="A90" s="30" t="s">
        <v>102</v>
      </c>
      <c r="B90" s="1" t="s">
        <v>108</v>
      </c>
      <c r="C90" s="107" t="s">
        <v>151</v>
      </c>
      <c r="D90" s="5" t="s">
        <v>200</v>
      </c>
      <c r="E90" s="5"/>
      <c r="F90" s="51">
        <v>10</v>
      </c>
      <c r="G90" s="6" t="s">
        <v>27</v>
      </c>
      <c r="H90" s="5" t="s">
        <v>2</v>
      </c>
      <c r="I90" s="40" t="s">
        <v>5</v>
      </c>
      <c r="J90" s="67">
        <f>+[1]CONSOLIDADO!$G$368</f>
        <v>67.706093189964179</v>
      </c>
      <c r="K90" s="102"/>
      <c r="R90" s="119" t="s">
        <v>49</v>
      </c>
      <c r="T90" s="119"/>
    </row>
    <row r="91" spans="1:20" ht="15" hidden="1" customHeight="1" x14ac:dyDescent="0.25">
      <c r="A91" s="29" t="s">
        <v>110</v>
      </c>
      <c r="B91" s="8" t="s">
        <v>114</v>
      </c>
      <c r="C91" s="107" t="s">
        <v>118</v>
      </c>
      <c r="D91" s="5" t="s">
        <v>200</v>
      </c>
      <c r="E91" s="51" t="s">
        <v>183</v>
      </c>
      <c r="F91" s="51">
        <f>2027-2019</f>
        <v>8</v>
      </c>
      <c r="G91" s="6" t="s">
        <v>135</v>
      </c>
      <c r="H91" s="5" t="s">
        <v>2</v>
      </c>
      <c r="I91" s="40" t="s">
        <v>5</v>
      </c>
      <c r="J91" s="67">
        <f>+[1]CONSOLIDADO!$G$376</f>
        <v>54.265232974910383</v>
      </c>
      <c r="K91" s="102"/>
      <c r="R91" s="119" t="s">
        <v>67</v>
      </c>
      <c r="T91" s="119"/>
    </row>
    <row r="92" spans="1:20" ht="15" hidden="1" customHeight="1" x14ac:dyDescent="0.25">
      <c r="A92" s="29" t="s">
        <v>43</v>
      </c>
      <c r="B92" s="8" t="s">
        <v>49</v>
      </c>
      <c r="C92" s="107" t="s">
        <v>151</v>
      </c>
      <c r="D92" s="5" t="s">
        <v>200</v>
      </c>
      <c r="E92" s="5"/>
      <c r="F92" s="51">
        <v>10</v>
      </c>
      <c r="G92" s="6" t="s">
        <v>27</v>
      </c>
      <c r="H92" s="5" t="s">
        <v>2</v>
      </c>
      <c r="I92" s="40" t="s">
        <v>5</v>
      </c>
      <c r="J92" s="67">
        <f>+[1]CONSOLIDADO!$G$388</f>
        <v>55.483870967741936</v>
      </c>
      <c r="K92" s="102"/>
      <c r="R92" s="119" t="s">
        <v>112</v>
      </c>
      <c r="T92" s="119"/>
    </row>
    <row r="93" spans="1:20" ht="15" hidden="1" customHeight="1" x14ac:dyDescent="0.25">
      <c r="A93" s="29" t="s">
        <v>110</v>
      </c>
      <c r="B93" s="8" t="s">
        <v>112</v>
      </c>
      <c r="C93" s="107" t="s">
        <v>118</v>
      </c>
      <c r="D93" s="5" t="s">
        <v>200</v>
      </c>
      <c r="E93" s="51" t="s">
        <v>320</v>
      </c>
      <c r="F93" s="51">
        <v>10</v>
      </c>
      <c r="G93" s="6" t="s">
        <v>34</v>
      </c>
      <c r="H93" s="5" t="s">
        <v>2</v>
      </c>
      <c r="I93" s="40" t="s">
        <v>5</v>
      </c>
      <c r="J93" s="67">
        <f>+[1]CONSOLIDADO!$G$395</f>
        <v>33.010752688172047</v>
      </c>
      <c r="K93" s="102"/>
      <c r="R93" s="119" t="s">
        <v>113</v>
      </c>
      <c r="T93" s="119"/>
    </row>
    <row r="94" spans="1:20" ht="15" hidden="1" customHeight="1" x14ac:dyDescent="0.25">
      <c r="A94" s="29" t="s">
        <v>110</v>
      </c>
      <c r="B94" s="8" t="s">
        <v>113</v>
      </c>
      <c r="C94" s="107" t="s">
        <v>151</v>
      </c>
      <c r="D94" s="5" t="s">
        <v>200</v>
      </c>
      <c r="E94" s="51" t="s">
        <v>333</v>
      </c>
      <c r="F94" s="51">
        <v>10</v>
      </c>
      <c r="G94" s="6" t="s">
        <v>27</v>
      </c>
      <c r="H94" s="5" t="s">
        <v>2</v>
      </c>
      <c r="I94" s="40" t="s">
        <v>5</v>
      </c>
      <c r="J94" s="67">
        <f>+[1]CONSOLIDADO!$G$397</f>
        <v>60.627240143369171</v>
      </c>
      <c r="K94" s="102"/>
      <c r="R94" s="119" t="s">
        <v>94</v>
      </c>
      <c r="T94" s="119"/>
    </row>
    <row r="95" spans="1:20" ht="15" hidden="1" customHeight="1" x14ac:dyDescent="0.25">
      <c r="A95" s="31" t="s">
        <v>223</v>
      </c>
      <c r="B95" s="9" t="s">
        <v>94</v>
      </c>
      <c r="C95" s="128" t="s">
        <v>151</v>
      </c>
      <c r="D95" s="10" t="s">
        <v>200</v>
      </c>
      <c r="E95" s="10"/>
      <c r="F95" s="52">
        <v>10</v>
      </c>
      <c r="G95" s="11" t="s">
        <v>27</v>
      </c>
      <c r="H95" s="10" t="s">
        <v>2</v>
      </c>
      <c r="I95" s="41" t="s">
        <v>5</v>
      </c>
      <c r="J95" s="70">
        <f>+[1]CONSOLIDADO!$G$400</f>
        <v>34.283154121863795</v>
      </c>
      <c r="K95" s="102"/>
      <c r="R95" s="119" t="s">
        <v>111</v>
      </c>
      <c r="T95" s="119"/>
    </row>
    <row r="96" spans="1:20" ht="15" hidden="1" customHeight="1" x14ac:dyDescent="0.25">
      <c r="A96" s="29" t="s">
        <v>110</v>
      </c>
      <c r="B96" s="8" t="s">
        <v>111</v>
      </c>
      <c r="C96" s="107" t="s">
        <v>118</v>
      </c>
      <c r="D96" s="7" t="s">
        <v>200</v>
      </c>
      <c r="E96" s="51" t="s">
        <v>324</v>
      </c>
      <c r="F96" s="51">
        <v>10</v>
      </c>
      <c r="G96" s="6" t="s">
        <v>146</v>
      </c>
      <c r="H96" s="5" t="s">
        <v>2</v>
      </c>
      <c r="I96" s="40" t="s">
        <v>5</v>
      </c>
      <c r="J96" s="67">
        <f>+[1]CONSOLIDADO!$G$407</f>
        <v>47.258064516129025</v>
      </c>
      <c r="K96" s="102"/>
      <c r="R96" s="119" t="s">
        <v>258</v>
      </c>
      <c r="T96" s="119"/>
    </row>
    <row r="97" spans="1:20" ht="15" hidden="1" customHeight="1" x14ac:dyDescent="0.25">
      <c r="A97" s="29" t="s">
        <v>110</v>
      </c>
      <c r="B97" s="8" t="s">
        <v>111</v>
      </c>
      <c r="C97" s="107" t="s">
        <v>118</v>
      </c>
      <c r="D97" s="5" t="s">
        <v>200</v>
      </c>
      <c r="E97" s="51" t="s">
        <v>322</v>
      </c>
      <c r="F97" s="51">
        <v>10</v>
      </c>
      <c r="G97" s="6" t="s">
        <v>9</v>
      </c>
      <c r="H97" s="5" t="s">
        <v>2</v>
      </c>
      <c r="I97" s="40" t="s">
        <v>122</v>
      </c>
      <c r="J97" s="67">
        <f>+[1]CONSOLIDADO!$G$411</f>
        <v>32.939068100358419</v>
      </c>
      <c r="K97" s="102"/>
      <c r="R97" s="119" t="s">
        <v>91</v>
      </c>
      <c r="T97" s="119"/>
    </row>
    <row r="98" spans="1:20" ht="15" hidden="1" customHeight="1" x14ac:dyDescent="0.25">
      <c r="A98" s="29" t="s">
        <v>41</v>
      </c>
      <c r="B98" s="2" t="s">
        <v>258</v>
      </c>
      <c r="C98" s="107" t="s">
        <v>151</v>
      </c>
      <c r="D98" s="5" t="s">
        <v>200</v>
      </c>
      <c r="E98" s="5"/>
      <c r="F98" s="51" t="s">
        <v>296</v>
      </c>
      <c r="G98" s="6" t="s">
        <v>296</v>
      </c>
      <c r="H98" s="5" t="s">
        <v>1</v>
      </c>
      <c r="I98" s="40" t="s">
        <v>5</v>
      </c>
      <c r="J98" s="67">
        <f>+[1]CONSOLIDADO!$G$417</f>
        <v>75.999999999999986</v>
      </c>
      <c r="K98" s="102"/>
      <c r="R98" s="119" t="s">
        <v>105</v>
      </c>
      <c r="T98" s="119"/>
    </row>
    <row r="99" spans="1:20" ht="15" hidden="1" customHeight="1" x14ac:dyDescent="0.25">
      <c r="A99" s="31" t="s">
        <v>223</v>
      </c>
      <c r="B99" s="9" t="s">
        <v>91</v>
      </c>
      <c r="C99" s="128" t="s">
        <v>118</v>
      </c>
      <c r="D99" s="9" t="s">
        <v>200</v>
      </c>
      <c r="E99" s="9"/>
      <c r="F99" s="52">
        <v>10</v>
      </c>
      <c r="G99" s="11" t="s">
        <v>9</v>
      </c>
      <c r="H99" s="10" t="s">
        <v>2</v>
      </c>
      <c r="I99" s="41" t="s">
        <v>5</v>
      </c>
      <c r="J99" s="70">
        <f>+[1]CONSOLIDADO!$G$420</f>
        <v>38.010752688172047</v>
      </c>
      <c r="K99" s="102"/>
      <c r="R99" s="119" t="s">
        <v>45</v>
      </c>
      <c r="T99" s="119"/>
    </row>
    <row r="100" spans="1:20" ht="15" hidden="1" customHeight="1" x14ac:dyDescent="0.25">
      <c r="A100" s="30" t="s">
        <v>102</v>
      </c>
      <c r="B100" s="1" t="s">
        <v>105</v>
      </c>
      <c r="C100" s="107" t="s">
        <v>151</v>
      </c>
      <c r="D100" s="5" t="s">
        <v>200</v>
      </c>
      <c r="E100" s="5"/>
      <c r="F100" s="51">
        <v>9</v>
      </c>
      <c r="G100" s="6" t="s">
        <v>120</v>
      </c>
      <c r="H100" s="5" t="s">
        <v>2</v>
      </c>
      <c r="I100" s="40" t="s">
        <v>5</v>
      </c>
      <c r="J100" s="67">
        <f>+[1]CONSOLIDADO!$G$429</f>
        <v>53.58422939068101</v>
      </c>
      <c r="K100" s="102"/>
      <c r="R100" s="119" t="s">
        <v>95</v>
      </c>
      <c r="T100" s="119"/>
    </row>
    <row r="101" spans="1:20" ht="15" hidden="1" customHeight="1" x14ac:dyDescent="0.25">
      <c r="A101" s="29" t="s">
        <v>43</v>
      </c>
      <c r="B101" s="8" t="s">
        <v>45</v>
      </c>
      <c r="C101" s="107" t="s">
        <v>151</v>
      </c>
      <c r="D101" s="5" t="s">
        <v>200</v>
      </c>
      <c r="E101" s="5"/>
      <c r="F101" s="51">
        <v>11</v>
      </c>
      <c r="G101" s="6" t="s">
        <v>4</v>
      </c>
      <c r="H101" s="5" t="s">
        <v>2</v>
      </c>
      <c r="I101" s="40" t="s">
        <v>5</v>
      </c>
      <c r="J101" s="67">
        <f>+[1]CONSOLIDADO!$G$436</f>
        <v>39.641577060931915</v>
      </c>
      <c r="K101" s="102"/>
      <c r="R101" s="119" t="s">
        <v>259</v>
      </c>
      <c r="T101" s="119"/>
    </row>
    <row r="102" spans="1:20" s="49" customFormat="1" hidden="1" x14ac:dyDescent="0.25">
      <c r="A102" s="29" t="s">
        <v>50</v>
      </c>
      <c r="B102" s="1" t="s">
        <v>57</v>
      </c>
      <c r="C102" s="107" t="s">
        <v>151</v>
      </c>
      <c r="D102" s="5" t="s">
        <v>200</v>
      </c>
      <c r="E102" s="5"/>
      <c r="F102" s="51">
        <v>8</v>
      </c>
      <c r="G102" s="6" t="s">
        <v>314</v>
      </c>
      <c r="H102" s="5" t="s">
        <v>2</v>
      </c>
      <c r="I102" s="40" t="s">
        <v>5</v>
      </c>
      <c r="J102" s="67" t="s">
        <v>296</v>
      </c>
      <c r="K102" s="102"/>
      <c r="R102" s="50" t="s">
        <v>260</v>
      </c>
      <c r="T102" s="50"/>
    </row>
    <row r="103" spans="1:20" hidden="1" x14ac:dyDescent="0.25">
      <c r="A103" s="29" t="s">
        <v>223</v>
      </c>
      <c r="B103" s="8" t="s">
        <v>95</v>
      </c>
      <c r="C103" s="107" t="s">
        <v>151</v>
      </c>
      <c r="D103" s="5" t="s">
        <v>200</v>
      </c>
      <c r="E103" s="5"/>
      <c r="F103" s="51">
        <v>9</v>
      </c>
      <c r="G103" s="6" t="s">
        <v>136</v>
      </c>
      <c r="H103" s="5" t="s">
        <v>2</v>
      </c>
      <c r="I103" s="40" t="s">
        <v>5</v>
      </c>
      <c r="J103" s="67">
        <f>+[1]CONSOLIDADO!$G$441</f>
        <v>38.978494623655905</v>
      </c>
      <c r="K103" s="102"/>
      <c r="R103" s="119" t="s">
        <v>33</v>
      </c>
      <c r="T103" s="119"/>
    </row>
    <row r="104" spans="1:20" hidden="1" x14ac:dyDescent="0.25">
      <c r="A104" s="30" t="s">
        <v>79</v>
      </c>
      <c r="B104" s="8" t="s">
        <v>259</v>
      </c>
      <c r="C104" s="107" t="s">
        <v>151</v>
      </c>
      <c r="D104" s="5" t="s">
        <v>200</v>
      </c>
      <c r="E104" s="5"/>
      <c r="F104" s="51">
        <v>10</v>
      </c>
      <c r="G104" s="6" t="s">
        <v>6</v>
      </c>
      <c r="H104" s="5" t="s">
        <v>2</v>
      </c>
      <c r="I104" s="40" t="s">
        <v>5</v>
      </c>
      <c r="J104" s="67">
        <f>+[1]CONSOLIDADO!$G$443</f>
        <v>53.369175627240153</v>
      </c>
      <c r="K104" s="102"/>
      <c r="R104" s="119" t="s">
        <v>110</v>
      </c>
      <c r="T104" s="119"/>
    </row>
    <row r="105" spans="1:20" hidden="1" x14ac:dyDescent="0.25">
      <c r="A105" s="29" t="s">
        <v>42</v>
      </c>
      <c r="B105" s="1" t="s">
        <v>33</v>
      </c>
      <c r="C105" s="107" t="s">
        <v>151</v>
      </c>
      <c r="D105" s="5" t="s">
        <v>200</v>
      </c>
      <c r="E105" s="5"/>
      <c r="F105" s="51">
        <v>10</v>
      </c>
      <c r="G105" s="6" t="s">
        <v>27</v>
      </c>
      <c r="H105" s="5" t="s">
        <v>2</v>
      </c>
      <c r="I105" s="40" t="s">
        <v>5</v>
      </c>
      <c r="J105" s="67">
        <f>+[1]CONSOLIDADO!$G$449</f>
        <v>43.584229390680996</v>
      </c>
      <c r="K105" s="102"/>
      <c r="R105" s="119" t="s">
        <v>28</v>
      </c>
      <c r="T105" s="119"/>
    </row>
    <row r="106" spans="1:20" hidden="1" x14ac:dyDescent="0.25">
      <c r="A106" s="29" t="s">
        <v>110</v>
      </c>
      <c r="B106" s="8" t="s">
        <v>110</v>
      </c>
      <c r="C106" s="107" t="s">
        <v>151</v>
      </c>
      <c r="D106" s="5" t="s">
        <v>200</v>
      </c>
      <c r="E106" s="51" t="s">
        <v>188</v>
      </c>
      <c r="F106" s="51">
        <v>10</v>
      </c>
      <c r="G106" s="6" t="s">
        <v>19</v>
      </c>
      <c r="H106" s="5" t="s">
        <v>2</v>
      </c>
      <c r="I106" s="40" t="s">
        <v>5</v>
      </c>
      <c r="J106" s="67">
        <f>+[1]CONSOLIDADO!$G$455</f>
        <v>57.333333333333329</v>
      </c>
      <c r="K106" s="102"/>
      <c r="R106" s="119" t="s">
        <v>261</v>
      </c>
      <c r="T106" s="119"/>
    </row>
    <row r="107" spans="1:20" hidden="1" x14ac:dyDescent="0.25">
      <c r="A107" s="29" t="s">
        <v>42</v>
      </c>
      <c r="B107" s="1" t="s">
        <v>28</v>
      </c>
      <c r="C107" s="107" t="s">
        <v>151</v>
      </c>
      <c r="D107" s="5" t="s">
        <v>200</v>
      </c>
      <c r="E107" s="5"/>
      <c r="F107" s="51">
        <v>10</v>
      </c>
      <c r="G107" s="6" t="s">
        <v>29</v>
      </c>
      <c r="H107" s="5" t="s">
        <v>2</v>
      </c>
      <c r="I107" s="40" t="s">
        <v>5</v>
      </c>
      <c r="J107" s="67">
        <f>+[1]CONSOLIDADO!$G$458</f>
        <v>66.702508960573496</v>
      </c>
      <c r="K107" s="102"/>
      <c r="R107" s="119" t="s">
        <v>109</v>
      </c>
      <c r="T107" s="119"/>
    </row>
    <row r="108" spans="1:20" hidden="1" x14ac:dyDescent="0.25">
      <c r="A108" s="30" t="s">
        <v>61</v>
      </c>
      <c r="B108" s="8" t="s">
        <v>261</v>
      </c>
      <c r="C108" s="107" t="s">
        <v>118</v>
      </c>
      <c r="D108" s="5" t="s">
        <v>200</v>
      </c>
      <c r="E108" s="5"/>
      <c r="F108" s="51">
        <v>10</v>
      </c>
      <c r="G108" s="6" t="s">
        <v>29</v>
      </c>
      <c r="H108" s="5" t="s">
        <v>2</v>
      </c>
      <c r="I108" s="40" t="s">
        <v>5</v>
      </c>
      <c r="J108" s="67">
        <f>+[1]CONSOLIDADO!$G$465</f>
        <v>42.885304659498217</v>
      </c>
      <c r="K108" s="102"/>
      <c r="R108" s="119" t="s">
        <v>69</v>
      </c>
      <c r="T108" s="119"/>
    </row>
    <row r="109" spans="1:20" hidden="1" x14ac:dyDescent="0.25">
      <c r="A109" s="30" t="s">
        <v>102</v>
      </c>
      <c r="B109" s="13" t="s">
        <v>109</v>
      </c>
      <c r="C109" s="107" t="s">
        <v>151</v>
      </c>
      <c r="D109" s="5" t="s">
        <v>200</v>
      </c>
      <c r="E109" s="5"/>
      <c r="F109" s="51">
        <v>10</v>
      </c>
      <c r="G109" s="6" t="s">
        <v>27</v>
      </c>
      <c r="H109" s="5" t="s">
        <v>2</v>
      </c>
      <c r="I109" s="40" t="s">
        <v>5</v>
      </c>
      <c r="J109" s="67">
        <f>+[1]CONSOLIDADO!$G$468</f>
        <v>73.476702508960585</v>
      </c>
      <c r="K109" s="102"/>
      <c r="R109" s="119" t="s">
        <v>78</v>
      </c>
      <c r="T109" s="119"/>
    </row>
    <row r="110" spans="1:20" hidden="1" x14ac:dyDescent="0.25">
      <c r="A110" s="30" t="s">
        <v>79</v>
      </c>
      <c r="B110" s="18" t="s">
        <v>83</v>
      </c>
      <c r="C110" s="107" t="s">
        <v>151</v>
      </c>
      <c r="D110" s="5" t="s">
        <v>200</v>
      </c>
      <c r="E110" s="5"/>
      <c r="F110" s="51">
        <v>10</v>
      </c>
      <c r="G110" s="6" t="s">
        <v>6</v>
      </c>
      <c r="H110" s="5" t="s">
        <v>2</v>
      </c>
      <c r="I110" s="40" t="s">
        <v>5</v>
      </c>
      <c r="J110" s="67">
        <f>+[1]CONSOLIDADO!$G$481</f>
        <v>0</v>
      </c>
      <c r="K110" s="102"/>
      <c r="R110" s="119" t="s">
        <v>83</v>
      </c>
      <c r="T110" s="119"/>
    </row>
    <row r="111" spans="1:20" hidden="1" x14ac:dyDescent="0.25">
      <c r="A111" s="29" t="s">
        <v>43</v>
      </c>
      <c r="B111" s="18" t="s">
        <v>44</v>
      </c>
      <c r="C111" s="107" t="s">
        <v>151</v>
      </c>
      <c r="D111" s="5" t="s">
        <v>200</v>
      </c>
      <c r="E111" s="5"/>
      <c r="F111" s="51">
        <v>10</v>
      </c>
      <c r="G111" s="6" t="s">
        <v>29</v>
      </c>
      <c r="H111" s="5" t="s">
        <v>2</v>
      </c>
      <c r="I111" s="40" t="s">
        <v>5</v>
      </c>
      <c r="J111" s="67">
        <f>+[1]CONSOLIDADO!$G$482</f>
        <v>61.863799283154144</v>
      </c>
      <c r="K111" s="102"/>
      <c r="R111" s="119" t="s">
        <v>44</v>
      </c>
      <c r="T111" s="119"/>
    </row>
    <row r="112" spans="1:20" hidden="1" x14ac:dyDescent="0.25">
      <c r="A112" s="30" t="s">
        <v>61</v>
      </c>
      <c r="B112" s="18" t="s">
        <v>68</v>
      </c>
      <c r="C112" s="107" t="s">
        <v>151</v>
      </c>
      <c r="D112" s="5" t="s">
        <v>200</v>
      </c>
      <c r="E112" s="5"/>
      <c r="F112" s="51" t="s">
        <v>296</v>
      </c>
      <c r="G112" s="6" t="s">
        <v>29</v>
      </c>
      <c r="H112" s="5" t="s">
        <v>2</v>
      </c>
      <c r="I112" s="40" t="s">
        <v>5</v>
      </c>
      <c r="J112" s="67">
        <f>+'[3]IMP DISCAP'!$W$43</f>
        <v>21.827956989247312</v>
      </c>
      <c r="K112" s="102"/>
      <c r="R112" s="119" t="s">
        <v>68</v>
      </c>
      <c r="T112" s="119"/>
    </row>
    <row r="113" spans="1:20" hidden="1" x14ac:dyDescent="0.25">
      <c r="A113" s="29" t="s">
        <v>41</v>
      </c>
      <c r="B113" s="125" t="s">
        <v>24</v>
      </c>
      <c r="C113" s="107" t="s">
        <v>151</v>
      </c>
      <c r="D113" s="5" t="s">
        <v>200</v>
      </c>
      <c r="E113" s="5"/>
      <c r="F113" s="51">
        <v>10</v>
      </c>
      <c r="G113" s="6" t="s">
        <v>29</v>
      </c>
      <c r="H113" s="5" t="s">
        <v>2</v>
      </c>
      <c r="I113" s="40" t="s">
        <v>5</v>
      </c>
      <c r="J113" s="67">
        <f>+[1]CONSOLIDADO!$G$492</f>
        <v>52.258064516129032</v>
      </c>
      <c r="K113" s="102"/>
      <c r="R113" s="119" t="s">
        <v>24</v>
      </c>
      <c r="T113" s="119"/>
    </row>
    <row r="114" spans="1:20" hidden="1" x14ac:dyDescent="0.25">
      <c r="A114" s="30" t="s">
        <v>79</v>
      </c>
      <c r="B114" s="18" t="s">
        <v>262</v>
      </c>
      <c r="C114" s="107" t="s">
        <v>151</v>
      </c>
      <c r="D114" s="5" t="s">
        <v>200</v>
      </c>
      <c r="E114" s="5"/>
      <c r="F114" s="51">
        <v>10</v>
      </c>
      <c r="G114" s="6" t="s">
        <v>27</v>
      </c>
      <c r="H114" s="5" t="s">
        <v>2</v>
      </c>
      <c r="I114" s="40" t="s">
        <v>5</v>
      </c>
      <c r="J114" s="67">
        <f>+[1]CONSOLIDADO!$G$496</f>
        <v>33.476702508960585</v>
      </c>
      <c r="K114" s="102"/>
      <c r="R114" s="119" t="s">
        <v>262</v>
      </c>
      <c r="T114" s="119"/>
    </row>
    <row r="115" spans="1:20" hidden="1" x14ac:dyDescent="0.25">
      <c r="A115" s="32" t="s">
        <v>224</v>
      </c>
      <c r="B115" s="125" t="s">
        <v>97</v>
      </c>
      <c r="C115" s="107" t="s">
        <v>151</v>
      </c>
      <c r="D115" s="17" t="s">
        <v>200</v>
      </c>
      <c r="E115" s="40" t="s">
        <v>331</v>
      </c>
      <c r="F115" s="51">
        <v>10</v>
      </c>
      <c r="G115" s="6" t="s">
        <v>27</v>
      </c>
      <c r="H115" s="5" t="s">
        <v>2</v>
      </c>
      <c r="I115" s="40" t="s">
        <v>5</v>
      </c>
      <c r="J115" s="67">
        <f>+[1]CONSOLIDADO!$G$497</f>
        <v>45.304659498207897</v>
      </c>
      <c r="K115" s="102"/>
      <c r="R115" s="119" t="s">
        <v>97</v>
      </c>
      <c r="T115" s="119"/>
    </row>
    <row r="116" spans="1:20" hidden="1" x14ac:dyDescent="0.25">
      <c r="A116" s="29" t="s">
        <v>223</v>
      </c>
      <c r="B116" s="18" t="s">
        <v>90</v>
      </c>
      <c r="C116" s="107" t="s">
        <v>151</v>
      </c>
      <c r="D116" s="5" t="s">
        <v>200</v>
      </c>
      <c r="E116" s="5"/>
      <c r="F116" s="51">
        <v>10</v>
      </c>
      <c r="G116" s="6" t="s">
        <v>6</v>
      </c>
      <c r="H116" s="5" t="s">
        <v>2</v>
      </c>
      <c r="I116" s="40" t="s">
        <v>5</v>
      </c>
      <c r="J116" s="67">
        <f>+[1]CONSOLIDADO!$G$503</f>
        <v>40.30465949820789</v>
      </c>
      <c r="K116" s="102"/>
      <c r="R116" s="119" t="s">
        <v>90</v>
      </c>
      <c r="T116" s="119"/>
    </row>
    <row r="117" spans="1:20" ht="13.5" hidden="1" customHeight="1" x14ac:dyDescent="0.25">
      <c r="A117" s="29" t="s">
        <v>50</v>
      </c>
      <c r="B117" s="13" t="s">
        <v>56</v>
      </c>
      <c r="C117" s="107" t="s">
        <v>151</v>
      </c>
      <c r="D117" s="23" t="s">
        <v>347</v>
      </c>
      <c r="E117" s="23"/>
      <c r="F117" s="51" t="s">
        <v>296</v>
      </c>
      <c r="G117" s="6" t="s">
        <v>296</v>
      </c>
      <c r="H117" s="5" t="s">
        <v>1</v>
      </c>
      <c r="I117" s="40" t="s">
        <v>193</v>
      </c>
      <c r="J117" s="67" t="s">
        <v>296</v>
      </c>
      <c r="K117" s="102"/>
    </row>
    <row r="118" spans="1:20" hidden="1" x14ac:dyDescent="0.25">
      <c r="A118" s="29" t="s">
        <v>223</v>
      </c>
      <c r="B118" s="18" t="s">
        <v>93</v>
      </c>
      <c r="C118" s="107" t="s">
        <v>151</v>
      </c>
      <c r="D118" s="1" t="s">
        <v>272</v>
      </c>
      <c r="E118" s="1"/>
      <c r="F118" s="51">
        <v>9</v>
      </c>
      <c r="G118" s="6" t="s">
        <v>135</v>
      </c>
      <c r="H118" s="5" t="s">
        <v>2</v>
      </c>
      <c r="I118" s="40" t="s">
        <v>143</v>
      </c>
      <c r="J118" s="66">
        <v>31.111111111111114</v>
      </c>
      <c r="K118" s="102"/>
    </row>
    <row r="119" spans="1:20" ht="13.5" hidden="1" customHeight="1" x14ac:dyDescent="0.25">
      <c r="A119" s="29" t="s">
        <v>42</v>
      </c>
      <c r="B119" s="13" t="s">
        <v>238</v>
      </c>
      <c r="C119" s="107" t="s">
        <v>151</v>
      </c>
      <c r="D119" s="5" t="s">
        <v>272</v>
      </c>
      <c r="E119" s="5"/>
      <c r="F119" s="51">
        <v>10</v>
      </c>
      <c r="G119" s="6" t="s">
        <v>32</v>
      </c>
      <c r="H119" s="5" t="s">
        <v>1</v>
      </c>
      <c r="I119" s="40" t="s">
        <v>143</v>
      </c>
      <c r="J119" s="66">
        <v>82.266666666666666</v>
      </c>
      <c r="K119" s="102"/>
    </row>
    <row r="120" spans="1:20" hidden="1" x14ac:dyDescent="0.25">
      <c r="A120" s="29" t="s">
        <v>223</v>
      </c>
      <c r="B120" s="18" t="s">
        <v>88</v>
      </c>
      <c r="C120" s="107" t="s">
        <v>151</v>
      </c>
      <c r="D120" s="5" t="s">
        <v>272</v>
      </c>
      <c r="E120" s="5"/>
      <c r="F120" s="51">
        <v>11</v>
      </c>
      <c r="G120" s="6" t="s">
        <v>128</v>
      </c>
      <c r="H120" s="5" t="s">
        <v>2</v>
      </c>
      <c r="I120" s="40" t="s">
        <v>143</v>
      </c>
      <c r="J120" s="66">
        <v>42.132616487455216</v>
      </c>
      <c r="K120" s="102"/>
    </row>
    <row r="121" spans="1:20" hidden="1" x14ac:dyDescent="0.25">
      <c r="A121" s="127" t="s">
        <v>224</v>
      </c>
      <c r="B121" s="171" t="s">
        <v>96</v>
      </c>
      <c r="C121" s="128" t="s">
        <v>151</v>
      </c>
      <c r="D121" s="145" t="s">
        <v>272</v>
      </c>
      <c r="E121" s="145"/>
      <c r="F121" s="52" t="s">
        <v>296</v>
      </c>
      <c r="G121" s="11" t="s">
        <v>296</v>
      </c>
      <c r="H121" s="10" t="s">
        <v>1</v>
      </c>
      <c r="I121" s="41" t="s">
        <v>143</v>
      </c>
      <c r="J121" s="70">
        <f>+[1]CONSOLIDADO!$G$134</f>
        <v>95.833333333333343</v>
      </c>
      <c r="K121" s="102"/>
    </row>
    <row r="122" spans="1:20" hidden="1" x14ac:dyDescent="0.25">
      <c r="A122" s="31" t="s">
        <v>42</v>
      </c>
      <c r="B122" s="171" t="s">
        <v>37</v>
      </c>
      <c r="C122" s="128" t="s">
        <v>151</v>
      </c>
      <c r="D122" s="10" t="s">
        <v>272</v>
      </c>
      <c r="E122" s="10"/>
      <c r="F122" s="52">
        <v>10</v>
      </c>
      <c r="G122" s="11" t="s">
        <v>27</v>
      </c>
      <c r="H122" s="10" t="s">
        <v>2</v>
      </c>
      <c r="I122" s="41" t="s">
        <v>143</v>
      </c>
      <c r="J122" s="70">
        <f>+[1]CONSOLIDADO!$G$142</f>
        <v>55.519713261648761</v>
      </c>
      <c r="K122" s="102"/>
    </row>
    <row r="123" spans="1:20" hidden="1" x14ac:dyDescent="0.25">
      <c r="A123" s="29" t="s">
        <v>223</v>
      </c>
      <c r="B123" s="18" t="s">
        <v>90</v>
      </c>
      <c r="C123" s="107" t="s">
        <v>151</v>
      </c>
      <c r="D123" s="5" t="s">
        <v>272</v>
      </c>
      <c r="E123" s="5"/>
      <c r="F123" s="51">
        <v>10</v>
      </c>
      <c r="G123" s="6" t="s">
        <v>6</v>
      </c>
      <c r="H123" s="5" t="s">
        <v>2</v>
      </c>
      <c r="I123" s="40" t="s">
        <v>143</v>
      </c>
      <c r="J123" s="67">
        <f>+[1]CONSOLIDADO!$G$504</f>
        <v>52.831541218638002</v>
      </c>
      <c r="K123" s="102"/>
    </row>
    <row r="124" spans="1:20" hidden="1" x14ac:dyDescent="0.25">
      <c r="A124" s="146" t="s">
        <v>224</v>
      </c>
      <c r="B124" s="172" t="s">
        <v>254</v>
      </c>
      <c r="C124" s="174" t="s">
        <v>151</v>
      </c>
      <c r="D124" s="3" t="s">
        <v>273</v>
      </c>
      <c r="E124" s="3"/>
      <c r="F124" s="54" t="s">
        <v>296</v>
      </c>
      <c r="G124" s="16" t="s">
        <v>296</v>
      </c>
      <c r="H124" s="15" t="s">
        <v>1</v>
      </c>
      <c r="I124" s="42" t="s">
        <v>210</v>
      </c>
      <c r="J124" s="74">
        <f>+[1]CONSOLIDADO!$G$270</f>
        <v>95.833333333333343</v>
      </c>
      <c r="K124" s="148"/>
    </row>
    <row r="125" spans="1:20" hidden="1" x14ac:dyDescent="0.25">
      <c r="A125" s="30" t="s">
        <v>102</v>
      </c>
      <c r="B125" s="13" t="s">
        <v>108</v>
      </c>
      <c r="C125" s="107" t="s">
        <v>151</v>
      </c>
      <c r="D125" s="5" t="s">
        <v>273</v>
      </c>
      <c r="E125" s="5"/>
      <c r="F125" s="51">
        <f>2026-2015</f>
        <v>11</v>
      </c>
      <c r="G125" s="6" t="s">
        <v>307</v>
      </c>
      <c r="H125" s="5" t="s">
        <v>2</v>
      </c>
      <c r="I125" s="40" t="s">
        <v>210</v>
      </c>
      <c r="J125" s="67">
        <f>+[1]CONSOLIDADO!$G$369</f>
        <v>40.250896057347681</v>
      </c>
      <c r="K125" s="102"/>
    </row>
    <row r="126" spans="1:20" hidden="1" x14ac:dyDescent="0.25">
      <c r="A126" s="29" t="s">
        <v>50</v>
      </c>
      <c r="B126" s="13" t="s">
        <v>52</v>
      </c>
      <c r="C126" s="107" t="s">
        <v>151</v>
      </c>
      <c r="D126" s="5" t="s">
        <v>274</v>
      </c>
      <c r="E126" s="5"/>
      <c r="F126" s="51">
        <v>12</v>
      </c>
      <c r="G126" s="6" t="s">
        <v>300</v>
      </c>
      <c r="H126" s="5" t="s">
        <v>2</v>
      </c>
      <c r="I126" s="40" t="s">
        <v>338</v>
      </c>
      <c r="J126" s="66">
        <v>65.465949820788538</v>
      </c>
      <c r="K126" s="102"/>
    </row>
    <row r="127" spans="1:20" hidden="1" x14ac:dyDescent="0.25">
      <c r="A127" s="30" t="s">
        <v>61</v>
      </c>
      <c r="B127" s="8" t="s">
        <v>231</v>
      </c>
      <c r="C127" s="107" t="s">
        <v>151</v>
      </c>
      <c r="D127" s="5" t="s">
        <v>274</v>
      </c>
      <c r="E127" s="5"/>
      <c r="F127" s="51">
        <v>10</v>
      </c>
      <c r="G127" s="6" t="s">
        <v>9</v>
      </c>
      <c r="H127" s="5" t="s">
        <v>2</v>
      </c>
      <c r="I127" s="40" t="s">
        <v>338</v>
      </c>
      <c r="J127" s="66">
        <v>38.853046594982089</v>
      </c>
      <c r="K127" s="102"/>
    </row>
    <row r="128" spans="1:20" hidden="1" x14ac:dyDescent="0.25">
      <c r="A128" s="29" t="s">
        <v>41</v>
      </c>
      <c r="B128" s="2" t="s">
        <v>232</v>
      </c>
      <c r="C128" s="107" t="s">
        <v>151</v>
      </c>
      <c r="D128" s="5" t="s">
        <v>274</v>
      </c>
      <c r="E128" s="5"/>
      <c r="F128" s="51">
        <v>10</v>
      </c>
      <c r="G128" s="6" t="s">
        <v>6</v>
      </c>
      <c r="H128" s="5" t="s">
        <v>2</v>
      </c>
      <c r="I128" s="40" t="s">
        <v>338</v>
      </c>
      <c r="J128" s="66">
        <v>54.835125448028663</v>
      </c>
      <c r="K128" s="102"/>
    </row>
    <row r="129" spans="1:11" hidden="1" x14ac:dyDescent="0.25">
      <c r="A129" s="29" t="s">
        <v>41</v>
      </c>
      <c r="B129" s="2" t="s">
        <v>25</v>
      </c>
      <c r="C129" s="107" t="s">
        <v>151</v>
      </c>
      <c r="D129" s="5" t="s">
        <v>274</v>
      </c>
      <c r="E129" s="5"/>
      <c r="F129" s="51">
        <v>10</v>
      </c>
      <c r="G129" s="6" t="s">
        <v>6</v>
      </c>
      <c r="H129" s="5" t="s">
        <v>2</v>
      </c>
      <c r="I129" s="40" t="s">
        <v>338</v>
      </c>
      <c r="J129" s="66">
        <v>65.179211469534025</v>
      </c>
      <c r="K129" s="102"/>
    </row>
    <row r="130" spans="1:11" hidden="1" x14ac:dyDescent="0.25">
      <c r="A130" s="47" t="s">
        <v>41</v>
      </c>
      <c r="B130" s="2" t="s">
        <v>10</v>
      </c>
      <c r="C130" s="108" t="s">
        <v>151</v>
      </c>
      <c r="D130" s="123" t="s">
        <v>274</v>
      </c>
      <c r="E130" s="123"/>
      <c r="F130" s="98" t="s">
        <v>296</v>
      </c>
      <c r="G130" s="99" t="s">
        <v>296</v>
      </c>
      <c r="H130" s="123" t="s">
        <v>2</v>
      </c>
      <c r="I130" s="100" t="s">
        <v>338</v>
      </c>
      <c r="J130" s="124" t="s">
        <v>296</v>
      </c>
      <c r="K130" s="102"/>
    </row>
    <row r="131" spans="1:11" hidden="1" x14ac:dyDescent="0.25">
      <c r="A131" s="30" t="s">
        <v>102</v>
      </c>
      <c r="B131" s="1" t="s">
        <v>106</v>
      </c>
      <c r="C131" s="107" t="s">
        <v>151</v>
      </c>
      <c r="D131" s="5" t="s">
        <v>274</v>
      </c>
      <c r="E131" s="5"/>
      <c r="F131" s="51">
        <v>10</v>
      </c>
      <c r="G131" s="6" t="s">
        <v>34</v>
      </c>
      <c r="H131" s="5" t="s">
        <v>2</v>
      </c>
      <c r="I131" s="40" t="s">
        <v>338</v>
      </c>
      <c r="J131" s="66">
        <v>46.953405017921135</v>
      </c>
      <c r="K131" s="102"/>
    </row>
    <row r="132" spans="1:11" hidden="1" x14ac:dyDescent="0.25">
      <c r="A132" s="30" t="s">
        <v>222</v>
      </c>
      <c r="B132" s="8" t="s">
        <v>75</v>
      </c>
      <c r="C132" s="107" t="s">
        <v>151</v>
      </c>
      <c r="D132" s="5" t="s">
        <v>274</v>
      </c>
      <c r="E132" s="5"/>
      <c r="F132" s="51">
        <v>10</v>
      </c>
      <c r="G132" s="6" t="s">
        <v>29</v>
      </c>
      <c r="H132" s="5" t="s">
        <v>2</v>
      </c>
      <c r="I132" s="40" t="s">
        <v>338</v>
      </c>
      <c r="J132" s="67" t="s">
        <v>296</v>
      </c>
      <c r="K132" s="102"/>
    </row>
    <row r="133" spans="1:11" hidden="1" x14ac:dyDescent="0.25">
      <c r="A133" s="30" t="s">
        <v>222</v>
      </c>
      <c r="B133" s="8" t="s">
        <v>233</v>
      </c>
      <c r="C133" s="107" t="s">
        <v>151</v>
      </c>
      <c r="D133" s="5" t="s">
        <v>274</v>
      </c>
      <c r="E133" s="5"/>
      <c r="F133" s="51">
        <v>10</v>
      </c>
      <c r="G133" s="6" t="s">
        <v>11</v>
      </c>
      <c r="H133" s="5" t="s">
        <v>2</v>
      </c>
      <c r="I133" s="40" t="s">
        <v>338</v>
      </c>
      <c r="J133" s="66">
        <v>51.577060931899631</v>
      </c>
      <c r="K133" s="102"/>
    </row>
    <row r="134" spans="1:11" hidden="1" x14ac:dyDescent="0.25">
      <c r="A134" s="30" t="s">
        <v>102</v>
      </c>
      <c r="B134" s="1" t="s">
        <v>234</v>
      </c>
      <c r="C134" s="107" t="s">
        <v>151</v>
      </c>
      <c r="D134" s="5" t="s">
        <v>274</v>
      </c>
      <c r="E134" s="5"/>
      <c r="F134" s="51">
        <v>9</v>
      </c>
      <c r="G134" s="6" t="s">
        <v>135</v>
      </c>
      <c r="H134" s="5" t="s">
        <v>2</v>
      </c>
      <c r="I134" s="40" t="s">
        <v>338</v>
      </c>
      <c r="J134" s="67">
        <f>+[1]CONSOLIDADO!$G$44</f>
        <v>45.304659498207897</v>
      </c>
      <c r="K134" s="102"/>
    </row>
    <row r="135" spans="1:11" hidden="1" x14ac:dyDescent="0.25">
      <c r="A135" s="30" t="s">
        <v>58</v>
      </c>
      <c r="B135" s="8" t="s">
        <v>235</v>
      </c>
      <c r="C135" s="107" t="s">
        <v>151</v>
      </c>
      <c r="D135" s="5" t="s">
        <v>274</v>
      </c>
      <c r="E135" s="5"/>
      <c r="F135" s="53">
        <f>2023-2014</f>
        <v>9</v>
      </c>
      <c r="G135" s="14" t="s">
        <v>35</v>
      </c>
      <c r="H135" s="5" t="s">
        <v>1</v>
      </c>
      <c r="I135" s="40" t="s">
        <v>338</v>
      </c>
      <c r="J135" s="66">
        <v>28.458781362007169</v>
      </c>
      <c r="K135" s="102"/>
    </row>
    <row r="136" spans="1:11" hidden="1" x14ac:dyDescent="0.25">
      <c r="A136" s="29" t="s">
        <v>42</v>
      </c>
      <c r="B136" s="1" t="s">
        <v>26</v>
      </c>
      <c r="C136" s="107" t="s">
        <v>151</v>
      </c>
      <c r="D136" s="5" t="s">
        <v>274</v>
      </c>
      <c r="E136" s="5"/>
      <c r="F136" s="51">
        <v>10</v>
      </c>
      <c r="G136" s="6" t="s">
        <v>27</v>
      </c>
      <c r="H136" s="5" t="s">
        <v>2</v>
      </c>
      <c r="I136" s="40" t="s">
        <v>338</v>
      </c>
      <c r="J136" s="66">
        <v>61.487455197132633</v>
      </c>
      <c r="K136" s="102"/>
    </row>
    <row r="137" spans="1:11" hidden="1" x14ac:dyDescent="0.25">
      <c r="A137" s="29" t="s">
        <v>110</v>
      </c>
      <c r="B137" s="8" t="s">
        <v>236</v>
      </c>
      <c r="C137" s="107" t="s">
        <v>151</v>
      </c>
      <c r="D137" s="1" t="s">
        <v>274</v>
      </c>
      <c r="E137" s="51" t="s">
        <v>297</v>
      </c>
      <c r="F137" s="51">
        <v>10</v>
      </c>
      <c r="G137" s="6" t="s">
        <v>146</v>
      </c>
      <c r="H137" s="5" t="s">
        <v>2</v>
      </c>
      <c r="I137" s="40" t="s">
        <v>338</v>
      </c>
      <c r="J137" s="66">
        <v>44.946236559139798</v>
      </c>
      <c r="K137" s="102"/>
    </row>
    <row r="138" spans="1:11" hidden="1" x14ac:dyDescent="0.25">
      <c r="A138" s="30" t="s">
        <v>222</v>
      </c>
      <c r="B138" s="8" t="s">
        <v>237</v>
      </c>
      <c r="C138" s="107" t="s">
        <v>151</v>
      </c>
      <c r="D138" s="5" t="s">
        <v>274</v>
      </c>
      <c r="E138" s="55" t="s">
        <v>301</v>
      </c>
      <c r="F138" s="51">
        <v>10</v>
      </c>
      <c r="G138" s="6" t="s">
        <v>29</v>
      </c>
      <c r="H138" s="5" t="s">
        <v>2</v>
      </c>
      <c r="I138" s="40" t="s">
        <v>338</v>
      </c>
      <c r="J138" s="66">
        <v>71.111111111111114</v>
      </c>
      <c r="K138" s="102"/>
    </row>
    <row r="139" spans="1:11" hidden="1" x14ac:dyDescent="0.25">
      <c r="A139" s="29" t="s">
        <v>42</v>
      </c>
      <c r="B139" s="1" t="s">
        <v>238</v>
      </c>
      <c r="C139" s="107" t="s">
        <v>151</v>
      </c>
      <c r="D139" s="5" t="s">
        <v>274</v>
      </c>
      <c r="E139" s="5"/>
      <c r="F139" s="51">
        <v>9</v>
      </c>
      <c r="G139" s="6" t="s">
        <v>31</v>
      </c>
      <c r="H139" s="5" t="s">
        <v>2</v>
      </c>
      <c r="I139" s="40" t="s">
        <v>338</v>
      </c>
      <c r="J139" s="66">
        <v>44.605734767025098</v>
      </c>
      <c r="K139" s="102"/>
    </row>
    <row r="140" spans="1:11" hidden="1" x14ac:dyDescent="0.25">
      <c r="A140" s="29" t="s">
        <v>42</v>
      </c>
      <c r="B140" s="1" t="s">
        <v>239</v>
      </c>
      <c r="C140" s="107" t="s">
        <v>151</v>
      </c>
      <c r="D140" s="5" t="s">
        <v>274</v>
      </c>
      <c r="E140" s="5"/>
      <c r="F140" s="51">
        <v>10</v>
      </c>
      <c r="G140" s="6" t="s">
        <v>27</v>
      </c>
      <c r="H140" s="5" t="s">
        <v>2</v>
      </c>
      <c r="I140" s="40" t="s">
        <v>338</v>
      </c>
      <c r="J140" s="66">
        <v>48.15412186379929</v>
      </c>
      <c r="K140" s="102"/>
    </row>
    <row r="141" spans="1:11" hidden="1" x14ac:dyDescent="0.25">
      <c r="A141" s="29" t="s">
        <v>43</v>
      </c>
      <c r="B141" s="8" t="s">
        <v>240</v>
      </c>
      <c r="C141" s="107" t="s">
        <v>151</v>
      </c>
      <c r="D141" s="17" t="s">
        <v>274</v>
      </c>
      <c r="E141" s="17"/>
      <c r="F141" s="51">
        <v>10</v>
      </c>
      <c r="G141" s="6" t="s">
        <v>146</v>
      </c>
      <c r="H141" s="5" t="s">
        <v>2</v>
      </c>
      <c r="I141" s="40" t="s">
        <v>338</v>
      </c>
      <c r="J141" s="66">
        <v>37.7777777777778</v>
      </c>
      <c r="K141" s="102"/>
    </row>
    <row r="142" spans="1:11" hidden="1" x14ac:dyDescent="0.25">
      <c r="A142" s="29" t="s">
        <v>223</v>
      </c>
      <c r="B142" s="8" t="s">
        <v>88</v>
      </c>
      <c r="C142" s="107" t="s">
        <v>151</v>
      </c>
      <c r="D142" s="5" t="s">
        <v>274</v>
      </c>
      <c r="E142" s="5"/>
      <c r="F142" s="51">
        <v>10</v>
      </c>
      <c r="G142" s="6" t="s">
        <v>27</v>
      </c>
      <c r="H142" s="5" t="s">
        <v>2</v>
      </c>
      <c r="I142" s="40" t="s">
        <v>338</v>
      </c>
      <c r="J142" s="66">
        <v>60.17921146953406</v>
      </c>
      <c r="K142" s="102"/>
    </row>
    <row r="143" spans="1:11" hidden="1" x14ac:dyDescent="0.25">
      <c r="A143" s="29" t="s">
        <v>110</v>
      </c>
      <c r="B143" s="8" t="s">
        <v>115</v>
      </c>
      <c r="C143" s="107" t="s">
        <v>151</v>
      </c>
      <c r="D143" s="17" t="s">
        <v>274</v>
      </c>
      <c r="E143" s="55" t="s">
        <v>301</v>
      </c>
      <c r="F143" s="55">
        <v>10</v>
      </c>
      <c r="G143" s="6" t="s">
        <v>6</v>
      </c>
      <c r="H143" s="5" t="s">
        <v>2</v>
      </c>
      <c r="I143" s="40" t="s">
        <v>338</v>
      </c>
      <c r="J143" s="66">
        <v>35.967741935483872</v>
      </c>
      <c r="K143" s="102"/>
    </row>
    <row r="144" spans="1:11" hidden="1" x14ac:dyDescent="0.25">
      <c r="A144" s="29" t="s">
        <v>41</v>
      </c>
      <c r="B144" s="2" t="s">
        <v>15</v>
      </c>
      <c r="C144" s="107" t="s">
        <v>151</v>
      </c>
      <c r="D144" s="5" t="s">
        <v>274</v>
      </c>
      <c r="E144" s="5"/>
      <c r="F144" s="51">
        <v>10</v>
      </c>
      <c r="G144" s="6" t="s">
        <v>11</v>
      </c>
      <c r="H144" s="5" t="s">
        <v>2</v>
      </c>
      <c r="I144" s="40" t="s">
        <v>338</v>
      </c>
      <c r="J144" s="67">
        <f>+[1]CONSOLIDADO!$G$123</f>
        <v>53.422939068100348</v>
      </c>
      <c r="K144" s="102"/>
    </row>
    <row r="145" spans="1:11" hidden="1" x14ac:dyDescent="0.25">
      <c r="A145" s="30" t="s">
        <v>79</v>
      </c>
      <c r="B145" s="8" t="s">
        <v>82</v>
      </c>
      <c r="C145" s="107" t="s">
        <v>151</v>
      </c>
      <c r="D145" s="5" t="s">
        <v>274</v>
      </c>
      <c r="E145" s="5"/>
      <c r="F145" s="51">
        <v>10</v>
      </c>
      <c r="G145" s="6" t="s">
        <v>6</v>
      </c>
      <c r="H145" s="5" t="s">
        <v>2</v>
      </c>
      <c r="I145" s="40" t="s">
        <v>338</v>
      </c>
      <c r="J145" s="67">
        <f>+[1]CONSOLIDADO!$G$124</f>
        <v>44.767025089605738</v>
      </c>
      <c r="K145" s="102"/>
    </row>
    <row r="146" spans="1:11" hidden="1" x14ac:dyDescent="0.25">
      <c r="A146" s="29" t="s">
        <v>42</v>
      </c>
      <c r="B146" s="1" t="s">
        <v>36</v>
      </c>
      <c r="C146" s="107" t="s">
        <v>151</v>
      </c>
      <c r="D146" s="5" t="s">
        <v>274</v>
      </c>
      <c r="E146" s="5"/>
      <c r="F146" s="51">
        <v>10</v>
      </c>
      <c r="G146" s="6" t="s">
        <v>34</v>
      </c>
      <c r="H146" s="5" t="s">
        <v>2</v>
      </c>
      <c r="I146" s="40" t="s">
        <v>338</v>
      </c>
      <c r="J146" s="67">
        <f>+[1]CONSOLIDADO!$G$143</f>
        <v>68.960573476702521</v>
      </c>
      <c r="K146" s="102"/>
    </row>
    <row r="147" spans="1:11" hidden="1" x14ac:dyDescent="0.25">
      <c r="A147" s="31" t="s">
        <v>42</v>
      </c>
      <c r="B147" s="9" t="s">
        <v>37</v>
      </c>
      <c r="C147" s="128" t="s">
        <v>151</v>
      </c>
      <c r="D147" s="10" t="s">
        <v>274</v>
      </c>
      <c r="E147" s="10"/>
      <c r="F147" s="52">
        <v>10</v>
      </c>
      <c r="G147" s="11" t="s">
        <v>19</v>
      </c>
      <c r="H147" s="10" t="s">
        <v>2</v>
      </c>
      <c r="I147" s="41" t="s">
        <v>338</v>
      </c>
      <c r="J147" s="70">
        <f>+[1]CONSOLIDADO!$G$143</f>
        <v>68.960573476702521</v>
      </c>
      <c r="K147" s="102"/>
    </row>
    <row r="148" spans="1:11" hidden="1" x14ac:dyDescent="0.25">
      <c r="A148" s="29" t="s">
        <v>110</v>
      </c>
      <c r="B148" s="8" t="s">
        <v>116</v>
      </c>
      <c r="C148" s="107" t="s">
        <v>151</v>
      </c>
      <c r="D148" s="1" t="s">
        <v>274</v>
      </c>
      <c r="E148" s="1"/>
      <c r="F148" s="51" t="s">
        <v>296</v>
      </c>
      <c r="G148" s="6" t="s">
        <v>296</v>
      </c>
      <c r="H148" s="5" t="s">
        <v>1</v>
      </c>
      <c r="I148" s="40" t="s">
        <v>338</v>
      </c>
      <c r="J148" s="67" t="s">
        <v>296</v>
      </c>
      <c r="K148" s="102"/>
    </row>
    <row r="149" spans="1:11" hidden="1" x14ac:dyDescent="0.25">
      <c r="A149" s="30" t="s">
        <v>102</v>
      </c>
      <c r="B149" s="1" t="s">
        <v>107</v>
      </c>
      <c r="C149" s="107" t="s">
        <v>151</v>
      </c>
      <c r="D149" s="5" t="s">
        <v>274</v>
      </c>
      <c r="E149" s="5"/>
      <c r="F149" s="51">
        <v>9</v>
      </c>
      <c r="G149" s="6" t="s">
        <v>135</v>
      </c>
      <c r="H149" s="5" t="s">
        <v>2</v>
      </c>
      <c r="I149" s="40" t="s">
        <v>338</v>
      </c>
      <c r="J149" s="67">
        <f>+[1]CONSOLIDADO!$G$159</f>
        <v>75.519713261648761</v>
      </c>
      <c r="K149" s="102"/>
    </row>
    <row r="150" spans="1:11" ht="16.5" hidden="1" customHeight="1" x14ac:dyDescent="0.25">
      <c r="A150" s="30" t="s">
        <v>71</v>
      </c>
      <c r="B150" s="1" t="s">
        <v>242</v>
      </c>
      <c r="C150" s="107" t="s">
        <v>151</v>
      </c>
      <c r="D150" s="5" t="s">
        <v>274</v>
      </c>
      <c r="E150" s="5"/>
      <c r="F150" s="51">
        <v>10</v>
      </c>
      <c r="G150" s="6" t="s">
        <v>34</v>
      </c>
      <c r="H150" s="5" t="s">
        <v>2</v>
      </c>
      <c r="I150" s="40" t="s">
        <v>338</v>
      </c>
      <c r="J150" s="67">
        <v>44.22</v>
      </c>
      <c r="K150" s="102"/>
    </row>
    <row r="151" spans="1:11" ht="16.5" hidden="1" customHeight="1" x14ac:dyDescent="0.25">
      <c r="A151" s="30" t="s">
        <v>71</v>
      </c>
      <c r="B151" s="1" t="s">
        <v>72</v>
      </c>
      <c r="C151" s="109" t="s">
        <v>151</v>
      </c>
      <c r="D151" s="5" t="s">
        <v>274</v>
      </c>
      <c r="E151" s="5"/>
      <c r="F151" s="51">
        <v>10</v>
      </c>
      <c r="G151" s="6" t="s">
        <v>27</v>
      </c>
      <c r="H151" s="5" t="s">
        <v>2</v>
      </c>
      <c r="I151" s="40" t="s">
        <v>338</v>
      </c>
      <c r="J151" s="67">
        <v>30.250896000000001</v>
      </c>
      <c r="K151" s="102"/>
    </row>
    <row r="152" spans="1:11" ht="15" hidden="1" customHeight="1" x14ac:dyDescent="0.25">
      <c r="A152" s="29" t="s">
        <v>50</v>
      </c>
      <c r="B152" s="1" t="s">
        <v>56</v>
      </c>
      <c r="C152" s="109" t="s">
        <v>151</v>
      </c>
      <c r="D152" s="5" t="s">
        <v>274</v>
      </c>
      <c r="E152" s="5"/>
      <c r="F152" s="51" t="s">
        <v>296</v>
      </c>
      <c r="G152" s="6" t="s">
        <v>296</v>
      </c>
      <c r="H152" s="5" t="s">
        <v>1</v>
      </c>
      <c r="I152" s="40" t="s">
        <v>338</v>
      </c>
      <c r="J152" s="67" t="s">
        <v>296</v>
      </c>
      <c r="K152" s="102"/>
    </row>
    <row r="153" spans="1:11" hidden="1" x14ac:dyDescent="0.25">
      <c r="A153" s="30" t="s">
        <v>102</v>
      </c>
      <c r="B153" s="1" t="s">
        <v>103</v>
      </c>
      <c r="C153" s="109" t="s">
        <v>151</v>
      </c>
      <c r="D153" s="5" t="s">
        <v>274</v>
      </c>
      <c r="E153" s="5"/>
      <c r="F153" s="51">
        <v>10</v>
      </c>
      <c r="G153" s="6" t="s">
        <v>6</v>
      </c>
      <c r="H153" s="5" t="s">
        <v>2</v>
      </c>
      <c r="I153" s="40" t="s">
        <v>338</v>
      </c>
      <c r="J153" s="67">
        <f>+[1]CONSOLIDADO!$G$178</f>
        <v>33.548387096774199</v>
      </c>
      <c r="K153" s="102"/>
    </row>
    <row r="154" spans="1:11" hidden="1" x14ac:dyDescent="0.25">
      <c r="A154" s="29" t="s">
        <v>110</v>
      </c>
      <c r="B154" s="8" t="s">
        <v>245</v>
      </c>
      <c r="C154" s="109" t="s">
        <v>151</v>
      </c>
      <c r="D154" s="8" t="s">
        <v>274</v>
      </c>
      <c r="E154" s="8" t="s">
        <v>380</v>
      </c>
      <c r="F154" s="51">
        <v>10</v>
      </c>
      <c r="G154" s="6" t="s">
        <v>32</v>
      </c>
      <c r="H154" s="5" t="s">
        <v>2</v>
      </c>
      <c r="I154" s="40" t="s">
        <v>338</v>
      </c>
      <c r="J154" s="67">
        <f>+[1]CONSOLIDADO!$G$186</f>
        <v>64.659498207885292</v>
      </c>
      <c r="K154" s="102"/>
    </row>
    <row r="155" spans="1:11" ht="12.75" hidden="1" customHeight="1" x14ac:dyDescent="0.25">
      <c r="A155" s="30" t="s">
        <v>58</v>
      </c>
      <c r="B155" s="8" t="s">
        <v>60</v>
      </c>
      <c r="C155" s="109" t="s">
        <v>151</v>
      </c>
      <c r="D155" s="5" t="s">
        <v>274</v>
      </c>
      <c r="E155" s="5"/>
      <c r="F155" s="51">
        <v>10</v>
      </c>
      <c r="G155" s="6" t="s">
        <v>27</v>
      </c>
      <c r="H155" s="5" t="s">
        <v>2</v>
      </c>
      <c r="I155" s="40" t="s">
        <v>338</v>
      </c>
      <c r="J155" s="67">
        <f>+[1]CONSOLIDADO!$G$196</f>
        <v>50.967741935483858</v>
      </c>
      <c r="K155" s="102"/>
    </row>
    <row r="156" spans="1:11" ht="16.5" hidden="1" customHeight="1" x14ac:dyDescent="0.25">
      <c r="A156" s="29" t="s">
        <v>50</v>
      </c>
      <c r="B156" s="1" t="s">
        <v>247</v>
      </c>
      <c r="C156" s="109" t="s">
        <v>151</v>
      </c>
      <c r="D156" s="5" t="s">
        <v>274</v>
      </c>
      <c r="E156" s="5"/>
      <c r="F156" s="51">
        <v>13</v>
      </c>
      <c r="G156" s="6" t="s">
        <v>121</v>
      </c>
      <c r="H156" s="5" t="s">
        <v>2</v>
      </c>
      <c r="I156" s="40" t="s">
        <v>338</v>
      </c>
      <c r="J156" s="67">
        <f>+[1]CONSOLIDADO!$G$203</f>
        <v>63.315412186379923</v>
      </c>
      <c r="K156" s="102"/>
    </row>
    <row r="157" spans="1:11" hidden="1" x14ac:dyDescent="0.25">
      <c r="A157" s="30" t="s">
        <v>71</v>
      </c>
      <c r="B157" s="1" t="s">
        <v>74</v>
      </c>
      <c r="C157" s="109" t="s">
        <v>151</v>
      </c>
      <c r="D157" s="5" t="s">
        <v>274</v>
      </c>
      <c r="E157" s="5"/>
      <c r="F157" s="51">
        <v>10</v>
      </c>
      <c r="G157" s="6" t="s">
        <v>6</v>
      </c>
      <c r="H157" s="5" t="s">
        <v>2</v>
      </c>
      <c r="I157" s="40" t="s">
        <v>338</v>
      </c>
      <c r="J157" s="67">
        <f>+[1]CONSOLIDADO!$G$205</f>
        <v>45.304659498207897</v>
      </c>
      <c r="K157" s="102"/>
    </row>
    <row r="158" spans="1:11" s="48" customFormat="1" hidden="1" x14ac:dyDescent="0.25">
      <c r="A158" s="30" t="s">
        <v>222</v>
      </c>
      <c r="B158" s="8" t="s">
        <v>248</v>
      </c>
      <c r="C158" s="109" t="s">
        <v>151</v>
      </c>
      <c r="D158" s="5" t="s">
        <v>274</v>
      </c>
      <c r="E158" s="106"/>
      <c r="F158" s="51">
        <v>10</v>
      </c>
      <c r="G158" s="6" t="s">
        <v>9</v>
      </c>
      <c r="H158" s="5" t="s">
        <v>2</v>
      </c>
      <c r="I158" s="40" t="s">
        <v>338</v>
      </c>
      <c r="J158" s="67">
        <f>+[1]CONSOLIDADO!$G$212</f>
        <v>42.078853046594993</v>
      </c>
      <c r="K158" s="102"/>
    </row>
    <row r="159" spans="1:11" hidden="1" x14ac:dyDescent="0.25">
      <c r="A159" s="30" t="s">
        <v>71</v>
      </c>
      <c r="B159" s="1" t="s">
        <v>73</v>
      </c>
      <c r="C159" s="109" t="s">
        <v>151</v>
      </c>
      <c r="D159" s="5" t="s">
        <v>274</v>
      </c>
      <c r="E159" s="5"/>
      <c r="F159" s="51">
        <v>9</v>
      </c>
      <c r="G159" s="6" t="s">
        <v>21</v>
      </c>
      <c r="H159" s="5" t="s">
        <v>2</v>
      </c>
      <c r="I159" s="40" t="s">
        <v>338</v>
      </c>
      <c r="J159" s="67">
        <f>+[1]CONSOLIDADO!$G$228</f>
        <v>68.602150537634429</v>
      </c>
      <c r="K159" s="102"/>
    </row>
    <row r="160" spans="1:11" hidden="1" x14ac:dyDescent="0.25">
      <c r="A160" s="29" t="s">
        <v>41</v>
      </c>
      <c r="B160" s="2" t="s">
        <v>20</v>
      </c>
      <c r="C160" s="109" t="s">
        <v>151</v>
      </c>
      <c r="D160" s="5" t="s">
        <v>274</v>
      </c>
      <c r="E160" s="5"/>
      <c r="F160" s="51">
        <v>9</v>
      </c>
      <c r="G160" s="6" t="s">
        <v>21</v>
      </c>
      <c r="H160" s="5" t="s">
        <v>2</v>
      </c>
      <c r="I160" s="40" t="s">
        <v>338</v>
      </c>
      <c r="J160" s="67">
        <f>+[1]CONSOLIDADO!$G$228</f>
        <v>68.602150537634429</v>
      </c>
      <c r="K160" s="102"/>
    </row>
    <row r="161" spans="1:11" hidden="1" x14ac:dyDescent="0.25">
      <c r="A161" s="29" t="s">
        <v>110</v>
      </c>
      <c r="B161" s="8" t="s">
        <v>117</v>
      </c>
      <c r="C161" s="109" t="s">
        <v>118</v>
      </c>
      <c r="D161" s="1" t="s">
        <v>274</v>
      </c>
      <c r="E161" s="1"/>
      <c r="F161" s="51" t="s">
        <v>296</v>
      </c>
      <c r="G161" s="6" t="s">
        <v>296</v>
      </c>
      <c r="H161" s="5" t="s">
        <v>2</v>
      </c>
      <c r="I161" s="40" t="s">
        <v>338</v>
      </c>
      <c r="J161" s="67">
        <v>32</v>
      </c>
      <c r="K161" s="102"/>
    </row>
    <row r="162" spans="1:11" hidden="1" x14ac:dyDescent="0.25">
      <c r="A162" s="29" t="s">
        <v>43</v>
      </c>
      <c r="B162" s="8" t="s">
        <v>48</v>
      </c>
      <c r="C162" s="109" t="s">
        <v>151</v>
      </c>
      <c r="D162" s="5" t="s">
        <v>274</v>
      </c>
      <c r="E162" s="5"/>
      <c r="F162" s="51">
        <f>2026-2016</f>
        <v>10</v>
      </c>
      <c r="G162" s="6" t="s">
        <v>146</v>
      </c>
      <c r="H162" s="5" t="s">
        <v>2</v>
      </c>
      <c r="I162" s="40" t="s">
        <v>338</v>
      </c>
      <c r="J162" s="67">
        <f>+[1]CONSOLIDADO!$G$242</f>
        <v>57.007168458781358</v>
      </c>
      <c r="K162" s="102"/>
    </row>
    <row r="163" spans="1:11" hidden="1" x14ac:dyDescent="0.25">
      <c r="A163" s="32" t="s">
        <v>224</v>
      </c>
      <c r="B163" s="2" t="s">
        <v>253</v>
      </c>
      <c r="C163" s="109" t="s">
        <v>151</v>
      </c>
      <c r="D163" s="17" t="s">
        <v>274</v>
      </c>
      <c r="E163" s="17"/>
      <c r="F163" s="51">
        <f>2034-2022</f>
        <v>12</v>
      </c>
      <c r="G163" s="6" t="s">
        <v>311</v>
      </c>
      <c r="H163" s="5" t="s">
        <v>2</v>
      </c>
      <c r="I163" s="40" t="s">
        <v>338</v>
      </c>
      <c r="J163" s="67">
        <f>+[1]CONSOLIDADO!$G$250</f>
        <v>93.333333333333314</v>
      </c>
      <c r="K163" s="102"/>
    </row>
    <row r="164" spans="1:11" hidden="1" x14ac:dyDescent="0.25">
      <c r="A164" s="29" t="s">
        <v>129</v>
      </c>
      <c r="B164" s="8" t="s">
        <v>129</v>
      </c>
      <c r="C164" s="109" t="s">
        <v>151</v>
      </c>
      <c r="D164" s="5" t="s">
        <v>274</v>
      </c>
      <c r="E164" s="5"/>
      <c r="F164" s="51">
        <f>2025-2016</f>
        <v>9</v>
      </c>
      <c r="G164" s="6" t="s">
        <v>219</v>
      </c>
      <c r="H164" s="5" t="s">
        <v>2</v>
      </c>
      <c r="I164" s="40" t="s">
        <v>338</v>
      </c>
      <c r="J164" s="67">
        <f>+[1]CONSOLIDADO!$G$262</f>
        <v>30.788530465949826</v>
      </c>
      <c r="K164" s="102"/>
    </row>
    <row r="165" spans="1:11" hidden="1" x14ac:dyDescent="0.25">
      <c r="A165" s="146" t="s">
        <v>224</v>
      </c>
      <c r="B165" s="22" t="s">
        <v>254</v>
      </c>
      <c r="C165" s="144" t="s">
        <v>151</v>
      </c>
      <c r="D165" s="3" t="s">
        <v>274</v>
      </c>
      <c r="E165" s="54" t="s">
        <v>161</v>
      </c>
      <c r="F165" s="54">
        <v>10</v>
      </c>
      <c r="G165" s="16" t="s">
        <v>6</v>
      </c>
      <c r="H165" s="15" t="s">
        <v>2</v>
      </c>
      <c r="I165" s="42" t="s">
        <v>338</v>
      </c>
      <c r="J165" s="74">
        <f>+[1]CONSOLIDADO!$G$266</f>
        <v>77.849462365591421</v>
      </c>
      <c r="K165" s="148"/>
    </row>
    <row r="166" spans="1:11" hidden="1" x14ac:dyDescent="0.25">
      <c r="A166" s="47" t="s">
        <v>50</v>
      </c>
      <c r="B166" s="2" t="s">
        <v>54</v>
      </c>
      <c r="C166" s="110" t="s">
        <v>151</v>
      </c>
      <c r="D166" s="23" t="s">
        <v>274</v>
      </c>
      <c r="E166" s="23"/>
      <c r="F166" s="55">
        <f>2025-2015</f>
        <v>10</v>
      </c>
      <c r="G166" s="19" t="s">
        <v>6</v>
      </c>
      <c r="H166" s="23" t="s">
        <v>2</v>
      </c>
      <c r="I166" s="43" t="s">
        <v>338</v>
      </c>
      <c r="J166" s="72">
        <f>+[1]CONSOLIDADO!$G$272</f>
        <v>50.268817204301065</v>
      </c>
      <c r="K166" s="102"/>
    </row>
    <row r="167" spans="1:11" hidden="1" x14ac:dyDescent="0.25">
      <c r="A167" s="31" t="s">
        <v>50</v>
      </c>
      <c r="B167" s="9" t="s">
        <v>53</v>
      </c>
      <c r="C167" s="111" t="s">
        <v>151</v>
      </c>
      <c r="D167" s="10" t="s">
        <v>274</v>
      </c>
      <c r="E167" s="10"/>
      <c r="F167" s="52">
        <f>2022-2017</f>
        <v>5</v>
      </c>
      <c r="G167" s="11" t="s">
        <v>309</v>
      </c>
      <c r="H167" s="10" t="s">
        <v>2</v>
      </c>
      <c r="I167" s="41" t="s">
        <v>338</v>
      </c>
      <c r="J167" s="70">
        <f>+[1]CONSOLIDADO!$G$280</f>
        <v>64.659498207885306</v>
      </c>
      <c r="K167" s="102"/>
    </row>
    <row r="168" spans="1:11" hidden="1" x14ac:dyDescent="0.25">
      <c r="A168" s="30" t="s">
        <v>61</v>
      </c>
      <c r="B168" s="8" t="s">
        <v>70</v>
      </c>
      <c r="C168" s="109" t="s">
        <v>151</v>
      </c>
      <c r="D168" s="5" t="s">
        <v>274</v>
      </c>
      <c r="E168" s="5"/>
      <c r="F168" s="51">
        <f>2025-2015</f>
        <v>10</v>
      </c>
      <c r="G168" s="6" t="s">
        <v>6</v>
      </c>
      <c r="H168" s="5" t="s">
        <v>2</v>
      </c>
      <c r="I168" s="40" t="s">
        <v>338</v>
      </c>
      <c r="J168" s="67">
        <f>+[1]CONSOLIDADO!$G$282</f>
        <v>40.573476702508962</v>
      </c>
      <c r="K168" s="102"/>
    </row>
    <row r="169" spans="1:11" hidden="1" x14ac:dyDescent="0.25">
      <c r="A169" s="30" t="s">
        <v>61</v>
      </c>
      <c r="B169" s="8" t="s">
        <v>65</v>
      </c>
      <c r="C169" s="109" t="s">
        <v>118</v>
      </c>
      <c r="D169" s="5" t="s">
        <v>274</v>
      </c>
      <c r="E169" s="5"/>
      <c r="F169" s="51">
        <f>2025-2015</f>
        <v>10</v>
      </c>
      <c r="G169" s="6" t="s">
        <v>6</v>
      </c>
      <c r="H169" s="5" t="s">
        <v>2</v>
      </c>
      <c r="I169" s="40" t="s">
        <v>338</v>
      </c>
      <c r="J169" s="67">
        <f>+[1]CONSOLIDADO!$G$288</f>
        <v>37.724014336917577</v>
      </c>
      <c r="K169" s="102"/>
    </row>
    <row r="170" spans="1:11" hidden="1" x14ac:dyDescent="0.25">
      <c r="A170" s="30" t="s">
        <v>79</v>
      </c>
      <c r="B170" s="8" t="s">
        <v>84</v>
      </c>
      <c r="C170" s="109" t="s">
        <v>151</v>
      </c>
      <c r="D170" s="5" t="s">
        <v>274</v>
      </c>
      <c r="E170" s="5"/>
      <c r="F170" s="51">
        <v>10</v>
      </c>
      <c r="G170" s="6" t="s">
        <v>29</v>
      </c>
      <c r="H170" s="5" t="s">
        <v>2</v>
      </c>
      <c r="I170" s="40" t="s">
        <v>338</v>
      </c>
      <c r="J170" s="67" t="s">
        <v>296</v>
      </c>
      <c r="K170" s="102"/>
    </row>
    <row r="171" spans="1:11" ht="14.25" hidden="1" customHeight="1" x14ac:dyDescent="0.25">
      <c r="A171" s="30" t="s">
        <v>102</v>
      </c>
      <c r="B171" s="1" t="s">
        <v>255</v>
      </c>
      <c r="C171" s="109" t="s">
        <v>151</v>
      </c>
      <c r="D171" s="5" t="s">
        <v>274</v>
      </c>
      <c r="E171" s="5"/>
      <c r="F171" s="51">
        <v>9</v>
      </c>
      <c r="G171" s="6" t="s">
        <v>131</v>
      </c>
      <c r="H171" s="5" t="s">
        <v>2</v>
      </c>
      <c r="I171" s="40" t="s">
        <v>338</v>
      </c>
      <c r="J171" s="67">
        <f>+[1]CONSOLIDADO!$G$296</f>
        <v>44.498207885304673</v>
      </c>
      <c r="K171" s="102"/>
    </row>
    <row r="172" spans="1:11" hidden="1" x14ac:dyDescent="0.25">
      <c r="A172" s="31" t="s">
        <v>129</v>
      </c>
      <c r="B172" s="9" t="s">
        <v>130</v>
      </c>
      <c r="C172" s="111" t="s">
        <v>151</v>
      </c>
      <c r="D172" s="10" t="s">
        <v>274</v>
      </c>
      <c r="E172" s="10"/>
      <c r="F172" s="52" t="s">
        <v>296</v>
      </c>
      <c r="G172" s="11" t="s">
        <v>296</v>
      </c>
      <c r="H172" s="10" t="s">
        <v>2</v>
      </c>
      <c r="I172" s="41" t="s">
        <v>338</v>
      </c>
      <c r="J172" s="70">
        <f>+[1]CONSOLIDADO!$G$300</f>
        <v>46.379928315412194</v>
      </c>
      <c r="K172" s="102"/>
    </row>
    <row r="173" spans="1:11" hidden="1" x14ac:dyDescent="0.25">
      <c r="A173" s="30" t="s">
        <v>102</v>
      </c>
      <c r="B173" s="1" t="s">
        <v>104</v>
      </c>
      <c r="C173" s="109" t="s">
        <v>151</v>
      </c>
      <c r="D173" s="5" t="s">
        <v>274</v>
      </c>
      <c r="E173" s="5"/>
      <c r="F173" s="51">
        <v>11</v>
      </c>
      <c r="G173" s="6" t="s">
        <v>218</v>
      </c>
      <c r="H173" s="5" t="s">
        <v>2</v>
      </c>
      <c r="I173" s="40" t="s">
        <v>338</v>
      </c>
      <c r="J173" s="67">
        <f>+[1]CONSOLIDADO!$G$301</f>
        <v>51.254480286738357</v>
      </c>
      <c r="K173" s="102"/>
    </row>
    <row r="174" spans="1:11" hidden="1" x14ac:dyDescent="0.25">
      <c r="A174" s="30" t="s">
        <v>58</v>
      </c>
      <c r="B174" s="8" t="s">
        <v>59</v>
      </c>
      <c r="C174" s="109" t="s">
        <v>151</v>
      </c>
      <c r="D174" s="5" t="s">
        <v>274</v>
      </c>
      <c r="E174" s="5"/>
      <c r="F174" s="51">
        <v>10</v>
      </c>
      <c r="G174" s="6" t="s">
        <v>32</v>
      </c>
      <c r="H174" s="5" t="s">
        <v>1</v>
      </c>
      <c r="I174" s="40" t="s">
        <v>338</v>
      </c>
      <c r="J174" s="67">
        <f>+[1]CONSOLIDADO!$G$307</f>
        <v>94</v>
      </c>
      <c r="K174" s="102"/>
    </row>
    <row r="175" spans="1:11" hidden="1" x14ac:dyDescent="0.25">
      <c r="A175" s="30" t="s">
        <v>61</v>
      </c>
      <c r="B175" s="8" t="s">
        <v>62</v>
      </c>
      <c r="C175" s="109" t="s">
        <v>151</v>
      </c>
      <c r="D175" s="5" t="s">
        <v>274</v>
      </c>
      <c r="E175" s="5"/>
      <c r="F175" s="51">
        <v>10</v>
      </c>
      <c r="G175" s="6" t="s">
        <v>19</v>
      </c>
      <c r="H175" s="5" t="s">
        <v>2</v>
      </c>
      <c r="I175" s="40" t="s">
        <v>338</v>
      </c>
      <c r="J175" s="67">
        <f>+[1]CONSOLIDADO!$G$311</f>
        <v>29.713261648745522</v>
      </c>
      <c r="K175" s="102"/>
    </row>
    <row r="176" spans="1:11" hidden="1" x14ac:dyDescent="0.25">
      <c r="A176" s="29" t="s">
        <v>50</v>
      </c>
      <c r="B176" s="1" t="s">
        <v>55</v>
      </c>
      <c r="C176" s="109" t="s">
        <v>151</v>
      </c>
      <c r="D176" s="5" t="s">
        <v>274</v>
      </c>
      <c r="E176" s="5"/>
      <c r="F176" s="52">
        <f>2022-2016</f>
        <v>6</v>
      </c>
      <c r="G176" s="6" t="s">
        <v>217</v>
      </c>
      <c r="H176" s="5" t="s">
        <v>2</v>
      </c>
      <c r="I176" s="40" t="s">
        <v>338</v>
      </c>
      <c r="J176" s="67">
        <f>+[1]CONSOLIDADO!$G$322</f>
        <v>73.620071684587813</v>
      </c>
      <c r="K176" s="102"/>
    </row>
    <row r="177" spans="1:11" ht="42.75" hidden="1" x14ac:dyDescent="0.25">
      <c r="A177" s="29" t="s">
        <v>41</v>
      </c>
      <c r="B177" s="12" t="s">
        <v>12</v>
      </c>
      <c r="C177" s="109" t="s">
        <v>118</v>
      </c>
      <c r="D177" s="5" t="s">
        <v>274</v>
      </c>
      <c r="E177" s="5"/>
      <c r="F177" s="51">
        <v>10</v>
      </c>
      <c r="G177" s="6" t="s">
        <v>34</v>
      </c>
      <c r="H177" s="5" t="s">
        <v>2</v>
      </c>
      <c r="I177" s="40" t="s">
        <v>338</v>
      </c>
      <c r="J177" s="67">
        <f>+[1]CONSOLIDADO!$G$335</f>
        <v>58.655913978494631</v>
      </c>
      <c r="K177" s="102"/>
    </row>
    <row r="178" spans="1:11" hidden="1" x14ac:dyDescent="0.25">
      <c r="A178" s="30" t="s">
        <v>102</v>
      </c>
      <c r="B178" s="1" t="s">
        <v>256</v>
      </c>
      <c r="C178" s="109" t="s">
        <v>151</v>
      </c>
      <c r="D178" s="5" t="s">
        <v>274</v>
      </c>
      <c r="E178" s="5"/>
      <c r="F178" s="51">
        <f>2027-2018</f>
        <v>9</v>
      </c>
      <c r="G178" s="6" t="s">
        <v>135</v>
      </c>
      <c r="H178" s="5" t="s">
        <v>2</v>
      </c>
      <c r="I178" s="40" t="s">
        <v>338</v>
      </c>
      <c r="J178" s="67">
        <f>+[1]CONSOLIDADO!$G$345</f>
        <v>47.741935483870975</v>
      </c>
      <c r="K178" s="102"/>
    </row>
    <row r="179" spans="1:11" hidden="1" x14ac:dyDescent="0.25">
      <c r="A179" s="30" t="s">
        <v>79</v>
      </c>
      <c r="B179" s="8" t="s">
        <v>80</v>
      </c>
      <c r="C179" s="109" t="s">
        <v>151</v>
      </c>
      <c r="D179" s="5" t="s">
        <v>274</v>
      </c>
      <c r="E179" s="5"/>
      <c r="F179" s="51">
        <v>10</v>
      </c>
      <c r="G179" s="6" t="s">
        <v>27</v>
      </c>
      <c r="H179" s="5" t="s">
        <v>2</v>
      </c>
      <c r="I179" s="40" t="s">
        <v>338</v>
      </c>
      <c r="J179" s="67">
        <f>+[1]CONSOLIDADO!$G$351</f>
        <v>30.250896057347674</v>
      </c>
      <c r="K179" s="102"/>
    </row>
    <row r="180" spans="1:11" hidden="1" x14ac:dyDescent="0.25">
      <c r="A180" s="30" t="s">
        <v>222</v>
      </c>
      <c r="B180" s="8" t="s">
        <v>77</v>
      </c>
      <c r="C180" s="109" t="s">
        <v>151</v>
      </c>
      <c r="D180" s="5" t="s">
        <v>274</v>
      </c>
      <c r="E180" s="5"/>
      <c r="F180" s="51">
        <v>10</v>
      </c>
      <c r="G180" s="6" t="s">
        <v>11</v>
      </c>
      <c r="H180" s="5" t="s">
        <v>2</v>
      </c>
      <c r="I180" s="40" t="s">
        <v>338</v>
      </c>
      <c r="J180" s="67" t="s">
        <v>296</v>
      </c>
      <c r="K180" s="102"/>
    </row>
    <row r="181" spans="1:11" hidden="1" x14ac:dyDescent="0.25">
      <c r="A181" s="30" t="s">
        <v>61</v>
      </c>
      <c r="B181" s="8" t="s">
        <v>66</v>
      </c>
      <c r="C181" s="109" t="s">
        <v>118</v>
      </c>
      <c r="D181" s="5" t="s">
        <v>274</v>
      </c>
      <c r="E181" s="5"/>
      <c r="F181" s="51">
        <v>10</v>
      </c>
      <c r="G181" s="6" t="s">
        <v>29</v>
      </c>
      <c r="H181" s="5" t="s">
        <v>2</v>
      </c>
      <c r="I181" s="40" t="s">
        <v>338</v>
      </c>
      <c r="J181" s="67">
        <f>+[1]CONSOLIDADO!$G$357</f>
        <v>37.186379928315425</v>
      </c>
      <c r="K181" s="102"/>
    </row>
    <row r="182" spans="1:11" hidden="1" x14ac:dyDescent="0.25">
      <c r="A182" s="29" t="s">
        <v>43</v>
      </c>
      <c r="B182" s="8" t="s">
        <v>47</v>
      </c>
      <c r="C182" s="109" t="s">
        <v>151</v>
      </c>
      <c r="D182" s="5" t="s">
        <v>274</v>
      </c>
      <c r="E182" s="5"/>
      <c r="F182" s="51">
        <v>10</v>
      </c>
      <c r="G182" s="6" t="s">
        <v>27</v>
      </c>
      <c r="H182" s="5" t="s">
        <v>2</v>
      </c>
      <c r="I182" s="40" t="s">
        <v>338</v>
      </c>
      <c r="J182" s="67">
        <f>+[1]CONSOLIDADO!$G$361</f>
        <v>55.412186379928315</v>
      </c>
      <c r="K182" s="102"/>
    </row>
    <row r="183" spans="1:11" hidden="1" x14ac:dyDescent="0.25">
      <c r="A183" s="30" t="s">
        <v>102</v>
      </c>
      <c r="B183" s="1" t="s">
        <v>108</v>
      </c>
      <c r="C183" s="109" t="s">
        <v>151</v>
      </c>
      <c r="D183" s="5" t="s">
        <v>274</v>
      </c>
      <c r="E183" s="5"/>
      <c r="F183" s="51">
        <v>10</v>
      </c>
      <c r="G183" s="6" t="s">
        <v>27</v>
      </c>
      <c r="H183" s="5" t="s">
        <v>2</v>
      </c>
      <c r="I183" s="40" t="s">
        <v>338</v>
      </c>
      <c r="J183" s="67">
        <f>+[1]CONSOLIDADO!$G$374</f>
        <v>69.587813620071699</v>
      </c>
      <c r="K183" s="102"/>
    </row>
    <row r="184" spans="1:11" hidden="1" x14ac:dyDescent="0.25">
      <c r="A184" s="29" t="s">
        <v>110</v>
      </c>
      <c r="B184" s="8" t="s">
        <v>114</v>
      </c>
      <c r="C184" s="109" t="s">
        <v>118</v>
      </c>
      <c r="D184" s="17" t="s">
        <v>274</v>
      </c>
      <c r="E184" s="51" t="s">
        <v>315</v>
      </c>
      <c r="F184" s="51">
        <v>10</v>
      </c>
      <c r="G184" s="6" t="s">
        <v>29</v>
      </c>
      <c r="H184" s="5" t="s">
        <v>2</v>
      </c>
      <c r="I184" s="40" t="s">
        <v>338</v>
      </c>
      <c r="J184" s="67">
        <f>+[1]CONSOLIDADO!$G$375</f>
        <v>62.508960573476706</v>
      </c>
      <c r="K184" s="102"/>
    </row>
    <row r="185" spans="1:11" hidden="1" x14ac:dyDescent="0.25">
      <c r="A185" s="31" t="s">
        <v>223</v>
      </c>
      <c r="B185" s="9" t="s">
        <v>85</v>
      </c>
      <c r="C185" s="111" t="s">
        <v>118</v>
      </c>
      <c r="D185" s="10" t="s">
        <v>274</v>
      </c>
      <c r="E185" s="10"/>
      <c r="F185" s="52">
        <f>2024-2015</f>
        <v>9</v>
      </c>
      <c r="G185" s="11" t="s">
        <v>131</v>
      </c>
      <c r="H185" s="10" t="s">
        <v>2</v>
      </c>
      <c r="I185" s="41" t="s">
        <v>338</v>
      </c>
      <c r="J185" s="70">
        <f>+[1]CONSOLIDADO!$G$379</f>
        <v>55.286738351254492</v>
      </c>
      <c r="K185" s="102"/>
    </row>
    <row r="186" spans="1:11" hidden="1" x14ac:dyDescent="0.25">
      <c r="A186" s="29" t="s">
        <v>110</v>
      </c>
      <c r="B186" s="8" t="s">
        <v>112</v>
      </c>
      <c r="C186" s="109" t="s">
        <v>118</v>
      </c>
      <c r="D186" s="5" t="s">
        <v>274</v>
      </c>
      <c r="E186" s="51" t="s">
        <v>318</v>
      </c>
      <c r="F186" s="51">
        <v>10</v>
      </c>
      <c r="G186" s="6" t="s">
        <v>34</v>
      </c>
      <c r="H186" s="5" t="s">
        <v>2</v>
      </c>
      <c r="I186" s="40" t="s">
        <v>338</v>
      </c>
      <c r="J186" s="67">
        <f>+[1]CONSOLIDADO!$G$392</f>
        <v>34.982078853046609</v>
      </c>
      <c r="K186" s="102"/>
    </row>
    <row r="187" spans="1:11" hidden="1" x14ac:dyDescent="0.25">
      <c r="A187" s="29" t="s">
        <v>110</v>
      </c>
      <c r="B187" s="8" t="s">
        <v>113</v>
      </c>
      <c r="C187" s="109" t="s">
        <v>151</v>
      </c>
      <c r="D187" s="17" t="s">
        <v>274</v>
      </c>
      <c r="E187" s="51" t="s">
        <v>404</v>
      </c>
      <c r="F187" s="51">
        <v>10</v>
      </c>
      <c r="G187" s="6" t="s">
        <v>29</v>
      </c>
      <c r="H187" s="5" t="s">
        <v>2</v>
      </c>
      <c r="I187" s="40" t="s">
        <v>338</v>
      </c>
      <c r="J187" s="67">
        <f>+[1]CONSOLIDADO!$G$399</f>
        <v>59.982078853046602</v>
      </c>
      <c r="K187" s="102"/>
    </row>
    <row r="188" spans="1:11" s="48" customFormat="1" hidden="1" x14ac:dyDescent="0.25">
      <c r="A188" s="31" t="s">
        <v>223</v>
      </c>
      <c r="B188" s="9" t="s">
        <v>94</v>
      </c>
      <c r="C188" s="111" t="s">
        <v>151</v>
      </c>
      <c r="D188" s="10" t="s">
        <v>274</v>
      </c>
      <c r="E188" s="10"/>
      <c r="F188" s="52">
        <v>10</v>
      </c>
      <c r="G188" s="11" t="s">
        <v>27</v>
      </c>
      <c r="H188" s="10" t="s">
        <v>2</v>
      </c>
      <c r="I188" s="41" t="s">
        <v>338</v>
      </c>
      <c r="J188" s="70">
        <f>+[1]CONSOLIDADO!$G$405</f>
        <v>58.530465949820794</v>
      </c>
      <c r="K188" s="102"/>
    </row>
    <row r="189" spans="1:11" hidden="1" x14ac:dyDescent="0.25">
      <c r="A189" s="29" t="s">
        <v>110</v>
      </c>
      <c r="B189" s="8" t="s">
        <v>111</v>
      </c>
      <c r="C189" s="109" t="s">
        <v>118</v>
      </c>
      <c r="D189" s="17" t="s">
        <v>274</v>
      </c>
      <c r="E189" s="51" t="s">
        <v>326</v>
      </c>
      <c r="F189" s="51">
        <v>10</v>
      </c>
      <c r="G189" s="6" t="s">
        <v>34</v>
      </c>
      <c r="H189" s="5" t="s">
        <v>2</v>
      </c>
      <c r="I189" s="40" t="s">
        <v>338</v>
      </c>
      <c r="J189" s="67">
        <f>+[1]CONSOLIDADO!$G$408</f>
        <v>35.483870967741936</v>
      </c>
      <c r="K189" s="102"/>
    </row>
    <row r="190" spans="1:11" hidden="1" x14ac:dyDescent="0.25">
      <c r="A190" s="31" t="s">
        <v>223</v>
      </c>
      <c r="B190" s="9" t="s">
        <v>91</v>
      </c>
      <c r="C190" s="111" t="s">
        <v>118</v>
      </c>
      <c r="D190" s="10" t="s">
        <v>274</v>
      </c>
      <c r="E190" s="10"/>
      <c r="F190" s="52">
        <v>10</v>
      </c>
      <c r="G190" s="11" t="s">
        <v>9</v>
      </c>
      <c r="H190" s="10" t="s">
        <v>2</v>
      </c>
      <c r="I190" s="41" t="s">
        <v>338</v>
      </c>
      <c r="J190" s="70">
        <f>+[1]CONSOLIDADO!$G$418</f>
        <v>31.16487455197133</v>
      </c>
      <c r="K190" s="102"/>
    </row>
    <row r="191" spans="1:11" hidden="1" x14ac:dyDescent="0.25">
      <c r="A191" s="30" t="s">
        <v>102</v>
      </c>
      <c r="B191" s="1" t="s">
        <v>105</v>
      </c>
      <c r="C191" s="109" t="s">
        <v>151</v>
      </c>
      <c r="D191" s="5" t="s">
        <v>274</v>
      </c>
      <c r="E191" s="5"/>
      <c r="F191" s="51">
        <v>10</v>
      </c>
      <c r="G191" s="6" t="s">
        <v>120</v>
      </c>
      <c r="H191" s="5" t="s">
        <v>2</v>
      </c>
      <c r="I191" s="40" t="s">
        <v>338</v>
      </c>
      <c r="J191" s="67">
        <f>+[1]CONSOLIDADO!$G$433</f>
        <v>49.87455197132617</v>
      </c>
      <c r="K191" s="102"/>
    </row>
    <row r="192" spans="1:11" hidden="1" x14ac:dyDescent="0.25">
      <c r="A192" s="29" t="s">
        <v>43</v>
      </c>
      <c r="B192" s="8" t="s">
        <v>45</v>
      </c>
      <c r="C192" s="109" t="s">
        <v>151</v>
      </c>
      <c r="D192" s="5" t="s">
        <v>274</v>
      </c>
      <c r="E192" s="5"/>
      <c r="F192" s="51">
        <v>10</v>
      </c>
      <c r="G192" s="6" t="s">
        <v>6</v>
      </c>
      <c r="H192" s="5" t="s">
        <v>2</v>
      </c>
      <c r="I192" s="40" t="s">
        <v>338</v>
      </c>
      <c r="J192" s="67">
        <f>+[1]CONSOLIDADO!$G$440</f>
        <v>34.569892473118273</v>
      </c>
      <c r="K192" s="102"/>
    </row>
    <row r="193" spans="1:11" s="49" customFormat="1" hidden="1" x14ac:dyDescent="0.25">
      <c r="A193" s="29" t="s">
        <v>42</v>
      </c>
      <c r="B193" s="1" t="s">
        <v>33</v>
      </c>
      <c r="C193" s="109" t="s">
        <v>151</v>
      </c>
      <c r="D193" s="5" t="s">
        <v>274</v>
      </c>
      <c r="E193" s="5"/>
      <c r="F193" s="51">
        <v>10</v>
      </c>
      <c r="G193" s="6" t="s">
        <v>27</v>
      </c>
      <c r="H193" s="5" t="s">
        <v>2</v>
      </c>
      <c r="I193" s="40" t="s">
        <v>338</v>
      </c>
      <c r="J193" s="67">
        <f>+[1]CONSOLIDADO!$G$452</f>
        <v>44.19354838709679</v>
      </c>
      <c r="K193" s="102"/>
    </row>
    <row r="194" spans="1:11" hidden="1" x14ac:dyDescent="0.25">
      <c r="A194" s="29" t="s">
        <v>110</v>
      </c>
      <c r="B194" s="8" t="s">
        <v>110</v>
      </c>
      <c r="C194" s="109" t="s">
        <v>151</v>
      </c>
      <c r="D194" s="1" t="s">
        <v>274</v>
      </c>
      <c r="E194" s="51" t="s">
        <v>327</v>
      </c>
      <c r="F194" s="51">
        <v>10</v>
      </c>
      <c r="G194" s="6" t="s">
        <v>6</v>
      </c>
      <c r="H194" s="5" t="s">
        <v>2</v>
      </c>
      <c r="I194" s="40" t="s">
        <v>338</v>
      </c>
      <c r="J194" s="67">
        <f>+[1]CONSOLIDADO!$G$452</f>
        <v>44.19354838709679</v>
      </c>
      <c r="K194" s="102"/>
    </row>
    <row r="195" spans="1:11" hidden="1" x14ac:dyDescent="0.25">
      <c r="A195" s="29" t="s">
        <v>42</v>
      </c>
      <c r="B195" s="1" t="s">
        <v>28</v>
      </c>
      <c r="C195" s="109" t="s">
        <v>151</v>
      </c>
      <c r="D195" s="5" t="s">
        <v>274</v>
      </c>
      <c r="E195" s="5"/>
      <c r="F195" s="51">
        <v>10</v>
      </c>
      <c r="G195" s="6" t="s">
        <v>29</v>
      </c>
      <c r="H195" s="5" t="s">
        <v>2</v>
      </c>
      <c r="I195" s="40" t="s">
        <v>338</v>
      </c>
      <c r="J195" s="67">
        <f>+[1]CONSOLIDADO!$G$463</f>
        <v>59.892473118279568</v>
      </c>
      <c r="K195" s="102"/>
    </row>
    <row r="196" spans="1:11" hidden="1" x14ac:dyDescent="0.25">
      <c r="A196" s="30" t="s">
        <v>61</v>
      </c>
      <c r="B196" s="8" t="s">
        <v>261</v>
      </c>
      <c r="C196" s="109" t="s">
        <v>118</v>
      </c>
      <c r="D196" s="5" t="s">
        <v>274</v>
      </c>
      <c r="E196" s="5"/>
      <c r="F196" s="51">
        <v>10</v>
      </c>
      <c r="G196" s="6" t="s">
        <v>29</v>
      </c>
      <c r="H196" s="5" t="s">
        <v>2</v>
      </c>
      <c r="I196" s="40" t="s">
        <v>338</v>
      </c>
      <c r="J196" s="67">
        <f>+[1]CONSOLIDADO!$G$464</f>
        <v>40.681003584229401</v>
      </c>
      <c r="K196" s="102"/>
    </row>
    <row r="197" spans="1:11" hidden="1" x14ac:dyDescent="0.25">
      <c r="A197" s="30" t="s">
        <v>102</v>
      </c>
      <c r="B197" s="1" t="s">
        <v>109</v>
      </c>
      <c r="C197" s="109" t="s">
        <v>151</v>
      </c>
      <c r="D197" s="5" t="s">
        <v>274</v>
      </c>
      <c r="E197" s="5"/>
      <c r="F197" s="51">
        <v>9</v>
      </c>
      <c r="G197" s="6" t="s">
        <v>18</v>
      </c>
      <c r="H197" s="5" t="s">
        <v>2</v>
      </c>
      <c r="I197" s="40" t="s">
        <v>338</v>
      </c>
      <c r="J197" s="67">
        <f>+[1]CONSOLIDADO!$G$469</f>
        <v>47.921146953405021</v>
      </c>
      <c r="K197" s="102"/>
    </row>
    <row r="198" spans="1:11" hidden="1" x14ac:dyDescent="0.25">
      <c r="A198" s="30" t="s">
        <v>61</v>
      </c>
      <c r="B198" s="8" t="s">
        <v>69</v>
      </c>
      <c r="C198" s="109" t="s">
        <v>151</v>
      </c>
      <c r="D198" s="5" t="s">
        <v>274</v>
      </c>
      <c r="E198" s="5"/>
      <c r="F198" s="51">
        <v>12</v>
      </c>
      <c r="G198" s="6" t="s">
        <v>197</v>
      </c>
      <c r="H198" s="5" t="s">
        <v>2</v>
      </c>
      <c r="I198" s="40" t="s">
        <v>338</v>
      </c>
      <c r="J198" s="67">
        <f>+[1]CONSOLIDADO!$G$473</f>
        <v>33.207885304659506</v>
      </c>
      <c r="K198" s="102"/>
    </row>
    <row r="199" spans="1:11" hidden="1" x14ac:dyDescent="0.25">
      <c r="A199" s="30" t="s">
        <v>79</v>
      </c>
      <c r="B199" s="8" t="s">
        <v>83</v>
      </c>
      <c r="C199" s="109" t="s">
        <v>151</v>
      </c>
      <c r="D199" s="5" t="s">
        <v>274</v>
      </c>
      <c r="E199" s="5"/>
      <c r="F199" s="51">
        <v>10</v>
      </c>
      <c r="G199" s="6" t="s">
        <v>6</v>
      </c>
      <c r="H199" s="5" t="s">
        <v>2</v>
      </c>
      <c r="I199" s="40" t="s">
        <v>338</v>
      </c>
      <c r="J199" s="67">
        <f>+[1]CONSOLIDADO!$G$478</f>
        <v>70.591397849462368</v>
      </c>
      <c r="K199" s="102"/>
    </row>
    <row r="200" spans="1:11" hidden="1" x14ac:dyDescent="0.25">
      <c r="A200" s="29" t="s">
        <v>43</v>
      </c>
      <c r="B200" s="8" t="s">
        <v>44</v>
      </c>
      <c r="C200" s="109" t="s">
        <v>151</v>
      </c>
      <c r="D200" s="5" t="s">
        <v>274</v>
      </c>
      <c r="E200" s="5"/>
      <c r="F200" s="51">
        <f>2030-2016</f>
        <v>14</v>
      </c>
      <c r="G200" s="6" t="s">
        <v>123</v>
      </c>
      <c r="H200" s="5" t="s">
        <v>2</v>
      </c>
      <c r="I200" s="40" t="s">
        <v>338</v>
      </c>
      <c r="J200" s="67">
        <f>+[1]CONSOLIDADO!$G$483</f>
        <v>54.444444444444443</v>
      </c>
      <c r="K200" s="102"/>
    </row>
    <row r="201" spans="1:11" hidden="1" x14ac:dyDescent="0.25">
      <c r="A201" s="30" t="s">
        <v>61</v>
      </c>
      <c r="B201" s="8" t="s">
        <v>68</v>
      </c>
      <c r="C201" s="109" t="s">
        <v>151</v>
      </c>
      <c r="D201" s="5" t="s">
        <v>274</v>
      </c>
      <c r="E201" s="5"/>
      <c r="F201" s="51">
        <v>10</v>
      </c>
      <c r="G201" s="6" t="s">
        <v>29</v>
      </c>
      <c r="H201" s="5" t="s">
        <v>2</v>
      </c>
      <c r="I201" s="40" t="s">
        <v>338</v>
      </c>
      <c r="J201" s="67">
        <f>+'[4]IMP VEJEZ'!$W$43</f>
        <v>22.096774193548391</v>
      </c>
      <c r="K201" s="102"/>
    </row>
    <row r="202" spans="1:11" hidden="1" x14ac:dyDescent="0.25">
      <c r="A202" s="29" t="s">
        <v>41</v>
      </c>
      <c r="B202" s="2" t="s">
        <v>24</v>
      </c>
      <c r="C202" s="109" t="s">
        <v>151</v>
      </c>
      <c r="D202" s="5" t="s">
        <v>274</v>
      </c>
      <c r="E202" s="5"/>
      <c r="F202" s="51" t="s">
        <v>296</v>
      </c>
      <c r="G202" s="6" t="s">
        <v>296</v>
      </c>
      <c r="H202" s="5" t="s">
        <v>1</v>
      </c>
      <c r="I202" s="40" t="s">
        <v>338</v>
      </c>
      <c r="J202" s="67" t="s">
        <v>296</v>
      </c>
      <c r="K202" s="102"/>
    </row>
    <row r="203" spans="1:11" hidden="1" x14ac:dyDescent="0.25">
      <c r="A203" s="29" t="s">
        <v>223</v>
      </c>
      <c r="B203" s="8" t="s">
        <v>90</v>
      </c>
      <c r="C203" s="109" t="s">
        <v>151</v>
      </c>
      <c r="D203" s="5" t="s">
        <v>274</v>
      </c>
      <c r="E203" s="5"/>
      <c r="F203" s="51">
        <v>10</v>
      </c>
      <c r="G203" s="6" t="s">
        <v>6</v>
      </c>
      <c r="H203" s="5" t="s">
        <v>2</v>
      </c>
      <c r="I203" s="40" t="s">
        <v>338</v>
      </c>
      <c r="J203" s="67">
        <f>+[1]CONSOLIDADO!$G$505</f>
        <v>53.100358422939081</v>
      </c>
      <c r="K203" s="102"/>
    </row>
    <row r="204" spans="1:11" ht="42.75" hidden="1" x14ac:dyDescent="0.25">
      <c r="A204" s="29" t="s">
        <v>41</v>
      </c>
      <c r="B204" s="12" t="s">
        <v>12</v>
      </c>
      <c r="C204" s="109" t="s">
        <v>118</v>
      </c>
      <c r="D204" s="5" t="s">
        <v>275</v>
      </c>
      <c r="E204" s="5"/>
      <c r="F204" s="51">
        <f>2027-2018</f>
        <v>9</v>
      </c>
      <c r="G204" s="6" t="s">
        <v>135</v>
      </c>
      <c r="H204" s="5" t="s">
        <v>2</v>
      </c>
      <c r="I204" s="40" t="s">
        <v>339</v>
      </c>
      <c r="J204" s="67">
        <f>+[1]CONSOLIDADO!$G$330</f>
        <v>59.892473118279575</v>
      </c>
      <c r="K204" s="102"/>
    </row>
    <row r="205" spans="1:11" hidden="1" x14ac:dyDescent="0.25">
      <c r="A205" s="127" t="s">
        <v>224</v>
      </c>
      <c r="B205" s="9" t="s">
        <v>96</v>
      </c>
      <c r="C205" s="111" t="s">
        <v>151</v>
      </c>
      <c r="D205" s="145" t="s">
        <v>179</v>
      </c>
      <c r="E205" s="145"/>
      <c r="F205" s="52" t="s">
        <v>296</v>
      </c>
      <c r="G205" s="11" t="s">
        <v>296</v>
      </c>
      <c r="H205" s="10" t="s">
        <v>1</v>
      </c>
      <c r="I205" s="41" t="s">
        <v>207</v>
      </c>
      <c r="J205" s="70">
        <f>+[1]CONSOLIDADO!$G$135</f>
        <v>87.5</v>
      </c>
      <c r="K205" s="102"/>
    </row>
    <row r="206" spans="1:11" hidden="1" x14ac:dyDescent="0.25">
      <c r="A206" s="32" t="s">
        <v>224</v>
      </c>
      <c r="B206" s="2" t="s">
        <v>99</v>
      </c>
      <c r="C206" s="109" t="s">
        <v>151</v>
      </c>
      <c r="D206" s="2" t="s">
        <v>179</v>
      </c>
      <c r="E206" s="2"/>
      <c r="F206" s="51" t="s">
        <v>296</v>
      </c>
      <c r="G206" s="6" t="s">
        <v>296</v>
      </c>
      <c r="H206" s="5" t="s">
        <v>1</v>
      </c>
      <c r="I206" s="40" t="s">
        <v>207</v>
      </c>
      <c r="J206" s="67" t="s">
        <v>296</v>
      </c>
      <c r="K206" s="102"/>
    </row>
    <row r="207" spans="1:11" hidden="1" x14ac:dyDescent="0.25">
      <c r="A207" s="29" t="s">
        <v>41</v>
      </c>
      <c r="B207" s="2" t="s">
        <v>232</v>
      </c>
      <c r="C207" s="109" t="s">
        <v>151</v>
      </c>
      <c r="D207" s="121" t="s">
        <v>185</v>
      </c>
      <c r="E207" s="121"/>
      <c r="F207" s="51" t="s">
        <v>296</v>
      </c>
      <c r="G207" s="6" t="s">
        <v>296</v>
      </c>
      <c r="H207" s="5" t="s">
        <v>1</v>
      </c>
      <c r="I207" s="40" t="s">
        <v>7</v>
      </c>
      <c r="J207" s="67" t="s">
        <v>296</v>
      </c>
      <c r="K207" s="102"/>
    </row>
    <row r="208" spans="1:11" hidden="1" x14ac:dyDescent="0.25">
      <c r="A208" s="47" t="s">
        <v>41</v>
      </c>
      <c r="B208" s="2" t="s">
        <v>10</v>
      </c>
      <c r="C208" s="110" t="s">
        <v>151</v>
      </c>
      <c r="D208" s="123" t="s">
        <v>185</v>
      </c>
      <c r="E208" s="123"/>
      <c r="F208" s="98" t="s">
        <v>296</v>
      </c>
      <c r="G208" s="99" t="s">
        <v>296</v>
      </c>
      <c r="H208" s="123" t="s">
        <v>150</v>
      </c>
      <c r="I208" s="100" t="s">
        <v>7</v>
      </c>
      <c r="J208" s="124" t="s">
        <v>296</v>
      </c>
      <c r="K208" s="102"/>
    </row>
    <row r="209" spans="1:11" hidden="1" x14ac:dyDescent="0.25">
      <c r="A209" s="30" t="s">
        <v>222</v>
      </c>
      <c r="B209" s="8" t="s">
        <v>75</v>
      </c>
      <c r="C209" s="109" t="s">
        <v>151</v>
      </c>
      <c r="D209" s="5" t="s">
        <v>185</v>
      </c>
      <c r="E209" s="5"/>
      <c r="F209" s="51">
        <v>9</v>
      </c>
      <c r="G209" s="6" t="s">
        <v>135</v>
      </c>
      <c r="H209" s="5" t="s">
        <v>2</v>
      </c>
      <c r="I209" s="40" t="s">
        <v>7</v>
      </c>
      <c r="J209" s="67" t="s">
        <v>296</v>
      </c>
      <c r="K209" s="102"/>
    </row>
    <row r="210" spans="1:11" hidden="1" x14ac:dyDescent="0.25">
      <c r="A210" s="29" t="s">
        <v>223</v>
      </c>
      <c r="B210" s="8" t="s">
        <v>88</v>
      </c>
      <c r="C210" s="109" t="s">
        <v>151</v>
      </c>
      <c r="D210" s="5" t="s">
        <v>185</v>
      </c>
      <c r="E210" s="5"/>
      <c r="F210" s="51">
        <v>10</v>
      </c>
      <c r="G210" s="6" t="s">
        <v>34</v>
      </c>
      <c r="H210" s="5" t="s">
        <v>2</v>
      </c>
      <c r="I210" s="40" t="s">
        <v>7</v>
      </c>
      <c r="J210" s="66">
        <v>48.172043010752702</v>
      </c>
      <c r="K210" s="102"/>
    </row>
    <row r="211" spans="1:11" hidden="1" x14ac:dyDescent="0.25">
      <c r="A211" s="29" t="s">
        <v>110</v>
      </c>
      <c r="B211" s="8" t="s">
        <v>115</v>
      </c>
      <c r="C211" s="109" t="s">
        <v>151</v>
      </c>
      <c r="D211" s="5" t="s">
        <v>185</v>
      </c>
      <c r="E211" s="5" t="s">
        <v>393</v>
      </c>
      <c r="F211" s="51">
        <v>9</v>
      </c>
      <c r="G211" s="6" t="s">
        <v>4</v>
      </c>
      <c r="H211" s="5" t="s">
        <v>2</v>
      </c>
      <c r="I211" s="40" t="s">
        <v>7</v>
      </c>
      <c r="J211" s="66">
        <v>61.164874551971316</v>
      </c>
      <c r="K211" s="102"/>
    </row>
    <row r="212" spans="1:11" hidden="1" x14ac:dyDescent="0.25">
      <c r="A212" s="47" t="s">
        <v>223</v>
      </c>
      <c r="B212" s="2" t="s">
        <v>87</v>
      </c>
      <c r="C212" s="110" t="s">
        <v>151</v>
      </c>
      <c r="D212" s="105" t="s">
        <v>185</v>
      </c>
      <c r="E212" s="105"/>
      <c r="F212" s="55">
        <v>10</v>
      </c>
      <c r="G212" s="19" t="s">
        <v>146</v>
      </c>
      <c r="H212" s="23" t="s">
        <v>2</v>
      </c>
      <c r="I212" s="43" t="s">
        <v>7</v>
      </c>
      <c r="J212" s="72">
        <f>+[1]CONSOLIDADO!$G$170</f>
        <v>61.362007168458788</v>
      </c>
      <c r="K212" s="102"/>
    </row>
    <row r="213" spans="1:11" hidden="1" x14ac:dyDescent="0.25">
      <c r="A213" s="29"/>
      <c r="B213" s="1"/>
      <c r="C213" s="109"/>
      <c r="D213" s="121"/>
      <c r="E213" s="121"/>
      <c r="F213" s="51"/>
      <c r="G213" s="6"/>
      <c r="H213" s="5"/>
      <c r="I213" s="40"/>
      <c r="J213" s="67"/>
      <c r="K213" s="102"/>
    </row>
    <row r="214" spans="1:11" hidden="1" x14ac:dyDescent="0.25">
      <c r="A214" s="31" t="s">
        <v>50</v>
      </c>
      <c r="B214" s="9" t="s">
        <v>56</v>
      </c>
      <c r="C214" s="111" t="s">
        <v>151</v>
      </c>
      <c r="D214" s="130" t="s">
        <v>185</v>
      </c>
      <c r="E214" s="130"/>
      <c r="F214" s="52">
        <v>9</v>
      </c>
      <c r="G214" s="11" t="s">
        <v>127</v>
      </c>
      <c r="H214" s="10" t="s">
        <v>2</v>
      </c>
      <c r="I214" s="41" t="s">
        <v>7</v>
      </c>
      <c r="J214" s="67" t="s">
        <v>296</v>
      </c>
      <c r="K214" s="102"/>
    </row>
    <row r="215" spans="1:11" hidden="1" x14ac:dyDescent="0.25">
      <c r="A215" s="29" t="s">
        <v>50</v>
      </c>
      <c r="B215" s="1" t="s">
        <v>247</v>
      </c>
      <c r="C215" s="109" t="s">
        <v>151</v>
      </c>
      <c r="D215" s="121" t="s">
        <v>185</v>
      </c>
      <c r="E215" s="121"/>
      <c r="F215" s="51">
        <v>11</v>
      </c>
      <c r="G215" s="6" t="s">
        <v>120</v>
      </c>
      <c r="H215" s="5" t="s">
        <v>2</v>
      </c>
      <c r="I215" s="40" t="s">
        <v>7</v>
      </c>
      <c r="J215" s="67">
        <f>+[1]CONSOLIDADO!$G$199</f>
        <v>67.240143369175641</v>
      </c>
      <c r="K215" s="102"/>
    </row>
    <row r="216" spans="1:11" hidden="1" x14ac:dyDescent="0.25">
      <c r="A216" s="31" t="s">
        <v>50</v>
      </c>
      <c r="B216" s="9" t="s">
        <v>53</v>
      </c>
      <c r="C216" s="111" t="s">
        <v>151</v>
      </c>
      <c r="D216" s="130" t="s">
        <v>185</v>
      </c>
      <c r="E216" s="130"/>
      <c r="F216" s="52">
        <f>2022-2013</f>
        <v>9</v>
      </c>
      <c r="G216" s="11" t="s">
        <v>127</v>
      </c>
      <c r="H216" s="10" t="s">
        <v>2</v>
      </c>
      <c r="I216" s="41" t="s">
        <v>7</v>
      </c>
      <c r="J216" s="70" t="s">
        <v>296</v>
      </c>
      <c r="K216" s="102"/>
    </row>
    <row r="217" spans="1:11" hidden="1" x14ac:dyDescent="0.25">
      <c r="A217" s="31" t="s">
        <v>50</v>
      </c>
      <c r="B217" s="9" t="s">
        <v>55</v>
      </c>
      <c r="C217" s="111" t="s">
        <v>151</v>
      </c>
      <c r="D217" s="130" t="s">
        <v>185</v>
      </c>
      <c r="E217" s="52" t="s">
        <v>346</v>
      </c>
      <c r="F217" s="52">
        <v>11</v>
      </c>
      <c r="G217" s="11" t="s">
        <v>4</v>
      </c>
      <c r="H217" s="10" t="s">
        <v>150</v>
      </c>
      <c r="I217" s="41" t="s">
        <v>7</v>
      </c>
      <c r="J217" s="70">
        <f>+[1]CONSOLIDADO!$G$324</f>
        <v>76.774193548387117</v>
      </c>
      <c r="K217" s="102"/>
    </row>
    <row r="218" spans="1:11" hidden="1" x14ac:dyDescent="0.25">
      <c r="A218" s="31" t="s">
        <v>223</v>
      </c>
      <c r="B218" s="9" t="s">
        <v>91</v>
      </c>
      <c r="C218" s="111" t="s">
        <v>118</v>
      </c>
      <c r="D218" s="9" t="s">
        <v>185</v>
      </c>
      <c r="E218" s="9"/>
      <c r="F218" s="52">
        <v>10</v>
      </c>
      <c r="G218" s="11" t="s">
        <v>9</v>
      </c>
      <c r="H218" s="10" t="s">
        <v>2</v>
      </c>
      <c r="I218" s="41" t="s">
        <v>7</v>
      </c>
      <c r="J218" s="70">
        <f>+[1]CONSOLIDADO!$G$421</f>
        <v>36.236559139784958</v>
      </c>
      <c r="K218" s="102"/>
    </row>
    <row r="219" spans="1:11" hidden="1" x14ac:dyDescent="0.25">
      <c r="A219" s="30" t="s">
        <v>102</v>
      </c>
      <c r="B219" s="1" t="s">
        <v>105</v>
      </c>
      <c r="C219" s="109" t="s">
        <v>151</v>
      </c>
      <c r="D219" s="5" t="s">
        <v>185</v>
      </c>
      <c r="E219" s="5"/>
      <c r="F219" s="51">
        <v>11</v>
      </c>
      <c r="G219" s="6" t="s">
        <v>120</v>
      </c>
      <c r="H219" s="5" t="s">
        <v>2</v>
      </c>
      <c r="I219" s="40" t="s">
        <v>7</v>
      </c>
      <c r="J219" s="67">
        <f>+[1]CONSOLIDADO!$G$435</f>
        <v>53.261648745519729</v>
      </c>
      <c r="K219" s="102"/>
    </row>
    <row r="220" spans="1:11" hidden="1" x14ac:dyDescent="0.25">
      <c r="A220" s="31" t="s">
        <v>223</v>
      </c>
      <c r="B220" s="9" t="s">
        <v>85</v>
      </c>
      <c r="C220" s="111" t="s">
        <v>118</v>
      </c>
      <c r="D220" s="9" t="s">
        <v>344</v>
      </c>
      <c r="E220" s="9"/>
      <c r="F220" s="52">
        <f>2028-2019</f>
        <v>9</v>
      </c>
      <c r="G220" s="11" t="s">
        <v>136</v>
      </c>
      <c r="H220" s="10" t="s">
        <v>2</v>
      </c>
      <c r="I220" s="41" t="s">
        <v>133</v>
      </c>
      <c r="J220" s="70">
        <f>+[1]CONSOLIDADO!$G$381</f>
        <v>40.340501792114708</v>
      </c>
      <c r="K220" s="102"/>
    </row>
    <row r="221" spans="1:11" hidden="1" x14ac:dyDescent="0.25">
      <c r="A221" s="30" t="s">
        <v>102</v>
      </c>
      <c r="B221" s="1" t="s">
        <v>106</v>
      </c>
      <c r="C221" s="109" t="s">
        <v>151</v>
      </c>
      <c r="D221" s="5" t="s">
        <v>178</v>
      </c>
      <c r="E221" s="5"/>
      <c r="F221" s="51">
        <v>10</v>
      </c>
      <c r="G221" s="6" t="s">
        <v>11</v>
      </c>
      <c r="H221" s="5" t="s">
        <v>2</v>
      </c>
      <c r="I221" s="40" t="s">
        <v>148</v>
      </c>
      <c r="J221" s="66">
        <v>38.100358422939067</v>
      </c>
      <c r="K221" s="102"/>
    </row>
    <row r="222" spans="1:11" hidden="1" x14ac:dyDescent="0.25">
      <c r="A222" s="30" t="s">
        <v>102</v>
      </c>
      <c r="B222" s="1" t="s">
        <v>234</v>
      </c>
      <c r="C222" s="109" t="s">
        <v>151</v>
      </c>
      <c r="D222" s="5" t="s">
        <v>178</v>
      </c>
      <c r="E222" s="5"/>
      <c r="F222" s="51">
        <v>9</v>
      </c>
      <c r="G222" s="6" t="s">
        <v>136</v>
      </c>
      <c r="H222" s="5" t="s">
        <v>2</v>
      </c>
      <c r="I222" s="40" t="s">
        <v>148</v>
      </c>
      <c r="J222" s="67">
        <f>+[1]CONSOLIDADO!$G$40</f>
        <v>75.73476702508961</v>
      </c>
      <c r="K222" s="102"/>
    </row>
    <row r="223" spans="1:11" hidden="1" x14ac:dyDescent="0.25">
      <c r="A223" s="29" t="s">
        <v>223</v>
      </c>
      <c r="B223" s="8" t="s">
        <v>88</v>
      </c>
      <c r="C223" s="109" t="s">
        <v>151</v>
      </c>
      <c r="D223" s="5" t="s">
        <v>178</v>
      </c>
      <c r="E223" s="5"/>
      <c r="F223" s="51">
        <v>10</v>
      </c>
      <c r="G223" s="6" t="s">
        <v>27</v>
      </c>
      <c r="H223" s="5" t="s">
        <v>2</v>
      </c>
      <c r="I223" s="40" t="s">
        <v>148</v>
      </c>
      <c r="J223" s="66">
        <v>48.172043010752702</v>
      </c>
      <c r="K223" s="102"/>
    </row>
    <row r="224" spans="1:11" hidden="1" x14ac:dyDescent="0.25">
      <c r="A224" s="32" t="s">
        <v>224</v>
      </c>
      <c r="B224" s="2" t="s">
        <v>99</v>
      </c>
      <c r="C224" s="109" t="s">
        <v>151</v>
      </c>
      <c r="D224" s="2" t="s">
        <v>178</v>
      </c>
      <c r="E224" s="2"/>
      <c r="F224" s="51" t="s">
        <v>296</v>
      </c>
      <c r="G224" s="6" t="s">
        <v>296</v>
      </c>
      <c r="H224" s="5" t="s">
        <v>1</v>
      </c>
      <c r="I224" s="40" t="s">
        <v>148</v>
      </c>
      <c r="J224" s="67" t="s">
        <v>296</v>
      </c>
      <c r="K224" s="102"/>
    </row>
    <row r="225" spans="1:11" hidden="1" x14ac:dyDescent="0.25">
      <c r="A225" s="30" t="s">
        <v>102</v>
      </c>
      <c r="B225" s="1" t="s">
        <v>107</v>
      </c>
      <c r="C225" s="109" t="s">
        <v>151</v>
      </c>
      <c r="D225" s="1" t="s">
        <v>277</v>
      </c>
      <c r="E225" s="1"/>
      <c r="F225" s="51">
        <v>9</v>
      </c>
      <c r="G225" s="6" t="s">
        <v>219</v>
      </c>
      <c r="H225" s="5" t="s">
        <v>2</v>
      </c>
      <c r="I225" s="40" t="s">
        <v>202</v>
      </c>
      <c r="J225" s="67">
        <f>+[1]CONSOLIDADO!$G$150</f>
        <v>34.551971326164882</v>
      </c>
      <c r="K225" s="102"/>
    </row>
    <row r="226" spans="1:11" hidden="1" x14ac:dyDescent="0.25">
      <c r="A226" s="32" t="s">
        <v>224</v>
      </c>
      <c r="B226" s="2" t="s">
        <v>253</v>
      </c>
      <c r="C226" s="109" t="s">
        <v>151</v>
      </c>
      <c r="D226" s="8" t="s">
        <v>277</v>
      </c>
      <c r="E226" s="51" t="s">
        <v>173</v>
      </c>
      <c r="F226" s="51">
        <v>10</v>
      </c>
      <c r="G226" s="6" t="s">
        <v>34</v>
      </c>
      <c r="H226" s="5" t="s">
        <v>2</v>
      </c>
      <c r="I226" s="40" t="s">
        <v>202</v>
      </c>
      <c r="J226" s="67">
        <f>+[1]CONSOLIDADO!$G$246</f>
        <v>78.709677419354861</v>
      </c>
      <c r="K226" s="102"/>
    </row>
    <row r="227" spans="1:11" hidden="1" x14ac:dyDescent="0.25">
      <c r="A227" s="146" t="s">
        <v>224</v>
      </c>
      <c r="B227" s="22" t="s">
        <v>254</v>
      </c>
      <c r="C227" s="144" t="s">
        <v>151</v>
      </c>
      <c r="D227" s="147" t="s">
        <v>277</v>
      </c>
      <c r="E227" s="147"/>
      <c r="F227" s="54" t="s">
        <v>296</v>
      </c>
      <c r="G227" s="16" t="s">
        <v>296</v>
      </c>
      <c r="H227" s="15" t="s">
        <v>150</v>
      </c>
      <c r="I227" s="42" t="s">
        <v>202</v>
      </c>
      <c r="J227" s="74" t="s">
        <v>296</v>
      </c>
      <c r="K227" s="148"/>
    </row>
    <row r="228" spans="1:11" hidden="1" x14ac:dyDescent="0.25">
      <c r="A228" s="29" t="s">
        <v>50</v>
      </c>
      <c r="B228" s="1" t="s">
        <v>52</v>
      </c>
      <c r="C228" s="109" t="s">
        <v>151</v>
      </c>
      <c r="D228" s="5" t="s">
        <v>350</v>
      </c>
      <c r="E228" s="51" t="s">
        <v>351</v>
      </c>
      <c r="F228" s="51">
        <v>10</v>
      </c>
      <c r="G228" s="6" t="s">
        <v>27</v>
      </c>
      <c r="H228" s="5" t="s">
        <v>2</v>
      </c>
      <c r="I228" s="40" t="s">
        <v>352</v>
      </c>
      <c r="J228" s="67">
        <f>+[2]IMPLEMENTACIÓN!$W$43</f>
        <v>53.369175627240139</v>
      </c>
      <c r="K228" s="102"/>
    </row>
    <row r="229" spans="1:11" hidden="1" x14ac:dyDescent="0.25">
      <c r="A229" s="29" t="s">
        <v>41</v>
      </c>
      <c r="B229" s="2" t="s">
        <v>232</v>
      </c>
      <c r="C229" s="109" t="s">
        <v>151</v>
      </c>
      <c r="D229" s="5" t="s">
        <v>176</v>
      </c>
      <c r="E229" s="5"/>
      <c r="F229" s="51">
        <v>10</v>
      </c>
      <c r="G229" s="6" t="s">
        <v>6</v>
      </c>
      <c r="H229" s="5" t="s">
        <v>2</v>
      </c>
      <c r="I229" s="40" t="s">
        <v>8</v>
      </c>
      <c r="J229" s="66">
        <v>41.200716845878148</v>
      </c>
      <c r="K229" s="102"/>
    </row>
    <row r="230" spans="1:11" hidden="1" x14ac:dyDescent="0.25">
      <c r="A230" s="29" t="s">
        <v>41</v>
      </c>
      <c r="B230" s="2" t="s">
        <v>25</v>
      </c>
      <c r="C230" s="109" t="s">
        <v>151</v>
      </c>
      <c r="D230" s="5" t="s">
        <v>176</v>
      </c>
      <c r="E230" s="5"/>
      <c r="F230" s="51">
        <v>10</v>
      </c>
      <c r="G230" s="6" t="s">
        <v>27</v>
      </c>
      <c r="H230" s="5" t="s">
        <v>2</v>
      </c>
      <c r="I230" s="40" t="s">
        <v>8</v>
      </c>
      <c r="J230" s="66">
        <v>72.007168458781393</v>
      </c>
      <c r="K230" s="102"/>
    </row>
    <row r="231" spans="1:11" hidden="1" x14ac:dyDescent="0.25">
      <c r="A231" s="47" t="s">
        <v>41</v>
      </c>
      <c r="B231" s="2" t="s">
        <v>10</v>
      </c>
      <c r="C231" s="110" t="s">
        <v>151</v>
      </c>
      <c r="D231" s="123" t="s">
        <v>176</v>
      </c>
      <c r="E231" s="123"/>
      <c r="F231" s="98" t="s">
        <v>296</v>
      </c>
      <c r="G231" s="99" t="s">
        <v>296</v>
      </c>
      <c r="H231" s="123" t="s">
        <v>2</v>
      </c>
      <c r="I231" s="100" t="s">
        <v>8</v>
      </c>
      <c r="J231" s="124" t="s">
        <v>296</v>
      </c>
      <c r="K231" s="102"/>
    </row>
    <row r="232" spans="1:11" hidden="1" x14ac:dyDescent="0.25">
      <c r="A232" s="30" t="s">
        <v>102</v>
      </c>
      <c r="B232" s="1" t="s">
        <v>106</v>
      </c>
      <c r="C232" s="109" t="s">
        <v>151</v>
      </c>
      <c r="D232" s="5" t="s">
        <v>176</v>
      </c>
      <c r="E232" s="51" t="s">
        <v>379</v>
      </c>
      <c r="F232" s="51">
        <v>9</v>
      </c>
      <c r="G232" s="40" t="s">
        <v>136</v>
      </c>
      <c r="H232" s="5" t="s">
        <v>1</v>
      </c>
      <c r="I232" s="40" t="s">
        <v>8</v>
      </c>
      <c r="J232" s="66">
        <v>33.942652329749116</v>
      </c>
      <c r="K232" s="102"/>
    </row>
    <row r="233" spans="1:11" hidden="1" x14ac:dyDescent="0.25">
      <c r="A233" s="30" t="s">
        <v>222</v>
      </c>
      <c r="B233" s="8" t="s">
        <v>75</v>
      </c>
      <c r="C233" s="109" t="s">
        <v>151</v>
      </c>
      <c r="D233" s="5" t="s">
        <v>176</v>
      </c>
      <c r="E233" s="5"/>
      <c r="F233" s="51">
        <v>10</v>
      </c>
      <c r="G233" s="6" t="s">
        <v>34</v>
      </c>
      <c r="H233" s="5" t="s">
        <v>2</v>
      </c>
      <c r="I233" s="40" t="s">
        <v>8</v>
      </c>
      <c r="J233" s="67" t="s">
        <v>296</v>
      </c>
      <c r="K233" s="102"/>
    </row>
    <row r="234" spans="1:11" hidden="1" x14ac:dyDescent="0.25">
      <c r="A234" s="30" t="s">
        <v>102</v>
      </c>
      <c r="B234" s="1" t="s">
        <v>234</v>
      </c>
      <c r="C234" s="109" t="s">
        <v>151</v>
      </c>
      <c r="D234" s="5" t="s">
        <v>176</v>
      </c>
      <c r="E234" s="5"/>
      <c r="F234" s="51">
        <v>9</v>
      </c>
      <c r="G234" s="6" t="s">
        <v>131</v>
      </c>
      <c r="H234" s="5" t="s">
        <v>2</v>
      </c>
      <c r="I234" s="40" t="s">
        <v>8</v>
      </c>
      <c r="J234" s="67">
        <f>+[1]CONSOLIDADO!$G$41</f>
        <v>45.304659498207897</v>
      </c>
      <c r="K234" s="102"/>
    </row>
    <row r="235" spans="1:11" hidden="1" x14ac:dyDescent="0.25">
      <c r="A235" s="29" t="s">
        <v>41</v>
      </c>
      <c r="B235" s="2" t="s">
        <v>23</v>
      </c>
      <c r="C235" s="109" t="s">
        <v>151</v>
      </c>
      <c r="D235" s="5" t="s">
        <v>176</v>
      </c>
      <c r="E235" s="5"/>
      <c r="F235" s="51" t="s">
        <v>296</v>
      </c>
      <c r="G235" s="6" t="s">
        <v>296</v>
      </c>
      <c r="H235" s="5" t="s">
        <v>1</v>
      </c>
      <c r="I235" s="40" t="s">
        <v>8</v>
      </c>
      <c r="J235" s="66">
        <v>64.166666666666671</v>
      </c>
      <c r="K235" s="102"/>
    </row>
    <row r="236" spans="1:11" hidden="1" x14ac:dyDescent="0.25">
      <c r="A236" s="29" t="s">
        <v>223</v>
      </c>
      <c r="B236" s="8" t="s">
        <v>92</v>
      </c>
      <c r="C236" s="109" t="s">
        <v>151</v>
      </c>
      <c r="D236" s="5" t="s">
        <v>176</v>
      </c>
      <c r="E236" s="5"/>
      <c r="F236" s="51">
        <v>16</v>
      </c>
      <c r="G236" s="6" t="s">
        <v>137</v>
      </c>
      <c r="H236" s="5" t="s">
        <v>2</v>
      </c>
      <c r="I236" s="40" t="s">
        <v>8</v>
      </c>
      <c r="J236" s="66">
        <v>62.724014336917541</v>
      </c>
      <c r="K236" s="102"/>
    </row>
    <row r="237" spans="1:11" hidden="1" x14ac:dyDescent="0.25">
      <c r="A237" s="29" t="s">
        <v>110</v>
      </c>
      <c r="B237" s="8" t="s">
        <v>236</v>
      </c>
      <c r="C237" s="109" t="s">
        <v>151</v>
      </c>
      <c r="D237" s="5" t="s">
        <v>176</v>
      </c>
      <c r="E237" s="51" t="s">
        <v>190</v>
      </c>
      <c r="F237" s="51">
        <v>10</v>
      </c>
      <c r="G237" s="6" t="s">
        <v>34</v>
      </c>
      <c r="H237" s="5" t="s">
        <v>2</v>
      </c>
      <c r="I237" s="40" t="s">
        <v>8</v>
      </c>
      <c r="J237" s="66">
        <v>28.458781362007169</v>
      </c>
      <c r="K237" s="102"/>
    </row>
    <row r="238" spans="1:11" hidden="1" x14ac:dyDescent="0.25">
      <c r="A238" s="29" t="s">
        <v>42</v>
      </c>
      <c r="B238" s="1" t="s">
        <v>238</v>
      </c>
      <c r="C238" s="109" t="s">
        <v>151</v>
      </c>
      <c r="D238" s="5" t="s">
        <v>176</v>
      </c>
      <c r="E238" s="5"/>
      <c r="F238" s="51">
        <v>9</v>
      </c>
      <c r="G238" s="6" t="s">
        <v>31</v>
      </c>
      <c r="H238" s="5" t="s">
        <v>2</v>
      </c>
      <c r="I238" s="40" t="s">
        <v>8</v>
      </c>
      <c r="J238" s="66">
        <v>45.681003584229387</v>
      </c>
      <c r="K238" s="102"/>
    </row>
    <row r="239" spans="1:11" hidden="1" x14ac:dyDescent="0.25">
      <c r="A239" s="29" t="s">
        <v>42</v>
      </c>
      <c r="B239" s="1" t="s">
        <v>239</v>
      </c>
      <c r="C239" s="109" t="s">
        <v>151</v>
      </c>
      <c r="D239" s="5" t="s">
        <v>176</v>
      </c>
      <c r="E239" s="5"/>
      <c r="F239" s="51">
        <v>9</v>
      </c>
      <c r="G239" s="6" t="s">
        <v>31</v>
      </c>
      <c r="H239" s="5" t="s">
        <v>2</v>
      </c>
      <c r="I239" s="40" t="s">
        <v>8</v>
      </c>
      <c r="J239" s="66">
        <v>52.347670250896059</v>
      </c>
      <c r="K239" s="102"/>
    </row>
    <row r="240" spans="1:11" hidden="1" x14ac:dyDescent="0.25">
      <c r="A240" s="29" t="s">
        <v>43</v>
      </c>
      <c r="B240" s="8" t="s">
        <v>240</v>
      </c>
      <c r="C240" s="109" t="s">
        <v>151</v>
      </c>
      <c r="D240" s="5" t="s">
        <v>176</v>
      </c>
      <c r="E240" s="5"/>
      <c r="F240" s="51">
        <v>11</v>
      </c>
      <c r="G240" s="6" t="s">
        <v>218</v>
      </c>
      <c r="H240" s="5" t="s">
        <v>2</v>
      </c>
      <c r="I240" s="40" t="s">
        <v>8</v>
      </c>
      <c r="J240" s="66">
        <v>51.218637992831525</v>
      </c>
      <c r="K240" s="102"/>
    </row>
    <row r="241" spans="1:11" hidden="1" x14ac:dyDescent="0.25">
      <c r="A241" s="29" t="s">
        <v>223</v>
      </c>
      <c r="B241" s="8" t="s">
        <v>89</v>
      </c>
      <c r="C241" s="109" t="s">
        <v>118</v>
      </c>
      <c r="D241" s="5" t="s">
        <v>176</v>
      </c>
      <c r="E241" s="5"/>
      <c r="F241" s="51">
        <v>9</v>
      </c>
      <c r="G241" s="6" t="s">
        <v>131</v>
      </c>
      <c r="H241" s="5" t="s">
        <v>2</v>
      </c>
      <c r="I241" s="40" t="s">
        <v>8</v>
      </c>
      <c r="J241" s="66">
        <v>39.874551971326177</v>
      </c>
      <c r="K241" s="102"/>
    </row>
    <row r="242" spans="1:11" hidden="1" x14ac:dyDescent="0.25">
      <c r="A242" s="29" t="s">
        <v>110</v>
      </c>
      <c r="B242" s="8" t="s">
        <v>115</v>
      </c>
      <c r="C242" s="109" t="s">
        <v>151</v>
      </c>
      <c r="D242" s="5" t="s">
        <v>176</v>
      </c>
      <c r="E242" s="5" t="s">
        <v>395</v>
      </c>
      <c r="F242" s="52">
        <f>2023-2019</f>
        <v>4</v>
      </c>
      <c r="G242" s="11" t="s">
        <v>394</v>
      </c>
      <c r="H242" s="10" t="s">
        <v>2</v>
      </c>
      <c r="I242" s="41" t="s">
        <v>8</v>
      </c>
      <c r="J242" s="129">
        <f>+[12]IMPLEMENTACIÓN!$G$47</f>
        <v>48.924731182795711</v>
      </c>
      <c r="K242" s="102"/>
    </row>
    <row r="243" spans="1:11" hidden="1" x14ac:dyDescent="0.25">
      <c r="A243" s="29" t="s">
        <v>41</v>
      </c>
      <c r="B243" s="2" t="s">
        <v>15</v>
      </c>
      <c r="C243" s="109" t="s">
        <v>151</v>
      </c>
      <c r="D243" s="5" t="s">
        <v>176</v>
      </c>
      <c r="E243" s="5"/>
      <c r="F243" s="51">
        <v>10</v>
      </c>
      <c r="G243" s="6" t="s">
        <v>19</v>
      </c>
      <c r="H243" s="5" t="s">
        <v>2</v>
      </c>
      <c r="I243" s="40" t="s">
        <v>8</v>
      </c>
      <c r="J243" s="67">
        <f>+[1]CONSOLIDADO!$G$118</f>
        <v>55.734767025089603</v>
      </c>
      <c r="K243" s="102"/>
    </row>
    <row r="244" spans="1:11" hidden="1" x14ac:dyDescent="0.25">
      <c r="A244" s="127" t="s">
        <v>224</v>
      </c>
      <c r="B244" s="9" t="s">
        <v>96</v>
      </c>
      <c r="C244" s="111" t="s">
        <v>151</v>
      </c>
      <c r="D244" s="145" t="s">
        <v>176</v>
      </c>
      <c r="E244" s="52" t="s">
        <v>152</v>
      </c>
      <c r="F244" s="52">
        <v>10</v>
      </c>
      <c r="G244" s="11" t="s">
        <v>6</v>
      </c>
      <c r="H244" s="10" t="s">
        <v>2</v>
      </c>
      <c r="I244" s="41" t="s">
        <v>8</v>
      </c>
      <c r="J244" s="70" t="s">
        <v>296</v>
      </c>
      <c r="K244" s="102"/>
    </row>
    <row r="245" spans="1:11" hidden="1" x14ac:dyDescent="0.25">
      <c r="A245" s="31" t="s">
        <v>42</v>
      </c>
      <c r="B245" s="9" t="s">
        <v>36</v>
      </c>
      <c r="C245" s="111" t="s">
        <v>151</v>
      </c>
      <c r="D245" s="10" t="s">
        <v>176</v>
      </c>
      <c r="E245" s="10"/>
      <c r="F245" s="52">
        <v>10</v>
      </c>
      <c r="G245" s="11" t="s">
        <v>34</v>
      </c>
      <c r="H245" s="10" t="s">
        <v>2</v>
      </c>
      <c r="I245" s="41" t="s">
        <v>8</v>
      </c>
      <c r="J245" s="70">
        <f>+[1]CONSOLIDADO!$G$139</f>
        <v>43.691756272401442</v>
      </c>
      <c r="K245" s="102"/>
    </row>
    <row r="246" spans="1:11" hidden="1" x14ac:dyDescent="0.25">
      <c r="A246" s="32" t="s">
        <v>224</v>
      </c>
      <c r="B246" s="2" t="s">
        <v>99</v>
      </c>
      <c r="C246" s="109" t="s">
        <v>151</v>
      </c>
      <c r="D246" s="5" t="s">
        <v>176</v>
      </c>
      <c r="E246" s="5"/>
      <c r="F246" s="51" t="s">
        <v>296</v>
      </c>
      <c r="G246" s="6" t="s">
        <v>296</v>
      </c>
      <c r="H246" s="5" t="s">
        <v>1</v>
      </c>
      <c r="I246" s="40" t="s">
        <v>8</v>
      </c>
      <c r="J246" s="67" t="s">
        <v>296</v>
      </c>
      <c r="K246" s="102"/>
    </row>
    <row r="247" spans="1:11" hidden="1" x14ac:dyDescent="0.25">
      <c r="A247" s="30" t="s">
        <v>102</v>
      </c>
      <c r="B247" s="1" t="s">
        <v>107</v>
      </c>
      <c r="C247" s="109" t="s">
        <v>151</v>
      </c>
      <c r="D247" s="5" t="s">
        <v>176</v>
      </c>
      <c r="E247" s="5"/>
      <c r="F247" s="51">
        <v>10</v>
      </c>
      <c r="G247" s="6" t="s">
        <v>27</v>
      </c>
      <c r="H247" s="5" t="s">
        <v>2</v>
      </c>
      <c r="I247" s="40" t="s">
        <v>8</v>
      </c>
      <c r="J247" s="67">
        <f>+[1]CONSOLIDADO!$G$152</f>
        <v>77.598566308243733</v>
      </c>
      <c r="K247" s="102"/>
    </row>
    <row r="248" spans="1:11" hidden="1" x14ac:dyDescent="0.25">
      <c r="A248" s="30" t="s">
        <v>71</v>
      </c>
      <c r="B248" s="1" t="s">
        <v>242</v>
      </c>
      <c r="C248" s="109" t="s">
        <v>151</v>
      </c>
      <c r="D248" s="5" t="s">
        <v>176</v>
      </c>
      <c r="E248" s="5"/>
      <c r="F248" s="51">
        <v>10</v>
      </c>
      <c r="G248" s="6" t="s">
        <v>34</v>
      </c>
      <c r="H248" s="5" t="s">
        <v>2</v>
      </c>
      <c r="I248" s="40" t="s">
        <v>8</v>
      </c>
      <c r="J248" s="67">
        <f>+[1]CONSOLIDADO!$G$163</f>
        <v>54.982078853046602</v>
      </c>
      <c r="K248" s="102"/>
    </row>
    <row r="249" spans="1:11" hidden="1" x14ac:dyDescent="0.25">
      <c r="A249" s="29" t="s">
        <v>50</v>
      </c>
      <c r="B249" s="1" t="s">
        <v>56</v>
      </c>
      <c r="C249" s="109" t="s">
        <v>151</v>
      </c>
      <c r="D249" s="5" t="s">
        <v>176</v>
      </c>
      <c r="E249" s="5"/>
      <c r="F249" s="51" t="s">
        <v>296</v>
      </c>
      <c r="G249" s="6" t="s">
        <v>296</v>
      </c>
      <c r="H249" s="5" t="s">
        <v>1</v>
      </c>
      <c r="I249" s="40" t="s">
        <v>8</v>
      </c>
      <c r="J249" s="67" t="s">
        <v>296</v>
      </c>
      <c r="K249" s="102"/>
    </row>
    <row r="250" spans="1:11" hidden="1" x14ac:dyDescent="0.25">
      <c r="A250" s="30" t="s">
        <v>102</v>
      </c>
      <c r="B250" s="1" t="s">
        <v>103</v>
      </c>
      <c r="C250" s="109" t="s">
        <v>151</v>
      </c>
      <c r="D250" s="5" t="s">
        <v>176</v>
      </c>
      <c r="E250" s="5"/>
      <c r="F250" s="51">
        <v>10</v>
      </c>
      <c r="G250" s="6" t="s">
        <v>6</v>
      </c>
      <c r="H250" s="5" t="s">
        <v>2</v>
      </c>
      <c r="I250" s="40" t="s">
        <v>8</v>
      </c>
      <c r="J250" s="67">
        <f>+[1]CONSOLIDADO!$G$180</f>
        <v>36.971326164874561</v>
      </c>
      <c r="K250" s="102"/>
    </row>
    <row r="251" spans="1:11" hidden="1" x14ac:dyDescent="0.25">
      <c r="A251" s="29" t="s">
        <v>110</v>
      </c>
      <c r="B251" s="8" t="s">
        <v>245</v>
      </c>
      <c r="C251" s="109" t="s">
        <v>151</v>
      </c>
      <c r="D251" s="8" t="s">
        <v>176</v>
      </c>
      <c r="E251" s="8" t="s">
        <v>399</v>
      </c>
      <c r="F251" s="51">
        <v>10</v>
      </c>
      <c r="G251" s="6" t="s">
        <v>32</v>
      </c>
      <c r="H251" s="5" t="s">
        <v>2</v>
      </c>
      <c r="I251" s="40" t="s">
        <v>8</v>
      </c>
      <c r="J251" s="67">
        <f>+[1]CONSOLIDADO!$G$187</f>
        <v>66.272401433691755</v>
      </c>
      <c r="K251" s="102"/>
    </row>
    <row r="252" spans="1:11" hidden="1" x14ac:dyDescent="0.25">
      <c r="A252" s="30" t="s">
        <v>58</v>
      </c>
      <c r="B252" s="8" t="s">
        <v>60</v>
      </c>
      <c r="C252" s="109" t="s">
        <v>151</v>
      </c>
      <c r="D252" s="5" t="s">
        <v>176</v>
      </c>
      <c r="E252" s="5"/>
      <c r="F252" s="51">
        <v>10</v>
      </c>
      <c r="G252" s="6" t="s">
        <v>27</v>
      </c>
      <c r="H252" s="5" t="s">
        <v>2</v>
      </c>
      <c r="I252" s="40" t="s">
        <v>8</v>
      </c>
      <c r="J252" s="67">
        <f>+[1]CONSOLIDADO!$G$192</f>
        <v>50.967741935483858</v>
      </c>
      <c r="K252" s="102"/>
    </row>
    <row r="253" spans="1:11" hidden="1" x14ac:dyDescent="0.25">
      <c r="A253" s="29" t="s">
        <v>50</v>
      </c>
      <c r="B253" s="1" t="s">
        <v>247</v>
      </c>
      <c r="C253" s="109" t="s">
        <v>151</v>
      </c>
      <c r="D253" s="5" t="s">
        <v>176</v>
      </c>
      <c r="E253" s="5"/>
      <c r="F253" s="51">
        <v>10</v>
      </c>
      <c r="G253" s="6" t="s">
        <v>27</v>
      </c>
      <c r="H253" s="5" t="s">
        <v>2</v>
      </c>
      <c r="I253" s="40" t="s">
        <v>8</v>
      </c>
      <c r="J253" s="67">
        <f>+[1]CONSOLIDADO!$G$200</f>
        <v>63.566308243727597</v>
      </c>
      <c r="K253" s="102"/>
    </row>
    <row r="254" spans="1:11" hidden="1" x14ac:dyDescent="0.25">
      <c r="A254" s="30" t="s">
        <v>71</v>
      </c>
      <c r="B254" s="1" t="s">
        <v>74</v>
      </c>
      <c r="C254" s="109" t="s">
        <v>151</v>
      </c>
      <c r="D254" s="5" t="s">
        <v>176</v>
      </c>
      <c r="E254" s="5"/>
      <c r="F254" s="51">
        <v>9</v>
      </c>
      <c r="G254" s="6" t="s">
        <v>31</v>
      </c>
      <c r="H254" s="5" t="s">
        <v>2</v>
      </c>
      <c r="I254" s="40" t="s">
        <v>8</v>
      </c>
      <c r="J254" s="67">
        <f>+[1]CONSOLIDADO!$G$207</f>
        <v>40.107526881720425</v>
      </c>
      <c r="K254" s="102"/>
    </row>
    <row r="255" spans="1:11" hidden="1" x14ac:dyDescent="0.25">
      <c r="A255" s="30" t="s">
        <v>71</v>
      </c>
      <c r="B255" s="1" t="s">
        <v>73</v>
      </c>
      <c r="C255" s="109" t="s">
        <v>151</v>
      </c>
      <c r="D255" s="5" t="s">
        <v>176</v>
      </c>
      <c r="E255" s="5"/>
      <c r="F255" s="51">
        <v>10</v>
      </c>
      <c r="G255" s="6" t="s">
        <v>29</v>
      </c>
      <c r="H255" s="5" t="s">
        <v>2</v>
      </c>
      <c r="I255" s="40" t="s">
        <v>8</v>
      </c>
      <c r="J255" s="67">
        <f>+[1]CONSOLIDADO!$G$224</f>
        <v>38.745519713261665</v>
      </c>
      <c r="K255" s="102"/>
    </row>
    <row r="256" spans="1:11" hidden="1" x14ac:dyDescent="0.25">
      <c r="A256" s="29" t="s">
        <v>43</v>
      </c>
      <c r="B256" s="8" t="s">
        <v>46</v>
      </c>
      <c r="C256" s="109" t="s">
        <v>151</v>
      </c>
      <c r="D256" s="5" t="s">
        <v>176</v>
      </c>
      <c r="E256" s="5"/>
      <c r="F256" s="51">
        <v>10</v>
      </c>
      <c r="G256" s="6" t="s">
        <v>29</v>
      </c>
      <c r="H256" s="5" t="s">
        <v>2</v>
      </c>
      <c r="I256" s="40" t="s">
        <v>8</v>
      </c>
      <c r="J256" s="67">
        <f>+[1]CONSOLIDADO!$G$257</f>
        <v>62.59856630824374</v>
      </c>
      <c r="K256" s="102"/>
    </row>
    <row r="257" spans="1:11" hidden="1" x14ac:dyDescent="0.25">
      <c r="A257" s="146" t="s">
        <v>224</v>
      </c>
      <c r="B257" s="22" t="s">
        <v>254</v>
      </c>
      <c r="C257" s="144" t="s">
        <v>151</v>
      </c>
      <c r="D257" s="3" t="s">
        <v>176</v>
      </c>
      <c r="E257" s="54" t="s">
        <v>313</v>
      </c>
      <c r="F257" s="54">
        <v>10</v>
      </c>
      <c r="G257" s="16" t="s">
        <v>34</v>
      </c>
      <c r="H257" s="15" t="s">
        <v>2</v>
      </c>
      <c r="I257" s="42" t="s">
        <v>8</v>
      </c>
      <c r="J257" s="74">
        <f>+[1]CONSOLIDADO!$G$268</f>
        <v>78.924731182795725</v>
      </c>
      <c r="K257" s="148"/>
    </row>
    <row r="258" spans="1:11" hidden="1" x14ac:dyDescent="0.25">
      <c r="A258" s="31" t="s">
        <v>223</v>
      </c>
      <c r="B258" s="9" t="s">
        <v>86</v>
      </c>
      <c r="C258" s="111" t="s">
        <v>151</v>
      </c>
      <c r="D258" s="10" t="s">
        <v>176</v>
      </c>
      <c r="E258" s="10"/>
      <c r="F258" s="52">
        <f>2023-2014</f>
        <v>9</v>
      </c>
      <c r="G258" s="11" t="s">
        <v>35</v>
      </c>
      <c r="H258" s="10" t="s">
        <v>2</v>
      </c>
      <c r="I258" s="41" t="s">
        <v>8</v>
      </c>
      <c r="J258" s="70">
        <f>+[1]CONSOLIDADO!$G$277</f>
        <v>35.519713261648754</v>
      </c>
      <c r="K258" s="102"/>
    </row>
    <row r="259" spans="1:11" hidden="1" x14ac:dyDescent="0.25">
      <c r="A259" s="30" t="s">
        <v>61</v>
      </c>
      <c r="B259" s="8" t="s">
        <v>65</v>
      </c>
      <c r="C259" s="109" t="s">
        <v>118</v>
      </c>
      <c r="D259" s="5" t="s">
        <v>176</v>
      </c>
      <c r="E259" s="5"/>
      <c r="F259" s="51">
        <f>2023-2013</f>
        <v>10</v>
      </c>
      <c r="G259" s="6" t="s">
        <v>9</v>
      </c>
      <c r="H259" s="5" t="s">
        <v>2</v>
      </c>
      <c r="I259" s="40" t="s">
        <v>8</v>
      </c>
      <c r="J259" s="67" t="s">
        <v>296</v>
      </c>
      <c r="K259" s="102"/>
    </row>
    <row r="260" spans="1:11" hidden="1" x14ac:dyDescent="0.25">
      <c r="A260" s="30" t="s">
        <v>79</v>
      </c>
      <c r="B260" s="8" t="s">
        <v>81</v>
      </c>
      <c r="C260" s="109" t="s">
        <v>151</v>
      </c>
      <c r="D260" s="5" t="s">
        <v>176</v>
      </c>
      <c r="E260" s="5"/>
      <c r="F260" s="51">
        <v>10</v>
      </c>
      <c r="G260" s="6" t="s">
        <v>32</v>
      </c>
      <c r="H260" s="5" t="s">
        <v>2</v>
      </c>
      <c r="I260" s="40" t="s">
        <v>8</v>
      </c>
      <c r="J260" s="67" t="s">
        <v>296</v>
      </c>
      <c r="K260" s="102"/>
    </row>
    <row r="261" spans="1:11" hidden="1" x14ac:dyDescent="0.25">
      <c r="A261" s="31" t="s">
        <v>129</v>
      </c>
      <c r="B261" s="9" t="s">
        <v>130</v>
      </c>
      <c r="C261" s="111" t="s">
        <v>151</v>
      </c>
      <c r="D261" s="10" t="s">
        <v>176</v>
      </c>
      <c r="E261" s="10"/>
      <c r="F261" s="52" t="s">
        <v>296</v>
      </c>
      <c r="G261" s="11" t="s">
        <v>296</v>
      </c>
      <c r="H261" s="10" t="s">
        <v>2</v>
      </c>
      <c r="I261" s="41" t="s">
        <v>8</v>
      </c>
      <c r="J261" s="70" t="s">
        <v>296</v>
      </c>
      <c r="K261" s="102"/>
    </row>
    <row r="262" spans="1:11" hidden="1" x14ac:dyDescent="0.25">
      <c r="A262" s="30" t="s">
        <v>102</v>
      </c>
      <c r="B262" s="1" t="s">
        <v>104</v>
      </c>
      <c r="C262" s="109" t="s">
        <v>151</v>
      </c>
      <c r="D262" s="5" t="s">
        <v>176</v>
      </c>
      <c r="E262" s="5"/>
      <c r="F262" s="51">
        <v>10</v>
      </c>
      <c r="G262" s="6" t="s">
        <v>146</v>
      </c>
      <c r="H262" s="5" t="s">
        <v>2</v>
      </c>
      <c r="I262" s="40" t="s">
        <v>8</v>
      </c>
      <c r="J262" s="67">
        <f>+[1]CONSOLIDADO!$G$304</f>
        <v>53.351254480286734</v>
      </c>
      <c r="K262" s="102"/>
    </row>
    <row r="263" spans="1:11" hidden="1" x14ac:dyDescent="0.25">
      <c r="A263" s="30" t="s">
        <v>58</v>
      </c>
      <c r="B263" s="8" t="s">
        <v>59</v>
      </c>
      <c r="C263" s="109" t="s">
        <v>151</v>
      </c>
      <c r="D263" s="5" t="s">
        <v>176</v>
      </c>
      <c r="E263" s="5"/>
      <c r="F263" s="51">
        <v>10</v>
      </c>
      <c r="G263" s="6" t="s">
        <v>32</v>
      </c>
      <c r="H263" s="5" t="s">
        <v>1</v>
      </c>
      <c r="I263" s="40" t="s">
        <v>8</v>
      </c>
      <c r="J263" s="67">
        <f>+[1]CONSOLIDADO!$G$309</f>
        <v>94</v>
      </c>
      <c r="K263" s="102"/>
    </row>
    <row r="264" spans="1:11" hidden="1" x14ac:dyDescent="0.25">
      <c r="A264" s="29" t="s">
        <v>41</v>
      </c>
      <c r="B264" s="2" t="s">
        <v>22</v>
      </c>
      <c r="C264" s="109" t="s">
        <v>118</v>
      </c>
      <c r="D264" s="5" t="s">
        <v>176</v>
      </c>
      <c r="E264" s="5"/>
      <c r="F264" s="51">
        <v>10</v>
      </c>
      <c r="G264" s="6" t="s">
        <v>29</v>
      </c>
      <c r="H264" s="5" t="s">
        <v>2</v>
      </c>
      <c r="I264" s="40" t="s">
        <v>8</v>
      </c>
      <c r="J264" s="67">
        <f>+[1]CONSOLIDADO!$G$319</f>
        <v>38.853046594982089</v>
      </c>
      <c r="K264" s="102"/>
    </row>
    <row r="265" spans="1:11" hidden="1" x14ac:dyDescent="0.25">
      <c r="A265" s="29" t="s">
        <v>50</v>
      </c>
      <c r="B265" s="1" t="s">
        <v>55</v>
      </c>
      <c r="C265" s="109" t="s">
        <v>151</v>
      </c>
      <c r="D265" s="5" t="s">
        <v>176</v>
      </c>
      <c r="E265" s="5"/>
      <c r="F265" s="51">
        <v>8</v>
      </c>
      <c r="G265" s="6" t="s">
        <v>314</v>
      </c>
      <c r="H265" s="5" t="s">
        <v>2</v>
      </c>
      <c r="I265" s="40" t="s">
        <v>8</v>
      </c>
      <c r="J265" s="67">
        <f>+[1]CONSOLIDADO!$G$325</f>
        <v>76.774193548387117</v>
      </c>
      <c r="K265" s="102"/>
    </row>
    <row r="266" spans="1:11" ht="42.75" hidden="1" x14ac:dyDescent="0.25">
      <c r="A266" s="29" t="s">
        <v>41</v>
      </c>
      <c r="B266" s="12" t="s">
        <v>12</v>
      </c>
      <c r="C266" s="109" t="s">
        <v>118</v>
      </c>
      <c r="D266" s="5" t="s">
        <v>176</v>
      </c>
      <c r="E266" s="5"/>
      <c r="F266" s="51">
        <f>2026-2017</f>
        <v>9</v>
      </c>
      <c r="G266" s="6" t="s">
        <v>21</v>
      </c>
      <c r="H266" s="5" t="s">
        <v>2</v>
      </c>
      <c r="I266" s="40" t="s">
        <v>8</v>
      </c>
      <c r="J266" s="67" t="s">
        <v>296</v>
      </c>
      <c r="K266" s="102"/>
    </row>
    <row r="267" spans="1:11" hidden="1" x14ac:dyDescent="0.25">
      <c r="A267" s="30" t="s">
        <v>102</v>
      </c>
      <c r="B267" s="1" t="s">
        <v>256</v>
      </c>
      <c r="C267" s="109" t="s">
        <v>151</v>
      </c>
      <c r="D267" s="5" t="s">
        <v>176</v>
      </c>
      <c r="E267" s="5"/>
      <c r="F267" s="51">
        <f>2027-2018</f>
        <v>9</v>
      </c>
      <c r="G267" s="6" t="s">
        <v>135</v>
      </c>
      <c r="H267" s="5" t="s">
        <v>2</v>
      </c>
      <c r="I267" s="40" t="s">
        <v>8</v>
      </c>
      <c r="J267" s="67">
        <f>+[1]CONSOLIDADO!$G$340</f>
        <v>49.892473118279568</v>
      </c>
      <c r="K267" s="102"/>
    </row>
    <row r="268" spans="1:11" hidden="1" x14ac:dyDescent="0.25">
      <c r="A268" s="30" t="s">
        <v>79</v>
      </c>
      <c r="B268" s="8" t="s">
        <v>80</v>
      </c>
      <c r="C268" s="109" t="s">
        <v>151</v>
      </c>
      <c r="D268" s="5" t="s">
        <v>176</v>
      </c>
      <c r="E268" s="5"/>
      <c r="F268" s="51">
        <v>10</v>
      </c>
      <c r="G268" s="6" t="s">
        <v>27</v>
      </c>
      <c r="H268" s="5" t="s">
        <v>2</v>
      </c>
      <c r="I268" s="40" t="s">
        <v>8</v>
      </c>
      <c r="J268" s="67">
        <f>+[1]CONSOLIDADO!$G$348</f>
        <v>34.551971326164882</v>
      </c>
      <c r="K268" s="102"/>
    </row>
    <row r="269" spans="1:11" hidden="1" x14ac:dyDescent="0.25">
      <c r="A269" s="32" t="s">
        <v>61</v>
      </c>
      <c r="B269" s="2" t="s">
        <v>64</v>
      </c>
      <c r="C269" s="109" t="s">
        <v>151</v>
      </c>
      <c r="D269" s="23" t="s">
        <v>176</v>
      </c>
      <c r="E269" s="23"/>
      <c r="F269" s="55" t="s">
        <v>296</v>
      </c>
      <c r="G269" s="19" t="s">
        <v>296</v>
      </c>
      <c r="H269" s="23" t="s">
        <v>2</v>
      </c>
      <c r="I269" s="43" t="s">
        <v>8</v>
      </c>
      <c r="J269" s="72">
        <f>+[1]CONSOLIDADO!$G$353</f>
        <v>30.788530465949822</v>
      </c>
      <c r="K269" s="102"/>
    </row>
    <row r="270" spans="1:11" hidden="1" x14ac:dyDescent="0.25">
      <c r="A270" s="29" t="s">
        <v>43</v>
      </c>
      <c r="B270" s="8" t="s">
        <v>47</v>
      </c>
      <c r="C270" s="109" t="s">
        <v>151</v>
      </c>
      <c r="D270" s="5" t="s">
        <v>176</v>
      </c>
      <c r="E270" s="5"/>
      <c r="F270" s="51">
        <v>11</v>
      </c>
      <c r="G270" s="6" t="s">
        <v>4</v>
      </c>
      <c r="H270" s="5" t="s">
        <v>2</v>
      </c>
      <c r="I270" s="40" t="s">
        <v>8</v>
      </c>
      <c r="J270" s="67">
        <f>+[1]CONSOLIDADO!$G$363</f>
        <v>44.767025089605731</v>
      </c>
      <c r="K270" s="102"/>
    </row>
    <row r="271" spans="1:11" hidden="1" x14ac:dyDescent="0.25">
      <c r="A271" s="30" t="s">
        <v>102</v>
      </c>
      <c r="B271" s="1" t="s">
        <v>108</v>
      </c>
      <c r="C271" s="109" t="s">
        <v>151</v>
      </c>
      <c r="D271" s="5" t="s">
        <v>176</v>
      </c>
      <c r="E271" s="5"/>
      <c r="F271" s="51">
        <v>10</v>
      </c>
      <c r="G271" s="6" t="s">
        <v>27</v>
      </c>
      <c r="H271" s="5" t="s">
        <v>2</v>
      </c>
      <c r="I271" s="40" t="s">
        <v>8</v>
      </c>
      <c r="J271" s="67">
        <f>+[1]CONSOLIDADO!$G$371</f>
        <v>73.082437275985669</v>
      </c>
      <c r="K271" s="102"/>
    </row>
    <row r="272" spans="1:11" hidden="1" x14ac:dyDescent="0.25">
      <c r="A272" s="31" t="s">
        <v>223</v>
      </c>
      <c r="B272" s="9" t="s">
        <v>85</v>
      </c>
      <c r="C272" s="111" t="s">
        <v>118</v>
      </c>
      <c r="D272" s="10" t="s">
        <v>176</v>
      </c>
      <c r="E272" s="10"/>
      <c r="F272" s="52">
        <f>2029-2019</f>
        <v>10</v>
      </c>
      <c r="G272" s="11" t="s">
        <v>27</v>
      </c>
      <c r="H272" s="10" t="s">
        <v>2</v>
      </c>
      <c r="I272" s="41" t="s">
        <v>8</v>
      </c>
      <c r="J272" s="70">
        <f>+[1]CONSOLIDADO!$G$382</f>
        <v>40.071684587813635</v>
      </c>
      <c r="K272" s="102"/>
    </row>
    <row r="273" spans="1:11" hidden="1" x14ac:dyDescent="0.25">
      <c r="A273" s="29" t="s">
        <v>110</v>
      </c>
      <c r="B273" s="8" t="s">
        <v>113</v>
      </c>
      <c r="C273" s="109" t="s">
        <v>151</v>
      </c>
      <c r="D273" s="5" t="s">
        <v>176</v>
      </c>
      <c r="E273" s="5"/>
      <c r="F273" s="51" t="s">
        <v>296</v>
      </c>
      <c r="G273" s="6" t="s">
        <v>296</v>
      </c>
      <c r="H273" s="5" t="s">
        <v>150</v>
      </c>
      <c r="I273" s="40" t="s">
        <v>8</v>
      </c>
      <c r="J273" s="67" t="s">
        <v>296</v>
      </c>
      <c r="K273" s="102"/>
    </row>
    <row r="274" spans="1:11" hidden="1" x14ac:dyDescent="0.25">
      <c r="A274" s="31" t="s">
        <v>223</v>
      </c>
      <c r="B274" s="9" t="s">
        <v>94</v>
      </c>
      <c r="C274" s="111" t="s">
        <v>151</v>
      </c>
      <c r="D274" s="10" t="s">
        <v>176</v>
      </c>
      <c r="E274" s="10"/>
      <c r="F274" s="52">
        <v>10</v>
      </c>
      <c r="G274" s="11" t="s">
        <v>27</v>
      </c>
      <c r="H274" s="10" t="s">
        <v>2</v>
      </c>
      <c r="I274" s="41" t="s">
        <v>8</v>
      </c>
      <c r="J274" s="70">
        <f>+[1]CONSOLIDADO!$G$401</f>
        <v>58.315412186379938</v>
      </c>
      <c r="K274" s="102"/>
    </row>
    <row r="275" spans="1:11" hidden="1" x14ac:dyDescent="0.25">
      <c r="A275" s="29" t="s">
        <v>41</v>
      </c>
      <c r="B275" s="2" t="s">
        <v>258</v>
      </c>
      <c r="C275" s="109" t="s">
        <v>151</v>
      </c>
      <c r="D275" s="5" t="s">
        <v>176</v>
      </c>
      <c r="E275" s="5"/>
      <c r="F275" s="51">
        <v>9</v>
      </c>
      <c r="G275" s="6" t="s">
        <v>21</v>
      </c>
      <c r="H275" s="5" t="s">
        <v>2</v>
      </c>
      <c r="I275" s="40" t="s">
        <v>8</v>
      </c>
      <c r="J275" s="67">
        <f>+[1]CONSOLIDADO!$G$413</f>
        <v>39.74910394265234</v>
      </c>
      <c r="K275" s="102"/>
    </row>
    <row r="276" spans="1:11" hidden="1" x14ac:dyDescent="0.25">
      <c r="A276" s="31" t="s">
        <v>223</v>
      </c>
      <c r="B276" s="9" t="s">
        <v>91</v>
      </c>
      <c r="C276" s="111" t="s">
        <v>118</v>
      </c>
      <c r="D276" s="10" t="s">
        <v>176</v>
      </c>
      <c r="E276" s="10"/>
      <c r="F276" s="52">
        <v>10</v>
      </c>
      <c r="G276" s="11" t="s">
        <v>9</v>
      </c>
      <c r="H276" s="10" t="s">
        <v>2</v>
      </c>
      <c r="I276" s="41" t="s">
        <v>8</v>
      </c>
      <c r="J276" s="70">
        <f>+[1]CONSOLIDADO!$G$422</f>
        <v>60.358422939068106</v>
      </c>
      <c r="K276" s="102"/>
    </row>
    <row r="277" spans="1:11" s="49" customFormat="1" hidden="1" x14ac:dyDescent="0.25">
      <c r="A277" s="30" t="s">
        <v>102</v>
      </c>
      <c r="B277" s="1" t="s">
        <v>105</v>
      </c>
      <c r="C277" s="109" t="s">
        <v>151</v>
      </c>
      <c r="D277" s="5" t="s">
        <v>176</v>
      </c>
      <c r="E277" s="5"/>
      <c r="F277" s="51">
        <v>11</v>
      </c>
      <c r="G277" s="6" t="s">
        <v>120</v>
      </c>
      <c r="H277" s="5" t="s">
        <v>2</v>
      </c>
      <c r="I277" s="40" t="s">
        <v>8</v>
      </c>
      <c r="J277" s="67">
        <f>+[1]CONSOLIDADO!$G$431</f>
        <v>53.996415770609325</v>
      </c>
      <c r="K277" s="102"/>
    </row>
    <row r="278" spans="1:11" hidden="1" x14ac:dyDescent="0.25">
      <c r="A278" s="29" t="s">
        <v>50</v>
      </c>
      <c r="B278" s="1" t="s">
        <v>57</v>
      </c>
      <c r="C278" s="109" t="s">
        <v>151</v>
      </c>
      <c r="D278" s="5" t="s">
        <v>176</v>
      </c>
      <c r="E278" s="5"/>
      <c r="F278" s="51" t="s">
        <v>296</v>
      </c>
      <c r="G278" s="6" t="s">
        <v>296</v>
      </c>
      <c r="H278" s="5" t="s">
        <v>1</v>
      </c>
      <c r="I278" s="40" t="s">
        <v>8</v>
      </c>
      <c r="J278" s="67" t="s">
        <v>296</v>
      </c>
      <c r="K278" s="102"/>
    </row>
    <row r="279" spans="1:11" hidden="1" x14ac:dyDescent="0.25">
      <c r="A279" s="29" t="s">
        <v>110</v>
      </c>
      <c r="B279" s="8" t="s">
        <v>110</v>
      </c>
      <c r="C279" s="109" t="s">
        <v>151</v>
      </c>
      <c r="D279" s="5" t="s">
        <v>176</v>
      </c>
      <c r="E279" s="51" t="s">
        <v>328</v>
      </c>
      <c r="F279" s="51">
        <v>10</v>
      </c>
      <c r="G279" s="6" t="s">
        <v>6</v>
      </c>
      <c r="H279" s="5" t="s">
        <v>2</v>
      </c>
      <c r="I279" s="40" t="s">
        <v>8</v>
      </c>
      <c r="J279" s="67">
        <f>+[1]CONSOLIDADO!$G$450</f>
        <v>53.752688172043008</v>
      </c>
      <c r="K279" s="102"/>
    </row>
    <row r="280" spans="1:11" hidden="1" x14ac:dyDescent="0.25">
      <c r="A280" s="29" t="s">
        <v>42</v>
      </c>
      <c r="B280" s="1" t="s">
        <v>28</v>
      </c>
      <c r="C280" s="109" t="s">
        <v>151</v>
      </c>
      <c r="D280" s="5" t="s">
        <v>176</v>
      </c>
      <c r="E280" s="5"/>
      <c r="F280" s="51">
        <v>10</v>
      </c>
      <c r="G280" s="6" t="s">
        <v>30</v>
      </c>
      <c r="H280" s="5" t="s">
        <v>2</v>
      </c>
      <c r="I280" s="40" t="s">
        <v>8</v>
      </c>
      <c r="J280" s="67">
        <f>+[1]CONSOLIDADO!$G$460</f>
        <v>61.326164874551971</v>
      </c>
      <c r="K280" s="102"/>
    </row>
    <row r="281" spans="1:11" hidden="1" x14ac:dyDescent="0.25">
      <c r="A281" s="30" t="s">
        <v>61</v>
      </c>
      <c r="B281" s="8" t="s">
        <v>261</v>
      </c>
      <c r="C281" s="109" t="s">
        <v>118</v>
      </c>
      <c r="D281" s="5" t="s">
        <v>176</v>
      </c>
      <c r="E281" s="5"/>
      <c r="F281" s="51">
        <v>10</v>
      </c>
      <c r="G281" s="6" t="s">
        <v>29</v>
      </c>
      <c r="H281" s="5" t="s">
        <v>2</v>
      </c>
      <c r="I281" s="40" t="s">
        <v>8</v>
      </c>
      <c r="J281" s="67" t="s">
        <v>296</v>
      </c>
      <c r="K281" s="102"/>
    </row>
    <row r="282" spans="1:11" hidden="1" x14ac:dyDescent="0.25">
      <c r="A282" s="30" t="s">
        <v>79</v>
      </c>
      <c r="B282" s="8" t="s">
        <v>83</v>
      </c>
      <c r="C282" s="109" t="s">
        <v>151</v>
      </c>
      <c r="D282" s="5" t="s">
        <v>176</v>
      </c>
      <c r="E282" s="5"/>
      <c r="F282" s="51">
        <v>10</v>
      </c>
      <c r="G282" s="6" t="s">
        <v>6</v>
      </c>
      <c r="H282" s="5" t="s">
        <v>2</v>
      </c>
      <c r="I282" s="40" t="s">
        <v>8</v>
      </c>
      <c r="J282" s="67">
        <f>+[1]CONSOLIDADO!$G$479</f>
        <v>41.541218637992849</v>
      </c>
      <c r="K282" s="102"/>
    </row>
    <row r="283" spans="1:11" hidden="1" x14ac:dyDescent="0.25">
      <c r="A283" s="29" t="s">
        <v>43</v>
      </c>
      <c r="B283" s="8" t="s">
        <v>44</v>
      </c>
      <c r="C283" s="109" t="s">
        <v>151</v>
      </c>
      <c r="D283" s="5" t="s">
        <v>176</v>
      </c>
      <c r="E283" s="5"/>
      <c r="F283" s="51" t="s">
        <v>296</v>
      </c>
      <c r="G283" s="6" t="s">
        <v>296</v>
      </c>
      <c r="H283" s="5" t="s">
        <v>1</v>
      </c>
      <c r="I283" s="40" t="s">
        <v>8</v>
      </c>
      <c r="J283" s="67">
        <f>+[1]CONSOLIDADO!$G$486</f>
        <v>40.666666666666679</v>
      </c>
      <c r="K283" s="102"/>
    </row>
    <row r="284" spans="1:11" hidden="1" x14ac:dyDescent="0.25">
      <c r="A284" s="30" t="s">
        <v>61</v>
      </c>
      <c r="B284" s="8" t="s">
        <v>68</v>
      </c>
      <c r="C284" s="109" t="s">
        <v>151</v>
      </c>
      <c r="D284" s="5" t="s">
        <v>176</v>
      </c>
      <c r="E284" s="5"/>
      <c r="F284" s="51">
        <v>10</v>
      </c>
      <c r="G284" s="6" t="s">
        <v>29</v>
      </c>
      <c r="H284" s="5" t="s">
        <v>2</v>
      </c>
      <c r="I284" s="40" t="s">
        <v>8</v>
      </c>
      <c r="J284" s="67">
        <f>+[1]CONSOLIDADO!$G$490</f>
        <v>35.681003584229401</v>
      </c>
      <c r="K284" s="102"/>
    </row>
    <row r="285" spans="1:11" hidden="1" x14ac:dyDescent="0.25">
      <c r="A285" s="32" t="s">
        <v>224</v>
      </c>
      <c r="B285" s="2" t="s">
        <v>97</v>
      </c>
      <c r="C285" s="109" t="s">
        <v>151</v>
      </c>
      <c r="D285" s="1" t="s">
        <v>176</v>
      </c>
      <c r="E285" s="40" t="s">
        <v>158</v>
      </c>
      <c r="F285" s="51">
        <v>10</v>
      </c>
      <c r="G285" s="6" t="s">
        <v>27</v>
      </c>
      <c r="H285" s="5" t="s">
        <v>2</v>
      </c>
      <c r="I285" s="40" t="s">
        <v>8</v>
      </c>
      <c r="J285" s="67">
        <f>+[1]CONSOLIDADO!$G$498</f>
        <v>66.021505376344081</v>
      </c>
      <c r="K285" s="102"/>
    </row>
    <row r="286" spans="1:11" hidden="1" x14ac:dyDescent="0.25">
      <c r="A286" s="29" t="s">
        <v>223</v>
      </c>
      <c r="B286" s="8" t="s">
        <v>93</v>
      </c>
      <c r="C286" s="109" t="s">
        <v>151</v>
      </c>
      <c r="D286" s="1" t="s">
        <v>336</v>
      </c>
      <c r="E286" s="1"/>
      <c r="F286" s="51">
        <v>10</v>
      </c>
      <c r="G286" s="6" t="s">
        <v>27</v>
      </c>
      <c r="H286" s="5" t="s">
        <v>2</v>
      </c>
      <c r="I286" s="40" t="s">
        <v>138</v>
      </c>
      <c r="J286" s="66">
        <v>51.326164874551978</v>
      </c>
      <c r="K286" s="102"/>
    </row>
    <row r="287" spans="1:11" hidden="1" x14ac:dyDescent="0.25">
      <c r="A287" s="31" t="s">
        <v>41</v>
      </c>
      <c r="B287" s="9" t="s">
        <v>15</v>
      </c>
      <c r="C287" s="111" t="s">
        <v>151</v>
      </c>
      <c r="D287" s="10" t="s">
        <v>278</v>
      </c>
      <c r="E287" s="10"/>
      <c r="F287" s="52" t="s">
        <v>296</v>
      </c>
      <c r="G287" s="11" t="s">
        <v>296</v>
      </c>
      <c r="H287" s="10" t="s">
        <v>1</v>
      </c>
      <c r="I287" s="41" t="s">
        <v>17</v>
      </c>
      <c r="J287" s="70">
        <f>+[1]CONSOLIDADO!$G$119</f>
        <v>58.530465949820794</v>
      </c>
      <c r="K287" s="102"/>
    </row>
    <row r="288" spans="1:11" hidden="1" x14ac:dyDescent="0.25">
      <c r="A288" s="127" t="s">
        <v>224</v>
      </c>
      <c r="B288" s="9" t="s">
        <v>96</v>
      </c>
      <c r="C288" s="111" t="s">
        <v>151</v>
      </c>
      <c r="D288" s="145" t="s">
        <v>278</v>
      </c>
      <c r="E288" s="145"/>
      <c r="F288" s="52" t="s">
        <v>296</v>
      </c>
      <c r="G288" s="11" t="s">
        <v>296</v>
      </c>
      <c r="H288" s="10" t="s">
        <v>1</v>
      </c>
      <c r="I288" s="41" t="s">
        <v>17</v>
      </c>
      <c r="J288" s="70">
        <f>+[1]CONSOLIDADO!$G$136</f>
        <v>76.666666666666686</v>
      </c>
      <c r="K288" s="102"/>
    </row>
    <row r="289" spans="1:11" hidden="1" x14ac:dyDescent="0.25">
      <c r="A289" s="32" t="s">
        <v>224</v>
      </c>
      <c r="B289" s="2" t="s">
        <v>99</v>
      </c>
      <c r="C289" s="109" t="s">
        <v>151</v>
      </c>
      <c r="D289" s="1" t="s">
        <v>278</v>
      </c>
      <c r="E289" s="1"/>
      <c r="F289" s="51" t="s">
        <v>296</v>
      </c>
      <c r="G289" s="6" t="s">
        <v>296</v>
      </c>
      <c r="H289" s="5" t="s">
        <v>1</v>
      </c>
      <c r="I289" s="40" t="s">
        <v>17</v>
      </c>
      <c r="J289" s="67" t="s">
        <v>296</v>
      </c>
      <c r="K289" s="102"/>
    </row>
    <row r="290" spans="1:11" hidden="1" x14ac:dyDescent="0.25">
      <c r="A290" s="29" t="s">
        <v>50</v>
      </c>
      <c r="B290" s="1" t="s">
        <v>56</v>
      </c>
      <c r="C290" s="109" t="s">
        <v>151</v>
      </c>
      <c r="D290" s="5" t="s">
        <v>278</v>
      </c>
      <c r="E290" s="5"/>
      <c r="F290" s="51" t="s">
        <v>296</v>
      </c>
      <c r="G290" s="6" t="s">
        <v>296</v>
      </c>
      <c r="H290" s="5" t="s">
        <v>1</v>
      </c>
      <c r="I290" s="40" t="s">
        <v>17</v>
      </c>
      <c r="J290" s="67" t="s">
        <v>296</v>
      </c>
      <c r="K290" s="102"/>
    </row>
    <row r="291" spans="1:11" hidden="1" x14ac:dyDescent="0.25">
      <c r="A291" s="30" t="s">
        <v>58</v>
      </c>
      <c r="B291" s="8" t="s">
        <v>60</v>
      </c>
      <c r="C291" s="109" t="s">
        <v>151</v>
      </c>
      <c r="D291" s="1" t="s">
        <v>278</v>
      </c>
      <c r="E291" s="1"/>
      <c r="F291" s="51">
        <v>10</v>
      </c>
      <c r="G291" s="6" t="s">
        <v>27</v>
      </c>
      <c r="H291" s="5" t="s">
        <v>2</v>
      </c>
      <c r="I291" s="40" t="s">
        <v>17</v>
      </c>
      <c r="J291" s="67">
        <f>+[1]CONSOLIDADO!$G$193</f>
        <v>49.892473118279568</v>
      </c>
      <c r="K291" s="102"/>
    </row>
    <row r="292" spans="1:11" hidden="1" x14ac:dyDescent="0.25">
      <c r="A292" s="30" t="s">
        <v>58</v>
      </c>
      <c r="B292" s="8" t="s">
        <v>59</v>
      </c>
      <c r="C292" s="109" t="s">
        <v>151</v>
      </c>
      <c r="D292" s="1" t="s">
        <v>278</v>
      </c>
      <c r="E292" s="1"/>
      <c r="F292" s="51">
        <v>10</v>
      </c>
      <c r="G292" s="6" t="s">
        <v>32</v>
      </c>
      <c r="H292" s="5" t="s">
        <v>1</v>
      </c>
      <c r="I292" s="40" t="s">
        <v>17</v>
      </c>
      <c r="J292" s="67" t="s">
        <v>296</v>
      </c>
      <c r="K292" s="102"/>
    </row>
    <row r="293" spans="1:11" hidden="1" x14ac:dyDescent="0.25">
      <c r="A293" s="29" t="s">
        <v>223</v>
      </c>
      <c r="B293" s="8" t="s">
        <v>93</v>
      </c>
      <c r="C293" s="109" t="s">
        <v>151</v>
      </c>
      <c r="D293" s="1" t="s">
        <v>169</v>
      </c>
      <c r="E293" s="1"/>
      <c r="F293" s="51">
        <v>9</v>
      </c>
      <c r="G293" s="6" t="s">
        <v>136</v>
      </c>
      <c r="H293" s="5" t="s">
        <v>2</v>
      </c>
      <c r="I293" s="40" t="s">
        <v>134</v>
      </c>
      <c r="J293" s="66">
        <v>38.691756272401442</v>
      </c>
      <c r="K293" s="102"/>
    </row>
    <row r="294" spans="1:11" hidden="1" x14ac:dyDescent="0.25">
      <c r="A294" s="127" t="s">
        <v>224</v>
      </c>
      <c r="B294" s="9" t="s">
        <v>96</v>
      </c>
      <c r="C294" s="111" t="s">
        <v>151</v>
      </c>
      <c r="D294" s="145" t="s">
        <v>169</v>
      </c>
      <c r="E294" s="52" t="s">
        <v>154</v>
      </c>
      <c r="F294" s="52">
        <v>10</v>
      </c>
      <c r="G294" s="11" t="s">
        <v>27</v>
      </c>
      <c r="H294" s="10" t="s">
        <v>2</v>
      </c>
      <c r="I294" s="41" t="s">
        <v>134</v>
      </c>
      <c r="J294" s="70" t="s">
        <v>296</v>
      </c>
      <c r="K294" s="102"/>
    </row>
    <row r="295" spans="1:11" hidden="1" x14ac:dyDescent="0.25">
      <c r="A295" s="32" t="s">
        <v>224</v>
      </c>
      <c r="B295" s="2" t="s">
        <v>99</v>
      </c>
      <c r="C295" s="109" t="s">
        <v>151</v>
      </c>
      <c r="D295" s="2" t="s">
        <v>169</v>
      </c>
      <c r="E295" s="2"/>
      <c r="F295" s="55" t="s">
        <v>296</v>
      </c>
      <c r="G295" s="6" t="s">
        <v>296</v>
      </c>
      <c r="H295" s="5" t="s">
        <v>1</v>
      </c>
      <c r="I295" s="40" t="s">
        <v>134</v>
      </c>
      <c r="J295" s="67" t="s">
        <v>296</v>
      </c>
      <c r="K295" s="102"/>
    </row>
    <row r="296" spans="1:11" hidden="1" x14ac:dyDescent="0.25">
      <c r="A296" s="30" t="s">
        <v>102</v>
      </c>
      <c r="B296" s="1" t="s">
        <v>107</v>
      </c>
      <c r="C296" s="109" t="s">
        <v>151</v>
      </c>
      <c r="D296" s="1" t="s">
        <v>169</v>
      </c>
      <c r="E296" s="1"/>
      <c r="F296" s="51">
        <v>9</v>
      </c>
      <c r="G296" s="6" t="s">
        <v>135</v>
      </c>
      <c r="H296" s="5" t="s">
        <v>2</v>
      </c>
      <c r="I296" s="40" t="s">
        <v>134</v>
      </c>
      <c r="J296" s="67">
        <f>+[1]CONSOLIDADO!$G$153</f>
        <v>66.953405017921142</v>
      </c>
      <c r="K296" s="102"/>
    </row>
    <row r="297" spans="1:11" hidden="1" x14ac:dyDescent="0.25">
      <c r="A297" s="31" t="s">
        <v>50</v>
      </c>
      <c r="B297" s="9" t="s">
        <v>56</v>
      </c>
      <c r="C297" s="111" t="s">
        <v>151</v>
      </c>
      <c r="D297" s="9" t="s">
        <v>169</v>
      </c>
      <c r="E297" s="9"/>
      <c r="F297" s="52">
        <v>2</v>
      </c>
      <c r="G297" s="11" t="s">
        <v>306</v>
      </c>
      <c r="H297" s="10" t="s">
        <v>2</v>
      </c>
      <c r="I297" s="41" t="s">
        <v>134</v>
      </c>
      <c r="J297" s="70" t="s">
        <v>296</v>
      </c>
      <c r="K297" s="102"/>
    </row>
    <row r="298" spans="1:11" hidden="1" x14ac:dyDescent="0.25">
      <c r="A298" s="32" t="s">
        <v>224</v>
      </c>
      <c r="B298" s="2" t="s">
        <v>253</v>
      </c>
      <c r="C298" s="109" t="s">
        <v>151</v>
      </c>
      <c r="D298" s="2" t="s">
        <v>169</v>
      </c>
      <c r="E298" s="2" t="s">
        <v>403</v>
      </c>
      <c r="F298" s="51">
        <v>10</v>
      </c>
      <c r="G298" s="6" t="s">
        <v>311</v>
      </c>
      <c r="H298" s="5" t="s">
        <v>2</v>
      </c>
      <c r="I298" s="40" t="s">
        <v>134</v>
      </c>
      <c r="J298" s="180">
        <f>+[1]CONSOLIDADO!$G$251</f>
        <v>87.333333333333314</v>
      </c>
      <c r="K298" s="102"/>
    </row>
    <row r="299" spans="1:11" hidden="1" x14ac:dyDescent="0.25">
      <c r="A299" s="31" t="s">
        <v>223</v>
      </c>
      <c r="B299" s="9" t="s">
        <v>85</v>
      </c>
      <c r="C299" s="111" t="s">
        <v>118</v>
      </c>
      <c r="D299" s="9" t="s">
        <v>169</v>
      </c>
      <c r="E299" s="9"/>
      <c r="F299" s="52">
        <f>2028-2021</f>
        <v>7</v>
      </c>
      <c r="G299" s="11" t="s">
        <v>214</v>
      </c>
      <c r="H299" s="10" t="s">
        <v>2</v>
      </c>
      <c r="I299" s="41" t="s">
        <v>134</v>
      </c>
      <c r="J299" s="70">
        <f>+[1]CONSOLIDADO!$G$383</f>
        <v>38.046594982078865</v>
      </c>
      <c r="K299" s="102"/>
    </row>
    <row r="300" spans="1:11" hidden="1" x14ac:dyDescent="0.25">
      <c r="A300" s="29" t="s">
        <v>110</v>
      </c>
      <c r="B300" s="8" t="s">
        <v>110</v>
      </c>
      <c r="C300" s="109" t="s">
        <v>151</v>
      </c>
      <c r="D300" s="5" t="s">
        <v>169</v>
      </c>
      <c r="E300" s="51" t="s">
        <v>329</v>
      </c>
      <c r="F300" s="51">
        <v>10</v>
      </c>
      <c r="G300" s="6" t="s">
        <v>27</v>
      </c>
      <c r="H300" s="5" t="s">
        <v>2</v>
      </c>
      <c r="I300" s="40" t="s">
        <v>134</v>
      </c>
      <c r="J300" s="67">
        <f>+[13]Hoja1!$W$43</f>
        <v>51.512544802867382</v>
      </c>
      <c r="K300" s="102"/>
    </row>
    <row r="301" spans="1:11" hidden="1" x14ac:dyDescent="0.25">
      <c r="A301" s="31" t="s">
        <v>41</v>
      </c>
      <c r="B301" s="9" t="s">
        <v>24</v>
      </c>
      <c r="C301" s="111" t="s">
        <v>151</v>
      </c>
      <c r="D301" s="9" t="s">
        <v>169</v>
      </c>
      <c r="E301" s="9"/>
      <c r="F301" s="52">
        <f>2023-2020</f>
        <v>3</v>
      </c>
      <c r="G301" s="11" t="s">
        <v>119</v>
      </c>
      <c r="H301" s="10" t="s">
        <v>2</v>
      </c>
      <c r="I301" s="41" t="s">
        <v>134</v>
      </c>
      <c r="J301" s="70" t="s">
        <v>296</v>
      </c>
      <c r="K301" s="102"/>
    </row>
    <row r="302" spans="1:11" hidden="1" x14ac:dyDescent="0.25">
      <c r="A302" s="32" t="s">
        <v>224</v>
      </c>
      <c r="B302" s="2" t="s">
        <v>253</v>
      </c>
      <c r="C302" s="109" t="s">
        <v>151</v>
      </c>
      <c r="D302" s="8" t="s">
        <v>279</v>
      </c>
      <c r="E302" s="8"/>
      <c r="F302" s="51" t="s">
        <v>296</v>
      </c>
      <c r="G302" s="6" t="s">
        <v>296</v>
      </c>
      <c r="H302" s="5" t="s">
        <v>150</v>
      </c>
      <c r="I302" s="40" t="s">
        <v>208</v>
      </c>
      <c r="J302" s="67" t="s">
        <v>296</v>
      </c>
      <c r="K302" s="102"/>
    </row>
    <row r="303" spans="1:11" hidden="1" x14ac:dyDescent="0.25">
      <c r="A303" s="29" t="s">
        <v>50</v>
      </c>
      <c r="B303" s="1" t="s">
        <v>52</v>
      </c>
      <c r="C303" s="109" t="s">
        <v>151</v>
      </c>
      <c r="D303" s="5" t="s">
        <v>181</v>
      </c>
      <c r="E303" s="5"/>
      <c r="F303" s="51">
        <v>10</v>
      </c>
      <c r="G303" s="6" t="s">
        <v>27</v>
      </c>
      <c r="H303" s="5" t="s">
        <v>2</v>
      </c>
      <c r="I303" s="40" t="s">
        <v>144</v>
      </c>
      <c r="J303" s="66">
        <v>65.645161290322577</v>
      </c>
      <c r="K303" s="102"/>
    </row>
    <row r="304" spans="1:11" hidden="1" x14ac:dyDescent="0.25">
      <c r="A304" s="30" t="s">
        <v>61</v>
      </c>
      <c r="B304" s="8" t="s">
        <v>231</v>
      </c>
      <c r="C304" s="109" t="s">
        <v>151</v>
      </c>
      <c r="D304" s="5" t="s">
        <v>181</v>
      </c>
      <c r="E304" s="51" t="s">
        <v>159</v>
      </c>
      <c r="F304" s="51">
        <v>12</v>
      </c>
      <c r="G304" s="6" t="s">
        <v>197</v>
      </c>
      <c r="H304" s="5" t="s">
        <v>2</v>
      </c>
      <c r="I304" s="40" t="s">
        <v>144</v>
      </c>
      <c r="J304" s="67" t="s">
        <v>296</v>
      </c>
      <c r="K304" s="102"/>
    </row>
    <row r="305" spans="1:11" hidden="1" x14ac:dyDescent="0.25">
      <c r="A305" s="29" t="s">
        <v>41</v>
      </c>
      <c r="B305" s="2" t="s">
        <v>232</v>
      </c>
      <c r="C305" s="109" t="s">
        <v>151</v>
      </c>
      <c r="D305" s="5" t="s">
        <v>181</v>
      </c>
      <c r="E305" s="5"/>
      <c r="F305" s="51" t="s">
        <v>296</v>
      </c>
      <c r="G305" s="6" t="s">
        <v>296</v>
      </c>
      <c r="H305" s="5" t="s">
        <v>1</v>
      </c>
      <c r="I305" s="40" t="s">
        <v>144</v>
      </c>
      <c r="J305" s="67" t="s">
        <v>296</v>
      </c>
      <c r="K305" s="102"/>
    </row>
    <row r="306" spans="1:11" hidden="1" x14ac:dyDescent="0.25">
      <c r="A306" s="29" t="s">
        <v>41</v>
      </c>
      <c r="B306" s="2" t="s">
        <v>25</v>
      </c>
      <c r="C306" s="109" t="s">
        <v>151</v>
      </c>
      <c r="D306" s="5" t="s">
        <v>181</v>
      </c>
      <c r="E306" s="5"/>
      <c r="F306" s="51">
        <v>10</v>
      </c>
      <c r="G306" s="6" t="s">
        <v>27</v>
      </c>
      <c r="H306" s="5" t="s">
        <v>2</v>
      </c>
      <c r="I306" s="40" t="s">
        <v>144</v>
      </c>
      <c r="J306" s="66">
        <v>65.286738351254485</v>
      </c>
      <c r="K306" s="102"/>
    </row>
    <row r="307" spans="1:11" hidden="1" x14ac:dyDescent="0.25">
      <c r="A307" s="47" t="s">
        <v>41</v>
      </c>
      <c r="B307" s="2" t="s">
        <v>10</v>
      </c>
      <c r="C307" s="110" t="s">
        <v>151</v>
      </c>
      <c r="D307" s="123" t="s">
        <v>181</v>
      </c>
      <c r="E307" s="123"/>
      <c r="F307" s="98" t="s">
        <v>296</v>
      </c>
      <c r="G307" s="99" t="s">
        <v>296</v>
      </c>
      <c r="H307" s="123" t="s">
        <v>2</v>
      </c>
      <c r="I307" s="100" t="s">
        <v>144</v>
      </c>
      <c r="J307" s="124" t="s">
        <v>296</v>
      </c>
      <c r="K307" s="102"/>
    </row>
    <row r="308" spans="1:11" hidden="1" x14ac:dyDescent="0.25">
      <c r="A308" s="30" t="s">
        <v>102</v>
      </c>
      <c r="B308" s="1" t="s">
        <v>106</v>
      </c>
      <c r="C308" s="109" t="s">
        <v>151</v>
      </c>
      <c r="D308" s="5" t="s">
        <v>181</v>
      </c>
      <c r="E308" s="5"/>
      <c r="F308" s="51">
        <v>10</v>
      </c>
      <c r="G308" s="6" t="s">
        <v>34</v>
      </c>
      <c r="H308" s="5" t="s">
        <v>2</v>
      </c>
      <c r="I308" s="40" t="s">
        <v>144</v>
      </c>
      <c r="J308" s="66">
        <v>57.060931899641567</v>
      </c>
      <c r="K308" s="102"/>
    </row>
    <row r="309" spans="1:11" hidden="1" x14ac:dyDescent="0.25">
      <c r="A309" s="30" t="s">
        <v>222</v>
      </c>
      <c r="B309" s="8" t="s">
        <v>75</v>
      </c>
      <c r="C309" s="109" t="s">
        <v>151</v>
      </c>
      <c r="D309" s="1" t="s">
        <v>181</v>
      </c>
      <c r="E309" s="1"/>
      <c r="F309" s="51">
        <v>10</v>
      </c>
      <c r="G309" s="6" t="s">
        <v>29</v>
      </c>
      <c r="H309" s="5" t="s">
        <v>2</v>
      </c>
      <c r="I309" s="40" t="s">
        <v>144</v>
      </c>
      <c r="J309" s="67" t="s">
        <v>296</v>
      </c>
      <c r="K309" s="102"/>
    </row>
    <row r="310" spans="1:11" hidden="1" x14ac:dyDescent="0.25">
      <c r="A310" s="30" t="s">
        <v>222</v>
      </c>
      <c r="B310" s="8" t="s">
        <v>233</v>
      </c>
      <c r="C310" s="109" t="s">
        <v>151</v>
      </c>
      <c r="D310" s="1" t="s">
        <v>181</v>
      </c>
      <c r="E310" s="1"/>
      <c r="F310" s="51">
        <v>10</v>
      </c>
      <c r="G310" s="6" t="s">
        <v>19</v>
      </c>
      <c r="H310" s="5" t="s">
        <v>2</v>
      </c>
      <c r="I310" s="40" t="s">
        <v>144</v>
      </c>
      <c r="J310" s="66">
        <v>81.25</v>
      </c>
      <c r="K310" s="102"/>
    </row>
    <row r="311" spans="1:11" hidden="1" x14ac:dyDescent="0.25">
      <c r="A311" s="30" t="s">
        <v>102</v>
      </c>
      <c r="B311" s="1" t="s">
        <v>234</v>
      </c>
      <c r="C311" s="109" t="s">
        <v>151</v>
      </c>
      <c r="D311" s="5" t="s">
        <v>181</v>
      </c>
      <c r="E311" s="5"/>
      <c r="F311" s="51">
        <v>9</v>
      </c>
      <c r="G311" s="6" t="s">
        <v>136</v>
      </c>
      <c r="H311" s="5" t="s">
        <v>2</v>
      </c>
      <c r="I311" s="40" t="s">
        <v>144</v>
      </c>
      <c r="J311" s="67">
        <f>+[1]CONSOLIDADO!$G$42</f>
        <v>45.752688172043015</v>
      </c>
      <c r="K311" s="102"/>
    </row>
    <row r="312" spans="1:11" hidden="1" x14ac:dyDescent="0.25">
      <c r="A312" s="29" t="s">
        <v>41</v>
      </c>
      <c r="B312" s="2" t="s">
        <v>23</v>
      </c>
      <c r="C312" s="109" t="s">
        <v>151</v>
      </c>
      <c r="D312" s="5" t="s">
        <v>181</v>
      </c>
      <c r="E312" s="5"/>
      <c r="F312" s="51" t="s">
        <v>296</v>
      </c>
      <c r="G312" s="6" t="s">
        <v>296</v>
      </c>
      <c r="H312" s="5" t="s">
        <v>1</v>
      </c>
      <c r="I312" s="40" t="s">
        <v>144</v>
      </c>
      <c r="J312" s="66">
        <v>62.5</v>
      </c>
      <c r="K312" s="102"/>
    </row>
    <row r="313" spans="1:11" hidden="1" x14ac:dyDescent="0.25">
      <c r="A313" s="29" t="s">
        <v>223</v>
      </c>
      <c r="B313" s="8" t="s">
        <v>92</v>
      </c>
      <c r="C313" s="109" t="s">
        <v>151</v>
      </c>
      <c r="D313" s="5" t="s">
        <v>181</v>
      </c>
      <c r="E313" s="5"/>
      <c r="F313" s="51">
        <v>16</v>
      </c>
      <c r="G313" s="6" t="s">
        <v>137</v>
      </c>
      <c r="H313" s="5" t="s">
        <v>2</v>
      </c>
      <c r="I313" s="40" t="s">
        <v>144</v>
      </c>
      <c r="J313" s="66">
        <v>62.724014336917541</v>
      </c>
      <c r="K313" s="102"/>
    </row>
    <row r="314" spans="1:11" hidden="1" x14ac:dyDescent="0.25">
      <c r="A314" s="30" t="s">
        <v>58</v>
      </c>
      <c r="B314" s="8" t="s">
        <v>235</v>
      </c>
      <c r="C314" s="109" t="s">
        <v>151</v>
      </c>
      <c r="D314" s="5" t="s">
        <v>181</v>
      </c>
      <c r="E314" s="5"/>
      <c r="F314" s="53">
        <v>9</v>
      </c>
      <c r="G314" s="14" t="s">
        <v>35</v>
      </c>
      <c r="H314" s="5" t="s">
        <v>1</v>
      </c>
      <c r="I314" s="40" t="s">
        <v>144</v>
      </c>
      <c r="J314" s="66">
        <v>45.519713261648754</v>
      </c>
      <c r="K314" s="102"/>
    </row>
    <row r="315" spans="1:11" hidden="1" x14ac:dyDescent="0.25">
      <c r="A315" s="29" t="s">
        <v>110</v>
      </c>
      <c r="B315" s="8" t="s">
        <v>236</v>
      </c>
      <c r="C315" s="109" t="s">
        <v>151</v>
      </c>
      <c r="D315" s="1" t="s">
        <v>181</v>
      </c>
      <c r="E315" s="51" t="s">
        <v>299</v>
      </c>
      <c r="F315" s="51">
        <v>10</v>
      </c>
      <c r="G315" s="6" t="s">
        <v>34</v>
      </c>
      <c r="H315" s="5" t="s">
        <v>2</v>
      </c>
      <c r="I315" s="40" t="s">
        <v>144</v>
      </c>
      <c r="J315" s="66">
        <v>57.526881720430111</v>
      </c>
      <c r="K315" s="102"/>
    </row>
    <row r="316" spans="1:11" hidden="1" x14ac:dyDescent="0.25">
      <c r="A316" s="127" t="s">
        <v>222</v>
      </c>
      <c r="B316" s="9" t="s">
        <v>237</v>
      </c>
      <c r="C316" s="111" t="s">
        <v>151</v>
      </c>
      <c r="D316" s="9" t="s">
        <v>181</v>
      </c>
      <c r="E316" s="9"/>
      <c r="F316" s="52" t="s">
        <v>296</v>
      </c>
      <c r="G316" s="11" t="s">
        <v>296</v>
      </c>
      <c r="H316" s="10" t="s">
        <v>1</v>
      </c>
      <c r="I316" s="41" t="s">
        <v>144</v>
      </c>
      <c r="J316" s="129">
        <v>49.999999999999993</v>
      </c>
      <c r="K316" s="102"/>
    </row>
    <row r="317" spans="1:11" hidden="1" x14ac:dyDescent="0.25">
      <c r="A317" s="29" t="s">
        <v>42</v>
      </c>
      <c r="B317" s="1" t="s">
        <v>239</v>
      </c>
      <c r="C317" s="109" t="s">
        <v>151</v>
      </c>
      <c r="D317" s="5" t="s">
        <v>181</v>
      </c>
      <c r="E317" s="5"/>
      <c r="F317" s="51">
        <v>10</v>
      </c>
      <c r="G317" s="6" t="s">
        <v>27</v>
      </c>
      <c r="H317" s="5" t="s">
        <v>2</v>
      </c>
      <c r="I317" s="40" t="s">
        <v>144</v>
      </c>
      <c r="J317" s="66">
        <v>50.896057347670251</v>
      </c>
      <c r="K317" s="102"/>
    </row>
    <row r="318" spans="1:11" hidden="1" x14ac:dyDescent="0.25">
      <c r="A318" s="47" t="s">
        <v>43</v>
      </c>
      <c r="B318" s="2" t="s">
        <v>240</v>
      </c>
      <c r="C318" s="110" t="s">
        <v>151</v>
      </c>
      <c r="D318" s="2" t="s">
        <v>181</v>
      </c>
      <c r="E318" s="125"/>
      <c r="F318" s="55" t="s">
        <v>296</v>
      </c>
      <c r="G318" s="11" t="s">
        <v>296</v>
      </c>
      <c r="H318" s="23" t="s">
        <v>2</v>
      </c>
      <c r="I318" s="43" t="s">
        <v>144</v>
      </c>
      <c r="J318" s="69">
        <v>50.143369175627228</v>
      </c>
      <c r="K318" s="102"/>
    </row>
    <row r="319" spans="1:11" hidden="1" x14ac:dyDescent="0.25">
      <c r="A319" s="29" t="s">
        <v>223</v>
      </c>
      <c r="B319" s="8" t="s">
        <v>89</v>
      </c>
      <c r="C319" s="109" t="s">
        <v>118</v>
      </c>
      <c r="D319" s="5" t="s">
        <v>181</v>
      </c>
      <c r="E319" s="5"/>
      <c r="F319" s="51">
        <v>9</v>
      </c>
      <c r="G319" s="6" t="s">
        <v>135</v>
      </c>
      <c r="H319" s="5" t="s">
        <v>2</v>
      </c>
      <c r="I319" s="40" t="s">
        <v>144</v>
      </c>
      <c r="J319" s="66">
        <v>45.412186379928308</v>
      </c>
      <c r="K319" s="102"/>
    </row>
    <row r="320" spans="1:11" hidden="1" x14ac:dyDescent="0.25">
      <c r="A320" s="29" t="s">
        <v>223</v>
      </c>
      <c r="B320" s="8" t="s">
        <v>88</v>
      </c>
      <c r="C320" s="109" t="s">
        <v>151</v>
      </c>
      <c r="D320" s="5" t="s">
        <v>181</v>
      </c>
      <c r="E320" s="5"/>
      <c r="F320" s="51">
        <v>10</v>
      </c>
      <c r="G320" s="6" t="s">
        <v>27</v>
      </c>
      <c r="H320" s="5" t="s">
        <v>2</v>
      </c>
      <c r="I320" s="40" t="s">
        <v>144</v>
      </c>
      <c r="J320" s="66">
        <v>56.845878136200724</v>
      </c>
      <c r="K320" s="102"/>
    </row>
    <row r="321" spans="1:11" hidden="1" x14ac:dyDescent="0.25">
      <c r="A321" s="29" t="s">
        <v>110</v>
      </c>
      <c r="B321" s="8" t="s">
        <v>115</v>
      </c>
      <c r="C321" s="109" t="s">
        <v>151</v>
      </c>
      <c r="D321" s="1" t="s">
        <v>181</v>
      </c>
      <c r="E321" s="51" t="s">
        <v>302</v>
      </c>
      <c r="F321" s="51">
        <v>10</v>
      </c>
      <c r="G321" s="6" t="s">
        <v>34</v>
      </c>
      <c r="H321" s="5" t="s">
        <v>2</v>
      </c>
      <c r="I321" s="40" t="s">
        <v>144</v>
      </c>
      <c r="J321" s="66">
        <v>62.5161290322581</v>
      </c>
      <c r="K321" s="102"/>
    </row>
    <row r="322" spans="1:11" hidden="1" x14ac:dyDescent="0.25">
      <c r="A322" s="29" t="s">
        <v>41</v>
      </c>
      <c r="B322" s="2" t="s">
        <v>15</v>
      </c>
      <c r="C322" s="109" t="s">
        <v>151</v>
      </c>
      <c r="D322" s="5" t="s">
        <v>181</v>
      </c>
      <c r="E322" s="5"/>
      <c r="F322" s="51">
        <v>12</v>
      </c>
      <c r="G322" s="6" t="s">
        <v>16</v>
      </c>
      <c r="H322" s="5" t="s">
        <v>2</v>
      </c>
      <c r="I322" s="40" t="s">
        <v>144</v>
      </c>
      <c r="J322" s="67">
        <f>+[1]CONSOLIDADO!$G$120</f>
        <v>67.275985663082437</v>
      </c>
      <c r="K322" s="102"/>
    </row>
    <row r="323" spans="1:11" hidden="1" x14ac:dyDescent="0.25">
      <c r="A323" s="30" t="s">
        <v>79</v>
      </c>
      <c r="B323" s="8" t="s">
        <v>82</v>
      </c>
      <c r="C323" s="109" t="s">
        <v>151</v>
      </c>
      <c r="D323" s="5" t="s">
        <v>181</v>
      </c>
      <c r="E323" s="5"/>
      <c r="F323" s="51">
        <v>10</v>
      </c>
      <c r="G323" s="6" t="s">
        <v>6</v>
      </c>
      <c r="H323" s="5" t="s">
        <v>2</v>
      </c>
      <c r="I323" s="40" t="s">
        <v>144</v>
      </c>
      <c r="J323" s="67">
        <f>+[1]CONSOLIDADO!$G$127</f>
        <v>22.186379928315404</v>
      </c>
      <c r="K323" s="102"/>
    </row>
    <row r="324" spans="1:11" hidden="1" x14ac:dyDescent="0.25">
      <c r="A324" s="32" t="s">
        <v>224</v>
      </c>
      <c r="B324" s="2" t="s">
        <v>241</v>
      </c>
      <c r="C324" s="109" t="s">
        <v>151</v>
      </c>
      <c r="D324" s="5" t="s">
        <v>181</v>
      </c>
      <c r="E324" s="5"/>
      <c r="F324" s="51">
        <v>10</v>
      </c>
      <c r="G324" s="6" t="s">
        <v>27</v>
      </c>
      <c r="H324" s="5" t="s">
        <v>2</v>
      </c>
      <c r="I324" s="40" t="s">
        <v>144</v>
      </c>
      <c r="J324" s="67">
        <f>+'[6]AGENDA PÚBLICA'!$F$23</f>
        <v>83.333333333333343</v>
      </c>
      <c r="K324" s="102"/>
    </row>
    <row r="325" spans="1:11" hidden="1" x14ac:dyDescent="0.25">
      <c r="A325" s="159" t="s">
        <v>224</v>
      </c>
      <c r="B325" s="9" t="s">
        <v>96</v>
      </c>
      <c r="C325" s="111" t="s">
        <v>151</v>
      </c>
      <c r="D325" s="160" t="s">
        <v>181</v>
      </c>
      <c r="E325" s="160"/>
      <c r="F325" s="161" t="s">
        <v>296</v>
      </c>
      <c r="G325" s="162" t="s">
        <v>296</v>
      </c>
      <c r="H325" s="160" t="s">
        <v>2</v>
      </c>
      <c r="I325" s="163" t="s">
        <v>144</v>
      </c>
      <c r="J325" s="164">
        <f>+'[9]AGENDA PÚBLICA'!$F$23</f>
        <v>76.666666666666686</v>
      </c>
      <c r="K325" s="165"/>
    </row>
    <row r="326" spans="1:11" hidden="1" x14ac:dyDescent="0.25">
      <c r="A326" s="31" t="s">
        <v>42</v>
      </c>
      <c r="B326" s="9" t="s">
        <v>36</v>
      </c>
      <c r="C326" s="111" t="s">
        <v>151</v>
      </c>
      <c r="D326" s="10" t="s">
        <v>181</v>
      </c>
      <c r="E326" s="10"/>
      <c r="F326" s="52">
        <v>10</v>
      </c>
      <c r="G326" s="11" t="s">
        <v>34</v>
      </c>
      <c r="H326" s="10" t="s">
        <v>2</v>
      </c>
      <c r="I326" s="41" t="s">
        <v>144</v>
      </c>
      <c r="J326" s="70">
        <f>+[1]CONSOLIDADO!$G$140</f>
        <v>72.186379928315432</v>
      </c>
      <c r="K326" s="102"/>
    </row>
    <row r="327" spans="1:11" s="149" customFormat="1" hidden="1" x14ac:dyDescent="0.25">
      <c r="A327" s="31" t="s">
        <v>42</v>
      </c>
      <c r="B327" s="9" t="s">
        <v>37</v>
      </c>
      <c r="C327" s="111" t="s">
        <v>151</v>
      </c>
      <c r="D327" s="10" t="s">
        <v>181</v>
      </c>
      <c r="E327" s="10"/>
      <c r="F327" s="52">
        <v>10</v>
      </c>
      <c r="G327" s="11" t="s">
        <v>19</v>
      </c>
      <c r="H327" s="10" t="s">
        <v>2</v>
      </c>
      <c r="I327" s="41" t="s">
        <v>144</v>
      </c>
      <c r="J327" s="70">
        <f>+[1]CONSOLIDADO!$G$140</f>
        <v>72.186379928315432</v>
      </c>
      <c r="K327" s="102"/>
    </row>
    <row r="328" spans="1:11" s="149" customFormat="1" hidden="1" x14ac:dyDescent="0.25">
      <c r="A328" s="32" t="s">
        <v>224</v>
      </c>
      <c r="B328" s="2" t="s">
        <v>99</v>
      </c>
      <c r="C328" s="109" t="s">
        <v>151</v>
      </c>
      <c r="D328" s="1" t="s">
        <v>181</v>
      </c>
      <c r="E328" s="1"/>
      <c r="F328" s="51" t="s">
        <v>296</v>
      </c>
      <c r="G328" s="6" t="s">
        <v>296</v>
      </c>
      <c r="H328" s="5" t="s">
        <v>1</v>
      </c>
      <c r="I328" s="40" t="s">
        <v>144</v>
      </c>
      <c r="J328" s="67" t="s">
        <v>296</v>
      </c>
      <c r="K328" s="102"/>
    </row>
    <row r="329" spans="1:11" s="149" customFormat="1" hidden="1" x14ac:dyDescent="0.25">
      <c r="A329" s="143" t="s">
        <v>110</v>
      </c>
      <c r="B329" s="20" t="s">
        <v>116</v>
      </c>
      <c r="C329" s="144" t="s">
        <v>151</v>
      </c>
      <c r="D329" s="3" t="s">
        <v>181</v>
      </c>
      <c r="E329" s="3"/>
      <c r="F329" s="54">
        <v>10</v>
      </c>
      <c r="G329" s="16" t="s">
        <v>381</v>
      </c>
      <c r="H329" s="15" t="s">
        <v>1</v>
      </c>
      <c r="I329" s="42" t="s">
        <v>144</v>
      </c>
      <c r="J329" s="74" t="s">
        <v>296</v>
      </c>
      <c r="K329" s="102"/>
    </row>
    <row r="330" spans="1:11" s="149" customFormat="1" hidden="1" x14ac:dyDescent="0.25">
      <c r="A330" s="32" t="s">
        <v>102</v>
      </c>
      <c r="B330" s="2" t="s">
        <v>107</v>
      </c>
      <c r="C330" s="110" t="s">
        <v>151</v>
      </c>
      <c r="D330" s="23" t="s">
        <v>181</v>
      </c>
      <c r="E330" s="55" t="s">
        <v>368</v>
      </c>
      <c r="F330" s="51">
        <v>11</v>
      </c>
      <c r="G330" s="11" t="s">
        <v>377</v>
      </c>
      <c r="H330" s="23" t="s">
        <v>2</v>
      </c>
      <c r="I330" s="43" t="s">
        <v>144</v>
      </c>
      <c r="J330" s="72">
        <f>+[1]CONSOLIDADO!$G$154</f>
        <v>44.587813620071692</v>
      </c>
      <c r="K330" s="102"/>
    </row>
    <row r="331" spans="1:11" s="149" customFormat="1" hidden="1" x14ac:dyDescent="0.25">
      <c r="A331" s="30" t="s">
        <v>71</v>
      </c>
      <c r="B331" s="1" t="s">
        <v>242</v>
      </c>
      <c r="C331" s="109" t="s">
        <v>151</v>
      </c>
      <c r="D331" s="5" t="s">
        <v>181</v>
      </c>
      <c r="E331" s="5"/>
      <c r="F331" s="51">
        <v>9</v>
      </c>
      <c r="G331" s="6" t="s">
        <v>135</v>
      </c>
      <c r="H331" s="5" t="s">
        <v>2</v>
      </c>
      <c r="I331" s="40" t="s">
        <v>144</v>
      </c>
      <c r="J331" s="67">
        <f>+[1]CONSOLIDADO!$G$164</f>
        <v>50.681003584229408</v>
      </c>
      <c r="K331" s="102"/>
    </row>
    <row r="332" spans="1:11" s="149" customFormat="1" hidden="1" x14ac:dyDescent="0.25">
      <c r="A332" s="47" t="s">
        <v>223</v>
      </c>
      <c r="B332" s="2" t="s">
        <v>87</v>
      </c>
      <c r="C332" s="110" t="s">
        <v>151</v>
      </c>
      <c r="D332" s="23" t="s">
        <v>181</v>
      </c>
      <c r="E332" s="23"/>
      <c r="F332" s="55">
        <v>10</v>
      </c>
      <c r="G332" s="19" t="s">
        <v>147</v>
      </c>
      <c r="H332" s="23" t="s">
        <v>2</v>
      </c>
      <c r="I332" s="43" t="s">
        <v>144</v>
      </c>
      <c r="J332" s="72">
        <f>+[1]CONSOLIDADO!$G$172</f>
        <v>37.867383512544812</v>
      </c>
      <c r="K332" s="102"/>
    </row>
    <row r="333" spans="1:11" s="149" customFormat="1" hidden="1" x14ac:dyDescent="0.25">
      <c r="A333" s="29" t="s">
        <v>50</v>
      </c>
      <c r="B333" s="1" t="s">
        <v>56</v>
      </c>
      <c r="C333" s="109" t="s">
        <v>151</v>
      </c>
      <c r="D333" s="5" t="s">
        <v>181</v>
      </c>
      <c r="E333" s="5"/>
      <c r="F333" s="51" t="s">
        <v>296</v>
      </c>
      <c r="G333" s="6" t="s">
        <v>296</v>
      </c>
      <c r="H333" s="5" t="s">
        <v>1</v>
      </c>
      <c r="I333" s="40" t="s">
        <v>144</v>
      </c>
      <c r="J333" s="67" t="s">
        <v>296</v>
      </c>
      <c r="K333" s="102"/>
    </row>
    <row r="334" spans="1:11" s="149" customFormat="1" hidden="1" x14ac:dyDescent="0.25">
      <c r="A334" s="30" t="s">
        <v>102</v>
      </c>
      <c r="B334" s="1" t="s">
        <v>103</v>
      </c>
      <c r="C334" s="109" t="s">
        <v>151</v>
      </c>
      <c r="D334" s="5" t="s">
        <v>181</v>
      </c>
      <c r="E334" s="5"/>
      <c r="F334" s="51">
        <v>11</v>
      </c>
      <c r="G334" s="6" t="s">
        <v>307</v>
      </c>
      <c r="H334" s="5" t="s">
        <v>2</v>
      </c>
      <c r="I334" s="40" t="s">
        <v>144</v>
      </c>
      <c r="J334" s="67">
        <f>+[1]CONSOLIDADO!$G$181</f>
        <v>38.853046594982082</v>
      </c>
      <c r="K334" s="102"/>
    </row>
    <row r="335" spans="1:11" s="149" customFormat="1" hidden="1" x14ac:dyDescent="0.25">
      <c r="A335" s="29" t="s">
        <v>110</v>
      </c>
      <c r="B335" s="8" t="s">
        <v>245</v>
      </c>
      <c r="C335" s="109" t="s">
        <v>151</v>
      </c>
      <c r="D335" s="8" t="s">
        <v>181</v>
      </c>
      <c r="E335" s="8" t="s">
        <v>400</v>
      </c>
      <c r="F335" s="51">
        <v>10</v>
      </c>
      <c r="G335" s="6" t="s">
        <v>32</v>
      </c>
      <c r="H335" s="5" t="s">
        <v>2</v>
      </c>
      <c r="I335" s="40" t="s">
        <v>144</v>
      </c>
      <c r="J335" s="67">
        <f>+[1]CONSOLIDADO!$G$188</f>
        <v>66.272401433691755</v>
      </c>
      <c r="K335" s="102"/>
    </row>
    <row r="336" spans="1:11" s="149" customFormat="1" hidden="1" x14ac:dyDescent="0.25">
      <c r="A336" s="30" t="s">
        <v>58</v>
      </c>
      <c r="B336" s="8" t="s">
        <v>60</v>
      </c>
      <c r="C336" s="109" t="s">
        <v>151</v>
      </c>
      <c r="D336" s="5" t="s">
        <v>181</v>
      </c>
      <c r="E336" s="5"/>
      <c r="F336" s="51">
        <v>10</v>
      </c>
      <c r="G336" s="6" t="s">
        <v>27</v>
      </c>
      <c r="H336" s="5" t="s">
        <v>2</v>
      </c>
      <c r="I336" s="40" t="s">
        <v>144</v>
      </c>
      <c r="J336" s="67">
        <f>+[1]CONSOLIDADO!$G$194</f>
        <v>50.967741935483858</v>
      </c>
      <c r="K336" s="102"/>
    </row>
    <row r="337" spans="1:11" hidden="1" x14ac:dyDescent="0.25">
      <c r="A337" s="29" t="s">
        <v>50</v>
      </c>
      <c r="B337" s="1" t="s">
        <v>247</v>
      </c>
      <c r="C337" s="109" t="s">
        <v>151</v>
      </c>
      <c r="D337" s="5" t="s">
        <v>181</v>
      </c>
      <c r="E337" s="5"/>
      <c r="F337" s="51">
        <v>13</v>
      </c>
      <c r="G337" s="6" t="s">
        <v>121</v>
      </c>
      <c r="H337" s="5" t="s">
        <v>2</v>
      </c>
      <c r="I337" s="40" t="s">
        <v>144</v>
      </c>
      <c r="J337" s="67">
        <f>+[1]CONSOLIDADO!$G$201</f>
        <v>69.784946236559151</v>
      </c>
      <c r="K337" s="102"/>
    </row>
    <row r="338" spans="1:11" hidden="1" x14ac:dyDescent="0.25">
      <c r="A338" s="30" t="s">
        <v>71</v>
      </c>
      <c r="B338" s="1" t="s">
        <v>74</v>
      </c>
      <c r="C338" s="109" t="s">
        <v>151</v>
      </c>
      <c r="D338" s="5" t="s">
        <v>181</v>
      </c>
      <c r="E338" s="5"/>
      <c r="F338" s="51">
        <v>10</v>
      </c>
      <c r="G338" s="6" t="s">
        <v>27</v>
      </c>
      <c r="H338" s="5" t="s">
        <v>2</v>
      </c>
      <c r="I338" s="40" t="s">
        <v>144</v>
      </c>
      <c r="J338" s="67">
        <f>+[1]CONSOLIDADO!$G$208</f>
        <v>39.390681003584227</v>
      </c>
      <c r="K338" s="102"/>
    </row>
    <row r="339" spans="1:11" hidden="1" x14ac:dyDescent="0.25">
      <c r="A339" s="30" t="s">
        <v>222</v>
      </c>
      <c r="B339" s="8" t="s">
        <v>248</v>
      </c>
      <c r="C339" s="109" t="s">
        <v>151</v>
      </c>
      <c r="D339" s="1" t="s">
        <v>181</v>
      </c>
      <c r="E339" s="1"/>
      <c r="F339" s="51">
        <v>12</v>
      </c>
      <c r="G339" s="6" t="s">
        <v>197</v>
      </c>
      <c r="H339" s="5" t="s">
        <v>2</v>
      </c>
      <c r="I339" s="40" t="s">
        <v>144</v>
      </c>
      <c r="J339" s="67">
        <f>+[1]CONSOLIDADO!$G$214</f>
        <v>44.498207885304666</v>
      </c>
      <c r="K339" s="102"/>
    </row>
    <row r="340" spans="1:11" hidden="1" x14ac:dyDescent="0.25">
      <c r="A340" s="30" t="s">
        <v>71</v>
      </c>
      <c r="B340" s="1" t="s">
        <v>73</v>
      </c>
      <c r="C340" s="109" t="s">
        <v>151</v>
      </c>
      <c r="D340" s="5" t="s">
        <v>181</v>
      </c>
      <c r="E340" s="51" t="s">
        <v>332</v>
      </c>
      <c r="F340" s="51">
        <v>10</v>
      </c>
      <c r="G340" s="6" t="s">
        <v>6</v>
      </c>
      <c r="H340" s="5" t="s">
        <v>2</v>
      </c>
      <c r="I340" s="40" t="s">
        <v>144</v>
      </c>
      <c r="J340" s="67">
        <f>+[1]CONSOLIDADO!$G$225</f>
        <v>42.258064516129046</v>
      </c>
      <c r="K340" s="102"/>
    </row>
    <row r="341" spans="1:11" hidden="1" x14ac:dyDescent="0.25">
      <c r="A341" s="29" t="s">
        <v>41</v>
      </c>
      <c r="B341" s="2" t="s">
        <v>20</v>
      </c>
      <c r="C341" s="109" t="s">
        <v>151</v>
      </c>
      <c r="D341" s="5" t="s">
        <v>181</v>
      </c>
      <c r="E341" s="5"/>
      <c r="F341" s="51">
        <f>2026-2017</f>
        <v>9</v>
      </c>
      <c r="G341" s="6" t="s">
        <v>21</v>
      </c>
      <c r="H341" s="5" t="s">
        <v>2</v>
      </c>
      <c r="I341" s="40" t="s">
        <v>144</v>
      </c>
      <c r="J341" s="67">
        <f>+[1]CONSOLIDADO!$G$233</f>
        <v>57.72401433691757</v>
      </c>
      <c r="K341" s="102"/>
    </row>
    <row r="342" spans="1:11" hidden="1" x14ac:dyDescent="0.25">
      <c r="A342" s="30" t="s">
        <v>79</v>
      </c>
      <c r="B342" s="8" t="s">
        <v>251</v>
      </c>
      <c r="C342" s="109" t="s">
        <v>151</v>
      </c>
      <c r="D342" s="5" t="s">
        <v>181</v>
      </c>
      <c r="E342" s="5"/>
      <c r="F342" s="51">
        <v>10</v>
      </c>
      <c r="G342" s="6" t="s">
        <v>32</v>
      </c>
      <c r="H342" s="5" t="s">
        <v>2</v>
      </c>
      <c r="I342" s="40" t="s">
        <v>144</v>
      </c>
      <c r="J342" s="67" t="s">
        <v>296</v>
      </c>
      <c r="K342" s="102"/>
    </row>
    <row r="343" spans="1:11" hidden="1" x14ac:dyDescent="0.25">
      <c r="A343" s="30" t="s">
        <v>61</v>
      </c>
      <c r="B343" s="8" t="s">
        <v>252</v>
      </c>
      <c r="C343" s="109" t="s">
        <v>151</v>
      </c>
      <c r="D343" s="5" t="s">
        <v>181</v>
      </c>
      <c r="E343" s="5"/>
      <c r="F343" s="51">
        <f>2040-2023</f>
        <v>17</v>
      </c>
      <c r="G343" s="6" t="s">
        <v>199</v>
      </c>
      <c r="H343" s="5" t="s">
        <v>2</v>
      </c>
      <c r="I343" s="40" t="s">
        <v>144</v>
      </c>
      <c r="J343" s="67">
        <f>+[1]CONSOLIDADO!$G$237</f>
        <v>90.533333333333317</v>
      </c>
      <c r="K343" s="102"/>
    </row>
    <row r="344" spans="1:11" hidden="1" x14ac:dyDescent="0.25">
      <c r="A344" s="30" t="s">
        <v>61</v>
      </c>
      <c r="B344" s="8" t="s">
        <v>63</v>
      </c>
      <c r="C344" s="109" t="s">
        <v>151</v>
      </c>
      <c r="D344" s="5" t="s">
        <v>181</v>
      </c>
      <c r="E344" s="5"/>
      <c r="F344" s="51">
        <f>2025-2015</f>
        <v>10</v>
      </c>
      <c r="G344" s="6" t="s">
        <v>6</v>
      </c>
      <c r="H344" s="5" t="s">
        <v>2</v>
      </c>
      <c r="I344" s="40" t="s">
        <v>144</v>
      </c>
      <c r="J344" s="67">
        <f>+[1]CONSOLIDADO!$G$239</f>
        <v>33.207885304659506</v>
      </c>
      <c r="K344" s="102"/>
    </row>
    <row r="345" spans="1:11" hidden="1" x14ac:dyDescent="0.25">
      <c r="A345" s="29" t="s">
        <v>43</v>
      </c>
      <c r="B345" s="8" t="s">
        <v>48</v>
      </c>
      <c r="C345" s="109" t="s">
        <v>151</v>
      </c>
      <c r="D345" s="5" t="s">
        <v>181</v>
      </c>
      <c r="E345" s="5"/>
      <c r="F345" s="51">
        <f>2028-2015</f>
        <v>13</v>
      </c>
      <c r="G345" s="6" t="s">
        <v>124</v>
      </c>
      <c r="H345" s="5" t="s">
        <v>2</v>
      </c>
      <c r="I345" s="40" t="s">
        <v>144</v>
      </c>
      <c r="J345" s="67">
        <f>+[1]CONSOLIDADO!$G$243</f>
        <v>59.874551971326149</v>
      </c>
      <c r="K345" s="102"/>
    </row>
    <row r="346" spans="1:11" hidden="1" x14ac:dyDescent="0.25">
      <c r="A346" s="29" t="s">
        <v>43</v>
      </c>
      <c r="B346" s="8" t="s">
        <v>46</v>
      </c>
      <c r="C346" s="109" t="s">
        <v>151</v>
      </c>
      <c r="D346" s="5" t="s">
        <v>181</v>
      </c>
      <c r="E346" s="5"/>
      <c r="F346" s="51">
        <v>10</v>
      </c>
      <c r="G346" s="6" t="s">
        <v>6</v>
      </c>
      <c r="H346" s="5" t="s">
        <v>2</v>
      </c>
      <c r="I346" s="40" t="s">
        <v>144</v>
      </c>
      <c r="J346" s="67">
        <f>+[1]CONSOLIDADO!$G$258</f>
        <v>45.949820788530459</v>
      </c>
      <c r="K346" s="102"/>
    </row>
    <row r="347" spans="1:11" hidden="1" x14ac:dyDescent="0.25">
      <c r="A347" s="146" t="s">
        <v>224</v>
      </c>
      <c r="B347" s="22" t="s">
        <v>254</v>
      </c>
      <c r="C347" s="144" t="s">
        <v>151</v>
      </c>
      <c r="D347" s="15" t="s">
        <v>181</v>
      </c>
      <c r="E347" s="54" t="s">
        <v>165</v>
      </c>
      <c r="F347" s="54">
        <f>2023-2014</f>
        <v>9</v>
      </c>
      <c r="G347" s="16" t="s">
        <v>35</v>
      </c>
      <c r="H347" s="15" t="s">
        <v>2</v>
      </c>
      <c r="I347" s="42" t="s">
        <v>144</v>
      </c>
      <c r="J347" s="74">
        <f>+[1]CONSOLIDADO!$G$264</f>
        <v>77.311827956989276</v>
      </c>
      <c r="K347" s="148"/>
    </row>
    <row r="348" spans="1:11" hidden="1" x14ac:dyDescent="0.25">
      <c r="A348" s="47" t="s">
        <v>50</v>
      </c>
      <c r="B348" s="2" t="s">
        <v>54</v>
      </c>
      <c r="C348" s="110" t="s">
        <v>151</v>
      </c>
      <c r="D348" s="23" t="s">
        <v>181</v>
      </c>
      <c r="E348" s="23"/>
      <c r="F348" s="55">
        <f>2025-2015</f>
        <v>10</v>
      </c>
      <c r="G348" s="19" t="s">
        <v>6</v>
      </c>
      <c r="H348" s="23" t="s">
        <v>2</v>
      </c>
      <c r="I348" s="43" t="s">
        <v>144</v>
      </c>
      <c r="J348" s="72">
        <f>+[1]CONSOLIDADO!$G$273</f>
        <v>37.867383512544812</v>
      </c>
      <c r="K348" s="102"/>
    </row>
    <row r="349" spans="1:11" hidden="1" x14ac:dyDescent="0.25">
      <c r="A349" s="31" t="s">
        <v>223</v>
      </c>
      <c r="B349" s="9" t="s">
        <v>86</v>
      </c>
      <c r="C349" s="111" t="s">
        <v>151</v>
      </c>
      <c r="D349" s="10" t="s">
        <v>181</v>
      </c>
      <c r="E349" s="10"/>
      <c r="F349" s="52">
        <f>2029-2014</f>
        <v>15</v>
      </c>
      <c r="G349" s="11" t="s">
        <v>145</v>
      </c>
      <c r="H349" s="10" t="s">
        <v>2</v>
      </c>
      <c r="I349" s="41" t="s">
        <v>144</v>
      </c>
      <c r="J349" s="70">
        <f>+[1]CONSOLIDADO!$G$278</f>
        <v>38.046594982078865</v>
      </c>
      <c r="K349" s="102"/>
    </row>
    <row r="350" spans="1:11" hidden="1" x14ac:dyDescent="0.25">
      <c r="A350" s="31" t="s">
        <v>50</v>
      </c>
      <c r="B350" s="9" t="s">
        <v>53</v>
      </c>
      <c r="C350" s="111" t="s">
        <v>151</v>
      </c>
      <c r="D350" s="10" t="s">
        <v>181</v>
      </c>
      <c r="E350" s="10"/>
      <c r="F350" s="52">
        <f>2022-2017</f>
        <v>5</v>
      </c>
      <c r="G350" s="11" t="s">
        <v>309</v>
      </c>
      <c r="H350" s="10" t="s">
        <v>2</v>
      </c>
      <c r="I350" s="41" t="s">
        <v>144</v>
      </c>
      <c r="J350" s="70" t="s">
        <v>296</v>
      </c>
      <c r="K350" s="102"/>
    </row>
    <row r="351" spans="1:11" ht="14.25" hidden="1" customHeight="1" x14ac:dyDescent="0.25">
      <c r="A351" s="30" t="s">
        <v>61</v>
      </c>
      <c r="B351" s="8" t="s">
        <v>70</v>
      </c>
      <c r="C351" s="109" t="s">
        <v>151</v>
      </c>
      <c r="D351" s="5" t="s">
        <v>181</v>
      </c>
      <c r="E351" s="5"/>
      <c r="F351" s="51">
        <f>2023-2013</f>
        <v>10</v>
      </c>
      <c r="G351" s="6" t="s">
        <v>9</v>
      </c>
      <c r="H351" s="5" t="s">
        <v>2</v>
      </c>
      <c r="I351" s="40" t="s">
        <v>144</v>
      </c>
      <c r="J351" s="67">
        <f>+[1]CONSOLIDADO!$G$284</f>
        <v>46.702508960573496</v>
      </c>
      <c r="K351" s="102"/>
    </row>
    <row r="352" spans="1:11" hidden="1" x14ac:dyDescent="0.25">
      <c r="A352" s="30" t="s">
        <v>61</v>
      </c>
      <c r="B352" s="8" t="s">
        <v>65</v>
      </c>
      <c r="C352" s="109" t="s">
        <v>118</v>
      </c>
      <c r="D352" s="5" t="s">
        <v>181</v>
      </c>
      <c r="E352" s="5"/>
      <c r="F352" s="51">
        <v>10</v>
      </c>
      <c r="G352" s="6" t="s">
        <v>19</v>
      </c>
      <c r="H352" s="5" t="s">
        <v>2</v>
      </c>
      <c r="I352" s="40" t="s">
        <v>144</v>
      </c>
      <c r="J352" s="67">
        <f>+[1]CONSOLIDADO!$G$286</f>
        <v>39.982078853046616</v>
      </c>
      <c r="K352" s="102"/>
    </row>
    <row r="353" spans="1:11" ht="14.25" hidden="1" customHeight="1" x14ac:dyDescent="0.25">
      <c r="A353" s="30" t="s">
        <v>79</v>
      </c>
      <c r="B353" s="8" t="s">
        <v>84</v>
      </c>
      <c r="C353" s="109" t="s">
        <v>151</v>
      </c>
      <c r="D353" s="5" t="s">
        <v>181</v>
      </c>
      <c r="E353" s="5"/>
      <c r="F353" s="51">
        <v>10</v>
      </c>
      <c r="G353" s="6" t="s">
        <v>29</v>
      </c>
      <c r="H353" s="5" t="s">
        <v>2</v>
      </c>
      <c r="I353" s="40" t="s">
        <v>144</v>
      </c>
      <c r="J353" s="67" t="s">
        <v>296</v>
      </c>
      <c r="K353" s="102"/>
    </row>
    <row r="354" spans="1:11" hidden="1" x14ac:dyDescent="0.25">
      <c r="A354" s="30" t="s">
        <v>79</v>
      </c>
      <c r="B354" s="8" t="s">
        <v>81</v>
      </c>
      <c r="C354" s="109" t="s">
        <v>151</v>
      </c>
      <c r="D354" s="5" t="s">
        <v>181</v>
      </c>
      <c r="E354" s="5"/>
      <c r="F354" s="51">
        <v>10</v>
      </c>
      <c r="G354" s="6" t="s">
        <v>6</v>
      </c>
      <c r="H354" s="5" t="s">
        <v>2</v>
      </c>
      <c r="I354" s="40" t="s">
        <v>144</v>
      </c>
      <c r="J354" s="67">
        <f>+[1]CONSOLIDADO!$G$290</f>
        <v>52.831541218637994</v>
      </c>
      <c r="K354" s="102"/>
    </row>
    <row r="355" spans="1:11" hidden="1" x14ac:dyDescent="0.25">
      <c r="A355" s="30" t="s">
        <v>102</v>
      </c>
      <c r="B355" s="1" t="s">
        <v>255</v>
      </c>
      <c r="C355" s="109" t="s">
        <v>151</v>
      </c>
      <c r="D355" s="5" t="s">
        <v>181</v>
      </c>
      <c r="E355" s="5"/>
      <c r="F355" s="51">
        <v>9</v>
      </c>
      <c r="G355" s="6" t="s">
        <v>131</v>
      </c>
      <c r="H355" s="5" t="s">
        <v>2</v>
      </c>
      <c r="I355" s="40" t="s">
        <v>144</v>
      </c>
      <c r="J355" s="67">
        <f>+[1]CONSOLIDADO!$G$293</f>
        <v>45.304659498207897</v>
      </c>
      <c r="K355" s="102"/>
    </row>
    <row r="356" spans="1:11" hidden="1" x14ac:dyDescent="0.25">
      <c r="A356" s="31" t="s">
        <v>129</v>
      </c>
      <c r="B356" s="9" t="s">
        <v>130</v>
      </c>
      <c r="C356" s="111" t="s">
        <v>151</v>
      </c>
      <c r="D356" s="10" t="s">
        <v>181</v>
      </c>
      <c r="E356" s="10"/>
      <c r="F356" s="52">
        <v>9</v>
      </c>
      <c r="G356" s="11" t="s">
        <v>219</v>
      </c>
      <c r="H356" s="10" t="s">
        <v>2</v>
      </c>
      <c r="I356" s="41" t="s">
        <v>144</v>
      </c>
      <c r="J356" s="70">
        <f>+[1]CONSOLIDADO!$G$298</f>
        <v>29.713261648745515</v>
      </c>
      <c r="K356" s="102"/>
    </row>
    <row r="357" spans="1:11" hidden="1" x14ac:dyDescent="0.25">
      <c r="A357" s="30" t="s">
        <v>102</v>
      </c>
      <c r="B357" s="1" t="s">
        <v>104</v>
      </c>
      <c r="C357" s="109" t="s">
        <v>151</v>
      </c>
      <c r="D357" s="5" t="s">
        <v>181</v>
      </c>
      <c r="E357" s="5"/>
      <c r="F357" s="51">
        <v>10</v>
      </c>
      <c r="G357" s="6" t="s">
        <v>146</v>
      </c>
      <c r="H357" s="5" t="s">
        <v>2</v>
      </c>
      <c r="I357" s="40" t="s">
        <v>144</v>
      </c>
      <c r="J357" s="67">
        <f>+[1]CONSOLIDADO!$G$305</f>
        <v>50.286738351254492</v>
      </c>
      <c r="K357" s="102"/>
    </row>
    <row r="358" spans="1:11" hidden="1" x14ac:dyDescent="0.25">
      <c r="A358" s="30" t="s">
        <v>58</v>
      </c>
      <c r="B358" s="8" t="s">
        <v>59</v>
      </c>
      <c r="C358" s="109" t="s">
        <v>151</v>
      </c>
      <c r="D358" s="5" t="s">
        <v>181</v>
      </c>
      <c r="E358" s="5"/>
      <c r="F358" s="51">
        <v>10</v>
      </c>
      <c r="G358" s="6" t="s">
        <v>32</v>
      </c>
      <c r="H358" s="5" t="s">
        <v>1</v>
      </c>
      <c r="I358" s="40" t="s">
        <v>144</v>
      </c>
      <c r="J358" s="67" t="s">
        <v>296</v>
      </c>
      <c r="K358" s="102"/>
    </row>
    <row r="359" spans="1:11" hidden="1" x14ac:dyDescent="0.25">
      <c r="A359" s="30" t="s">
        <v>61</v>
      </c>
      <c r="B359" s="8" t="s">
        <v>62</v>
      </c>
      <c r="C359" s="109" t="s">
        <v>151</v>
      </c>
      <c r="D359" s="5" t="s">
        <v>181</v>
      </c>
      <c r="E359" s="5"/>
      <c r="F359" s="51">
        <v>10</v>
      </c>
      <c r="G359" s="6" t="s">
        <v>19</v>
      </c>
      <c r="H359" s="5" t="s">
        <v>2</v>
      </c>
      <c r="I359" s="40" t="s">
        <v>144</v>
      </c>
      <c r="J359" s="67">
        <f>+[1]CONSOLIDADO!$G$313</f>
        <v>30.788530465949826</v>
      </c>
      <c r="K359" s="102"/>
    </row>
    <row r="360" spans="1:11" hidden="1" x14ac:dyDescent="0.25">
      <c r="A360" s="31" t="s">
        <v>42</v>
      </c>
      <c r="B360" s="9" t="s">
        <v>39</v>
      </c>
      <c r="C360" s="111" t="s">
        <v>151</v>
      </c>
      <c r="D360" s="10" t="s">
        <v>181</v>
      </c>
      <c r="E360" s="10"/>
      <c r="F360" s="52">
        <v>10</v>
      </c>
      <c r="G360" s="11" t="s">
        <v>27</v>
      </c>
      <c r="H360" s="10" t="s">
        <v>2</v>
      </c>
      <c r="I360" s="41" t="s">
        <v>144</v>
      </c>
      <c r="J360" s="70">
        <f>+[1]CONSOLIDADO!$G$317</f>
        <v>55.197132616487444</v>
      </c>
      <c r="K360" s="102"/>
    </row>
    <row r="361" spans="1:11" hidden="1" x14ac:dyDescent="0.25">
      <c r="A361" s="29" t="s">
        <v>50</v>
      </c>
      <c r="B361" s="1" t="s">
        <v>55</v>
      </c>
      <c r="C361" s="109" t="s">
        <v>151</v>
      </c>
      <c r="D361" s="5" t="s">
        <v>181</v>
      </c>
      <c r="E361" s="5"/>
      <c r="F361" s="52">
        <f>2022-2016</f>
        <v>6</v>
      </c>
      <c r="G361" s="6" t="s">
        <v>217</v>
      </c>
      <c r="H361" s="5" t="s">
        <v>2</v>
      </c>
      <c r="I361" s="40" t="s">
        <v>144</v>
      </c>
      <c r="J361" s="67">
        <f>+[1]CONSOLIDADO!$G$326</f>
        <v>76.774193548387117</v>
      </c>
      <c r="K361" s="102"/>
    </row>
    <row r="362" spans="1:11" ht="42.75" hidden="1" x14ac:dyDescent="0.25">
      <c r="A362" s="29" t="s">
        <v>41</v>
      </c>
      <c r="B362" s="12" t="s">
        <v>12</v>
      </c>
      <c r="C362" s="109" t="s">
        <v>118</v>
      </c>
      <c r="D362" s="5" t="s">
        <v>181</v>
      </c>
      <c r="E362" s="5"/>
      <c r="F362" s="51">
        <f>2027-2018</f>
        <v>9</v>
      </c>
      <c r="G362" s="6" t="s">
        <v>135</v>
      </c>
      <c r="H362" s="5" t="s">
        <v>2</v>
      </c>
      <c r="I362" s="40" t="s">
        <v>144</v>
      </c>
      <c r="J362" s="67">
        <f>+[1]CONSOLIDADO!$G$331</f>
        <v>65.913978494623663</v>
      </c>
      <c r="K362" s="102"/>
    </row>
    <row r="363" spans="1:11" hidden="1" x14ac:dyDescent="0.25">
      <c r="A363" s="30" t="s">
        <v>102</v>
      </c>
      <c r="B363" s="1" t="s">
        <v>256</v>
      </c>
      <c r="C363" s="109" t="s">
        <v>151</v>
      </c>
      <c r="D363" s="5" t="s">
        <v>181</v>
      </c>
      <c r="E363" s="5"/>
      <c r="F363" s="51">
        <f>2027-2018</f>
        <v>9</v>
      </c>
      <c r="G363" s="6" t="s">
        <v>135</v>
      </c>
      <c r="H363" s="5" t="s">
        <v>2</v>
      </c>
      <c r="I363" s="40" t="s">
        <v>144</v>
      </c>
      <c r="J363" s="67">
        <f>+[1]CONSOLIDADO!$G$341</f>
        <v>48.74551971326165</v>
      </c>
      <c r="K363" s="102"/>
    </row>
    <row r="364" spans="1:11" hidden="1" x14ac:dyDescent="0.25">
      <c r="A364" s="30" t="s">
        <v>79</v>
      </c>
      <c r="B364" s="8" t="s">
        <v>80</v>
      </c>
      <c r="C364" s="109" t="s">
        <v>151</v>
      </c>
      <c r="D364" s="5" t="s">
        <v>181</v>
      </c>
      <c r="E364" s="5"/>
      <c r="F364" s="51">
        <v>10</v>
      </c>
      <c r="G364" s="6" t="s">
        <v>27</v>
      </c>
      <c r="H364" s="5" t="s">
        <v>2</v>
      </c>
      <c r="I364" s="40" t="s">
        <v>144</v>
      </c>
      <c r="J364" s="71">
        <f>+[1]CONSOLIDADO!$G$349</f>
        <v>35.089605734767034</v>
      </c>
      <c r="K364" s="102"/>
    </row>
    <row r="365" spans="1:11" hidden="1" x14ac:dyDescent="0.25">
      <c r="A365" s="32" t="s">
        <v>61</v>
      </c>
      <c r="B365" s="2" t="s">
        <v>64</v>
      </c>
      <c r="C365" s="109" t="s">
        <v>151</v>
      </c>
      <c r="D365" s="23" t="s">
        <v>181</v>
      </c>
      <c r="E365" s="23"/>
      <c r="F365" s="55" t="s">
        <v>296</v>
      </c>
      <c r="G365" s="19" t="s">
        <v>296</v>
      </c>
      <c r="H365" s="23" t="s">
        <v>2</v>
      </c>
      <c r="I365" s="43" t="s">
        <v>144</v>
      </c>
      <c r="J365" s="72">
        <f>+[1]CONSOLIDADO!$G$354</f>
        <v>34.229390681003586</v>
      </c>
      <c r="K365" s="102"/>
    </row>
    <row r="366" spans="1:11" hidden="1" x14ac:dyDescent="0.25">
      <c r="A366" s="30" t="s">
        <v>222</v>
      </c>
      <c r="B366" s="8" t="s">
        <v>77</v>
      </c>
      <c r="C366" s="109" t="s">
        <v>151</v>
      </c>
      <c r="D366" s="5" t="s">
        <v>181</v>
      </c>
      <c r="E366" s="5"/>
      <c r="F366" s="51">
        <v>10</v>
      </c>
      <c r="G366" s="6" t="s">
        <v>11</v>
      </c>
      <c r="H366" s="5" t="s">
        <v>2</v>
      </c>
      <c r="I366" s="40" t="s">
        <v>144</v>
      </c>
      <c r="J366" s="67" t="s">
        <v>296</v>
      </c>
      <c r="K366" s="102"/>
    </row>
    <row r="367" spans="1:11" hidden="1" x14ac:dyDescent="0.25">
      <c r="A367" s="30" t="s">
        <v>61</v>
      </c>
      <c r="B367" s="8" t="s">
        <v>66</v>
      </c>
      <c r="C367" s="109" t="s">
        <v>118</v>
      </c>
      <c r="D367" s="5" t="s">
        <v>181</v>
      </c>
      <c r="E367" s="5"/>
      <c r="F367" s="51">
        <v>10</v>
      </c>
      <c r="G367" s="6" t="s">
        <v>29</v>
      </c>
      <c r="H367" s="5" t="s">
        <v>2</v>
      </c>
      <c r="I367" s="40" t="s">
        <v>144</v>
      </c>
      <c r="J367" s="67">
        <f>+[1]CONSOLIDADO!$G$360</f>
        <v>36.326164874551985</v>
      </c>
      <c r="K367" s="102"/>
    </row>
    <row r="368" spans="1:11" hidden="1" x14ac:dyDescent="0.25">
      <c r="A368" s="29" t="s">
        <v>43</v>
      </c>
      <c r="B368" s="8" t="s">
        <v>47</v>
      </c>
      <c r="C368" s="109" t="s">
        <v>151</v>
      </c>
      <c r="D368" s="5" t="s">
        <v>181</v>
      </c>
      <c r="E368" s="5"/>
      <c r="F368" s="51">
        <v>10</v>
      </c>
      <c r="G368" s="6" t="s">
        <v>27</v>
      </c>
      <c r="H368" s="5" t="s">
        <v>2</v>
      </c>
      <c r="I368" s="40" t="s">
        <v>144</v>
      </c>
      <c r="J368" s="67">
        <f>+[1]CONSOLIDADO!$G$364</f>
        <v>59.121863799283148</v>
      </c>
      <c r="K368" s="102"/>
    </row>
    <row r="369" spans="1:11" hidden="1" x14ac:dyDescent="0.25">
      <c r="A369" s="30" t="s">
        <v>102</v>
      </c>
      <c r="B369" s="1" t="s">
        <v>108</v>
      </c>
      <c r="C369" s="109" t="s">
        <v>151</v>
      </c>
      <c r="D369" s="5" t="s">
        <v>181</v>
      </c>
      <c r="E369" s="5"/>
      <c r="F369" s="51">
        <v>10</v>
      </c>
      <c r="G369" s="6" t="s">
        <v>220</v>
      </c>
      <c r="H369" s="5" t="s">
        <v>2</v>
      </c>
      <c r="I369" s="40" t="s">
        <v>144</v>
      </c>
      <c r="J369" s="67">
        <f>+[1]CONSOLIDADO!$G$372</f>
        <v>53.63799283154124</v>
      </c>
      <c r="K369" s="102"/>
    </row>
    <row r="370" spans="1:11" hidden="1" x14ac:dyDescent="0.25">
      <c r="A370" s="31" t="s">
        <v>223</v>
      </c>
      <c r="B370" s="9" t="s">
        <v>85</v>
      </c>
      <c r="C370" s="111" t="s">
        <v>118</v>
      </c>
      <c r="D370" s="10" t="s">
        <v>181</v>
      </c>
      <c r="E370" s="10"/>
      <c r="F370" s="52">
        <f>2027-2017</f>
        <v>10</v>
      </c>
      <c r="G370" s="11" t="s">
        <v>29</v>
      </c>
      <c r="H370" s="10" t="s">
        <v>2</v>
      </c>
      <c r="I370" s="41" t="s">
        <v>144</v>
      </c>
      <c r="J370" s="70">
        <f>+[1]CONSOLIDADO!$G$384</f>
        <v>41.093189964157716</v>
      </c>
      <c r="K370" s="102"/>
    </row>
    <row r="371" spans="1:11" hidden="1" x14ac:dyDescent="0.25">
      <c r="A371" s="29" t="s">
        <v>43</v>
      </c>
      <c r="B371" s="8" t="s">
        <v>49</v>
      </c>
      <c r="C371" s="109" t="s">
        <v>151</v>
      </c>
      <c r="D371" s="5" t="s">
        <v>181</v>
      </c>
      <c r="E371" s="5"/>
      <c r="F371" s="51">
        <v>10</v>
      </c>
      <c r="G371" s="6" t="s">
        <v>27</v>
      </c>
      <c r="H371" s="5" t="s">
        <v>2</v>
      </c>
      <c r="I371" s="40" t="s">
        <v>144</v>
      </c>
      <c r="J371" s="67" t="s">
        <v>296</v>
      </c>
      <c r="K371" s="102"/>
    </row>
    <row r="372" spans="1:11" hidden="1" x14ac:dyDescent="0.25">
      <c r="A372" s="29" t="s">
        <v>110</v>
      </c>
      <c r="B372" s="8" t="s">
        <v>112</v>
      </c>
      <c r="C372" s="109" t="s">
        <v>118</v>
      </c>
      <c r="D372" s="5" t="s">
        <v>181</v>
      </c>
      <c r="E372" s="51" t="s">
        <v>190</v>
      </c>
      <c r="F372" s="51">
        <v>10</v>
      </c>
      <c r="G372" s="6" t="s">
        <v>34</v>
      </c>
      <c r="H372" s="5" t="s">
        <v>2</v>
      </c>
      <c r="I372" s="40" t="s">
        <v>144</v>
      </c>
      <c r="J372" s="67">
        <f>+[1]CONSOLIDADO!$G$393</f>
        <v>32.455197132616483</v>
      </c>
      <c r="K372" s="102"/>
    </row>
    <row r="373" spans="1:11" hidden="1" x14ac:dyDescent="0.25">
      <c r="A373" s="29" t="s">
        <v>110</v>
      </c>
      <c r="B373" s="8" t="s">
        <v>113</v>
      </c>
      <c r="C373" s="109" t="s">
        <v>151</v>
      </c>
      <c r="D373" s="1" t="s">
        <v>181</v>
      </c>
      <c r="E373" s="1"/>
      <c r="F373" s="51" t="s">
        <v>296</v>
      </c>
      <c r="G373" s="6" t="s">
        <v>296</v>
      </c>
      <c r="H373" s="5" t="s">
        <v>1</v>
      </c>
      <c r="I373" s="40" t="s">
        <v>144</v>
      </c>
      <c r="J373" s="67" t="s">
        <v>296</v>
      </c>
      <c r="K373" s="102"/>
    </row>
    <row r="374" spans="1:11" hidden="1" x14ac:dyDescent="0.25">
      <c r="A374" s="31" t="s">
        <v>223</v>
      </c>
      <c r="B374" s="9" t="s">
        <v>94</v>
      </c>
      <c r="C374" s="111" t="s">
        <v>151</v>
      </c>
      <c r="D374" s="10" t="s">
        <v>181</v>
      </c>
      <c r="E374" s="10"/>
      <c r="F374" s="52">
        <v>10</v>
      </c>
      <c r="G374" s="11" t="s">
        <v>34</v>
      </c>
      <c r="H374" s="10" t="s">
        <v>2</v>
      </c>
      <c r="I374" s="41" t="s">
        <v>144</v>
      </c>
      <c r="J374" s="70">
        <f>+[1]CONSOLIDADO!$G$402</f>
        <v>62.182795698924728</v>
      </c>
      <c r="K374" s="102"/>
    </row>
    <row r="375" spans="1:11" hidden="1" x14ac:dyDescent="0.25">
      <c r="A375" s="29" t="s">
        <v>110</v>
      </c>
      <c r="B375" s="8" t="s">
        <v>111</v>
      </c>
      <c r="C375" s="109" t="s">
        <v>118</v>
      </c>
      <c r="D375" s="1" t="s">
        <v>181</v>
      </c>
      <c r="E375" s="51" t="s">
        <v>325</v>
      </c>
      <c r="F375" s="51">
        <v>10</v>
      </c>
      <c r="G375" s="6" t="s">
        <v>29</v>
      </c>
      <c r="H375" s="5" t="s">
        <v>2</v>
      </c>
      <c r="I375" s="40" t="s">
        <v>144</v>
      </c>
      <c r="J375" s="67">
        <f>+[1]CONSOLIDADO!$G$409</f>
        <v>40</v>
      </c>
      <c r="K375" s="102"/>
    </row>
    <row r="376" spans="1:11" hidden="1" x14ac:dyDescent="0.25">
      <c r="A376" s="29" t="s">
        <v>41</v>
      </c>
      <c r="B376" s="2" t="s">
        <v>258</v>
      </c>
      <c r="C376" s="109" t="s">
        <v>151</v>
      </c>
      <c r="D376" s="5" t="s">
        <v>181</v>
      </c>
      <c r="E376" s="5"/>
      <c r="F376" s="51">
        <v>10</v>
      </c>
      <c r="G376" s="6" t="s">
        <v>9</v>
      </c>
      <c r="H376" s="5" t="s">
        <v>2</v>
      </c>
      <c r="I376" s="40" t="s">
        <v>144</v>
      </c>
      <c r="J376" s="67">
        <f>+[1]CONSOLIDADO!$G$412</f>
        <v>69.193548387096769</v>
      </c>
      <c r="K376" s="102"/>
    </row>
    <row r="377" spans="1:11" hidden="1" x14ac:dyDescent="0.25">
      <c r="A377" s="31" t="s">
        <v>223</v>
      </c>
      <c r="B377" s="9" t="s">
        <v>91</v>
      </c>
      <c r="C377" s="111" t="s">
        <v>118</v>
      </c>
      <c r="D377" s="10" t="s">
        <v>181</v>
      </c>
      <c r="E377" s="10"/>
      <c r="F377" s="52">
        <v>10</v>
      </c>
      <c r="G377" s="11" t="s">
        <v>9</v>
      </c>
      <c r="H377" s="10" t="s">
        <v>2</v>
      </c>
      <c r="I377" s="41" t="s">
        <v>144</v>
      </c>
      <c r="J377" s="70">
        <f>+[1]CONSOLIDADO!$G$424</f>
        <v>52.867383512544826</v>
      </c>
      <c r="K377" s="102"/>
    </row>
    <row r="378" spans="1:11" hidden="1" x14ac:dyDescent="0.25">
      <c r="A378" s="30" t="s">
        <v>102</v>
      </c>
      <c r="B378" s="1" t="s">
        <v>105</v>
      </c>
      <c r="C378" s="109" t="s">
        <v>151</v>
      </c>
      <c r="D378" s="5" t="s">
        <v>181</v>
      </c>
      <c r="E378" s="5"/>
      <c r="F378" s="51">
        <v>11</v>
      </c>
      <c r="G378" s="6" t="s">
        <v>120</v>
      </c>
      <c r="H378" s="5" t="s">
        <v>2</v>
      </c>
      <c r="I378" s="40" t="s">
        <v>144</v>
      </c>
      <c r="J378" s="67">
        <f>+[1]CONSOLIDADO!$G$432</f>
        <v>71.075268817204318</v>
      </c>
      <c r="K378" s="102"/>
    </row>
    <row r="379" spans="1:11" hidden="1" x14ac:dyDescent="0.25">
      <c r="A379" s="29" t="s">
        <v>43</v>
      </c>
      <c r="B379" s="8" t="s">
        <v>45</v>
      </c>
      <c r="C379" s="109" t="s">
        <v>151</v>
      </c>
      <c r="D379" s="5" t="s">
        <v>181</v>
      </c>
      <c r="E379" s="5"/>
      <c r="F379" s="51">
        <v>13</v>
      </c>
      <c r="G379" s="6" t="s">
        <v>124</v>
      </c>
      <c r="H379" s="5" t="s">
        <v>2</v>
      </c>
      <c r="I379" s="40" t="s">
        <v>144</v>
      </c>
      <c r="J379" s="67">
        <f>+[1]CONSOLIDADO!$G$437</f>
        <v>44.498207885304666</v>
      </c>
      <c r="K379" s="102"/>
    </row>
    <row r="380" spans="1:11" hidden="1" x14ac:dyDescent="0.25">
      <c r="A380" s="29" t="s">
        <v>50</v>
      </c>
      <c r="B380" s="1" t="s">
        <v>57</v>
      </c>
      <c r="C380" s="109" t="s">
        <v>151</v>
      </c>
      <c r="D380" s="5" t="s">
        <v>181</v>
      </c>
      <c r="E380" s="5"/>
      <c r="F380" s="51" t="s">
        <v>296</v>
      </c>
      <c r="G380" s="6" t="s">
        <v>296</v>
      </c>
      <c r="H380" s="5" t="s">
        <v>1</v>
      </c>
      <c r="I380" s="40" t="s">
        <v>144</v>
      </c>
      <c r="J380" s="67" t="s">
        <v>296</v>
      </c>
      <c r="K380" s="102"/>
    </row>
    <row r="381" spans="1:11" hidden="1" x14ac:dyDescent="0.25">
      <c r="A381" s="29" t="s">
        <v>223</v>
      </c>
      <c r="B381" s="8" t="s">
        <v>95</v>
      </c>
      <c r="C381" s="109" t="s">
        <v>151</v>
      </c>
      <c r="D381" s="5" t="s">
        <v>181</v>
      </c>
      <c r="E381" s="5"/>
      <c r="F381" s="51">
        <v>9</v>
      </c>
      <c r="G381" s="6" t="s">
        <v>136</v>
      </c>
      <c r="H381" s="5" t="s">
        <v>2</v>
      </c>
      <c r="I381" s="40" t="s">
        <v>144</v>
      </c>
      <c r="J381" s="67">
        <f>+[1]CONSOLIDADO!$G$442</f>
        <v>40.82437275985663</v>
      </c>
      <c r="K381" s="102"/>
    </row>
    <row r="382" spans="1:11" hidden="1" x14ac:dyDescent="0.25">
      <c r="A382" s="29" t="s">
        <v>42</v>
      </c>
      <c r="B382" s="1" t="s">
        <v>33</v>
      </c>
      <c r="C382" s="109" t="s">
        <v>151</v>
      </c>
      <c r="D382" s="5" t="s">
        <v>181</v>
      </c>
      <c r="E382" s="5"/>
      <c r="F382" s="51">
        <v>10</v>
      </c>
      <c r="G382" s="6" t="s">
        <v>34</v>
      </c>
      <c r="H382" s="5" t="s">
        <v>2</v>
      </c>
      <c r="I382" s="40" t="s">
        <v>144</v>
      </c>
      <c r="J382" s="71">
        <f>+[1]CONSOLIDADO!$G$454</f>
        <v>54.774193548387089</v>
      </c>
      <c r="K382" s="102"/>
    </row>
    <row r="383" spans="1:11" hidden="1" x14ac:dyDescent="0.25">
      <c r="A383" s="29" t="s">
        <v>110</v>
      </c>
      <c r="B383" s="8" t="s">
        <v>110</v>
      </c>
      <c r="C383" s="109" t="s">
        <v>151</v>
      </c>
      <c r="D383" s="1" t="s">
        <v>181</v>
      </c>
      <c r="E383" s="51" t="s">
        <v>189</v>
      </c>
      <c r="F383" s="51">
        <v>10</v>
      </c>
      <c r="G383" s="6" t="s">
        <v>6</v>
      </c>
      <c r="H383" s="5" t="s">
        <v>2</v>
      </c>
      <c r="I383" s="40" t="s">
        <v>144</v>
      </c>
      <c r="J383" s="67">
        <f>+[1]CONSOLIDADO!$G$454</f>
        <v>54.774193548387089</v>
      </c>
      <c r="K383" s="102"/>
    </row>
    <row r="384" spans="1:11" hidden="1" x14ac:dyDescent="0.25">
      <c r="A384" s="29" t="s">
        <v>42</v>
      </c>
      <c r="B384" s="1" t="s">
        <v>28</v>
      </c>
      <c r="C384" s="109" t="s">
        <v>151</v>
      </c>
      <c r="D384" s="5" t="s">
        <v>181</v>
      </c>
      <c r="E384" s="5"/>
      <c r="F384" s="51">
        <v>10</v>
      </c>
      <c r="G384" s="6" t="s">
        <v>29</v>
      </c>
      <c r="H384" s="5" t="s">
        <v>2</v>
      </c>
      <c r="I384" s="40" t="s">
        <v>144</v>
      </c>
      <c r="J384" s="67">
        <f>+[1]CONSOLIDADO!$G$461</f>
        <v>67.043010752688176</v>
      </c>
      <c r="K384" s="102"/>
    </row>
    <row r="385" spans="1:11" hidden="1" x14ac:dyDescent="0.25">
      <c r="A385" s="30" t="s">
        <v>61</v>
      </c>
      <c r="B385" s="8" t="s">
        <v>261</v>
      </c>
      <c r="C385" s="109" t="s">
        <v>118</v>
      </c>
      <c r="D385" s="5" t="s">
        <v>181</v>
      </c>
      <c r="E385" s="5"/>
      <c r="F385" s="51">
        <v>10</v>
      </c>
      <c r="G385" s="6" t="s">
        <v>29</v>
      </c>
      <c r="H385" s="5" t="s">
        <v>2</v>
      </c>
      <c r="I385" s="40" t="s">
        <v>144</v>
      </c>
      <c r="J385" s="67">
        <f>+[1]CONSOLIDADO!$G$466</f>
        <v>31.971326164874551</v>
      </c>
      <c r="K385" s="102"/>
    </row>
    <row r="386" spans="1:11" hidden="1" x14ac:dyDescent="0.25">
      <c r="A386" s="30" t="s">
        <v>102</v>
      </c>
      <c r="B386" s="1" t="s">
        <v>109</v>
      </c>
      <c r="C386" s="109" t="s">
        <v>151</v>
      </c>
      <c r="D386" s="5" t="s">
        <v>181</v>
      </c>
      <c r="E386" s="5"/>
      <c r="F386" s="51">
        <v>9</v>
      </c>
      <c r="G386" s="6" t="s">
        <v>131</v>
      </c>
      <c r="H386" s="5" t="s">
        <v>2</v>
      </c>
      <c r="I386" s="40" t="s">
        <v>144</v>
      </c>
      <c r="J386" s="67">
        <f>+[1]CONSOLIDADO!$G$470</f>
        <v>48.387096774193552</v>
      </c>
      <c r="K386" s="102"/>
    </row>
    <row r="387" spans="1:11" hidden="1" x14ac:dyDescent="0.25">
      <c r="A387" s="30" t="s">
        <v>61</v>
      </c>
      <c r="B387" s="8" t="s">
        <v>69</v>
      </c>
      <c r="C387" s="109" t="s">
        <v>151</v>
      </c>
      <c r="D387" s="5" t="s">
        <v>181</v>
      </c>
      <c r="E387" s="5"/>
      <c r="F387" s="51">
        <v>10</v>
      </c>
      <c r="G387" s="6" t="s">
        <v>9</v>
      </c>
      <c r="H387" s="5" t="s">
        <v>2</v>
      </c>
      <c r="I387" s="40" t="s">
        <v>144</v>
      </c>
      <c r="J387" s="67">
        <f>+[1]CONSOLIDADO!$G$474</f>
        <v>42.078853046594986</v>
      </c>
      <c r="K387" s="102"/>
    </row>
    <row r="388" spans="1:11" hidden="1" x14ac:dyDescent="0.25">
      <c r="A388" s="30" t="s">
        <v>79</v>
      </c>
      <c r="B388" s="8" t="s">
        <v>83</v>
      </c>
      <c r="C388" s="109" t="s">
        <v>151</v>
      </c>
      <c r="D388" s="5" t="s">
        <v>181</v>
      </c>
      <c r="E388" s="5"/>
      <c r="F388" s="51">
        <v>10</v>
      </c>
      <c r="G388" s="6" t="s">
        <v>6</v>
      </c>
      <c r="H388" s="5" t="s">
        <v>2</v>
      </c>
      <c r="I388" s="40" t="s">
        <v>144</v>
      </c>
      <c r="J388" s="71">
        <f>+[1]CONSOLIDADO!$G$477</f>
        <v>70.053763440860223</v>
      </c>
      <c r="K388" s="102"/>
    </row>
    <row r="389" spans="1:11" hidden="1" x14ac:dyDescent="0.25">
      <c r="A389" s="29" t="s">
        <v>43</v>
      </c>
      <c r="B389" s="8" t="s">
        <v>44</v>
      </c>
      <c r="C389" s="109" t="s">
        <v>151</v>
      </c>
      <c r="D389" s="5" t="s">
        <v>181</v>
      </c>
      <c r="E389" s="5"/>
      <c r="F389" s="51">
        <v>10</v>
      </c>
      <c r="G389" s="6" t="s">
        <v>29</v>
      </c>
      <c r="H389" s="5" t="s">
        <v>2</v>
      </c>
      <c r="I389" s="40" t="s">
        <v>144</v>
      </c>
      <c r="J389" s="67">
        <f>+[1]CONSOLIDADO!$G$484</f>
        <v>56.379928315412187</v>
      </c>
      <c r="K389" s="102"/>
    </row>
    <row r="390" spans="1:11" hidden="1" x14ac:dyDescent="0.25">
      <c r="A390" s="30" t="s">
        <v>61</v>
      </c>
      <c r="B390" s="8" t="s">
        <v>68</v>
      </c>
      <c r="C390" s="109" t="s">
        <v>151</v>
      </c>
      <c r="D390" s="5" t="s">
        <v>181</v>
      </c>
      <c r="E390" s="5"/>
      <c r="F390" s="51">
        <v>10</v>
      </c>
      <c r="G390" s="6" t="s">
        <v>29</v>
      </c>
      <c r="H390" s="5" t="s">
        <v>2</v>
      </c>
      <c r="I390" s="40" t="s">
        <v>144</v>
      </c>
      <c r="J390" s="67">
        <f>+'[5]IMP MUJER'!$W$43</f>
        <v>24.247311827956988</v>
      </c>
      <c r="K390" s="102"/>
    </row>
    <row r="391" spans="1:11" hidden="1" x14ac:dyDescent="0.25">
      <c r="A391" s="29" t="s">
        <v>41</v>
      </c>
      <c r="B391" s="2" t="s">
        <v>24</v>
      </c>
      <c r="C391" s="109" t="s">
        <v>151</v>
      </c>
      <c r="D391" s="5" t="s">
        <v>181</v>
      </c>
      <c r="E391" s="5"/>
      <c r="F391" s="51">
        <v>10</v>
      </c>
      <c r="G391" s="6" t="s">
        <v>34</v>
      </c>
      <c r="H391" s="5" t="s">
        <v>2</v>
      </c>
      <c r="I391" s="40" t="s">
        <v>144</v>
      </c>
      <c r="J391" s="67" t="s">
        <v>296</v>
      </c>
      <c r="K391" s="102"/>
    </row>
    <row r="392" spans="1:11" hidden="1" x14ac:dyDescent="0.25">
      <c r="A392" s="30" t="s">
        <v>79</v>
      </c>
      <c r="B392" s="8" t="s">
        <v>262</v>
      </c>
      <c r="C392" s="109" t="s">
        <v>151</v>
      </c>
      <c r="D392" s="5" t="s">
        <v>181</v>
      </c>
      <c r="E392" s="5"/>
      <c r="F392" s="51">
        <v>10</v>
      </c>
      <c r="G392" s="6" t="s">
        <v>9</v>
      </c>
      <c r="H392" s="5" t="s">
        <v>2</v>
      </c>
      <c r="I392" s="40" t="s">
        <v>144</v>
      </c>
      <c r="J392" s="67">
        <f>+[1]CONSOLIDADO!$G$494</f>
        <v>39.928315412186372</v>
      </c>
      <c r="K392" s="102"/>
    </row>
    <row r="393" spans="1:11" hidden="1" x14ac:dyDescent="0.25">
      <c r="A393" s="32" t="s">
        <v>224</v>
      </c>
      <c r="B393" s="2" t="s">
        <v>97</v>
      </c>
      <c r="C393" s="109" t="s">
        <v>151</v>
      </c>
      <c r="D393" s="5" t="s">
        <v>181</v>
      </c>
      <c r="E393" s="40" t="s">
        <v>156</v>
      </c>
      <c r="F393" s="51">
        <v>10</v>
      </c>
      <c r="G393" s="6" t="s">
        <v>29</v>
      </c>
      <c r="H393" s="5" t="s">
        <v>2</v>
      </c>
      <c r="I393" s="40" t="s">
        <v>144</v>
      </c>
      <c r="J393" s="67">
        <f>+[1]CONSOLIDADO!$G$499</f>
        <v>74.336917562724025</v>
      </c>
      <c r="K393" s="102"/>
    </row>
    <row r="394" spans="1:11" hidden="1" x14ac:dyDescent="0.25">
      <c r="A394" s="29" t="s">
        <v>223</v>
      </c>
      <c r="B394" s="8" t="s">
        <v>90</v>
      </c>
      <c r="C394" s="109" t="s">
        <v>151</v>
      </c>
      <c r="D394" s="5" t="s">
        <v>181</v>
      </c>
      <c r="E394" s="5"/>
      <c r="F394" s="51">
        <v>10</v>
      </c>
      <c r="G394" s="6" t="s">
        <v>27</v>
      </c>
      <c r="H394" s="5" t="s">
        <v>2</v>
      </c>
      <c r="I394" s="40" t="s">
        <v>144</v>
      </c>
      <c r="J394" s="67">
        <f>+[1]CONSOLIDADO!$G$507</f>
        <v>41.003584229390704</v>
      </c>
      <c r="K394" s="102"/>
    </row>
    <row r="395" spans="1:11" hidden="1" x14ac:dyDescent="0.25">
      <c r="A395" s="29" t="s">
        <v>223</v>
      </c>
      <c r="B395" s="8" t="s">
        <v>88</v>
      </c>
      <c r="C395" s="109" t="s">
        <v>151</v>
      </c>
      <c r="D395" s="5" t="s">
        <v>280</v>
      </c>
      <c r="E395" s="5"/>
      <c r="F395" s="51">
        <v>10</v>
      </c>
      <c r="G395" s="6" t="s">
        <v>34</v>
      </c>
      <c r="H395" s="5" t="s">
        <v>2</v>
      </c>
      <c r="I395" s="40" t="s">
        <v>141</v>
      </c>
      <c r="J395" s="66">
        <v>37.150537634408622</v>
      </c>
      <c r="K395" s="102"/>
    </row>
    <row r="396" spans="1:11" hidden="1" x14ac:dyDescent="0.25">
      <c r="A396" s="32" t="s">
        <v>224</v>
      </c>
      <c r="B396" s="2" t="s">
        <v>99</v>
      </c>
      <c r="C396" s="109" t="s">
        <v>151</v>
      </c>
      <c r="D396" s="2" t="s">
        <v>280</v>
      </c>
      <c r="E396" s="2"/>
      <c r="F396" s="55" t="s">
        <v>296</v>
      </c>
      <c r="G396" s="6" t="s">
        <v>296</v>
      </c>
      <c r="H396" s="5" t="s">
        <v>1</v>
      </c>
      <c r="I396" s="40" t="s">
        <v>141</v>
      </c>
      <c r="J396" s="67" t="s">
        <v>296</v>
      </c>
      <c r="K396" s="102"/>
    </row>
    <row r="397" spans="1:11" s="48" customFormat="1" hidden="1" x14ac:dyDescent="0.25">
      <c r="A397" s="29" t="s">
        <v>50</v>
      </c>
      <c r="B397" s="1" t="s">
        <v>56</v>
      </c>
      <c r="C397" s="109" t="s">
        <v>151</v>
      </c>
      <c r="D397" s="5" t="s">
        <v>280</v>
      </c>
      <c r="E397" s="5"/>
      <c r="F397" s="51">
        <v>9</v>
      </c>
      <c r="G397" s="6" t="s">
        <v>127</v>
      </c>
      <c r="H397" s="5" t="s">
        <v>1</v>
      </c>
      <c r="I397" s="40" t="s">
        <v>141</v>
      </c>
      <c r="J397" s="67" t="s">
        <v>296</v>
      </c>
      <c r="K397" s="102"/>
    </row>
    <row r="398" spans="1:11" hidden="1" x14ac:dyDescent="0.25">
      <c r="A398" s="31" t="s">
        <v>223</v>
      </c>
      <c r="B398" s="9" t="s">
        <v>94</v>
      </c>
      <c r="C398" s="111" t="s">
        <v>151</v>
      </c>
      <c r="D398" s="10" t="s">
        <v>280</v>
      </c>
      <c r="E398" s="10"/>
      <c r="F398" s="52">
        <v>10</v>
      </c>
      <c r="G398" s="11" t="s">
        <v>34</v>
      </c>
      <c r="H398" s="10" t="s">
        <v>2</v>
      </c>
      <c r="I398" s="41" t="s">
        <v>141</v>
      </c>
      <c r="J398" s="70" t="s">
        <v>296</v>
      </c>
      <c r="K398" s="102"/>
    </row>
    <row r="399" spans="1:11" hidden="1" x14ac:dyDescent="0.25">
      <c r="A399" s="31" t="s">
        <v>223</v>
      </c>
      <c r="B399" s="9" t="s">
        <v>91</v>
      </c>
      <c r="C399" s="111" t="s">
        <v>118</v>
      </c>
      <c r="D399" s="10" t="s">
        <v>280</v>
      </c>
      <c r="E399" s="10"/>
      <c r="F399" s="52">
        <v>10</v>
      </c>
      <c r="G399" s="11" t="s">
        <v>9</v>
      </c>
      <c r="H399" s="10" t="s">
        <v>2</v>
      </c>
      <c r="I399" s="41" t="s">
        <v>141</v>
      </c>
      <c r="J399" s="70">
        <f>+[1]CONSOLIDADO!$G$423</f>
        <v>46.48745519713264</v>
      </c>
      <c r="K399" s="102"/>
    </row>
    <row r="400" spans="1:11" hidden="1" x14ac:dyDescent="0.25">
      <c r="A400" s="146" t="s">
        <v>224</v>
      </c>
      <c r="B400" s="22" t="s">
        <v>254</v>
      </c>
      <c r="C400" s="144" t="s">
        <v>151</v>
      </c>
      <c r="D400" s="147" t="s">
        <v>341</v>
      </c>
      <c r="E400" s="147"/>
      <c r="F400" s="54" t="s">
        <v>296</v>
      </c>
      <c r="G400" s="16" t="s">
        <v>296</v>
      </c>
      <c r="H400" s="15" t="s">
        <v>150</v>
      </c>
      <c r="I400" s="42" t="s">
        <v>340</v>
      </c>
      <c r="J400" s="74" t="s">
        <v>296</v>
      </c>
      <c r="K400" s="148"/>
    </row>
    <row r="401" spans="1:11" hidden="1" x14ac:dyDescent="0.25">
      <c r="A401" s="29" t="s">
        <v>223</v>
      </c>
      <c r="B401" s="8" t="s">
        <v>93</v>
      </c>
      <c r="C401" s="109" t="s">
        <v>151</v>
      </c>
      <c r="D401" s="5" t="s">
        <v>282</v>
      </c>
      <c r="E401" s="5"/>
      <c r="F401" s="51">
        <v>9</v>
      </c>
      <c r="G401" s="6" t="s">
        <v>135</v>
      </c>
      <c r="H401" s="5" t="s">
        <v>150</v>
      </c>
      <c r="I401" s="40" t="s">
        <v>353</v>
      </c>
      <c r="J401" s="66">
        <v>31.469534050179217</v>
      </c>
      <c r="K401" s="102"/>
    </row>
    <row r="402" spans="1:11" hidden="1" x14ac:dyDescent="0.25">
      <c r="A402" s="29" t="s">
        <v>223</v>
      </c>
      <c r="B402" s="8" t="s">
        <v>92</v>
      </c>
      <c r="C402" s="109" t="s">
        <v>151</v>
      </c>
      <c r="D402" s="5" t="s">
        <v>283</v>
      </c>
      <c r="E402" s="5"/>
      <c r="F402" s="51">
        <v>9</v>
      </c>
      <c r="G402" s="6" t="s">
        <v>135</v>
      </c>
      <c r="H402" s="5" t="s">
        <v>2</v>
      </c>
      <c r="I402" s="40" t="s">
        <v>126</v>
      </c>
      <c r="J402" s="66">
        <v>68.691756272401449</v>
      </c>
      <c r="K402" s="102"/>
    </row>
    <row r="403" spans="1:11" ht="28.5" hidden="1" x14ac:dyDescent="0.25">
      <c r="A403" s="127" t="s">
        <v>224</v>
      </c>
      <c r="B403" s="9" t="s">
        <v>96</v>
      </c>
      <c r="C403" s="111" t="s">
        <v>151</v>
      </c>
      <c r="D403" s="145" t="s">
        <v>283</v>
      </c>
      <c r="E403" s="145"/>
      <c r="F403" s="52" t="s">
        <v>296</v>
      </c>
      <c r="G403" s="11" t="s">
        <v>296</v>
      </c>
      <c r="H403" s="10" t="s">
        <v>1</v>
      </c>
      <c r="I403" s="41" t="s">
        <v>126</v>
      </c>
      <c r="J403" s="70">
        <f>+[1]CONSOLIDADO!$G$132</f>
        <v>79.166666666666686</v>
      </c>
      <c r="K403" s="102"/>
    </row>
    <row r="404" spans="1:11" hidden="1" x14ac:dyDescent="0.25">
      <c r="A404" s="47" t="s">
        <v>223</v>
      </c>
      <c r="B404" s="2" t="s">
        <v>87</v>
      </c>
      <c r="C404" s="110" t="s">
        <v>151</v>
      </c>
      <c r="D404" s="23" t="s">
        <v>283</v>
      </c>
      <c r="E404" s="23"/>
      <c r="F404" s="55">
        <v>10</v>
      </c>
      <c r="G404" s="19" t="s">
        <v>6</v>
      </c>
      <c r="H404" s="23" t="s">
        <v>2</v>
      </c>
      <c r="I404" s="43" t="s">
        <v>126</v>
      </c>
      <c r="J404" s="72">
        <f>+[1]CONSOLIDADO!$G$173</f>
        <v>51.612903225806441</v>
      </c>
      <c r="K404" s="102"/>
    </row>
    <row r="405" spans="1:11" hidden="1" x14ac:dyDescent="0.25">
      <c r="A405" s="29" t="s">
        <v>43</v>
      </c>
      <c r="B405" s="8" t="s">
        <v>47</v>
      </c>
      <c r="C405" s="109" t="s">
        <v>151</v>
      </c>
      <c r="D405" s="5" t="s">
        <v>283</v>
      </c>
      <c r="E405" s="5"/>
      <c r="F405" s="51">
        <v>10</v>
      </c>
      <c r="G405" s="6" t="s">
        <v>27</v>
      </c>
      <c r="H405" s="5" t="s">
        <v>2</v>
      </c>
      <c r="I405" s="40" t="s">
        <v>126</v>
      </c>
      <c r="J405" s="67">
        <f>+[1]CONSOLIDADO!$G$367</f>
        <v>46.379928315412201</v>
      </c>
      <c r="K405" s="102"/>
    </row>
    <row r="406" spans="1:11" hidden="1" x14ac:dyDescent="0.25">
      <c r="A406" s="30" t="s">
        <v>102</v>
      </c>
      <c r="B406" s="1" t="s">
        <v>109</v>
      </c>
      <c r="C406" s="109" t="s">
        <v>151</v>
      </c>
      <c r="D406" s="1" t="s">
        <v>283</v>
      </c>
      <c r="E406" s="1"/>
      <c r="F406" s="51">
        <f>2026-2017</f>
        <v>9</v>
      </c>
      <c r="G406" s="6" t="s">
        <v>21</v>
      </c>
      <c r="H406" s="5" t="s">
        <v>2</v>
      </c>
      <c r="I406" s="40" t="s">
        <v>126</v>
      </c>
      <c r="J406" s="67">
        <f>+[1]CONSOLIDADO!$G$472</f>
        <v>0</v>
      </c>
      <c r="K406" s="102"/>
    </row>
    <row r="407" spans="1:11" hidden="1" x14ac:dyDescent="0.25">
      <c r="A407" s="29" t="s">
        <v>50</v>
      </c>
      <c r="B407" s="1" t="s">
        <v>52</v>
      </c>
      <c r="C407" s="109" t="s">
        <v>151</v>
      </c>
      <c r="D407" s="5" t="s">
        <v>163</v>
      </c>
      <c r="E407" s="5"/>
      <c r="F407" s="51">
        <v>10</v>
      </c>
      <c r="G407" s="6" t="s">
        <v>9</v>
      </c>
      <c r="H407" s="5" t="s">
        <v>2</v>
      </c>
      <c r="I407" s="40" t="s">
        <v>122</v>
      </c>
      <c r="J407" s="66">
        <v>58.028673835125439</v>
      </c>
      <c r="K407" s="102"/>
    </row>
    <row r="408" spans="1:11" hidden="1" x14ac:dyDescent="0.25">
      <c r="A408" s="30" t="s">
        <v>61</v>
      </c>
      <c r="B408" s="8" t="s">
        <v>231</v>
      </c>
      <c r="C408" s="109" t="s">
        <v>151</v>
      </c>
      <c r="D408" s="5" t="s">
        <v>163</v>
      </c>
      <c r="E408" s="5"/>
      <c r="F408" s="51">
        <v>10</v>
      </c>
      <c r="G408" s="6" t="s">
        <v>9</v>
      </c>
      <c r="H408" s="5" t="s">
        <v>2</v>
      </c>
      <c r="I408" s="40" t="s">
        <v>122</v>
      </c>
      <c r="J408" s="66">
        <v>49.874551971326163</v>
      </c>
      <c r="K408" s="102"/>
    </row>
    <row r="409" spans="1:11" hidden="1" x14ac:dyDescent="0.25">
      <c r="A409" s="29" t="s">
        <v>41</v>
      </c>
      <c r="B409" s="2" t="s">
        <v>232</v>
      </c>
      <c r="C409" s="109" t="s">
        <v>151</v>
      </c>
      <c r="D409" s="5" t="s">
        <v>163</v>
      </c>
      <c r="E409" s="5"/>
      <c r="F409" s="51">
        <v>10</v>
      </c>
      <c r="G409" s="6" t="s">
        <v>9</v>
      </c>
      <c r="H409" s="5" t="s">
        <v>2</v>
      </c>
      <c r="I409" s="40" t="s">
        <v>122</v>
      </c>
      <c r="J409" s="66">
        <v>33.351254480286748</v>
      </c>
      <c r="K409" s="102"/>
    </row>
    <row r="410" spans="1:11" hidden="1" x14ac:dyDescent="0.25">
      <c r="A410" s="29" t="s">
        <v>41</v>
      </c>
      <c r="B410" s="2" t="s">
        <v>25</v>
      </c>
      <c r="C410" s="109" t="s">
        <v>151</v>
      </c>
      <c r="D410" s="5" t="s">
        <v>163</v>
      </c>
      <c r="E410" s="5"/>
      <c r="F410" s="51">
        <v>10</v>
      </c>
      <c r="G410" s="6" t="s">
        <v>27</v>
      </c>
      <c r="H410" s="5" t="s">
        <v>2</v>
      </c>
      <c r="I410" s="40" t="s">
        <v>122</v>
      </c>
      <c r="J410" s="66">
        <v>68.673835125448036</v>
      </c>
      <c r="K410" s="102"/>
    </row>
    <row r="411" spans="1:11" hidden="1" x14ac:dyDescent="0.25">
      <c r="A411" s="47" t="s">
        <v>41</v>
      </c>
      <c r="B411" s="2" t="s">
        <v>10</v>
      </c>
      <c r="C411" s="110" t="s">
        <v>151</v>
      </c>
      <c r="D411" s="23" t="s">
        <v>163</v>
      </c>
      <c r="E411" s="23"/>
      <c r="F411" s="55">
        <v>9</v>
      </c>
      <c r="G411" s="19" t="s">
        <v>127</v>
      </c>
      <c r="H411" s="23" t="s">
        <v>2</v>
      </c>
      <c r="I411" s="43" t="s">
        <v>122</v>
      </c>
      <c r="J411" s="122">
        <v>50.376344086021518</v>
      </c>
      <c r="K411" s="102"/>
    </row>
    <row r="412" spans="1:11" hidden="1" x14ac:dyDescent="0.25">
      <c r="A412" s="30" t="s">
        <v>102</v>
      </c>
      <c r="B412" s="1" t="s">
        <v>106</v>
      </c>
      <c r="C412" s="109" t="s">
        <v>151</v>
      </c>
      <c r="D412" s="5" t="s">
        <v>163</v>
      </c>
      <c r="E412" s="5"/>
      <c r="F412" s="51">
        <v>10</v>
      </c>
      <c r="G412" s="6" t="s">
        <v>27</v>
      </c>
      <c r="H412" s="5" t="s">
        <v>2</v>
      </c>
      <c r="I412" s="40" t="s">
        <v>122</v>
      </c>
      <c r="J412" s="66">
        <v>57.598566308243733</v>
      </c>
      <c r="K412" s="102"/>
    </row>
    <row r="413" spans="1:11" hidden="1" x14ac:dyDescent="0.25">
      <c r="A413" s="30" t="s">
        <v>222</v>
      </c>
      <c r="B413" s="8" t="s">
        <v>75</v>
      </c>
      <c r="C413" s="109" t="s">
        <v>151</v>
      </c>
      <c r="D413" s="5" t="s">
        <v>163</v>
      </c>
      <c r="E413" s="5"/>
      <c r="F413" s="51">
        <v>10</v>
      </c>
      <c r="G413" s="6" t="s">
        <v>146</v>
      </c>
      <c r="H413" s="5" t="s">
        <v>2</v>
      </c>
      <c r="I413" s="40" t="s">
        <v>122</v>
      </c>
      <c r="J413" s="67" t="s">
        <v>296</v>
      </c>
      <c r="K413" s="102"/>
    </row>
    <row r="414" spans="1:11" hidden="1" x14ac:dyDescent="0.25">
      <c r="A414" s="30" t="s">
        <v>222</v>
      </c>
      <c r="B414" s="8" t="s">
        <v>233</v>
      </c>
      <c r="C414" s="109" t="s">
        <v>151</v>
      </c>
      <c r="D414" s="5" t="s">
        <v>163</v>
      </c>
      <c r="E414" s="5"/>
      <c r="F414" s="51">
        <v>10</v>
      </c>
      <c r="G414" s="6" t="s">
        <v>11</v>
      </c>
      <c r="H414" s="5" t="s">
        <v>2</v>
      </c>
      <c r="I414" s="40" t="s">
        <v>122</v>
      </c>
      <c r="J414" s="66">
        <v>51.218637992831539</v>
      </c>
      <c r="K414" s="102"/>
    </row>
    <row r="415" spans="1:11" hidden="1" x14ac:dyDescent="0.25">
      <c r="A415" s="30" t="s">
        <v>102</v>
      </c>
      <c r="B415" s="1" t="s">
        <v>234</v>
      </c>
      <c r="C415" s="109" t="s">
        <v>151</v>
      </c>
      <c r="D415" s="5" t="s">
        <v>163</v>
      </c>
      <c r="E415" s="5"/>
      <c r="F415" s="51">
        <v>9</v>
      </c>
      <c r="G415" s="6" t="s">
        <v>136</v>
      </c>
      <c r="H415" s="5" t="s">
        <v>2</v>
      </c>
      <c r="I415" s="40" t="s">
        <v>122</v>
      </c>
      <c r="J415" s="67">
        <f>+[1]CONSOLIDADO!$G$43</f>
        <v>45.734767025089617</v>
      </c>
      <c r="K415" s="102"/>
    </row>
    <row r="416" spans="1:11" hidden="1" x14ac:dyDescent="0.25">
      <c r="A416" s="29" t="s">
        <v>41</v>
      </c>
      <c r="B416" s="2" t="s">
        <v>23</v>
      </c>
      <c r="C416" s="109" t="s">
        <v>151</v>
      </c>
      <c r="D416" s="5" t="s">
        <v>163</v>
      </c>
      <c r="E416" s="5"/>
      <c r="F416" s="51" t="s">
        <v>296</v>
      </c>
      <c r="G416" s="6" t="s">
        <v>296</v>
      </c>
      <c r="H416" s="5" t="s">
        <v>1</v>
      </c>
      <c r="I416" s="40" t="s">
        <v>122</v>
      </c>
      <c r="J416" s="66">
        <v>58.333333333333336</v>
      </c>
      <c r="K416" s="102"/>
    </row>
    <row r="417" spans="1:11" hidden="1" x14ac:dyDescent="0.25">
      <c r="A417" s="29" t="s">
        <v>223</v>
      </c>
      <c r="B417" s="8" t="s">
        <v>92</v>
      </c>
      <c r="C417" s="109" t="s">
        <v>151</v>
      </c>
      <c r="D417" s="5" t="s">
        <v>163</v>
      </c>
      <c r="E417" s="5"/>
      <c r="F417" s="51">
        <v>16</v>
      </c>
      <c r="G417" s="6" t="s">
        <v>137</v>
      </c>
      <c r="H417" s="5" t="s">
        <v>2</v>
      </c>
      <c r="I417" s="40" t="s">
        <v>122</v>
      </c>
      <c r="J417" s="66">
        <v>63.906810035842284</v>
      </c>
      <c r="K417" s="102"/>
    </row>
    <row r="418" spans="1:11" hidden="1" x14ac:dyDescent="0.25">
      <c r="A418" s="30" t="s">
        <v>58</v>
      </c>
      <c r="B418" s="8" t="s">
        <v>235</v>
      </c>
      <c r="C418" s="109" t="s">
        <v>151</v>
      </c>
      <c r="D418" s="5" t="s">
        <v>163</v>
      </c>
      <c r="E418" s="5"/>
      <c r="F418" s="53">
        <v>9</v>
      </c>
      <c r="G418" s="14" t="s">
        <v>35</v>
      </c>
      <c r="H418" s="5" t="s">
        <v>1</v>
      </c>
      <c r="I418" s="40" t="s">
        <v>122</v>
      </c>
      <c r="J418" s="66">
        <v>46.415770609318997</v>
      </c>
      <c r="K418" s="102"/>
    </row>
    <row r="419" spans="1:11" hidden="1" x14ac:dyDescent="0.25">
      <c r="A419" s="29" t="s">
        <v>42</v>
      </c>
      <c r="B419" s="1" t="s">
        <v>26</v>
      </c>
      <c r="C419" s="109" t="s">
        <v>151</v>
      </c>
      <c r="D419" s="5" t="s">
        <v>163</v>
      </c>
      <c r="E419" s="5"/>
      <c r="F419" s="53">
        <v>9</v>
      </c>
      <c r="G419" s="14" t="s">
        <v>35</v>
      </c>
      <c r="H419" s="5" t="s">
        <v>2</v>
      </c>
      <c r="I419" s="40" t="s">
        <v>122</v>
      </c>
      <c r="J419" s="66">
        <v>49.068100358422946</v>
      </c>
      <c r="K419" s="102"/>
    </row>
    <row r="420" spans="1:11" hidden="1" x14ac:dyDescent="0.25">
      <c r="A420" s="134" t="s">
        <v>110</v>
      </c>
      <c r="B420" s="135" t="s">
        <v>236</v>
      </c>
      <c r="C420" s="173" t="s">
        <v>151</v>
      </c>
      <c r="D420" s="136" t="s">
        <v>163</v>
      </c>
      <c r="E420" s="137"/>
      <c r="F420" s="137">
        <v>10</v>
      </c>
      <c r="G420" s="138" t="s">
        <v>381</v>
      </c>
      <c r="H420" s="136" t="s">
        <v>1</v>
      </c>
      <c r="I420" s="139" t="s">
        <v>122</v>
      </c>
      <c r="J420" s="140" t="s">
        <v>296</v>
      </c>
      <c r="K420" s="141"/>
    </row>
    <row r="421" spans="1:11" hidden="1" x14ac:dyDescent="0.25">
      <c r="A421" s="127" t="s">
        <v>222</v>
      </c>
      <c r="B421" s="9" t="s">
        <v>237</v>
      </c>
      <c r="C421" s="111" t="s">
        <v>151</v>
      </c>
      <c r="D421" s="10" t="s">
        <v>163</v>
      </c>
      <c r="E421" s="10"/>
      <c r="F421" s="52" t="s">
        <v>296</v>
      </c>
      <c r="G421" s="11" t="s">
        <v>296</v>
      </c>
      <c r="H421" s="10" t="s">
        <v>1</v>
      </c>
      <c r="I421" s="41" t="s">
        <v>122</v>
      </c>
      <c r="J421" s="129">
        <v>45.833333333333336</v>
      </c>
      <c r="K421" s="102"/>
    </row>
    <row r="422" spans="1:11" hidden="1" x14ac:dyDescent="0.25">
      <c r="A422" s="29" t="s">
        <v>42</v>
      </c>
      <c r="B422" s="1" t="s">
        <v>238</v>
      </c>
      <c r="C422" s="109" t="s">
        <v>151</v>
      </c>
      <c r="D422" s="5" t="s">
        <v>163</v>
      </c>
      <c r="E422" s="5"/>
      <c r="F422" s="51">
        <v>9</v>
      </c>
      <c r="G422" s="6" t="s">
        <v>31</v>
      </c>
      <c r="H422" s="5" t="s">
        <v>2</v>
      </c>
      <c r="I422" s="40" t="s">
        <v>122</v>
      </c>
      <c r="J422" s="66">
        <v>41.810035842293907</v>
      </c>
      <c r="K422" s="102"/>
    </row>
    <row r="423" spans="1:11" hidden="1" x14ac:dyDescent="0.25">
      <c r="A423" s="29" t="s">
        <v>42</v>
      </c>
      <c r="B423" s="1" t="s">
        <v>239</v>
      </c>
      <c r="C423" s="109" t="s">
        <v>151</v>
      </c>
      <c r="D423" s="5" t="s">
        <v>163</v>
      </c>
      <c r="E423" s="5"/>
      <c r="F423" s="51">
        <v>10</v>
      </c>
      <c r="G423" s="6" t="s">
        <v>27</v>
      </c>
      <c r="H423" s="5" t="s">
        <v>2</v>
      </c>
      <c r="I423" s="40" t="s">
        <v>122</v>
      </c>
      <c r="J423" s="66">
        <v>66.594982078853064</v>
      </c>
      <c r="K423" s="102"/>
    </row>
    <row r="424" spans="1:11" hidden="1" x14ac:dyDescent="0.25">
      <c r="A424" s="29" t="s">
        <v>43</v>
      </c>
      <c r="B424" s="8" t="s">
        <v>240</v>
      </c>
      <c r="C424" s="109" t="s">
        <v>151</v>
      </c>
      <c r="D424" s="5" t="s">
        <v>163</v>
      </c>
      <c r="E424" s="5"/>
      <c r="F424" s="51">
        <v>9</v>
      </c>
      <c r="G424" s="6" t="s">
        <v>31</v>
      </c>
      <c r="H424" s="5" t="s">
        <v>2</v>
      </c>
      <c r="I424" s="40" t="s">
        <v>122</v>
      </c>
      <c r="J424" s="66">
        <v>42.67025089605734</v>
      </c>
      <c r="K424" s="102"/>
    </row>
    <row r="425" spans="1:11" hidden="1" x14ac:dyDescent="0.25">
      <c r="A425" s="29" t="s">
        <v>223</v>
      </c>
      <c r="B425" s="8" t="s">
        <v>89</v>
      </c>
      <c r="C425" s="109" t="s">
        <v>118</v>
      </c>
      <c r="D425" s="5" t="s">
        <v>163</v>
      </c>
      <c r="E425" s="5"/>
      <c r="F425" s="51">
        <v>9</v>
      </c>
      <c r="G425" s="6" t="s">
        <v>136</v>
      </c>
      <c r="H425" s="5" t="s">
        <v>2</v>
      </c>
      <c r="I425" s="40" t="s">
        <v>122</v>
      </c>
      <c r="J425" s="66">
        <v>52.939068100358412</v>
      </c>
      <c r="K425" s="102"/>
    </row>
    <row r="426" spans="1:11" hidden="1" x14ac:dyDescent="0.25">
      <c r="A426" s="29" t="s">
        <v>223</v>
      </c>
      <c r="B426" s="8" t="s">
        <v>88</v>
      </c>
      <c r="C426" s="109" t="s">
        <v>151</v>
      </c>
      <c r="D426" s="5" t="s">
        <v>163</v>
      </c>
      <c r="E426" s="5"/>
      <c r="F426" s="51">
        <v>10</v>
      </c>
      <c r="G426" s="6" t="s">
        <v>19</v>
      </c>
      <c r="H426" s="5" t="s">
        <v>2</v>
      </c>
      <c r="I426" s="40" t="s">
        <v>122</v>
      </c>
      <c r="J426" s="66">
        <v>50.412186379928329</v>
      </c>
      <c r="K426" s="102"/>
    </row>
    <row r="427" spans="1:11" hidden="1" x14ac:dyDescent="0.25">
      <c r="A427" s="29" t="s">
        <v>110</v>
      </c>
      <c r="B427" s="8" t="s">
        <v>115</v>
      </c>
      <c r="C427" s="109" t="s">
        <v>151</v>
      </c>
      <c r="D427" s="5" t="s">
        <v>163</v>
      </c>
      <c r="E427" s="52" t="s">
        <v>186</v>
      </c>
      <c r="F427" s="52">
        <v>10</v>
      </c>
      <c r="G427" s="6" t="s">
        <v>6</v>
      </c>
      <c r="H427" s="5" t="s">
        <v>2</v>
      </c>
      <c r="I427" s="40" t="s">
        <v>122</v>
      </c>
      <c r="J427" s="66">
        <v>51.326164874551985</v>
      </c>
      <c r="K427" s="102"/>
    </row>
    <row r="428" spans="1:11" hidden="1" x14ac:dyDescent="0.25">
      <c r="A428" s="29" t="s">
        <v>41</v>
      </c>
      <c r="B428" s="2" t="s">
        <v>15</v>
      </c>
      <c r="C428" s="109" t="s">
        <v>151</v>
      </c>
      <c r="D428" s="5" t="s">
        <v>163</v>
      </c>
      <c r="E428" s="5"/>
      <c r="F428" s="51">
        <v>10</v>
      </c>
      <c r="G428" s="6" t="s">
        <v>9</v>
      </c>
      <c r="H428" s="5" t="s">
        <v>2</v>
      </c>
      <c r="I428" s="40" t="s">
        <v>122</v>
      </c>
      <c r="J428" s="67">
        <f>+[1]CONSOLIDADO!$G$121</f>
        <v>69.469534050179249</v>
      </c>
      <c r="K428" s="102"/>
    </row>
    <row r="429" spans="1:11" hidden="1" x14ac:dyDescent="0.25">
      <c r="A429" s="30" t="s">
        <v>79</v>
      </c>
      <c r="B429" s="8" t="s">
        <v>82</v>
      </c>
      <c r="C429" s="109" t="s">
        <v>151</v>
      </c>
      <c r="D429" s="5" t="s">
        <v>163</v>
      </c>
      <c r="E429" s="5"/>
      <c r="F429" s="51">
        <v>10</v>
      </c>
      <c r="G429" s="6" t="s">
        <v>6</v>
      </c>
      <c r="H429" s="5" t="s">
        <v>2</v>
      </c>
      <c r="I429" s="40" t="s">
        <v>122</v>
      </c>
      <c r="J429" s="67">
        <f>+[1]CONSOLIDADO!$G$126</f>
        <v>51.218637992831546</v>
      </c>
      <c r="K429" s="102"/>
    </row>
    <row r="430" spans="1:11" hidden="1" x14ac:dyDescent="0.25">
      <c r="A430" s="32" t="s">
        <v>224</v>
      </c>
      <c r="B430" s="2" t="s">
        <v>241</v>
      </c>
      <c r="C430" s="109" t="s">
        <v>151</v>
      </c>
      <c r="D430" s="5" t="s">
        <v>163</v>
      </c>
      <c r="E430" s="5"/>
      <c r="F430" s="51">
        <v>10</v>
      </c>
      <c r="G430" s="6" t="s">
        <v>27</v>
      </c>
      <c r="H430" s="5" t="s">
        <v>2</v>
      </c>
      <c r="I430" s="40" t="s">
        <v>122</v>
      </c>
      <c r="J430" s="67">
        <f>+'[7]AGENDA PÚBLICA'!$H$19</f>
        <v>83.333333333333343</v>
      </c>
      <c r="K430" s="102"/>
    </row>
    <row r="431" spans="1:11" hidden="1" x14ac:dyDescent="0.25">
      <c r="A431" s="31" t="s">
        <v>42</v>
      </c>
      <c r="B431" s="9" t="s">
        <v>36</v>
      </c>
      <c r="C431" s="111" t="s">
        <v>151</v>
      </c>
      <c r="D431" s="10" t="s">
        <v>163</v>
      </c>
      <c r="E431" s="10"/>
      <c r="F431" s="52">
        <v>9</v>
      </c>
      <c r="G431" s="11" t="s">
        <v>35</v>
      </c>
      <c r="H431" s="10" t="s">
        <v>2</v>
      </c>
      <c r="I431" s="41" t="s">
        <v>122</v>
      </c>
      <c r="J431" s="70">
        <f>+[1]CONSOLIDADO!$G$138</f>
        <v>54.713261648745529</v>
      </c>
      <c r="K431" s="102"/>
    </row>
    <row r="432" spans="1:11" hidden="1" x14ac:dyDescent="0.25">
      <c r="A432" s="31" t="s">
        <v>42</v>
      </c>
      <c r="B432" s="9" t="s">
        <v>37</v>
      </c>
      <c r="C432" s="111" t="s">
        <v>151</v>
      </c>
      <c r="D432" s="10" t="s">
        <v>163</v>
      </c>
      <c r="E432" s="10"/>
      <c r="F432" s="52">
        <v>10</v>
      </c>
      <c r="G432" s="11" t="s">
        <v>9</v>
      </c>
      <c r="H432" s="10" t="s">
        <v>2</v>
      </c>
      <c r="I432" s="41" t="s">
        <v>122</v>
      </c>
      <c r="J432" s="70">
        <f>+[1]CONSOLIDADO!$G$138</f>
        <v>54.713261648745529</v>
      </c>
      <c r="K432" s="102"/>
    </row>
    <row r="433" spans="1:11" hidden="1" x14ac:dyDescent="0.25">
      <c r="A433" s="30" t="s">
        <v>102</v>
      </c>
      <c r="B433" s="1" t="s">
        <v>107</v>
      </c>
      <c r="C433" s="109" t="s">
        <v>151</v>
      </c>
      <c r="D433" s="5" t="s">
        <v>163</v>
      </c>
      <c r="E433" s="5"/>
      <c r="F433" s="51">
        <v>9</v>
      </c>
      <c r="G433" s="6" t="s">
        <v>131</v>
      </c>
      <c r="H433" s="5" t="s">
        <v>2</v>
      </c>
      <c r="I433" s="40" t="s">
        <v>122</v>
      </c>
      <c r="J433" s="67">
        <f>+[1]CONSOLIDADO!$G$151</f>
        <v>67.849462365591421</v>
      </c>
      <c r="K433" s="102"/>
    </row>
    <row r="434" spans="1:11" hidden="1" x14ac:dyDescent="0.25">
      <c r="A434" s="30" t="s">
        <v>71</v>
      </c>
      <c r="B434" s="1" t="s">
        <v>242</v>
      </c>
      <c r="C434" s="109" t="s">
        <v>151</v>
      </c>
      <c r="D434" s="5" t="s">
        <v>163</v>
      </c>
      <c r="E434" s="5"/>
      <c r="F434" s="51">
        <v>10</v>
      </c>
      <c r="G434" s="6" t="s">
        <v>9</v>
      </c>
      <c r="H434" s="5" t="s">
        <v>2</v>
      </c>
      <c r="I434" s="40" t="s">
        <v>122</v>
      </c>
      <c r="J434" s="67">
        <f>+[1]CONSOLIDADO!$G$162</f>
        <v>41.541218637992834</v>
      </c>
      <c r="K434" s="102"/>
    </row>
    <row r="435" spans="1:11" hidden="1" x14ac:dyDescent="0.25">
      <c r="A435" s="47" t="s">
        <v>223</v>
      </c>
      <c r="B435" s="2" t="s">
        <v>87</v>
      </c>
      <c r="C435" s="110" t="s">
        <v>151</v>
      </c>
      <c r="D435" s="23" t="s">
        <v>163</v>
      </c>
      <c r="E435" s="23"/>
      <c r="F435" s="55">
        <v>10</v>
      </c>
      <c r="G435" s="19" t="s">
        <v>11</v>
      </c>
      <c r="H435" s="23" t="s">
        <v>2</v>
      </c>
      <c r="I435" s="43" t="s">
        <v>122</v>
      </c>
      <c r="J435" s="72">
        <f>+[1]CONSOLIDADO!$G$162</f>
        <v>41.541218637992834</v>
      </c>
      <c r="K435" s="102"/>
    </row>
    <row r="436" spans="1:11" hidden="1" x14ac:dyDescent="0.25">
      <c r="A436" s="30" t="s">
        <v>71</v>
      </c>
      <c r="B436" s="1" t="s">
        <v>243</v>
      </c>
      <c r="C436" s="109" t="s">
        <v>151</v>
      </c>
      <c r="D436" s="5" t="s">
        <v>163</v>
      </c>
      <c r="E436" s="5"/>
      <c r="F436" s="51">
        <v>10</v>
      </c>
      <c r="G436" s="6" t="s">
        <v>32</v>
      </c>
      <c r="H436" s="5" t="s">
        <v>2</v>
      </c>
      <c r="I436" s="40" t="s">
        <v>122</v>
      </c>
      <c r="J436" s="67">
        <f>+[1]CONSOLIDADO!$G$174</f>
        <v>30.788530465949822</v>
      </c>
      <c r="K436" s="102"/>
    </row>
    <row r="437" spans="1:11" hidden="1" x14ac:dyDescent="0.25">
      <c r="A437" s="30" t="s">
        <v>71</v>
      </c>
      <c r="B437" s="1" t="s">
        <v>72</v>
      </c>
      <c r="C437" s="109" t="s">
        <v>151</v>
      </c>
      <c r="D437" s="5" t="s">
        <v>163</v>
      </c>
      <c r="E437" s="5"/>
      <c r="F437" s="51">
        <v>10</v>
      </c>
      <c r="G437" s="6" t="s">
        <v>11</v>
      </c>
      <c r="H437" s="5" t="s">
        <v>2</v>
      </c>
      <c r="I437" s="40" t="s">
        <v>122</v>
      </c>
      <c r="J437" s="67">
        <v>30.788530000000002</v>
      </c>
      <c r="K437" s="102"/>
    </row>
    <row r="438" spans="1:11" hidden="1" x14ac:dyDescent="0.25">
      <c r="A438" s="30" t="s">
        <v>102</v>
      </c>
      <c r="B438" s="1" t="s">
        <v>103</v>
      </c>
      <c r="C438" s="109" t="s">
        <v>151</v>
      </c>
      <c r="D438" s="5" t="s">
        <v>163</v>
      </c>
      <c r="E438" s="5"/>
      <c r="F438" s="51">
        <v>12</v>
      </c>
      <c r="G438" s="6" t="s">
        <v>308</v>
      </c>
      <c r="H438" s="5" t="s">
        <v>2</v>
      </c>
      <c r="I438" s="40" t="s">
        <v>122</v>
      </c>
      <c r="J438" s="67">
        <f>+[1]CONSOLIDADO!$G$182</f>
        <v>32.831541218638002</v>
      </c>
      <c r="K438" s="102"/>
    </row>
    <row r="439" spans="1:11" hidden="1" x14ac:dyDescent="0.25">
      <c r="A439" s="29" t="s">
        <v>110</v>
      </c>
      <c r="B439" s="8" t="s">
        <v>245</v>
      </c>
      <c r="C439" s="109" t="s">
        <v>151</v>
      </c>
      <c r="D439" s="8" t="s">
        <v>163</v>
      </c>
      <c r="E439" s="8" t="s">
        <v>401</v>
      </c>
      <c r="F439" s="51">
        <v>10</v>
      </c>
      <c r="G439" s="6" t="s">
        <v>32</v>
      </c>
      <c r="H439" s="5" t="s">
        <v>2</v>
      </c>
      <c r="I439" s="40" t="s">
        <v>122</v>
      </c>
      <c r="J439" s="67">
        <f>+[1]CONSOLIDADO!$G$189</f>
        <v>60.358422939068113</v>
      </c>
      <c r="K439" s="102"/>
    </row>
    <row r="440" spans="1:11" hidden="1" x14ac:dyDescent="0.25">
      <c r="A440" s="96" t="s">
        <v>71</v>
      </c>
      <c r="B440" s="97" t="s">
        <v>246</v>
      </c>
      <c r="C440" s="112" t="s">
        <v>151</v>
      </c>
      <c r="D440" s="5" t="s">
        <v>163</v>
      </c>
      <c r="E440" s="5"/>
      <c r="F440" s="98">
        <v>10</v>
      </c>
      <c r="G440" s="99" t="s">
        <v>9</v>
      </c>
      <c r="H440" s="5" t="s">
        <v>2</v>
      </c>
      <c r="I440" s="40" t="s">
        <v>122</v>
      </c>
      <c r="J440" s="101">
        <v>49.605732000000003</v>
      </c>
      <c r="K440" s="102"/>
    </row>
    <row r="441" spans="1:11" hidden="1" x14ac:dyDescent="0.25">
      <c r="A441" s="29" t="s">
        <v>50</v>
      </c>
      <c r="B441" s="1" t="s">
        <v>247</v>
      </c>
      <c r="C441" s="109" t="s">
        <v>151</v>
      </c>
      <c r="D441" s="5" t="s">
        <v>163</v>
      </c>
      <c r="E441" s="5"/>
      <c r="F441" s="51">
        <v>10</v>
      </c>
      <c r="G441" s="6" t="s">
        <v>9</v>
      </c>
      <c r="H441" s="5" t="s">
        <v>2</v>
      </c>
      <c r="I441" s="40" t="s">
        <v>122</v>
      </c>
      <c r="J441" s="67">
        <f>+[1]CONSOLIDADO!$G$202</f>
        <v>73.817204301075265</v>
      </c>
      <c r="K441" s="102"/>
    </row>
    <row r="442" spans="1:11" hidden="1" x14ac:dyDescent="0.25">
      <c r="A442" s="30" t="s">
        <v>71</v>
      </c>
      <c r="B442" s="1" t="s">
        <v>74</v>
      </c>
      <c r="C442" s="109" t="s">
        <v>151</v>
      </c>
      <c r="D442" s="5" t="s">
        <v>163</v>
      </c>
      <c r="E442" s="5"/>
      <c r="F442" s="51">
        <v>10</v>
      </c>
      <c r="G442" s="6" t="s">
        <v>27</v>
      </c>
      <c r="H442" s="5" t="s">
        <v>2</v>
      </c>
      <c r="I442" s="40" t="s">
        <v>122</v>
      </c>
      <c r="J442" s="67">
        <f>+[1]CONSOLIDADO!$G$209</f>
        <v>37.240143369175641</v>
      </c>
      <c r="K442" s="102"/>
    </row>
    <row r="443" spans="1:11" hidden="1" x14ac:dyDescent="0.25">
      <c r="A443" s="30" t="s">
        <v>222</v>
      </c>
      <c r="B443" s="8" t="s">
        <v>248</v>
      </c>
      <c r="C443" s="109" t="s">
        <v>151</v>
      </c>
      <c r="D443" s="5" t="s">
        <v>163</v>
      </c>
      <c r="E443" s="5"/>
      <c r="F443" s="51">
        <v>10</v>
      </c>
      <c r="G443" s="6" t="s">
        <v>9</v>
      </c>
      <c r="H443" s="5" t="s">
        <v>2</v>
      </c>
      <c r="I443" s="40" t="s">
        <v>122</v>
      </c>
      <c r="J443" s="67">
        <f>+[1]CONSOLIDADO!$G$215</f>
        <v>37.508960573476713</v>
      </c>
      <c r="K443" s="102"/>
    </row>
    <row r="444" spans="1:11" hidden="1" x14ac:dyDescent="0.25">
      <c r="A444" s="31" t="s">
        <v>42</v>
      </c>
      <c r="B444" s="9" t="s">
        <v>40</v>
      </c>
      <c r="C444" s="111" t="s">
        <v>151</v>
      </c>
      <c r="D444" s="10" t="s">
        <v>163</v>
      </c>
      <c r="E444" s="10"/>
      <c r="F444" s="52">
        <v>10</v>
      </c>
      <c r="G444" s="11" t="s">
        <v>9</v>
      </c>
      <c r="H444" s="10" t="s">
        <v>2</v>
      </c>
      <c r="I444" s="41" t="s">
        <v>122</v>
      </c>
      <c r="J444" s="70">
        <f>+[1]CONSOLIDADO!$G$216</f>
        <v>68.8888888888889</v>
      </c>
      <c r="K444" s="102"/>
    </row>
    <row r="445" spans="1:11" hidden="1" x14ac:dyDescent="0.25">
      <c r="A445" s="31" t="s">
        <v>42</v>
      </c>
      <c r="B445" s="9" t="s">
        <v>38</v>
      </c>
      <c r="C445" s="111" t="s">
        <v>151</v>
      </c>
      <c r="D445" s="10" t="s">
        <v>163</v>
      </c>
      <c r="E445" s="10"/>
      <c r="F445" s="52">
        <v>10</v>
      </c>
      <c r="G445" s="11" t="s">
        <v>9</v>
      </c>
      <c r="H445" s="10" t="s">
        <v>2</v>
      </c>
      <c r="I445" s="41" t="s">
        <v>122</v>
      </c>
      <c r="J445" s="70">
        <f>+[1]CONSOLIDADO!$G$218</f>
        <v>63.799283154121866</v>
      </c>
      <c r="K445" s="102"/>
    </row>
    <row r="446" spans="1:11" ht="28.5" hidden="1" x14ac:dyDescent="0.25">
      <c r="A446" s="131" t="s">
        <v>50</v>
      </c>
      <c r="B446" s="132" t="s">
        <v>51</v>
      </c>
      <c r="C446" s="110" t="s">
        <v>151</v>
      </c>
      <c r="D446" s="133" t="s">
        <v>163</v>
      </c>
      <c r="E446" s="132" t="s">
        <v>376</v>
      </c>
      <c r="F446" s="108">
        <v>9</v>
      </c>
      <c r="G446" s="132" t="s">
        <v>127</v>
      </c>
      <c r="H446" s="132" t="s">
        <v>2</v>
      </c>
      <c r="I446" s="132" t="s">
        <v>122</v>
      </c>
      <c r="J446" s="132">
        <f>+[1]CONSOLIDADO!$G$220</f>
        <v>42.795698924731198</v>
      </c>
      <c r="K446" s="102"/>
    </row>
    <row r="447" spans="1:11" hidden="1" x14ac:dyDescent="0.25">
      <c r="A447" s="30" t="s">
        <v>71</v>
      </c>
      <c r="B447" s="1" t="s">
        <v>73</v>
      </c>
      <c r="C447" s="109" t="s">
        <v>151</v>
      </c>
      <c r="D447" s="5" t="s">
        <v>163</v>
      </c>
      <c r="E447" s="5"/>
      <c r="F447" s="51">
        <v>9</v>
      </c>
      <c r="G447" s="6" t="s">
        <v>127</v>
      </c>
      <c r="H447" s="5" t="s">
        <v>2</v>
      </c>
      <c r="I447" s="40" t="s">
        <v>122</v>
      </c>
      <c r="J447" s="67">
        <f>+[1]CONSOLIDADO!$G$226</f>
        <v>31.98924731182796</v>
      </c>
      <c r="K447" s="102"/>
    </row>
    <row r="448" spans="1:11" hidden="1" x14ac:dyDescent="0.25">
      <c r="A448" s="29" t="s">
        <v>41</v>
      </c>
      <c r="B448" s="2" t="s">
        <v>20</v>
      </c>
      <c r="C448" s="109" t="s">
        <v>151</v>
      </c>
      <c r="D448" s="5" t="s">
        <v>163</v>
      </c>
      <c r="E448" s="5"/>
      <c r="F448" s="51">
        <f>2022-2013</f>
        <v>9</v>
      </c>
      <c r="G448" s="6" t="s">
        <v>127</v>
      </c>
      <c r="H448" s="5" t="s">
        <v>2</v>
      </c>
      <c r="I448" s="40" t="s">
        <v>122</v>
      </c>
      <c r="J448" s="67">
        <f>+[1]CONSOLIDADO!$G$232</f>
        <v>40.204301075268816</v>
      </c>
      <c r="K448" s="102"/>
    </row>
    <row r="449" spans="1:11" hidden="1" x14ac:dyDescent="0.25">
      <c r="A449" s="30" t="s">
        <v>79</v>
      </c>
      <c r="B449" s="8" t="s">
        <v>251</v>
      </c>
      <c r="C449" s="109" t="s">
        <v>151</v>
      </c>
      <c r="D449" s="5" t="s">
        <v>163</v>
      </c>
      <c r="E449" s="53" t="s">
        <v>392</v>
      </c>
      <c r="F449" s="53">
        <v>10</v>
      </c>
      <c r="G449" s="6" t="s">
        <v>19</v>
      </c>
      <c r="H449" s="5" t="s">
        <v>2</v>
      </c>
      <c r="I449" s="40" t="s">
        <v>122</v>
      </c>
      <c r="J449" s="67" t="s">
        <v>296</v>
      </c>
      <c r="K449" s="102"/>
    </row>
    <row r="450" spans="1:11" hidden="1" x14ac:dyDescent="0.25">
      <c r="A450" s="30" t="s">
        <v>61</v>
      </c>
      <c r="B450" s="8" t="s">
        <v>252</v>
      </c>
      <c r="C450" s="109" t="s">
        <v>151</v>
      </c>
      <c r="D450" s="5" t="s">
        <v>163</v>
      </c>
      <c r="E450" s="5"/>
      <c r="F450" s="51">
        <f>2040-2022</f>
        <v>18</v>
      </c>
      <c r="G450" s="6" t="s">
        <v>198</v>
      </c>
      <c r="H450" s="5" t="s">
        <v>2</v>
      </c>
      <c r="I450" s="40" t="s">
        <v>122</v>
      </c>
      <c r="J450" s="67">
        <f>+[1]CONSOLIDADO!$G$238</f>
        <v>87.86666666666666</v>
      </c>
      <c r="K450" s="102"/>
    </row>
    <row r="451" spans="1:11" hidden="1" x14ac:dyDescent="0.25">
      <c r="A451" s="30" t="s">
        <v>61</v>
      </c>
      <c r="B451" s="8" t="s">
        <v>63</v>
      </c>
      <c r="C451" s="109" t="s">
        <v>151</v>
      </c>
      <c r="D451" s="5" t="s">
        <v>163</v>
      </c>
      <c r="E451" s="5"/>
      <c r="F451" s="51">
        <f>2023-2013</f>
        <v>10</v>
      </c>
      <c r="G451" s="6" t="s">
        <v>9</v>
      </c>
      <c r="H451" s="5" t="s">
        <v>2</v>
      </c>
      <c r="I451" s="40" t="s">
        <v>122</v>
      </c>
      <c r="J451" s="67">
        <f>+[1]CONSOLIDADO!$G$238</f>
        <v>87.86666666666666</v>
      </c>
      <c r="K451" s="102"/>
    </row>
    <row r="452" spans="1:11" hidden="1" x14ac:dyDescent="0.25">
      <c r="A452" s="29" t="s">
        <v>110</v>
      </c>
      <c r="B452" s="8" t="s">
        <v>117</v>
      </c>
      <c r="C452" s="109" t="s">
        <v>118</v>
      </c>
      <c r="D452" s="5" t="s">
        <v>163</v>
      </c>
      <c r="E452" s="5"/>
      <c r="F452" s="51">
        <f>2023-2014</f>
        <v>9</v>
      </c>
      <c r="G452" s="6" t="s">
        <v>35</v>
      </c>
      <c r="H452" s="8" t="s">
        <v>150</v>
      </c>
      <c r="I452" s="40" t="s">
        <v>122</v>
      </c>
      <c r="J452" s="67">
        <v>26</v>
      </c>
      <c r="K452" s="102"/>
    </row>
    <row r="453" spans="1:11" hidden="1" x14ac:dyDescent="0.25">
      <c r="A453" s="29" t="s">
        <v>43</v>
      </c>
      <c r="B453" s="8" t="s">
        <v>48</v>
      </c>
      <c r="C453" s="109" t="s">
        <v>151</v>
      </c>
      <c r="D453" s="5" t="s">
        <v>163</v>
      </c>
      <c r="E453" s="5"/>
      <c r="F453" s="51">
        <f>2027-2017</f>
        <v>10</v>
      </c>
      <c r="G453" s="6" t="s">
        <v>29</v>
      </c>
      <c r="H453" s="5" t="s">
        <v>2</v>
      </c>
      <c r="I453" s="40" t="s">
        <v>122</v>
      </c>
      <c r="J453" s="67">
        <f>+[1]CONSOLIDADO!$G$244</f>
        <v>59.21146953405016</v>
      </c>
      <c r="K453" s="102"/>
    </row>
    <row r="454" spans="1:11" hidden="1" x14ac:dyDescent="0.25">
      <c r="A454" s="29" t="s">
        <v>43</v>
      </c>
      <c r="B454" s="8" t="s">
        <v>46</v>
      </c>
      <c r="C454" s="109" t="s">
        <v>151</v>
      </c>
      <c r="D454" s="5" t="s">
        <v>163</v>
      </c>
      <c r="E454" s="5"/>
      <c r="F454" s="51">
        <v>10</v>
      </c>
      <c r="G454" s="6" t="s">
        <v>19</v>
      </c>
      <c r="H454" s="5" t="s">
        <v>2</v>
      </c>
      <c r="I454" s="40" t="s">
        <v>122</v>
      </c>
      <c r="J454" s="67">
        <f>+[1]CONSOLIDADO!$G$259</f>
        <v>43.691756272401427</v>
      </c>
      <c r="K454" s="102"/>
    </row>
    <row r="455" spans="1:11" hidden="1" x14ac:dyDescent="0.25">
      <c r="A455" s="29" t="s">
        <v>129</v>
      </c>
      <c r="B455" s="8" t="s">
        <v>129</v>
      </c>
      <c r="C455" s="109" t="s">
        <v>151</v>
      </c>
      <c r="D455" s="5" t="s">
        <v>163</v>
      </c>
      <c r="E455" s="5"/>
      <c r="F455" s="51">
        <f>2026-2014</f>
        <v>12</v>
      </c>
      <c r="G455" s="6" t="s">
        <v>16</v>
      </c>
      <c r="H455" s="5" t="s">
        <v>2</v>
      </c>
      <c r="I455" s="40" t="s">
        <v>122</v>
      </c>
      <c r="J455" s="67">
        <f>+[1]CONSOLIDADO!$G$261</f>
        <v>30.788530465949826</v>
      </c>
      <c r="K455" s="102"/>
    </row>
    <row r="456" spans="1:11" hidden="1" x14ac:dyDescent="0.25">
      <c r="A456" s="146" t="s">
        <v>224</v>
      </c>
      <c r="B456" s="22" t="s">
        <v>254</v>
      </c>
      <c r="C456" s="144" t="s">
        <v>151</v>
      </c>
      <c r="D456" s="15" t="s">
        <v>163</v>
      </c>
      <c r="E456" s="54" t="s">
        <v>164</v>
      </c>
      <c r="F456" s="54">
        <f>2024-2013</f>
        <v>11</v>
      </c>
      <c r="G456" s="16" t="s">
        <v>312</v>
      </c>
      <c r="H456" s="15" t="s">
        <v>2</v>
      </c>
      <c r="I456" s="42" t="s">
        <v>122</v>
      </c>
      <c r="J456" s="74">
        <f>+[1]CONSOLIDADO!$G$265</f>
        <v>78.924731182795711</v>
      </c>
      <c r="K456" s="148"/>
    </row>
    <row r="457" spans="1:11" hidden="1" x14ac:dyDescent="0.25">
      <c r="A457" s="47" t="s">
        <v>50</v>
      </c>
      <c r="B457" s="2" t="s">
        <v>54</v>
      </c>
      <c r="C457" s="110" t="s">
        <v>151</v>
      </c>
      <c r="D457" s="23" t="s">
        <v>163</v>
      </c>
      <c r="E457" s="23"/>
      <c r="F457" s="55">
        <f>2023-2013</f>
        <v>10</v>
      </c>
      <c r="G457" s="19" t="s">
        <v>9</v>
      </c>
      <c r="H457" s="23" t="s">
        <v>2</v>
      </c>
      <c r="I457" s="43" t="s">
        <v>122</v>
      </c>
      <c r="J457" s="72">
        <f>+[1]CONSOLIDADO!$G$274</f>
        <v>65.985663082437284</v>
      </c>
      <c r="K457" s="102"/>
    </row>
    <row r="458" spans="1:11" hidden="1" x14ac:dyDescent="0.25">
      <c r="A458" s="31" t="s">
        <v>223</v>
      </c>
      <c r="B458" s="9" t="s">
        <v>86</v>
      </c>
      <c r="C458" s="111" t="s">
        <v>151</v>
      </c>
      <c r="D458" s="10" t="s">
        <v>163</v>
      </c>
      <c r="E458" s="10"/>
      <c r="F458" s="52">
        <f>2029-2014</f>
        <v>15</v>
      </c>
      <c r="G458" s="11" t="s">
        <v>145</v>
      </c>
      <c r="H458" s="10" t="s">
        <v>2</v>
      </c>
      <c r="I458" s="41" t="s">
        <v>122</v>
      </c>
      <c r="J458" s="70">
        <f>+[1]CONSOLIDADO!$G$276</f>
        <v>35.627240143369178</v>
      </c>
      <c r="K458" s="102"/>
    </row>
    <row r="459" spans="1:11" hidden="1" x14ac:dyDescent="0.25">
      <c r="A459" s="30" t="s">
        <v>61</v>
      </c>
      <c r="B459" s="8" t="s">
        <v>70</v>
      </c>
      <c r="C459" s="109" t="s">
        <v>151</v>
      </c>
      <c r="D459" s="5" t="s">
        <v>163</v>
      </c>
      <c r="E459" s="5"/>
      <c r="F459" s="51">
        <f>2023-2013</f>
        <v>10</v>
      </c>
      <c r="G459" s="6" t="s">
        <v>9</v>
      </c>
      <c r="H459" s="5" t="s">
        <v>2</v>
      </c>
      <c r="I459" s="40" t="s">
        <v>122</v>
      </c>
      <c r="J459" s="67">
        <f>+[1]CONSOLIDADO!$G$283</f>
        <v>45.949820788530467</v>
      </c>
      <c r="K459" s="102"/>
    </row>
    <row r="460" spans="1:11" hidden="1" x14ac:dyDescent="0.25">
      <c r="A460" s="30" t="s">
        <v>61</v>
      </c>
      <c r="B460" s="8" t="s">
        <v>65</v>
      </c>
      <c r="C460" s="109" t="s">
        <v>118</v>
      </c>
      <c r="D460" s="5" t="s">
        <v>163</v>
      </c>
      <c r="E460" s="5"/>
      <c r="F460" s="51" t="s">
        <v>296</v>
      </c>
      <c r="G460" s="6" t="s">
        <v>296</v>
      </c>
      <c r="H460" s="5" t="s">
        <v>2</v>
      </c>
      <c r="I460" s="40" t="s">
        <v>122</v>
      </c>
      <c r="J460" s="67">
        <f>+[1]CONSOLIDADO!$G$287</f>
        <v>42.401433691756282</v>
      </c>
      <c r="K460" s="102"/>
    </row>
    <row r="461" spans="1:11" hidden="1" x14ac:dyDescent="0.25">
      <c r="A461" s="30" t="s">
        <v>79</v>
      </c>
      <c r="B461" s="8" t="s">
        <v>84</v>
      </c>
      <c r="C461" s="109" t="s">
        <v>151</v>
      </c>
      <c r="D461" s="5" t="s">
        <v>163</v>
      </c>
      <c r="E461" s="5"/>
      <c r="F461" s="51">
        <v>10</v>
      </c>
      <c r="G461" s="6" t="s">
        <v>29</v>
      </c>
      <c r="H461" s="5" t="s">
        <v>2</v>
      </c>
      <c r="I461" s="40" t="s">
        <v>122</v>
      </c>
      <c r="J461" s="67" t="s">
        <v>296</v>
      </c>
      <c r="K461" s="102"/>
    </row>
    <row r="462" spans="1:11" hidden="1" x14ac:dyDescent="0.25">
      <c r="A462" s="30" t="s">
        <v>79</v>
      </c>
      <c r="B462" s="8" t="s">
        <v>81</v>
      </c>
      <c r="C462" s="109" t="s">
        <v>151</v>
      </c>
      <c r="D462" s="5" t="s">
        <v>163</v>
      </c>
      <c r="E462" s="5"/>
      <c r="F462" s="51">
        <v>10</v>
      </c>
      <c r="G462" s="6" t="s">
        <v>6</v>
      </c>
      <c r="H462" s="5" t="s">
        <v>2</v>
      </c>
      <c r="I462" s="40" t="s">
        <v>122</v>
      </c>
      <c r="J462" s="67">
        <f>+[1]CONSOLIDADO!$G$291</f>
        <v>44.767025089605731</v>
      </c>
      <c r="K462" s="102"/>
    </row>
    <row r="463" spans="1:11" hidden="1" x14ac:dyDescent="0.25">
      <c r="A463" s="30" t="s">
        <v>102</v>
      </c>
      <c r="B463" s="1" t="s">
        <v>255</v>
      </c>
      <c r="C463" s="109" t="s">
        <v>151</v>
      </c>
      <c r="D463" s="5" t="s">
        <v>163</v>
      </c>
      <c r="E463" s="5"/>
      <c r="F463" s="51">
        <v>12</v>
      </c>
      <c r="G463" s="6" t="s">
        <v>16</v>
      </c>
      <c r="H463" s="5" t="s">
        <v>2</v>
      </c>
      <c r="I463" s="40" t="s">
        <v>122</v>
      </c>
      <c r="J463" s="67">
        <f>+[1]CONSOLIDADO!$G$294</f>
        <v>45.304659498207897</v>
      </c>
      <c r="K463" s="102"/>
    </row>
    <row r="464" spans="1:11" hidden="1" x14ac:dyDescent="0.25">
      <c r="A464" s="31" t="s">
        <v>129</v>
      </c>
      <c r="B464" s="9" t="s">
        <v>130</v>
      </c>
      <c r="C464" s="111" t="s">
        <v>151</v>
      </c>
      <c r="D464" s="10" t="s">
        <v>163</v>
      </c>
      <c r="E464" s="10"/>
      <c r="F464" s="52">
        <v>9</v>
      </c>
      <c r="G464" s="11" t="s">
        <v>35</v>
      </c>
      <c r="H464" s="10" t="s">
        <v>2</v>
      </c>
      <c r="I464" s="41" t="s">
        <v>122</v>
      </c>
      <c r="J464" s="70">
        <f>+[1]CONSOLIDADO!$G$299</f>
        <v>36.702508960573489</v>
      </c>
      <c r="K464" s="102"/>
    </row>
    <row r="465" spans="1:11" hidden="1" x14ac:dyDescent="0.25">
      <c r="A465" s="30" t="s">
        <v>102</v>
      </c>
      <c r="B465" s="1" t="s">
        <v>104</v>
      </c>
      <c r="C465" s="109" t="s">
        <v>151</v>
      </c>
      <c r="D465" s="5" t="s">
        <v>163</v>
      </c>
      <c r="E465" s="5"/>
      <c r="F465" s="51">
        <v>9</v>
      </c>
      <c r="G465" s="6" t="s">
        <v>35</v>
      </c>
      <c r="H465" s="5" t="s">
        <v>2</v>
      </c>
      <c r="I465" s="40" t="s">
        <v>122</v>
      </c>
      <c r="J465" s="67">
        <f>+[1]CONSOLIDADO!$G$306</f>
        <v>44.229390681003601</v>
      </c>
      <c r="K465" s="102"/>
    </row>
    <row r="466" spans="1:11" hidden="1" x14ac:dyDescent="0.25">
      <c r="A466" s="30" t="s">
        <v>58</v>
      </c>
      <c r="B466" s="8" t="s">
        <v>59</v>
      </c>
      <c r="C466" s="109" t="s">
        <v>151</v>
      </c>
      <c r="D466" s="5" t="s">
        <v>163</v>
      </c>
      <c r="E466" s="5"/>
      <c r="F466" s="51">
        <v>10</v>
      </c>
      <c r="G466" s="6" t="s">
        <v>11</v>
      </c>
      <c r="H466" s="5" t="s">
        <v>2</v>
      </c>
      <c r="I466" s="40" t="s">
        <v>122</v>
      </c>
      <c r="J466" s="67">
        <f>+[1]CONSOLIDADO!$G$306</f>
        <v>44.229390681003601</v>
      </c>
      <c r="K466" s="102"/>
    </row>
    <row r="467" spans="1:11" hidden="1" x14ac:dyDescent="0.25">
      <c r="A467" s="30" t="s">
        <v>61</v>
      </c>
      <c r="B467" s="8" t="s">
        <v>62</v>
      </c>
      <c r="C467" s="109" t="s">
        <v>151</v>
      </c>
      <c r="D467" s="5" t="s">
        <v>163</v>
      </c>
      <c r="E467" s="5"/>
      <c r="F467" s="51">
        <v>10</v>
      </c>
      <c r="G467" s="6" t="s">
        <v>9</v>
      </c>
      <c r="H467" s="5" t="s">
        <v>2</v>
      </c>
      <c r="I467" s="40" t="s">
        <v>122</v>
      </c>
      <c r="J467" s="67">
        <f>+[1]CONSOLIDADO!$G$314</f>
        <v>32.186379928315411</v>
      </c>
      <c r="K467" s="102"/>
    </row>
    <row r="468" spans="1:11" hidden="1" x14ac:dyDescent="0.25">
      <c r="A468" s="31" t="s">
        <v>42</v>
      </c>
      <c r="B468" s="9" t="s">
        <v>39</v>
      </c>
      <c r="C468" s="111" t="s">
        <v>151</v>
      </c>
      <c r="D468" s="10" t="s">
        <v>163</v>
      </c>
      <c r="E468" s="10"/>
      <c r="F468" s="52">
        <v>10</v>
      </c>
      <c r="G468" s="11" t="s">
        <v>9</v>
      </c>
      <c r="H468" s="10" t="s">
        <v>2</v>
      </c>
      <c r="I468" s="41" t="s">
        <v>122</v>
      </c>
      <c r="J468" s="70">
        <f>+[1]CONSOLIDADO!$G$316</f>
        <v>35.627240143369185</v>
      </c>
      <c r="K468" s="102"/>
    </row>
    <row r="469" spans="1:11" ht="42.75" hidden="1" x14ac:dyDescent="0.25">
      <c r="A469" s="29" t="s">
        <v>41</v>
      </c>
      <c r="B469" s="12" t="s">
        <v>12</v>
      </c>
      <c r="C469" s="109" t="s">
        <v>118</v>
      </c>
      <c r="D469" s="5" t="s">
        <v>163</v>
      </c>
      <c r="E469" s="5"/>
      <c r="F469" s="51">
        <v>10</v>
      </c>
      <c r="G469" s="6" t="s">
        <v>34</v>
      </c>
      <c r="H469" s="5" t="s">
        <v>2</v>
      </c>
      <c r="I469" s="40" t="s">
        <v>122</v>
      </c>
      <c r="J469" s="67">
        <f>+[1]CONSOLIDADO!$G$332</f>
        <v>52.688172043010759</v>
      </c>
      <c r="K469" s="102"/>
    </row>
    <row r="470" spans="1:11" hidden="1" x14ac:dyDescent="0.25">
      <c r="A470" s="30" t="s">
        <v>102</v>
      </c>
      <c r="B470" s="1" t="s">
        <v>256</v>
      </c>
      <c r="C470" s="109" t="s">
        <v>151</v>
      </c>
      <c r="D470" s="5" t="s">
        <v>163</v>
      </c>
      <c r="E470" s="5"/>
      <c r="F470" s="51">
        <v>9</v>
      </c>
      <c r="G470" s="6" t="s">
        <v>135</v>
      </c>
      <c r="H470" s="5" t="s">
        <v>2</v>
      </c>
      <c r="I470" s="40" t="s">
        <v>122</v>
      </c>
      <c r="J470" s="67">
        <f>+[1]CONSOLIDADO!$G$342</f>
        <v>49.713261648745522</v>
      </c>
      <c r="K470" s="102"/>
    </row>
    <row r="471" spans="1:11" hidden="1" x14ac:dyDescent="0.25">
      <c r="A471" s="30" t="s">
        <v>79</v>
      </c>
      <c r="B471" s="8" t="s">
        <v>80</v>
      </c>
      <c r="C471" s="109" t="s">
        <v>151</v>
      </c>
      <c r="D471" s="5" t="s">
        <v>163</v>
      </c>
      <c r="E471" s="5"/>
      <c r="F471" s="51">
        <v>10</v>
      </c>
      <c r="G471" s="6" t="s">
        <v>27</v>
      </c>
      <c r="H471" s="5" t="s">
        <v>2</v>
      </c>
      <c r="I471" s="40" t="s">
        <v>122</v>
      </c>
      <c r="J471" s="67">
        <f>+[1]CONSOLIDADO!$G$347</f>
        <v>34.551971326164882</v>
      </c>
      <c r="K471" s="102"/>
    </row>
    <row r="472" spans="1:11" hidden="1" x14ac:dyDescent="0.25">
      <c r="A472" s="30" t="s">
        <v>61</v>
      </c>
      <c r="B472" s="8" t="s">
        <v>64</v>
      </c>
      <c r="C472" s="109" t="s">
        <v>151</v>
      </c>
      <c r="D472" s="5" t="s">
        <v>163</v>
      </c>
      <c r="E472" s="5"/>
      <c r="F472" s="51">
        <f>2025-2014</f>
        <v>11</v>
      </c>
      <c r="G472" s="6" t="s">
        <v>195</v>
      </c>
      <c r="H472" s="5" t="s">
        <v>2</v>
      </c>
      <c r="I472" s="40" t="s">
        <v>122</v>
      </c>
      <c r="J472" s="67">
        <f>+[1]CONSOLIDADO!$G$355</f>
        <v>34.068100358422939</v>
      </c>
      <c r="K472" s="102"/>
    </row>
    <row r="473" spans="1:11" hidden="1" x14ac:dyDescent="0.25">
      <c r="A473" s="32" t="s">
        <v>61</v>
      </c>
      <c r="B473" s="2" t="s">
        <v>64</v>
      </c>
      <c r="C473" s="109" t="s">
        <v>151</v>
      </c>
      <c r="D473" s="23" t="s">
        <v>163</v>
      </c>
      <c r="E473" s="23"/>
      <c r="F473" s="55" t="s">
        <v>296</v>
      </c>
      <c r="G473" s="19" t="s">
        <v>296</v>
      </c>
      <c r="H473" s="23" t="s">
        <v>2</v>
      </c>
      <c r="I473" s="43" t="s">
        <v>122</v>
      </c>
      <c r="J473" s="72">
        <f>+[1]CONSOLIDADO!$G$355</f>
        <v>34.068100358422939</v>
      </c>
      <c r="K473" s="102"/>
    </row>
    <row r="474" spans="1:11" hidden="1" x14ac:dyDescent="0.25">
      <c r="A474" s="30" t="s">
        <v>222</v>
      </c>
      <c r="B474" s="8" t="s">
        <v>77</v>
      </c>
      <c r="C474" s="109" t="s">
        <v>151</v>
      </c>
      <c r="D474" s="5" t="s">
        <v>163</v>
      </c>
      <c r="E474" s="5"/>
      <c r="F474" s="51">
        <v>10</v>
      </c>
      <c r="G474" s="6" t="s">
        <v>11</v>
      </c>
      <c r="H474" s="5" t="s">
        <v>2</v>
      </c>
      <c r="I474" s="40" t="s">
        <v>122</v>
      </c>
      <c r="J474" s="67">
        <f>+[1]CONSOLIDADO!$G$356</f>
        <v>59.066666666666663</v>
      </c>
      <c r="K474" s="102"/>
    </row>
    <row r="475" spans="1:11" hidden="1" x14ac:dyDescent="0.25">
      <c r="A475" s="30" t="s">
        <v>61</v>
      </c>
      <c r="B475" s="8" t="s">
        <v>66</v>
      </c>
      <c r="C475" s="109" t="s">
        <v>118</v>
      </c>
      <c r="D475" s="5" t="s">
        <v>163</v>
      </c>
      <c r="E475" s="5"/>
      <c r="F475" s="51">
        <v>10</v>
      </c>
      <c r="G475" s="6" t="s">
        <v>29</v>
      </c>
      <c r="H475" s="5" t="s">
        <v>2</v>
      </c>
      <c r="I475" s="40" t="s">
        <v>122</v>
      </c>
      <c r="J475" s="67">
        <f>+[1]CONSOLIDADO!$G$359</f>
        <v>43.476702508960578</v>
      </c>
      <c r="K475" s="102"/>
    </row>
    <row r="476" spans="1:11" hidden="1" x14ac:dyDescent="0.25">
      <c r="A476" s="29" t="s">
        <v>43</v>
      </c>
      <c r="B476" s="8" t="s">
        <v>47</v>
      </c>
      <c r="C476" s="109" t="s">
        <v>151</v>
      </c>
      <c r="D476" s="5" t="s">
        <v>163</v>
      </c>
      <c r="E476" s="5"/>
      <c r="F476" s="51">
        <v>10</v>
      </c>
      <c r="G476" s="6" t="s">
        <v>27</v>
      </c>
      <c r="H476" s="5" t="s">
        <v>2</v>
      </c>
      <c r="I476" s="40" t="s">
        <v>122</v>
      </c>
      <c r="J476" s="67">
        <f>+[1]CONSOLIDADO!$G$365</f>
        <v>52.455197132616476</v>
      </c>
      <c r="K476" s="102"/>
    </row>
    <row r="477" spans="1:11" hidden="1" x14ac:dyDescent="0.25">
      <c r="A477" s="29" t="s">
        <v>110</v>
      </c>
      <c r="B477" s="8" t="s">
        <v>114</v>
      </c>
      <c r="C477" s="109" t="s">
        <v>118</v>
      </c>
      <c r="D477" s="5" t="s">
        <v>163</v>
      </c>
      <c r="E477" s="51" t="s">
        <v>184</v>
      </c>
      <c r="F477" s="51">
        <v>10</v>
      </c>
      <c r="G477" s="6" t="s">
        <v>9</v>
      </c>
      <c r="H477" s="1" t="s">
        <v>150</v>
      </c>
      <c r="I477" s="40" t="s">
        <v>122</v>
      </c>
      <c r="J477" s="67">
        <f>+[1]CONSOLIDADO!$G$377</f>
        <v>49.229390681003593</v>
      </c>
      <c r="K477" s="102"/>
    </row>
    <row r="478" spans="1:11" hidden="1" x14ac:dyDescent="0.25">
      <c r="A478" s="31" t="s">
        <v>223</v>
      </c>
      <c r="B478" s="9" t="s">
        <v>85</v>
      </c>
      <c r="C478" s="111" t="s">
        <v>118</v>
      </c>
      <c r="D478" s="10" t="s">
        <v>163</v>
      </c>
      <c r="E478" s="10"/>
      <c r="F478" s="52">
        <f>2023-2013</f>
        <v>10</v>
      </c>
      <c r="G478" s="11" t="s">
        <v>9</v>
      </c>
      <c r="H478" s="10" t="s">
        <v>2</v>
      </c>
      <c r="I478" s="41" t="s">
        <v>122</v>
      </c>
      <c r="J478" s="70">
        <f>+[1]CONSOLIDADO!$G$385</f>
        <v>34.157706093189965</v>
      </c>
      <c r="K478" s="102"/>
    </row>
    <row r="479" spans="1:11" hidden="1" x14ac:dyDescent="0.25">
      <c r="A479" s="32" t="s">
        <v>224</v>
      </c>
      <c r="B479" s="2" t="s">
        <v>100</v>
      </c>
      <c r="C479" s="109" t="s">
        <v>151</v>
      </c>
      <c r="D479" s="5" t="s">
        <v>163</v>
      </c>
      <c r="E479" s="5"/>
      <c r="F479" s="51" t="s">
        <v>296</v>
      </c>
      <c r="G479" s="6" t="s">
        <v>296</v>
      </c>
      <c r="H479" s="5" t="s">
        <v>150</v>
      </c>
      <c r="I479" s="40" t="s">
        <v>122</v>
      </c>
      <c r="J479" s="67" t="s">
        <v>296</v>
      </c>
      <c r="K479" s="102"/>
    </row>
    <row r="480" spans="1:11" hidden="1" x14ac:dyDescent="0.25">
      <c r="A480" s="29" t="s">
        <v>43</v>
      </c>
      <c r="B480" s="8" t="s">
        <v>49</v>
      </c>
      <c r="C480" s="109" t="s">
        <v>151</v>
      </c>
      <c r="D480" s="5" t="s">
        <v>163</v>
      </c>
      <c r="E480" s="5"/>
      <c r="F480" s="51">
        <v>10</v>
      </c>
      <c r="G480" s="6" t="s">
        <v>31</v>
      </c>
      <c r="H480" s="5" t="s">
        <v>2</v>
      </c>
      <c r="I480" s="40" t="s">
        <v>122</v>
      </c>
      <c r="J480" s="67">
        <f>+[1]CONSOLIDADO!$G$389</f>
        <v>67.616487455197174</v>
      </c>
      <c r="K480" s="102"/>
    </row>
    <row r="481" spans="1:11" hidden="1" x14ac:dyDescent="0.25">
      <c r="A481" s="30" t="s">
        <v>61</v>
      </c>
      <c r="B481" s="8" t="s">
        <v>67</v>
      </c>
      <c r="C481" s="109" t="s">
        <v>118</v>
      </c>
      <c r="D481" s="5" t="s">
        <v>163</v>
      </c>
      <c r="E481" s="5"/>
      <c r="F481" s="51">
        <v>10</v>
      </c>
      <c r="G481" s="6" t="s">
        <v>19</v>
      </c>
      <c r="H481" s="5" t="s">
        <v>2</v>
      </c>
      <c r="I481" s="40" t="s">
        <v>122</v>
      </c>
      <c r="J481" s="67">
        <f>+[1]CONSOLIDADO!$G$391</f>
        <v>43.745519713261658</v>
      </c>
      <c r="K481" s="102"/>
    </row>
    <row r="482" spans="1:11" hidden="1" x14ac:dyDescent="0.25">
      <c r="A482" s="29" t="s">
        <v>110</v>
      </c>
      <c r="B482" s="8" t="s">
        <v>112</v>
      </c>
      <c r="C482" s="109" t="s">
        <v>118</v>
      </c>
      <c r="D482" s="5" t="s">
        <v>163</v>
      </c>
      <c r="E482" s="51" t="s">
        <v>319</v>
      </c>
      <c r="F482" s="51">
        <v>10</v>
      </c>
      <c r="G482" s="6" t="s">
        <v>34</v>
      </c>
      <c r="H482" s="5" t="s">
        <v>2</v>
      </c>
      <c r="I482" s="40" t="s">
        <v>122</v>
      </c>
      <c r="J482" s="67">
        <f>+[1]CONSOLIDADO!$G$394</f>
        <v>34.713261648745529</v>
      </c>
      <c r="K482" s="102"/>
    </row>
    <row r="483" spans="1:11" hidden="1" x14ac:dyDescent="0.25">
      <c r="A483" s="29" t="s">
        <v>110</v>
      </c>
      <c r="B483" s="8" t="s">
        <v>113</v>
      </c>
      <c r="C483" s="109" t="s">
        <v>151</v>
      </c>
      <c r="D483" s="5" t="s">
        <v>163</v>
      </c>
      <c r="E483" s="51" t="s">
        <v>182</v>
      </c>
      <c r="F483" s="51">
        <v>10</v>
      </c>
      <c r="G483" s="6" t="s">
        <v>29</v>
      </c>
      <c r="H483" s="5" t="s">
        <v>2</v>
      </c>
      <c r="I483" s="40" t="s">
        <v>122</v>
      </c>
      <c r="J483" s="67">
        <f>+[1]CONSOLIDADO!$G$398</f>
        <v>39.175627240143378</v>
      </c>
      <c r="K483" s="102"/>
    </row>
    <row r="484" spans="1:11" hidden="1" x14ac:dyDescent="0.25">
      <c r="A484" s="31" t="s">
        <v>223</v>
      </c>
      <c r="B484" s="9" t="s">
        <v>94</v>
      </c>
      <c r="C484" s="111" t="s">
        <v>151</v>
      </c>
      <c r="D484" s="10" t="s">
        <v>163</v>
      </c>
      <c r="E484" s="10"/>
      <c r="F484" s="52">
        <v>10</v>
      </c>
      <c r="G484" s="11" t="s">
        <v>19</v>
      </c>
      <c r="H484" s="10" t="s">
        <v>2</v>
      </c>
      <c r="I484" s="41" t="s">
        <v>122</v>
      </c>
      <c r="J484" s="70">
        <f>+[1]CONSOLIDADO!$G$404</f>
        <v>64.551971326164875</v>
      </c>
      <c r="K484" s="102"/>
    </row>
    <row r="485" spans="1:11" hidden="1" x14ac:dyDescent="0.25">
      <c r="A485" s="29" t="s">
        <v>41</v>
      </c>
      <c r="B485" s="2" t="s">
        <v>258</v>
      </c>
      <c r="C485" s="109" t="s">
        <v>151</v>
      </c>
      <c r="D485" s="5" t="s">
        <v>163</v>
      </c>
      <c r="E485" s="5"/>
      <c r="F485" s="51">
        <v>9</v>
      </c>
      <c r="G485" s="6" t="s">
        <v>35</v>
      </c>
      <c r="H485" s="5" t="s">
        <v>2</v>
      </c>
      <c r="I485" s="40" t="s">
        <v>122</v>
      </c>
      <c r="J485" s="67">
        <f>+[1]CONSOLIDADO!$G$414</f>
        <v>41.003584229390704</v>
      </c>
      <c r="K485" s="102"/>
    </row>
    <row r="486" spans="1:11" hidden="1" x14ac:dyDescent="0.25">
      <c r="A486" s="31" t="s">
        <v>223</v>
      </c>
      <c r="B486" s="9" t="s">
        <v>91</v>
      </c>
      <c r="C486" s="111" t="s">
        <v>118</v>
      </c>
      <c r="D486" s="10" t="s">
        <v>163</v>
      </c>
      <c r="E486" s="10"/>
      <c r="F486" s="52">
        <v>10</v>
      </c>
      <c r="G486" s="11" t="s">
        <v>9</v>
      </c>
      <c r="H486" s="10" t="s">
        <v>2</v>
      </c>
      <c r="I486" s="41" t="s">
        <v>122</v>
      </c>
      <c r="J486" s="70">
        <f>+[1]CONSOLIDADO!$G$425</f>
        <v>61.541218637992841</v>
      </c>
      <c r="K486" s="102"/>
    </row>
    <row r="487" spans="1:11" hidden="1" x14ac:dyDescent="0.25">
      <c r="A487" s="30" t="s">
        <v>102</v>
      </c>
      <c r="B487" s="1" t="s">
        <v>105</v>
      </c>
      <c r="C487" s="109" t="s">
        <v>151</v>
      </c>
      <c r="D487" s="5" t="s">
        <v>163</v>
      </c>
      <c r="E487" s="5"/>
      <c r="F487" s="51">
        <v>11</v>
      </c>
      <c r="G487" s="6" t="s">
        <v>120</v>
      </c>
      <c r="H487" s="5" t="s">
        <v>2</v>
      </c>
      <c r="I487" s="40" t="s">
        <v>122</v>
      </c>
      <c r="J487" s="67">
        <f>+[1]CONSOLIDADO!$G$430</f>
        <v>52.831541218638009</v>
      </c>
      <c r="K487" s="102"/>
    </row>
    <row r="488" spans="1:11" hidden="1" x14ac:dyDescent="0.25">
      <c r="A488" s="29" t="s">
        <v>43</v>
      </c>
      <c r="B488" s="8" t="s">
        <v>45</v>
      </c>
      <c r="C488" s="109" t="s">
        <v>151</v>
      </c>
      <c r="D488" s="5" t="s">
        <v>163</v>
      </c>
      <c r="E488" s="5"/>
      <c r="F488" s="51">
        <v>9</v>
      </c>
      <c r="G488" s="6" t="s">
        <v>127</v>
      </c>
      <c r="H488" s="5" t="s">
        <v>2</v>
      </c>
      <c r="I488" s="40" t="s">
        <v>122</v>
      </c>
      <c r="J488" s="67">
        <f>+[1]CONSOLIDADO!$G$438</f>
        <v>41.146953405017932</v>
      </c>
      <c r="K488" s="102"/>
    </row>
    <row r="489" spans="1:11" hidden="1" x14ac:dyDescent="0.25">
      <c r="A489" s="29" t="s">
        <v>42</v>
      </c>
      <c r="B489" s="1" t="s">
        <v>33</v>
      </c>
      <c r="C489" s="109" t="s">
        <v>151</v>
      </c>
      <c r="D489" s="5" t="s">
        <v>163</v>
      </c>
      <c r="E489" s="5"/>
      <c r="F489" s="51">
        <v>9</v>
      </c>
      <c r="G489" s="6" t="s">
        <v>35</v>
      </c>
      <c r="H489" s="5" t="s">
        <v>2</v>
      </c>
      <c r="I489" s="40" t="s">
        <v>122</v>
      </c>
      <c r="J489" s="67">
        <f>+[1]CONSOLIDADO!$G$451</f>
        <v>62.150537634408622</v>
      </c>
      <c r="K489" s="102"/>
    </row>
    <row r="490" spans="1:11" hidden="1" x14ac:dyDescent="0.25">
      <c r="A490" s="29" t="s">
        <v>110</v>
      </c>
      <c r="B490" s="8" t="s">
        <v>110</v>
      </c>
      <c r="C490" s="109" t="s">
        <v>151</v>
      </c>
      <c r="D490" s="5" t="s">
        <v>163</v>
      </c>
      <c r="E490" s="51" t="s">
        <v>329</v>
      </c>
      <c r="F490" s="51">
        <v>10</v>
      </c>
      <c r="G490" s="6" t="s">
        <v>29</v>
      </c>
      <c r="H490" s="5" t="s">
        <v>2</v>
      </c>
      <c r="I490" s="40" t="s">
        <v>122</v>
      </c>
      <c r="J490" s="67">
        <f>+[1]CONSOLIDADO!$G$451</f>
        <v>62.150537634408622</v>
      </c>
      <c r="K490" s="102"/>
    </row>
    <row r="491" spans="1:11" hidden="1" x14ac:dyDescent="0.25">
      <c r="A491" s="29" t="s">
        <v>42</v>
      </c>
      <c r="B491" s="1" t="s">
        <v>28</v>
      </c>
      <c r="C491" s="109" t="s">
        <v>151</v>
      </c>
      <c r="D491" s="5" t="s">
        <v>163</v>
      </c>
      <c r="E491" s="5"/>
      <c r="F491" s="51">
        <v>10</v>
      </c>
      <c r="G491" s="6" t="s">
        <v>9</v>
      </c>
      <c r="H491" s="5" t="s">
        <v>2</v>
      </c>
      <c r="I491" s="40" t="s">
        <v>122</v>
      </c>
      <c r="J491" s="67">
        <f>+[1]CONSOLIDADO!$G$459</f>
        <v>56.881720430107528</v>
      </c>
      <c r="K491" s="102"/>
    </row>
    <row r="492" spans="1:11" hidden="1" x14ac:dyDescent="0.25">
      <c r="A492" s="30" t="s">
        <v>61</v>
      </c>
      <c r="B492" s="8" t="s">
        <v>261</v>
      </c>
      <c r="C492" s="109" t="s">
        <v>118</v>
      </c>
      <c r="D492" s="5" t="s">
        <v>163</v>
      </c>
      <c r="E492" s="5"/>
      <c r="F492" s="51">
        <v>10</v>
      </c>
      <c r="G492" s="6" t="s">
        <v>6</v>
      </c>
      <c r="H492" s="5" t="s">
        <v>2</v>
      </c>
      <c r="I492" s="40" t="s">
        <v>122</v>
      </c>
      <c r="J492" s="67">
        <f>+[1]CONSOLIDADO!$G$467</f>
        <v>31.971326164874551</v>
      </c>
      <c r="K492" s="102"/>
    </row>
    <row r="493" spans="1:11" hidden="1" x14ac:dyDescent="0.25">
      <c r="A493" s="30" t="s">
        <v>102</v>
      </c>
      <c r="B493" s="1" t="s">
        <v>109</v>
      </c>
      <c r="C493" s="109" t="s">
        <v>151</v>
      </c>
      <c r="D493" s="5" t="s">
        <v>163</v>
      </c>
      <c r="E493" s="5"/>
      <c r="F493" s="51">
        <v>9</v>
      </c>
      <c r="G493" s="6" t="s">
        <v>131</v>
      </c>
      <c r="H493" s="5" t="s">
        <v>2</v>
      </c>
      <c r="I493" s="40" t="s">
        <v>122</v>
      </c>
      <c r="J493" s="67">
        <f>+[1]CONSOLIDADO!$G$471</f>
        <v>46.774193548387096</v>
      </c>
      <c r="K493" s="102"/>
    </row>
    <row r="494" spans="1:11" hidden="1" x14ac:dyDescent="0.25">
      <c r="A494" s="30" t="s">
        <v>61</v>
      </c>
      <c r="B494" s="8" t="s">
        <v>69</v>
      </c>
      <c r="C494" s="109" t="s">
        <v>151</v>
      </c>
      <c r="D494" s="5" t="s">
        <v>163</v>
      </c>
      <c r="E494" s="5"/>
      <c r="F494" s="51">
        <v>10</v>
      </c>
      <c r="G494" s="6" t="s">
        <v>9</v>
      </c>
      <c r="H494" s="5" t="s">
        <v>2</v>
      </c>
      <c r="I494" s="40" t="s">
        <v>122</v>
      </c>
      <c r="J494" s="67">
        <f>+[1]CONSOLIDADO!$G$475</f>
        <v>44.01433691756273</v>
      </c>
      <c r="K494" s="102"/>
    </row>
    <row r="495" spans="1:11" hidden="1" x14ac:dyDescent="0.25">
      <c r="A495" s="30" t="s">
        <v>79</v>
      </c>
      <c r="B495" s="8" t="s">
        <v>83</v>
      </c>
      <c r="C495" s="109" t="s">
        <v>151</v>
      </c>
      <c r="D495" s="5" t="s">
        <v>163</v>
      </c>
      <c r="E495" s="5"/>
      <c r="F495" s="51">
        <v>10</v>
      </c>
      <c r="G495" s="6" t="s">
        <v>6</v>
      </c>
      <c r="H495" s="5" t="s">
        <v>2</v>
      </c>
      <c r="I495" s="40" t="s">
        <v>122</v>
      </c>
      <c r="J495" s="67">
        <f>+[1]CONSOLIDADO!$G$480</f>
        <v>69.121863799283176</v>
      </c>
      <c r="K495" s="102"/>
    </row>
    <row r="496" spans="1:11" hidden="1" x14ac:dyDescent="0.25">
      <c r="A496" s="29" t="s">
        <v>43</v>
      </c>
      <c r="B496" s="8" t="s">
        <v>44</v>
      </c>
      <c r="C496" s="109" t="s">
        <v>151</v>
      </c>
      <c r="D496" s="5" t="s">
        <v>163</v>
      </c>
      <c r="E496" s="5"/>
      <c r="F496" s="51">
        <v>10</v>
      </c>
      <c r="G496" s="6" t="s">
        <v>29</v>
      </c>
      <c r="H496" s="5" t="s">
        <v>2</v>
      </c>
      <c r="I496" s="40" t="s">
        <v>122</v>
      </c>
      <c r="J496" s="67">
        <f>+[1]CONSOLIDADO!$G$485</f>
        <v>27.025089605734767</v>
      </c>
      <c r="K496" s="102"/>
    </row>
    <row r="497" spans="1:11" hidden="1" x14ac:dyDescent="0.25">
      <c r="A497" s="30" t="s">
        <v>61</v>
      </c>
      <c r="B497" s="8" t="s">
        <v>68</v>
      </c>
      <c r="C497" s="109" t="s">
        <v>151</v>
      </c>
      <c r="D497" s="5" t="s">
        <v>163</v>
      </c>
      <c r="E497" s="5"/>
      <c r="F497" s="51">
        <v>10</v>
      </c>
      <c r="G497" s="6" t="s">
        <v>29</v>
      </c>
      <c r="H497" s="5" t="s">
        <v>2</v>
      </c>
      <c r="I497" s="40" t="s">
        <v>122</v>
      </c>
      <c r="J497" s="67">
        <f>+[1]CONSOLIDADO!$G$489</f>
        <v>43.745519713261658</v>
      </c>
      <c r="K497" s="102"/>
    </row>
    <row r="498" spans="1:11" hidden="1" x14ac:dyDescent="0.25">
      <c r="A498" s="30" t="s">
        <v>79</v>
      </c>
      <c r="B498" s="8" t="s">
        <v>262</v>
      </c>
      <c r="C498" s="109" t="s">
        <v>151</v>
      </c>
      <c r="D498" s="5" t="s">
        <v>163</v>
      </c>
      <c r="E498" s="5"/>
      <c r="F498" s="51">
        <v>10</v>
      </c>
      <c r="G498" s="6" t="s">
        <v>9</v>
      </c>
      <c r="H498" s="5" t="s">
        <v>2</v>
      </c>
      <c r="I498" s="40" t="s">
        <v>122</v>
      </c>
      <c r="J498" s="67">
        <f>+[1]CONSOLIDADO!$G$495</f>
        <v>43.154121863799261</v>
      </c>
      <c r="K498" s="102"/>
    </row>
    <row r="499" spans="1:11" ht="28.5" hidden="1" x14ac:dyDescent="0.25">
      <c r="A499" s="32" t="s">
        <v>224</v>
      </c>
      <c r="B499" s="2" t="s">
        <v>97</v>
      </c>
      <c r="C499" s="109" t="s">
        <v>151</v>
      </c>
      <c r="D499" s="7" t="s">
        <v>163</v>
      </c>
      <c r="E499" s="40" t="s">
        <v>159</v>
      </c>
      <c r="F499" s="51">
        <v>10</v>
      </c>
      <c r="G499" s="6" t="s">
        <v>9</v>
      </c>
      <c r="H499" s="5" t="s">
        <v>160</v>
      </c>
      <c r="I499" s="40" t="s">
        <v>122</v>
      </c>
      <c r="J499" s="67">
        <f>+[1]CONSOLIDADO!$G$500</f>
        <v>74.336917562724025</v>
      </c>
      <c r="K499" s="102"/>
    </row>
    <row r="500" spans="1:11" hidden="1" x14ac:dyDescent="0.25">
      <c r="A500" s="29" t="s">
        <v>223</v>
      </c>
      <c r="B500" s="8" t="s">
        <v>90</v>
      </c>
      <c r="C500" s="109" t="s">
        <v>151</v>
      </c>
      <c r="D500" s="5" t="s">
        <v>163</v>
      </c>
      <c r="E500" s="5"/>
      <c r="F500" s="51">
        <v>9</v>
      </c>
      <c r="G500" s="6" t="s">
        <v>35</v>
      </c>
      <c r="H500" s="5" t="s">
        <v>2</v>
      </c>
      <c r="I500" s="40" t="s">
        <v>122</v>
      </c>
      <c r="J500" s="67">
        <f>+[1]CONSOLIDADO!$G$506</f>
        <v>58.207885304659513</v>
      </c>
      <c r="K500" s="102"/>
    </row>
    <row r="501" spans="1:11" x14ac:dyDescent="0.25">
      <c r="A501" s="29" t="s">
        <v>223</v>
      </c>
      <c r="B501" s="8" t="s">
        <v>93</v>
      </c>
      <c r="C501" s="109" t="s">
        <v>151</v>
      </c>
      <c r="D501" s="5" t="s">
        <v>284</v>
      </c>
      <c r="E501" s="5" t="s">
        <v>418</v>
      </c>
      <c r="F501" s="51">
        <v>8</v>
      </c>
      <c r="G501" s="6" t="s">
        <v>140</v>
      </c>
      <c r="H501" s="5" t="s">
        <v>2</v>
      </c>
      <c r="I501" s="40" t="s">
        <v>139</v>
      </c>
      <c r="J501" s="66">
        <v>57.999999999999972</v>
      </c>
      <c r="K501" s="102"/>
    </row>
    <row r="502" spans="1:11" x14ac:dyDescent="0.25">
      <c r="A502" s="29" t="s">
        <v>223</v>
      </c>
      <c r="B502" s="8" t="s">
        <v>88</v>
      </c>
      <c r="C502" s="109" t="s">
        <v>151</v>
      </c>
      <c r="D502" s="5" t="s">
        <v>284</v>
      </c>
      <c r="E502" s="5" t="s">
        <v>417</v>
      </c>
      <c r="F502" s="51">
        <v>10</v>
      </c>
      <c r="G502" s="6" t="s">
        <v>34</v>
      </c>
      <c r="H502" s="5" t="s">
        <v>2</v>
      </c>
      <c r="I502" s="40" t="s">
        <v>139</v>
      </c>
      <c r="J502" s="66">
        <v>36.523297491039436</v>
      </c>
      <c r="K502" s="102"/>
    </row>
    <row r="503" spans="1:11" x14ac:dyDescent="0.25">
      <c r="A503" s="127" t="s">
        <v>224</v>
      </c>
      <c r="B503" s="9" t="s">
        <v>96</v>
      </c>
      <c r="C503" s="111" t="s">
        <v>151</v>
      </c>
      <c r="D503" s="145" t="s">
        <v>284</v>
      </c>
      <c r="E503" s="145"/>
      <c r="F503" s="52" t="s">
        <v>296</v>
      </c>
      <c r="G503" s="11" t="s">
        <v>296</v>
      </c>
      <c r="H503" s="10" t="s">
        <v>1</v>
      </c>
      <c r="I503" s="41" t="s">
        <v>139</v>
      </c>
      <c r="J503" s="70">
        <f>+[1]CONSOLIDADO!$G$131</f>
        <v>95.833333333333343</v>
      </c>
      <c r="K503" s="102"/>
    </row>
    <row r="504" spans="1:11" x14ac:dyDescent="0.25">
      <c r="A504" s="30" t="s">
        <v>71</v>
      </c>
      <c r="B504" s="1" t="s">
        <v>73</v>
      </c>
      <c r="C504" s="109" t="s">
        <v>151</v>
      </c>
      <c r="D504" s="5" t="s">
        <v>284</v>
      </c>
      <c r="E504" s="5"/>
      <c r="F504" s="51" t="s">
        <v>296</v>
      </c>
      <c r="G504" s="6" t="s">
        <v>296</v>
      </c>
      <c r="H504" s="5" t="s">
        <v>150</v>
      </c>
      <c r="I504" s="40" t="s">
        <v>139</v>
      </c>
      <c r="J504" s="67">
        <f>+[1]CONSOLIDADO!$G$229</f>
        <v>83.333333333333343</v>
      </c>
      <c r="K504" s="102"/>
    </row>
    <row r="505" spans="1:11" x14ac:dyDescent="0.25">
      <c r="A505" s="32" t="s">
        <v>224</v>
      </c>
      <c r="B505" s="2" t="s">
        <v>253</v>
      </c>
      <c r="C505" s="109" t="s">
        <v>151</v>
      </c>
      <c r="D505" s="1" t="s">
        <v>284</v>
      </c>
      <c r="E505" s="51" t="s">
        <v>171</v>
      </c>
      <c r="F505" s="51">
        <v>10</v>
      </c>
      <c r="G505" s="6" t="s">
        <v>27</v>
      </c>
      <c r="H505" s="5" t="s">
        <v>2</v>
      </c>
      <c r="I505" s="40" t="s">
        <v>139</v>
      </c>
      <c r="J505" s="67">
        <f>+[1]CONSOLIDADO!$G$247</f>
        <v>74.838709677419374</v>
      </c>
      <c r="K505" s="102"/>
    </row>
    <row r="506" spans="1:11" x14ac:dyDescent="0.25">
      <c r="A506" s="29" t="s">
        <v>41</v>
      </c>
      <c r="B506" s="2" t="s">
        <v>258</v>
      </c>
      <c r="C506" s="109" t="s">
        <v>151</v>
      </c>
      <c r="D506" s="5" t="s">
        <v>284</v>
      </c>
      <c r="E506" s="5"/>
      <c r="F506" s="51" t="s">
        <v>296</v>
      </c>
      <c r="G506" s="6" t="s">
        <v>296</v>
      </c>
      <c r="H506" s="5" t="s">
        <v>1</v>
      </c>
      <c r="I506" s="40" t="s">
        <v>139</v>
      </c>
      <c r="J506" s="67">
        <f>+[1]CONSOLIDADO!$G$416</f>
        <v>61.199999999999982</v>
      </c>
      <c r="K506" s="102"/>
    </row>
    <row r="507" spans="1:11" x14ac:dyDescent="0.25">
      <c r="A507" s="29" t="s">
        <v>223</v>
      </c>
      <c r="B507" s="8" t="s">
        <v>90</v>
      </c>
      <c r="C507" s="109" t="s">
        <v>151</v>
      </c>
      <c r="D507" s="5" t="s">
        <v>284</v>
      </c>
      <c r="E507" s="5" t="s">
        <v>417</v>
      </c>
      <c r="F507" s="51">
        <v>10</v>
      </c>
      <c r="G507" s="6" t="s">
        <v>34</v>
      </c>
      <c r="H507" s="5" t="s">
        <v>2</v>
      </c>
      <c r="I507" s="40" t="s">
        <v>139</v>
      </c>
      <c r="J507" s="67">
        <f>+[1]CONSOLIDADO!$G$508</f>
        <v>34.820788530465961</v>
      </c>
      <c r="K507" s="102"/>
    </row>
    <row r="508" spans="1:11" hidden="1" x14ac:dyDescent="0.25">
      <c r="A508" s="29" t="s">
        <v>223</v>
      </c>
      <c r="B508" s="8" t="s">
        <v>93</v>
      </c>
      <c r="C508" s="109" t="s">
        <v>151</v>
      </c>
      <c r="D508" s="5" t="s">
        <v>285</v>
      </c>
      <c r="E508" s="5"/>
      <c r="F508" s="51">
        <v>9</v>
      </c>
      <c r="G508" s="6" t="s">
        <v>131</v>
      </c>
      <c r="H508" s="5" t="s">
        <v>2</v>
      </c>
      <c r="I508" s="40" t="s">
        <v>342</v>
      </c>
      <c r="J508" s="66">
        <v>61.487455197132626</v>
      </c>
      <c r="K508" s="102"/>
    </row>
    <row r="509" spans="1:11" hidden="1" x14ac:dyDescent="0.25">
      <c r="A509" s="30" t="s">
        <v>102</v>
      </c>
      <c r="B509" s="1" t="s">
        <v>107</v>
      </c>
      <c r="C509" s="109" t="s">
        <v>151</v>
      </c>
      <c r="D509" s="1" t="s">
        <v>285</v>
      </c>
      <c r="E509" s="1"/>
      <c r="F509" s="51">
        <v>11</v>
      </c>
      <c r="G509" s="6" t="s">
        <v>203</v>
      </c>
      <c r="H509" s="5" t="s">
        <v>2</v>
      </c>
      <c r="I509" s="40" t="s">
        <v>342</v>
      </c>
      <c r="J509" s="67">
        <f>+[1]CONSOLIDADO!$G$156</f>
        <v>44.677419354838733</v>
      </c>
      <c r="K509" s="102"/>
    </row>
    <row r="510" spans="1:11" hidden="1" x14ac:dyDescent="0.25">
      <c r="A510" s="30" t="s">
        <v>71</v>
      </c>
      <c r="B510" s="1" t="s">
        <v>242</v>
      </c>
      <c r="C510" s="109" t="s">
        <v>151</v>
      </c>
      <c r="D510" s="5" t="s">
        <v>285</v>
      </c>
      <c r="E510" s="5"/>
      <c r="F510" s="51">
        <v>10</v>
      </c>
      <c r="G510" s="6" t="s">
        <v>34</v>
      </c>
      <c r="H510" s="5" t="s">
        <v>2</v>
      </c>
      <c r="I510" s="40" t="s">
        <v>342</v>
      </c>
      <c r="J510" s="67">
        <f>+[1]CONSOLIDADO!$G$166</f>
        <v>49.605734767025076</v>
      </c>
      <c r="K510" s="102"/>
    </row>
    <row r="511" spans="1:11" hidden="1" x14ac:dyDescent="0.25">
      <c r="A511" s="29" t="s">
        <v>50</v>
      </c>
      <c r="B511" s="1" t="s">
        <v>56</v>
      </c>
      <c r="C511" s="109" t="s">
        <v>151</v>
      </c>
      <c r="D511" s="5" t="s">
        <v>285</v>
      </c>
      <c r="E511" s="5"/>
      <c r="F511" s="51" t="s">
        <v>296</v>
      </c>
      <c r="G511" s="6" t="s">
        <v>296</v>
      </c>
      <c r="H511" s="5" t="s">
        <v>1</v>
      </c>
      <c r="I511" s="40" t="s">
        <v>342</v>
      </c>
      <c r="J511" s="67" t="s">
        <v>296</v>
      </c>
      <c r="K511" s="102"/>
    </row>
    <row r="512" spans="1:11" s="49" customFormat="1" hidden="1" x14ac:dyDescent="0.25">
      <c r="A512" s="29" t="s">
        <v>110</v>
      </c>
      <c r="B512" s="8" t="s">
        <v>245</v>
      </c>
      <c r="C512" s="109" t="s">
        <v>151</v>
      </c>
      <c r="D512" s="8" t="s">
        <v>285</v>
      </c>
      <c r="E512" s="8" t="s">
        <v>397</v>
      </c>
      <c r="F512" s="51">
        <v>10</v>
      </c>
      <c r="G512" s="6" t="s">
        <v>32</v>
      </c>
      <c r="H512" s="5" t="s">
        <v>2</v>
      </c>
      <c r="I512" s="40" t="s">
        <v>342</v>
      </c>
      <c r="J512" s="67">
        <f>+[1]CONSOLIDADO!$G$184</f>
        <v>66.810035842293914</v>
      </c>
      <c r="K512" s="102"/>
    </row>
    <row r="513" spans="1:11" hidden="1" x14ac:dyDescent="0.25">
      <c r="A513" s="31" t="s">
        <v>223</v>
      </c>
      <c r="B513" s="9" t="s">
        <v>85</v>
      </c>
      <c r="C513" s="111" t="s">
        <v>118</v>
      </c>
      <c r="D513" s="10" t="s">
        <v>285</v>
      </c>
      <c r="E513" s="10"/>
      <c r="F513" s="52">
        <f>2032-2021</f>
        <v>11</v>
      </c>
      <c r="G513" s="11" t="s">
        <v>132</v>
      </c>
      <c r="H513" s="10" t="s">
        <v>2</v>
      </c>
      <c r="I513" s="41" t="s">
        <v>342</v>
      </c>
      <c r="J513" s="70">
        <f>+[1]CONSOLIDADO!$G$380</f>
        <v>58.207885304659506</v>
      </c>
      <c r="K513" s="102"/>
    </row>
    <row r="514" spans="1:11" hidden="1" x14ac:dyDescent="0.25">
      <c r="A514" s="31" t="s">
        <v>223</v>
      </c>
      <c r="B514" s="9" t="s">
        <v>94</v>
      </c>
      <c r="C514" s="111" t="s">
        <v>151</v>
      </c>
      <c r="D514" s="10" t="s">
        <v>285</v>
      </c>
      <c r="E514" s="10"/>
      <c r="F514" s="52">
        <v>10</v>
      </c>
      <c r="G514" s="11" t="s">
        <v>27</v>
      </c>
      <c r="H514" s="10" t="s">
        <v>2</v>
      </c>
      <c r="I514" s="41" t="s">
        <v>342</v>
      </c>
      <c r="J514" s="70">
        <f>+[1]CONSOLIDADO!$G$403</f>
        <v>61.487455197132618</v>
      </c>
      <c r="K514" s="102"/>
    </row>
    <row r="515" spans="1:11" hidden="1" x14ac:dyDescent="0.25">
      <c r="A515" s="29" t="s">
        <v>223</v>
      </c>
      <c r="B515" s="8" t="s">
        <v>90</v>
      </c>
      <c r="C515" s="109" t="s">
        <v>151</v>
      </c>
      <c r="D515" s="5" t="s">
        <v>285</v>
      </c>
      <c r="E515" s="5"/>
      <c r="F515" s="51">
        <v>10</v>
      </c>
      <c r="G515" s="6" t="s">
        <v>27</v>
      </c>
      <c r="H515" s="5" t="s">
        <v>2</v>
      </c>
      <c r="I515" s="40" t="s">
        <v>342</v>
      </c>
      <c r="J515" s="67" t="s">
        <v>296</v>
      </c>
      <c r="K515" s="102"/>
    </row>
    <row r="516" spans="1:11" hidden="1" x14ac:dyDescent="0.25">
      <c r="A516" s="29" t="s">
        <v>223</v>
      </c>
      <c r="B516" s="8" t="s">
        <v>88</v>
      </c>
      <c r="C516" s="109" t="s">
        <v>151</v>
      </c>
      <c r="D516" s="5" t="s">
        <v>286</v>
      </c>
      <c r="E516" s="5"/>
      <c r="F516" s="51">
        <v>10</v>
      </c>
      <c r="G516" s="6" t="s">
        <v>34</v>
      </c>
      <c r="H516" s="5" t="s">
        <v>2</v>
      </c>
      <c r="I516" s="40" t="s">
        <v>143</v>
      </c>
      <c r="J516" s="66">
        <v>56.146953405017911</v>
      </c>
      <c r="K516" s="102"/>
    </row>
    <row r="517" spans="1:11" hidden="1" x14ac:dyDescent="0.25">
      <c r="A517" s="30" t="s">
        <v>58</v>
      </c>
      <c r="B517" s="8" t="s">
        <v>235</v>
      </c>
      <c r="C517" s="109" t="s">
        <v>151</v>
      </c>
      <c r="D517" s="5" t="s">
        <v>177</v>
      </c>
      <c r="E517" s="5"/>
      <c r="F517" s="53">
        <v>9</v>
      </c>
      <c r="G517" s="14" t="s">
        <v>35</v>
      </c>
      <c r="H517" s="5" t="s">
        <v>1</v>
      </c>
      <c r="I517" s="40" t="s">
        <v>212</v>
      </c>
      <c r="J517" s="66">
        <v>28.458781362007169</v>
      </c>
      <c r="K517" s="102"/>
    </row>
    <row r="518" spans="1:11" hidden="1" x14ac:dyDescent="0.25">
      <c r="A518" s="29" t="s">
        <v>223</v>
      </c>
      <c r="B518" s="8" t="s">
        <v>88</v>
      </c>
      <c r="C518" s="109" t="s">
        <v>151</v>
      </c>
      <c r="D518" s="5" t="s">
        <v>177</v>
      </c>
      <c r="E518" s="6" t="s">
        <v>380</v>
      </c>
      <c r="F518" s="51">
        <v>10</v>
      </c>
      <c r="G518" s="6" t="s">
        <v>381</v>
      </c>
      <c r="H518" s="5" t="s">
        <v>2</v>
      </c>
      <c r="I518" s="40" t="s">
        <v>212</v>
      </c>
      <c r="J518" s="66">
        <v>77.466666666666654</v>
      </c>
      <c r="K518" s="102"/>
    </row>
    <row r="519" spans="1:11" hidden="1" x14ac:dyDescent="0.25">
      <c r="A519" s="31" t="s">
        <v>42</v>
      </c>
      <c r="B519" s="9" t="s">
        <v>36</v>
      </c>
      <c r="C519" s="111" t="s">
        <v>151</v>
      </c>
      <c r="D519" s="10" t="s">
        <v>177</v>
      </c>
      <c r="E519" s="10"/>
      <c r="F519" s="52">
        <v>10</v>
      </c>
      <c r="G519" s="11" t="s">
        <v>34</v>
      </c>
      <c r="H519" s="10" t="s">
        <v>2</v>
      </c>
      <c r="I519" s="41" t="s">
        <v>212</v>
      </c>
      <c r="J519" s="70">
        <f>+[1]CONSOLIDADO!$G$141</f>
        <v>54.713261648745537</v>
      </c>
      <c r="K519" s="102"/>
    </row>
    <row r="520" spans="1:11" hidden="1" x14ac:dyDescent="0.25">
      <c r="A520" s="32" t="s">
        <v>224</v>
      </c>
      <c r="B520" s="2" t="s">
        <v>99</v>
      </c>
      <c r="C520" s="109" t="s">
        <v>151</v>
      </c>
      <c r="D520" s="1" t="s">
        <v>177</v>
      </c>
      <c r="E520" s="1"/>
      <c r="F520" s="51" t="s">
        <v>296</v>
      </c>
      <c r="G520" s="6" t="s">
        <v>296</v>
      </c>
      <c r="H520" s="5" t="s">
        <v>1</v>
      </c>
      <c r="I520" s="40" t="s">
        <v>212</v>
      </c>
      <c r="J520" s="67" t="s">
        <v>296</v>
      </c>
      <c r="K520" s="102"/>
    </row>
    <row r="521" spans="1:11" hidden="1" x14ac:dyDescent="0.25">
      <c r="A521" s="29" t="s">
        <v>50</v>
      </c>
      <c r="B521" s="1" t="s">
        <v>56</v>
      </c>
      <c r="C521" s="109" t="s">
        <v>151</v>
      </c>
      <c r="D521" s="5" t="s">
        <v>177</v>
      </c>
      <c r="E521" s="5"/>
      <c r="F521" s="51" t="s">
        <v>296</v>
      </c>
      <c r="G521" s="6" t="s">
        <v>296</v>
      </c>
      <c r="H521" s="5" t="s">
        <v>1</v>
      </c>
      <c r="I521" s="40" t="s">
        <v>212</v>
      </c>
      <c r="J521" s="67" t="s">
        <v>296</v>
      </c>
      <c r="K521" s="102"/>
    </row>
    <row r="522" spans="1:11" hidden="1" x14ac:dyDescent="0.25">
      <c r="A522" s="29" t="s">
        <v>110</v>
      </c>
      <c r="B522" s="8" t="s">
        <v>245</v>
      </c>
      <c r="C522" s="109" t="s">
        <v>151</v>
      </c>
      <c r="D522" s="8" t="s">
        <v>177</v>
      </c>
      <c r="E522" s="8" t="s">
        <v>402</v>
      </c>
      <c r="F522" s="51">
        <v>10</v>
      </c>
      <c r="G522" s="6" t="s">
        <v>32</v>
      </c>
      <c r="H522" s="5" t="s">
        <v>2</v>
      </c>
      <c r="I522" s="40" t="s">
        <v>212</v>
      </c>
      <c r="J522" s="67">
        <f>+[1]CONSOLIDADO!$G$190</f>
        <v>57.132616487455216</v>
      </c>
      <c r="K522" s="102"/>
    </row>
    <row r="523" spans="1:11" hidden="1" x14ac:dyDescent="0.25">
      <c r="A523" s="30" t="s">
        <v>71</v>
      </c>
      <c r="B523" s="1" t="s">
        <v>74</v>
      </c>
      <c r="C523" s="109" t="s">
        <v>151</v>
      </c>
      <c r="D523" s="5" t="s">
        <v>177</v>
      </c>
      <c r="E523" s="5"/>
      <c r="F523" s="51">
        <v>10</v>
      </c>
      <c r="G523" s="6" t="s">
        <v>6</v>
      </c>
      <c r="H523" s="5" t="s">
        <v>2</v>
      </c>
      <c r="I523" s="40" t="s">
        <v>212</v>
      </c>
      <c r="J523" s="67">
        <f>+[1]CONSOLIDADO!$G$210</f>
        <v>28.100358422939063</v>
      </c>
      <c r="K523" s="102"/>
    </row>
    <row r="524" spans="1:11" hidden="1" x14ac:dyDescent="0.25">
      <c r="A524" s="32" t="s">
        <v>224</v>
      </c>
      <c r="B524" s="2" t="s">
        <v>253</v>
      </c>
      <c r="C524" s="109" t="s">
        <v>151</v>
      </c>
      <c r="D524" s="5" t="s">
        <v>177</v>
      </c>
      <c r="E524" s="5"/>
      <c r="F524" s="51" t="s">
        <v>296</v>
      </c>
      <c r="G524" s="6" t="s">
        <v>296</v>
      </c>
      <c r="H524" s="5" t="s">
        <v>150</v>
      </c>
      <c r="I524" s="40" t="s">
        <v>212</v>
      </c>
      <c r="J524" s="67" t="s">
        <v>296</v>
      </c>
      <c r="K524" s="102"/>
    </row>
    <row r="525" spans="1:11" hidden="1" x14ac:dyDescent="0.25">
      <c r="A525" s="30" t="s">
        <v>102</v>
      </c>
      <c r="B525" s="1" t="s">
        <v>256</v>
      </c>
      <c r="C525" s="109" t="s">
        <v>151</v>
      </c>
      <c r="D525" s="5" t="s">
        <v>177</v>
      </c>
      <c r="E525" s="5"/>
      <c r="F525" s="51">
        <v>9</v>
      </c>
      <c r="G525" s="6" t="s">
        <v>135</v>
      </c>
      <c r="H525" s="5" t="s">
        <v>2</v>
      </c>
      <c r="I525" s="40" t="s">
        <v>212</v>
      </c>
      <c r="J525" s="67">
        <f>+[1]CONSOLIDADO!$G$343</f>
        <v>43.33333333333335</v>
      </c>
      <c r="K525" s="102"/>
    </row>
    <row r="526" spans="1:11" hidden="1" x14ac:dyDescent="0.25">
      <c r="A526" s="30" t="s">
        <v>102</v>
      </c>
      <c r="B526" s="1" t="s">
        <v>108</v>
      </c>
      <c r="C526" s="109" t="s">
        <v>151</v>
      </c>
      <c r="D526" s="5" t="s">
        <v>177</v>
      </c>
      <c r="E526" s="5"/>
      <c r="F526" s="51">
        <v>10</v>
      </c>
      <c r="G526" s="6" t="s">
        <v>27</v>
      </c>
      <c r="H526" s="5" t="s">
        <v>2</v>
      </c>
      <c r="I526" s="40" t="s">
        <v>212</v>
      </c>
      <c r="J526" s="67">
        <f>+[1]CONSOLIDADO!$G$373</f>
        <v>67.16845878136202</v>
      </c>
      <c r="K526" s="102"/>
    </row>
    <row r="527" spans="1:11" hidden="1" x14ac:dyDescent="0.25">
      <c r="A527" s="31" t="s">
        <v>223</v>
      </c>
      <c r="B527" s="9" t="s">
        <v>91</v>
      </c>
      <c r="C527" s="111" t="s">
        <v>118</v>
      </c>
      <c r="D527" s="10" t="s">
        <v>177</v>
      </c>
      <c r="E527" s="10"/>
      <c r="F527" s="52">
        <v>10</v>
      </c>
      <c r="G527" s="11" t="s">
        <v>9</v>
      </c>
      <c r="H527" s="10" t="s">
        <v>2</v>
      </c>
      <c r="I527" s="41" t="s">
        <v>212</v>
      </c>
      <c r="J527" s="70">
        <f>+[1]CONSOLIDADO!$G$427</f>
        <v>35.949820788530481</v>
      </c>
      <c r="K527" s="102"/>
    </row>
    <row r="528" spans="1:11" hidden="1" x14ac:dyDescent="0.25">
      <c r="A528" s="29" t="s">
        <v>42</v>
      </c>
      <c r="B528" s="1" t="s">
        <v>33</v>
      </c>
      <c r="C528" s="109" t="s">
        <v>151</v>
      </c>
      <c r="D528" s="5" t="s">
        <v>177</v>
      </c>
      <c r="E528" s="5"/>
      <c r="F528" s="51">
        <v>10</v>
      </c>
      <c r="G528" s="6" t="s">
        <v>11</v>
      </c>
      <c r="H528" s="5" t="s">
        <v>2</v>
      </c>
      <c r="I528" s="40" t="s">
        <v>212</v>
      </c>
      <c r="J528" s="67">
        <f>+[1]CONSOLIDADO!$G$447</f>
        <v>63.906810035842298</v>
      </c>
      <c r="K528" s="102"/>
    </row>
    <row r="529" spans="1:11" hidden="1" x14ac:dyDescent="0.25">
      <c r="A529" s="29" t="s">
        <v>110</v>
      </c>
      <c r="B529" s="8" t="s">
        <v>110</v>
      </c>
      <c r="C529" s="109" t="s">
        <v>151</v>
      </c>
      <c r="D529" s="5" t="s">
        <v>177</v>
      </c>
      <c r="E529" s="5"/>
      <c r="F529" s="51" t="s">
        <v>296</v>
      </c>
      <c r="G529" s="6" t="s">
        <v>296</v>
      </c>
      <c r="H529" s="5" t="s">
        <v>2</v>
      </c>
      <c r="I529" s="40" t="s">
        <v>212</v>
      </c>
      <c r="J529" s="67">
        <f>+[1]CONSOLIDADO!$G$457</f>
        <v>35.416666666666671</v>
      </c>
      <c r="K529" s="102"/>
    </row>
    <row r="530" spans="1:11" hidden="1" x14ac:dyDescent="0.25">
      <c r="A530" s="29" t="s">
        <v>41</v>
      </c>
      <c r="B530" s="2" t="s">
        <v>22</v>
      </c>
      <c r="C530" s="109" t="s">
        <v>118</v>
      </c>
      <c r="D530" s="23" t="s">
        <v>287</v>
      </c>
      <c r="E530" s="51" t="s">
        <v>349</v>
      </c>
      <c r="F530" s="51">
        <v>10</v>
      </c>
      <c r="G530" s="6" t="s">
        <v>6</v>
      </c>
      <c r="H530" s="5" t="s">
        <v>2</v>
      </c>
      <c r="I530" s="40" t="s">
        <v>213</v>
      </c>
      <c r="J530" s="67">
        <f>+[1]CONSOLIDADO!$G$320</f>
        <v>39.390681003584234</v>
      </c>
      <c r="K530" s="102"/>
    </row>
    <row r="531" spans="1:11" hidden="1" x14ac:dyDescent="0.25">
      <c r="A531" s="29" t="s">
        <v>223</v>
      </c>
      <c r="B531" s="8" t="s">
        <v>88</v>
      </c>
      <c r="C531" s="109" t="s">
        <v>151</v>
      </c>
      <c r="D531" s="5" t="s">
        <v>288</v>
      </c>
      <c r="E531" s="5"/>
      <c r="F531" s="51">
        <v>10</v>
      </c>
      <c r="G531" s="6" t="s">
        <v>34</v>
      </c>
      <c r="H531" s="5" t="s">
        <v>2</v>
      </c>
      <c r="I531" s="40" t="s">
        <v>194</v>
      </c>
      <c r="J531" s="66">
        <v>65.555555555555543</v>
      </c>
      <c r="K531" s="102"/>
    </row>
    <row r="532" spans="1:11" hidden="1" x14ac:dyDescent="0.25">
      <c r="A532" s="29" t="s">
        <v>50</v>
      </c>
      <c r="B532" s="1" t="s">
        <v>56</v>
      </c>
      <c r="C532" s="109" t="s">
        <v>151</v>
      </c>
      <c r="D532" s="5" t="s">
        <v>288</v>
      </c>
      <c r="E532" s="5"/>
      <c r="F532" s="51" t="s">
        <v>296</v>
      </c>
      <c r="G532" s="6" t="s">
        <v>296</v>
      </c>
      <c r="H532" s="5" t="s">
        <v>1</v>
      </c>
      <c r="I532" s="40" t="s">
        <v>125</v>
      </c>
      <c r="J532" s="67" t="s">
        <v>296</v>
      </c>
      <c r="K532" s="102"/>
    </row>
    <row r="533" spans="1:11" ht="42.75" hidden="1" x14ac:dyDescent="0.25">
      <c r="A533" s="29" t="s">
        <v>41</v>
      </c>
      <c r="B533" s="12" t="s">
        <v>12</v>
      </c>
      <c r="C533" s="109" t="s">
        <v>118</v>
      </c>
      <c r="D533" s="5" t="s">
        <v>288</v>
      </c>
      <c r="E533" s="5"/>
      <c r="F533" s="51">
        <f>2027-2013</f>
        <v>14</v>
      </c>
      <c r="G533" s="6" t="s">
        <v>13</v>
      </c>
      <c r="H533" s="5" t="s">
        <v>2</v>
      </c>
      <c r="I533" s="40" t="s">
        <v>194</v>
      </c>
      <c r="J533" s="67">
        <f>+[1]CONSOLIDADO!$G$333</f>
        <v>58.422939068100362</v>
      </c>
      <c r="K533" s="102"/>
    </row>
    <row r="534" spans="1:11" hidden="1" x14ac:dyDescent="0.25">
      <c r="A534" s="29" t="s">
        <v>50</v>
      </c>
      <c r="B534" s="1" t="s">
        <v>52</v>
      </c>
      <c r="C534" s="109" t="s">
        <v>151</v>
      </c>
      <c r="D534" s="5" t="s">
        <v>157</v>
      </c>
      <c r="E534" s="5"/>
      <c r="F534" s="51">
        <v>10</v>
      </c>
      <c r="G534" s="6" t="s">
        <v>27</v>
      </c>
      <c r="H534" s="5" t="s">
        <v>2</v>
      </c>
      <c r="I534" s="40" t="s">
        <v>125</v>
      </c>
      <c r="J534" s="66">
        <v>65.627240143369193</v>
      </c>
      <c r="K534" s="102"/>
    </row>
    <row r="535" spans="1:11" hidden="1" x14ac:dyDescent="0.25">
      <c r="A535" s="29" t="s">
        <v>41</v>
      </c>
      <c r="B535" s="2" t="s">
        <v>232</v>
      </c>
      <c r="C535" s="109" t="s">
        <v>151</v>
      </c>
      <c r="D535" s="5" t="s">
        <v>157</v>
      </c>
      <c r="E535" s="5"/>
      <c r="F535" s="51">
        <v>10</v>
      </c>
      <c r="G535" s="6" t="s">
        <v>6</v>
      </c>
      <c r="H535" s="5" t="s">
        <v>2</v>
      </c>
      <c r="I535" s="40" t="s">
        <v>125</v>
      </c>
      <c r="J535" s="66">
        <v>50.985663082437277</v>
      </c>
      <c r="K535" s="102"/>
    </row>
    <row r="536" spans="1:11" hidden="1" x14ac:dyDescent="0.25">
      <c r="A536" s="47" t="s">
        <v>41</v>
      </c>
      <c r="B536" s="2" t="s">
        <v>10</v>
      </c>
      <c r="C536" s="110" t="s">
        <v>151</v>
      </c>
      <c r="D536" s="23" t="s">
        <v>157</v>
      </c>
      <c r="E536" s="23"/>
      <c r="F536" s="55">
        <v>10</v>
      </c>
      <c r="G536" s="19" t="s">
        <v>11</v>
      </c>
      <c r="H536" s="23" t="s">
        <v>2</v>
      </c>
      <c r="I536" s="43" t="s">
        <v>125</v>
      </c>
      <c r="J536" s="69">
        <v>49.283154121863816</v>
      </c>
      <c r="K536" s="102"/>
    </row>
    <row r="537" spans="1:11" hidden="1" x14ac:dyDescent="0.25">
      <c r="A537" s="30" t="s">
        <v>222</v>
      </c>
      <c r="B537" s="8" t="s">
        <v>233</v>
      </c>
      <c r="C537" s="109" t="s">
        <v>151</v>
      </c>
      <c r="D537" s="5" t="s">
        <v>157</v>
      </c>
      <c r="E537" s="5"/>
      <c r="F537" s="51">
        <v>10</v>
      </c>
      <c r="G537" s="6" t="s">
        <v>11</v>
      </c>
      <c r="H537" s="5" t="s">
        <v>2</v>
      </c>
      <c r="I537" s="40" t="s">
        <v>125</v>
      </c>
      <c r="J537" s="66">
        <v>49.336917562724011</v>
      </c>
      <c r="K537" s="102"/>
    </row>
    <row r="538" spans="1:11" hidden="1" x14ac:dyDescent="0.25">
      <c r="A538" s="29" t="s">
        <v>41</v>
      </c>
      <c r="B538" s="2" t="s">
        <v>23</v>
      </c>
      <c r="C538" s="109" t="s">
        <v>151</v>
      </c>
      <c r="D538" s="5" t="s">
        <v>157</v>
      </c>
      <c r="E538" s="5"/>
      <c r="F538" s="51" t="s">
        <v>296</v>
      </c>
      <c r="G538" s="6" t="s">
        <v>296</v>
      </c>
      <c r="H538" s="5" t="s">
        <v>1</v>
      </c>
      <c r="I538" s="40" t="s">
        <v>125</v>
      </c>
      <c r="J538" s="67" t="s">
        <v>296</v>
      </c>
      <c r="K538" s="102"/>
    </row>
    <row r="539" spans="1:11" hidden="1" x14ac:dyDescent="0.25">
      <c r="A539" s="30" t="s">
        <v>58</v>
      </c>
      <c r="B539" s="8" t="s">
        <v>235</v>
      </c>
      <c r="C539" s="109" t="s">
        <v>151</v>
      </c>
      <c r="D539" s="5" t="s">
        <v>157</v>
      </c>
      <c r="E539" s="5"/>
      <c r="F539" s="53">
        <v>9</v>
      </c>
      <c r="G539" s="14" t="s">
        <v>35</v>
      </c>
      <c r="H539" s="5" t="s">
        <v>1</v>
      </c>
      <c r="I539" s="40" t="s">
        <v>125</v>
      </c>
      <c r="J539" s="66">
        <v>44.999999999999993</v>
      </c>
      <c r="K539" s="102"/>
    </row>
    <row r="540" spans="1:11" hidden="1" x14ac:dyDescent="0.25">
      <c r="A540" s="29" t="s">
        <v>110</v>
      </c>
      <c r="B540" s="8" t="s">
        <v>236</v>
      </c>
      <c r="C540" s="109" t="s">
        <v>151</v>
      </c>
      <c r="D540" s="5" t="s">
        <v>157</v>
      </c>
      <c r="E540" s="51" t="s">
        <v>191</v>
      </c>
      <c r="F540" s="51">
        <v>9</v>
      </c>
      <c r="G540" s="6" t="s">
        <v>21</v>
      </c>
      <c r="H540" s="5" t="s">
        <v>2</v>
      </c>
      <c r="I540" s="40" t="s">
        <v>125</v>
      </c>
      <c r="J540" s="66">
        <v>28.458781362007169</v>
      </c>
      <c r="K540" s="102"/>
    </row>
    <row r="541" spans="1:11" hidden="1" x14ac:dyDescent="0.25">
      <c r="A541" s="29" t="s">
        <v>223</v>
      </c>
      <c r="B541" s="8" t="s">
        <v>88</v>
      </c>
      <c r="C541" s="109" t="s">
        <v>151</v>
      </c>
      <c r="D541" s="5" t="s">
        <v>157</v>
      </c>
      <c r="E541" s="5"/>
      <c r="F541" s="51">
        <v>10</v>
      </c>
      <c r="G541" s="6" t="s">
        <v>34</v>
      </c>
      <c r="H541" s="5" t="s">
        <v>2</v>
      </c>
      <c r="I541" s="40" t="s">
        <v>125</v>
      </c>
      <c r="J541" s="66">
        <v>64.838709677419345</v>
      </c>
      <c r="K541" s="102"/>
    </row>
    <row r="542" spans="1:11" hidden="1" x14ac:dyDescent="0.25">
      <c r="A542" s="29" t="s">
        <v>41</v>
      </c>
      <c r="B542" s="2" t="s">
        <v>15</v>
      </c>
      <c r="C542" s="109" t="s">
        <v>151</v>
      </c>
      <c r="D542" s="5" t="s">
        <v>157</v>
      </c>
      <c r="E542" s="5"/>
      <c r="F542" s="51">
        <v>10</v>
      </c>
      <c r="G542" s="6" t="s">
        <v>19</v>
      </c>
      <c r="H542" s="5" t="s">
        <v>2</v>
      </c>
      <c r="I542" s="40" t="s">
        <v>125</v>
      </c>
      <c r="J542" s="67">
        <f>+[1]CONSOLIDADO!$G$122</f>
        <v>54.551971326164875</v>
      </c>
      <c r="K542" s="102"/>
    </row>
    <row r="543" spans="1:11" hidden="1" x14ac:dyDescent="0.25">
      <c r="A543" s="32" t="s">
        <v>224</v>
      </c>
      <c r="B543" s="2" t="s">
        <v>99</v>
      </c>
      <c r="C543" s="109" t="s">
        <v>151</v>
      </c>
      <c r="D543" s="8" t="s">
        <v>157</v>
      </c>
      <c r="E543" s="8"/>
      <c r="F543" s="51">
        <v>10</v>
      </c>
      <c r="G543" s="6" t="s">
        <v>34</v>
      </c>
      <c r="H543" s="5" t="s">
        <v>2</v>
      </c>
      <c r="I543" s="40" t="s">
        <v>125</v>
      </c>
      <c r="J543" s="67" t="s">
        <v>296</v>
      </c>
      <c r="K543" s="102"/>
    </row>
    <row r="544" spans="1:11" hidden="1" x14ac:dyDescent="0.25">
      <c r="A544" s="30" t="s">
        <v>102</v>
      </c>
      <c r="B544" s="1" t="s">
        <v>107</v>
      </c>
      <c r="C544" s="109" t="s">
        <v>151</v>
      </c>
      <c r="D544" s="5" t="s">
        <v>157</v>
      </c>
      <c r="E544" s="5"/>
      <c r="F544" s="51">
        <v>10</v>
      </c>
      <c r="G544" s="6" t="s">
        <v>27</v>
      </c>
      <c r="H544" s="5" t="s">
        <v>2</v>
      </c>
      <c r="I544" s="40" t="s">
        <v>125</v>
      </c>
      <c r="J544" s="67">
        <f>+[1]CONSOLIDADO!$G$157</f>
        <v>78.136200716845877</v>
      </c>
      <c r="K544" s="102"/>
    </row>
    <row r="545" spans="1:11" hidden="1" x14ac:dyDescent="0.25">
      <c r="A545" s="30" t="s">
        <v>71</v>
      </c>
      <c r="B545" s="1" t="s">
        <v>242</v>
      </c>
      <c r="C545" s="109" t="s">
        <v>151</v>
      </c>
      <c r="D545" s="5" t="s">
        <v>157</v>
      </c>
      <c r="E545" s="5"/>
      <c r="F545" s="51">
        <v>10</v>
      </c>
      <c r="G545" s="6" t="s">
        <v>34</v>
      </c>
      <c r="H545" s="5" t="s">
        <v>2</v>
      </c>
      <c r="I545" s="40" t="s">
        <v>125</v>
      </c>
      <c r="J545" s="67">
        <f>+[1]CONSOLIDADO!$G$167</f>
        <v>43.154121863799283</v>
      </c>
      <c r="K545" s="102"/>
    </row>
    <row r="546" spans="1:11" hidden="1" x14ac:dyDescent="0.25">
      <c r="A546" s="30" t="s">
        <v>71</v>
      </c>
      <c r="B546" s="1" t="s">
        <v>72</v>
      </c>
      <c r="C546" s="109" t="s">
        <v>151</v>
      </c>
      <c r="D546" s="5" t="s">
        <v>157</v>
      </c>
      <c r="E546" s="5"/>
      <c r="F546" s="51">
        <v>10</v>
      </c>
      <c r="G546" s="6" t="s">
        <v>11</v>
      </c>
      <c r="H546" s="5" t="s">
        <v>2</v>
      </c>
      <c r="I546" s="40" t="s">
        <v>125</v>
      </c>
      <c r="J546" s="67">
        <v>33.476700000000001</v>
      </c>
      <c r="K546" s="102"/>
    </row>
    <row r="547" spans="1:11" hidden="1" x14ac:dyDescent="0.25">
      <c r="A547" s="29" t="s">
        <v>50</v>
      </c>
      <c r="B547" s="1" t="s">
        <v>56</v>
      </c>
      <c r="C547" s="109" t="s">
        <v>151</v>
      </c>
      <c r="D547" s="5" t="s">
        <v>157</v>
      </c>
      <c r="E547" s="51" t="s">
        <v>345</v>
      </c>
      <c r="F547" s="51">
        <v>14</v>
      </c>
      <c r="G547" s="6" t="s">
        <v>304</v>
      </c>
      <c r="H547" s="5" t="s">
        <v>2</v>
      </c>
      <c r="I547" s="40" t="s">
        <v>125</v>
      </c>
      <c r="J547" s="67" t="s">
        <v>296</v>
      </c>
      <c r="K547" s="102"/>
    </row>
    <row r="548" spans="1:11" hidden="1" x14ac:dyDescent="0.25">
      <c r="A548" s="29" t="s">
        <v>110</v>
      </c>
      <c r="B548" s="8" t="s">
        <v>245</v>
      </c>
      <c r="C548" s="109" t="s">
        <v>151</v>
      </c>
      <c r="D548" s="8" t="s">
        <v>157</v>
      </c>
      <c r="E548" s="51" t="s">
        <v>187</v>
      </c>
      <c r="F548" s="51">
        <v>10</v>
      </c>
      <c r="G548" s="6" t="s">
        <v>19</v>
      </c>
      <c r="H548" s="5" t="s">
        <v>2</v>
      </c>
      <c r="I548" s="40" t="s">
        <v>125</v>
      </c>
      <c r="J548" s="67" t="s">
        <v>296</v>
      </c>
      <c r="K548" s="102"/>
    </row>
    <row r="549" spans="1:11" hidden="1" x14ac:dyDescent="0.25">
      <c r="A549" s="30" t="s">
        <v>58</v>
      </c>
      <c r="B549" s="8" t="s">
        <v>60</v>
      </c>
      <c r="C549" s="109" t="s">
        <v>151</v>
      </c>
      <c r="D549" s="5" t="s">
        <v>157</v>
      </c>
      <c r="E549" s="5"/>
      <c r="F549" s="51">
        <v>10</v>
      </c>
      <c r="G549" s="6" t="s">
        <v>27</v>
      </c>
      <c r="H549" s="5" t="s">
        <v>2</v>
      </c>
      <c r="I549" s="40" t="s">
        <v>125</v>
      </c>
      <c r="J549" s="67">
        <f>+[1]CONSOLIDADO!$G$195</f>
        <v>49.534050179211455</v>
      </c>
      <c r="K549" s="102"/>
    </row>
    <row r="550" spans="1:11" hidden="1" x14ac:dyDescent="0.25">
      <c r="A550" s="30" t="s">
        <v>71</v>
      </c>
      <c r="B550" s="1" t="s">
        <v>74</v>
      </c>
      <c r="C550" s="109" t="s">
        <v>151</v>
      </c>
      <c r="D550" s="5" t="s">
        <v>157</v>
      </c>
      <c r="E550" s="5"/>
      <c r="F550" s="51">
        <v>10</v>
      </c>
      <c r="G550" s="6" t="s">
        <v>31</v>
      </c>
      <c r="H550" s="5" t="s">
        <v>2</v>
      </c>
      <c r="I550" s="40" t="s">
        <v>125</v>
      </c>
      <c r="J550" s="67">
        <f>+[1]CONSOLIDADO!$G$211</f>
        <v>35.089605734767041</v>
      </c>
      <c r="K550" s="102"/>
    </row>
    <row r="551" spans="1:11" hidden="1" x14ac:dyDescent="0.25">
      <c r="A551" s="30" t="s">
        <v>71</v>
      </c>
      <c r="B551" s="1" t="s">
        <v>73</v>
      </c>
      <c r="C551" s="109" t="s">
        <v>151</v>
      </c>
      <c r="D551" s="5" t="s">
        <v>157</v>
      </c>
      <c r="E551" s="5"/>
      <c r="F551" s="51">
        <v>11</v>
      </c>
      <c r="G551" s="6" t="s">
        <v>128</v>
      </c>
      <c r="H551" s="5" t="s">
        <v>2</v>
      </c>
      <c r="I551" s="40" t="s">
        <v>125</v>
      </c>
      <c r="J551" s="67">
        <f>+[1]CONSOLIDADO!$G$227</f>
        <v>57.365591397849464</v>
      </c>
      <c r="K551" s="102"/>
    </row>
    <row r="552" spans="1:11" hidden="1" x14ac:dyDescent="0.25">
      <c r="A552" s="29" t="s">
        <v>41</v>
      </c>
      <c r="B552" s="2" t="s">
        <v>20</v>
      </c>
      <c r="C552" s="109" t="s">
        <v>151</v>
      </c>
      <c r="D552" s="5" t="s">
        <v>157</v>
      </c>
      <c r="E552" s="5"/>
      <c r="F552" s="51" t="s">
        <v>296</v>
      </c>
      <c r="G552" s="6" t="s">
        <v>296</v>
      </c>
      <c r="H552" s="5" t="s">
        <v>1</v>
      </c>
      <c r="I552" s="40" t="s">
        <v>125</v>
      </c>
      <c r="J552" s="67">
        <f>+[1]CONSOLIDADO!$G$235</f>
        <v>34.400000000000006</v>
      </c>
      <c r="K552" s="102"/>
    </row>
    <row r="553" spans="1:11" hidden="1" x14ac:dyDescent="0.25">
      <c r="A553" s="30" t="s">
        <v>61</v>
      </c>
      <c r="B553" s="8" t="s">
        <v>63</v>
      </c>
      <c r="C553" s="109" t="s">
        <v>151</v>
      </c>
      <c r="D553" s="5" t="s">
        <v>157</v>
      </c>
      <c r="E553" s="5"/>
      <c r="F553" s="51">
        <f>2025-2015</f>
        <v>10</v>
      </c>
      <c r="G553" s="6" t="s">
        <v>6</v>
      </c>
      <c r="H553" s="5" t="s">
        <v>2</v>
      </c>
      <c r="I553" s="40" t="s">
        <v>125</v>
      </c>
      <c r="J553" s="67" t="s">
        <v>296</v>
      </c>
      <c r="K553" s="102"/>
    </row>
    <row r="554" spans="1:11" hidden="1" x14ac:dyDescent="0.25">
      <c r="A554" s="29" t="s">
        <v>43</v>
      </c>
      <c r="B554" s="8" t="s">
        <v>48</v>
      </c>
      <c r="C554" s="109" t="s">
        <v>151</v>
      </c>
      <c r="D554" s="5" t="s">
        <v>157</v>
      </c>
      <c r="E554" s="5"/>
      <c r="F554" s="51">
        <v>10</v>
      </c>
      <c r="G554" s="6" t="s">
        <v>29</v>
      </c>
      <c r="H554" s="5" t="s">
        <v>2</v>
      </c>
      <c r="I554" s="40" t="s">
        <v>125</v>
      </c>
      <c r="J554" s="67" t="s">
        <v>296</v>
      </c>
      <c r="K554" s="102"/>
    </row>
    <row r="555" spans="1:11" hidden="1" x14ac:dyDescent="0.25">
      <c r="A555" s="32" t="s">
        <v>224</v>
      </c>
      <c r="B555" s="2" t="s">
        <v>253</v>
      </c>
      <c r="C555" s="109" t="s">
        <v>151</v>
      </c>
      <c r="D555" s="8" t="s">
        <v>157</v>
      </c>
      <c r="E555" s="51" t="s">
        <v>172</v>
      </c>
      <c r="F555" s="51">
        <v>10</v>
      </c>
      <c r="G555" s="6" t="s">
        <v>220</v>
      </c>
      <c r="H555" s="5" t="s">
        <v>2</v>
      </c>
      <c r="I555" s="40" t="s">
        <v>125</v>
      </c>
      <c r="J555" s="67">
        <f>+[1]CONSOLIDADO!$G$248</f>
        <v>80.537634408602159</v>
      </c>
      <c r="K555" s="102"/>
    </row>
    <row r="556" spans="1:11" hidden="1" x14ac:dyDescent="0.25">
      <c r="A556" s="146" t="s">
        <v>224</v>
      </c>
      <c r="B556" s="22" t="s">
        <v>254</v>
      </c>
      <c r="C556" s="144" t="s">
        <v>151</v>
      </c>
      <c r="D556" s="20" t="s">
        <v>157</v>
      </c>
      <c r="E556" s="20"/>
      <c r="F556" s="56" t="s">
        <v>296</v>
      </c>
      <c r="G556" s="16" t="s">
        <v>32</v>
      </c>
      <c r="H556" s="15" t="s">
        <v>2</v>
      </c>
      <c r="I556" s="42" t="s">
        <v>125</v>
      </c>
      <c r="J556" s="74">
        <f>+[1]CONSOLIDADO!$G$269</f>
        <v>93.333333333333314</v>
      </c>
      <c r="K556" s="148"/>
    </row>
    <row r="557" spans="1:11" hidden="1" x14ac:dyDescent="0.25">
      <c r="A557" s="30" t="s">
        <v>102</v>
      </c>
      <c r="B557" s="1" t="s">
        <v>255</v>
      </c>
      <c r="C557" s="109" t="s">
        <v>151</v>
      </c>
      <c r="D557" s="5" t="s">
        <v>157</v>
      </c>
      <c r="E557" s="5"/>
      <c r="F557" s="51">
        <v>9</v>
      </c>
      <c r="G557" s="6" t="s">
        <v>136</v>
      </c>
      <c r="H557" s="5" t="s">
        <v>2</v>
      </c>
      <c r="I557" s="40" t="s">
        <v>125</v>
      </c>
      <c r="J557" s="67">
        <f>+[1]CONSOLIDADO!$G$295</f>
        <v>31.057347670250895</v>
      </c>
      <c r="K557" s="102"/>
    </row>
    <row r="558" spans="1:11" hidden="1" x14ac:dyDescent="0.25">
      <c r="A558" s="29" t="s">
        <v>41</v>
      </c>
      <c r="B558" s="2" t="s">
        <v>22</v>
      </c>
      <c r="C558" s="109" t="s">
        <v>118</v>
      </c>
      <c r="D558" s="5" t="s">
        <v>157</v>
      </c>
      <c r="E558" s="5"/>
      <c r="F558" s="51">
        <v>10</v>
      </c>
      <c r="G558" s="6" t="s">
        <v>6</v>
      </c>
      <c r="H558" s="5" t="s">
        <v>2</v>
      </c>
      <c r="I558" s="40" t="s">
        <v>125</v>
      </c>
      <c r="J558" s="67">
        <f>+[1]CONSOLIDADO!$G$321</f>
        <v>41.003584229390697</v>
      </c>
      <c r="K558" s="102"/>
    </row>
    <row r="559" spans="1:11" hidden="1" x14ac:dyDescent="0.25">
      <c r="A559" s="29" t="s">
        <v>50</v>
      </c>
      <c r="B559" s="1" t="s">
        <v>55</v>
      </c>
      <c r="C559" s="109" t="s">
        <v>151</v>
      </c>
      <c r="D559" s="5" t="s">
        <v>157</v>
      </c>
      <c r="E559" s="5"/>
      <c r="F559" s="52">
        <v>6</v>
      </c>
      <c r="G559" s="6" t="s">
        <v>217</v>
      </c>
      <c r="H559" s="5" t="s">
        <v>2</v>
      </c>
      <c r="I559" s="40" t="s">
        <v>125</v>
      </c>
      <c r="J559" s="67">
        <f>+[1]CONSOLIDADO!$G$328</f>
        <v>76.774193548387117</v>
      </c>
      <c r="K559" s="102"/>
    </row>
    <row r="560" spans="1:11" ht="42.75" hidden="1" x14ac:dyDescent="0.25">
      <c r="A560" s="29" t="s">
        <v>41</v>
      </c>
      <c r="B560" s="12" t="s">
        <v>12</v>
      </c>
      <c r="C560" s="109" t="s">
        <v>118</v>
      </c>
      <c r="D560" s="5" t="s">
        <v>157</v>
      </c>
      <c r="E560" s="5"/>
      <c r="F560" s="51">
        <f>2028-2018</f>
        <v>10</v>
      </c>
      <c r="G560" s="6" t="s">
        <v>34</v>
      </c>
      <c r="H560" s="5" t="s">
        <v>2</v>
      </c>
      <c r="I560" s="40" t="s">
        <v>125</v>
      </c>
      <c r="J560" s="67">
        <f>+[1]CONSOLIDADO!$G$334</f>
        <v>57.455197132616497</v>
      </c>
      <c r="K560" s="102"/>
    </row>
    <row r="561" spans="1:11" hidden="1" x14ac:dyDescent="0.25">
      <c r="A561" s="30" t="s">
        <v>102</v>
      </c>
      <c r="B561" s="1" t="s">
        <v>256</v>
      </c>
      <c r="C561" s="109" t="s">
        <v>151</v>
      </c>
      <c r="D561" s="1" t="s">
        <v>157</v>
      </c>
      <c r="E561" s="51" t="s">
        <v>354</v>
      </c>
      <c r="F561" s="51">
        <v>10</v>
      </c>
      <c r="G561" s="6" t="s">
        <v>29</v>
      </c>
      <c r="H561" s="5" t="s">
        <v>2</v>
      </c>
      <c r="I561" s="40" t="s">
        <v>125</v>
      </c>
      <c r="J561" s="67">
        <f>+[1]CONSOLIDADO!$G$344</f>
        <v>68.172043010752674</v>
      </c>
      <c r="K561" s="102"/>
    </row>
    <row r="562" spans="1:11" hidden="1" x14ac:dyDescent="0.25">
      <c r="A562" s="30" t="s">
        <v>79</v>
      </c>
      <c r="B562" s="8" t="s">
        <v>80</v>
      </c>
      <c r="C562" s="109" t="s">
        <v>151</v>
      </c>
      <c r="D562" s="5" t="s">
        <v>157</v>
      </c>
      <c r="E562" s="5"/>
      <c r="F562" s="51">
        <v>10</v>
      </c>
      <c r="G562" s="6" t="s">
        <v>27</v>
      </c>
      <c r="H562" s="5" t="s">
        <v>2</v>
      </c>
      <c r="I562" s="40" t="s">
        <v>125</v>
      </c>
      <c r="J562" s="67">
        <f>+[1]CONSOLIDADO!$G$350</f>
        <v>33.476702508960585</v>
      </c>
      <c r="K562" s="102"/>
    </row>
    <row r="563" spans="1:11" hidden="1" x14ac:dyDescent="0.25">
      <c r="A563" s="29" t="s">
        <v>43</v>
      </c>
      <c r="B563" s="8" t="s">
        <v>47</v>
      </c>
      <c r="C563" s="109" t="s">
        <v>151</v>
      </c>
      <c r="D563" s="5" t="s">
        <v>157</v>
      </c>
      <c r="E563" s="5"/>
      <c r="F563" s="51">
        <f>2030-2019</f>
        <v>11</v>
      </c>
      <c r="G563" s="6" t="s">
        <v>4</v>
      </c>
      <c r="H563" s="5" t="s">
        <v>2</v>
      </c>
      <c r="I563" s="40" t="s">
        <v>125</v>
      </c>
      <c r="J563" s="67">
        <f>+[1]CONSOLIDADO!$G$366</f>
        <v>39.928315412186393</v>
      </c>
      <c r="K563" s="102"/>
    </row>
    <row r="564" spans="1:11" hidden="1" x14ac:dyDescent="0.25">
      <c r="A564" s="31" t="s">
        <v>223</v>
      </c>
      <c r="B564" s="9" t="s">
        <v>85</v>
      </c>
      <c r="C564" s="111" t="s">
        <v>118</v>
      </c>
      <c r="D564" s="10" t="s">
        <v>157</v>
      </c>
      <c r="E564" s="10"/>
      <c r="F564" s="52">
        <v>10</v>
      </c>
      <c r="G564" s="11" t="s">
        <v>9</v>
      </c>
      <c r="H564" s="10" t="s">
        <v>2</v>
      </c>
      <c r="I564" s="41" t="s">
        <v>125</v>
      </c>
      <c r="J564" s="70">
        <f>+[1]CONSOLIDADO!$G$386</f>
        <v>32.75985663082438</v>
      </c>
      <c r="K564" s="102"/>
    </row>
    <row r="565" spans="1:11" hidden="1" x14ac:dyDescent="0.25">
      <c r="A565" s="29" t="s">
        <v>43</v>
      </c>
      <c r="B565" s="8" t="s">
        <v>49</v>
      </c>
      <c r="C565" s="109" t="s">
        <v>151</v>
      </c>
      <c r="D565" s="5" t="s">
        <v>157</v>
      </c>
      <c r="E565" s="5"/>
      <c r="F565" s="51">
        <v>10</v>
      </c>
      <c r="G565" s="6" t="s">
        <v>296</v>
      </c>
      <c r="H565" s="5" t="s">
        <v>1</v>
      </c>
      <c r="I565" s="40" t="s">
        <v>125</v>
      </c>
      <c r="J565" s="67">
        <f>+[1]CONSOLIDADO!$G$390</f>
        <v>50.412186379928322</v>
      </c>
      <c r="K565" s="102"/>
    </row>
    <row r="566" spans="1:11" hidden="1" x14ac:dyDescent="0.25">
      <c r="A566" s="30" t="s">
        <v>61</v>
      </c>
      <c r="B566" s="8" t="s">
        <v>67</v>
      </c>
      <c r="C566" s="109" t="s">
        <v>118</v>
      </c>
      <c r="D566" s="5" t="s">
        <v>157</v>
      </c>
      <c r="E566" s="5"/>
      <c r="F566" s="51">
        <v>10</v>
      </c>
      <c r="G566" s="6" t="s">
        <v>146</v>
      </c>
      <c r="H566" s="5" t="s">
        <v>2</v>
      </c>
      <c r="I566" s="40" t="s">
        <v>125</v>
      </c>
      <c r="J566" s="67" t="s">
        <v>296</v>
      </c>
      <c r="K566" s="102"/>
    </row>
    <row r="567" spans="1:11" hidden="1" x14ac:dyDescent="0.25">
      <c r="A567" s="29" t="s">
        <v>110</v>
      </c>
      <c r="B567" s="8" t="s">
        <v>112</v>
      </c>
      <c r="C567" s="109" t="s">
        <v>118</v>
      </c>
      <c r="D567" s="5" t="s">
        <v>157</v>
      </c>
      <c r="E567" s="51" t="s">
        <v>321</v>
      </c>
      <c r="F567" s="51">
        <v>10</v>
      </c>
      <c r="G567" s="6" t="s">
        <v>27</v>
      </c>
      <c r="H567" s="5" t="s">
        <v>2</v>
      </c>
      <c r="I567" s="40" t="s">
        <v>125</v>
      </c>
      <c r="J567" s="67">
        <f>+[1]CONSOLIDADO!$G$396</f>
        <v>53.207885304659506</v>
      </c>
      <c r="K567" s="102"/>
    </row>
    <row r="568" spans="1:11" hidden="1" x14ac:dyDescent="0.25">
      <c r="A568" s="29" t="s">
        <v>110</v>
      </c>
      <c r="B568" s="8" t="s">
        <v>111</v>
      </c>
      <c r="C568" s="109" t="s">
        <v>118</v>
      </c>
      <c r="D568" s="5" t="s">
        <v>157</v>
      </c>
      <c r="E568" s="51" t="s">
        <v>323</v>
      </c>
      <c r="F568" s="51">
        <v>9</v>
      </c>
      <c r="G568" s="6" t="s">
        <v>131</v>
      </c>
      <c r="H568" s="5" t="s">
        <v>2</v>
      </c>
      <c r="I568" s="40" t="s">
        <v>125</v>
      </c>
      <c r="J568" s="67">
        <f>+[1]CONSOLIDADO!$G$406</f>
        <v>24.731182795698931</v>
      </c>
      <c r="K568" s="102"/>
    </row>
    <row r="569" spans="1:11" hidden="1" x14ac:dyDescent="0.25">
      <c r="A569" s="29" t="s">
        <v>41</v>
      </c>
      <c r="B569" s="2" t="s">
        <v>258</v>
      </c>
      <c r="C569" s="109" t="s">
        <v>151</v>
      </c>
      <c r="D569" s="5" t="s">
        <v>157</v>
      </c>
      <c r="E569" s="5"/>
      <c r="F569" s="51">
        <v>9</v>
      </c>
      <c r="G569" s="6" t="s">
        <v>35</v>
      </c>
      <c r="H569" s="5" t="s">
        <v>2</v>
      </c>
      <c r="I569" s="40" t="s">
        <v>125</v>
      </c>
      <c r="J569" s="67">
        <f>+[1]CONSOLIDADO!$G$415</f>
        <v>39.390681003584241</v>
      </c>
      <c r="K569" s="102"/>
    </row>
    <row r="570" spans="1:11" hidden="1" x14ac:dyDescent="0.25">
      <c r="A570" s="31" t="s">
        <v>223</v>
      </c>
      <c r="B570" s="9" t="s">
        <v>91</v>
      </c>
      <c r="C570" s="111" t="s">
        <v>118</v>
      </c>
      <c r="D570" s="10" t="s">
        <v>157</v>
      </c>
      <c r="E570" s="10"/>
      <c r="F570" s="52">
        <v>10</v>
      </c>
      <c r="G570" s="11" t="s">
        <v>9</v>
      </c>
      <c r="H570" s="10" t="s">
        <v>2</v>
      </c>
      <c r="I570" s="41" t="s">
        <v>125</v>
      </c>
      <c r="J570" s="70">
        <f>+[1]CONSOLIDADO!$G$428</f>
        <v>67.426523297491045</v>
      </c>
      <c r="K570" s="102"/>
    </row>
    <row r="571" spans="1:11" hidden="1" x14ac:dyDescent="0.25">
      <c r="A571" s="29" t="s">
        <v>43</v>
      </c>
      <c r="B571" s="8" t="s">
        <v>45</v>
      </c>
      <c r="C571" s="109" t="s">
        <v>151</v>
      </c>
      <c r="D571" s="5" t="s">
        <v>157</v>
      </c>
      <c r="E571" s="5"/>
      <c r="F571" s="51">
        <v>10</v>
      </c>
      <c r="G571" s="6" t="s">
        <v>6</v>
      </c>
      <c r="H571" s="5" t="s">
        <v>2</v>
      </c>
      <c r="I571" s="40" t="s">
        <v>125</v>
      </c>
      <c r="J571" s="67">
        <f>+[1]CONSOLIDADO!$G$439</f>
        <v>34.659498207885299</v>
      </c>
      <c r="K571" s="102"/>
    </row>
    <row r="572" spans="1:11" hidden="1" x14ac:dyDescent="0.25">
      <c r="A572" s="29" t="s">
        <v>42</v>
      </c>
      <c r="B572" s="1" t="s">
        <v>33</v>
      </c>
      <c r="C572" s="109" t="s">
        <v>151</v>
      </c>
      <c r="D572" s="5" t="s">
        <v>157</v>
      </c>
      <c r="E572" s="5"/>
      <c r="F572" s="51">
        <v>10</v>
      </c>
      <c r="G572" s="6" t="s">
        <v>32</v>
      </c>
      <c r="H572" s="5" t="s">
        <v>2</v>
      </c>
      <c r="I572" s="40" t="s">
        <v>125</v>
      </c>
      <c r="J572" s="67">
        <f>+[1]CONSOLIDADO!$G$448</f>
        <v>46.756272401433698</v>
      </c>
      <c r="K572" s="102"/>
    </row>
    <row r="573" spans="1:11" hidden="1" x14ac:dyDescent="0.25">
      <c r="A573" s="29" t="s">
        <v>42</v>
      </c>
      <c r="B573" s="1" t="s">
        <v>28</v>
      </c>
      <c r="C573" s="109" t="s">
        <v>151</v>
      </c>
      <c r="D573" s="5" t="s">
        <v>157</v>
      </c>
      <c r="E573" s="5"/>
      <c r="F573" s="51">
        <v>10</v>
      </c>
      <c r="G573" s="6" t="s">
        <v>29</v>
      </c>
      <c r="H573" s="5" t="s">
        <v>2</v>
      </c>
      <c r="I573" s="40" t="s">
        <v>125</v>
      </c>
      <c r="J573" s="67">
        <f>+[1]CONSOLIDADO!$G$462</f>
        <v>63.74551971326165</v>
      </c>
      <c r="K573" s="102"/>
    </row>
    <row r="574" spans="1:11" hidden="1" x14ac:dyDescent="0.25">
      <c r="A574" s="30" t="s">
        <v>61</v>
      </c>
      <c r="B574" s="8" t="s">
        <v>261</v>
      </c>
      <c r="C574" s="109" t="s">
        <v>118</v>
      </c>
      <c r="D574" s="5" t="s">
        <v>157</v>
      </c>
      <c r="E574" s="5"/>
      <c r="F574" s="51">
        <v>10</v>
      </c>
      <c r="G574" s="6" t="s">
        <v>6</v>
      </c>
      <c r="H574" s="5" t="s">
        <v>2</v>
      </c>
      <c r="I574" s="40" t="s">
        <v>125</v>
      </c>
      <c r="J574" s="67" t="s">
        <v>296</v>
      </c>
      <c r="K574" s="102"/>
    </row>
    <row r="575" spans="1:11" hidden="1" x14ac:dyDescent="0.25">
      <c r="A575" s="30" t="s">
        <v>61</v>
      </c>
      <c r="B575" s="8" t="s">
        <v>68</v>
      </c>
      <c r="C575" s="109" t="s">
        <v>151</v>
      </c>
      <c r="D575" s="5" t="s">
        <v>157</v>
      </c>
      <c r="E575" s="5"/>
      <c r="F575" s="52">
        <f>2020-2015</f>
        <v>5</v>
      </c>
      <c r="G575" s="6" t="s">
        <v>196</v>
      </c>
      <c r="H575" s="5" t="s">
        <v>2</v>
      </c>
      <c r="I575" s="40" t="s">
        <v>125</v>
      </c>
      <c r="J575" s="67" t="s">
        <v>296</v>
      </c>
      <c r="K575" s="102"/>
    </row>
    <row r="576" spans="1:11" hidden="1" x14ac:dyDescent="0.25">
      <c r="A576" s="32" t="s">
        <v>224</v>
      </c>
      <c r="B576" s="2" t="s">
        <v>97</v>
      </c>
      <c r="C576" s="109" t="s">
        <v>151</v>
      </c>
      <c r="D576" s="5" t="s">
        <v>157</v>
      </c>
      <c r="E576" s="40" t="s">
        <v>330</v>
      </c>
      <c r="F576" s="51">
        <v>10</v>
      </c>
      <c r="G576" s="24" t="s">
        <v>27</v>
      </c>
      <c r="H576" s="5" t="s">
        <v>2</v>
      </c>
      <c r="I576" s="40" t="s">
        <v>125</v>
      </c>
      <c r="J576" s="67">
        <f>+[1]CONSOLIDADO!$G$501</f>
        <v>42.078853046595</v>
      </c>
      <c r="K576" s="102"/>
    </row>
    <row r="577" spans="1:11" hidden="1" x14ac:dyDescent="0.25">
      <c r="A577" s="29" t="s">
        <v>223</v>
      </c>
      <c r="B577" s="8" t="s">
        <v>90</v>
      </c>
      <c r="C577" s="109" t="s">
        <v>151</v>
      </c>
      <c r="D577" s="5" t="s">
        <v>157</v>
      </c>
      <c r="E577" s="5"/>
      <c r="F577" s="51">
        <v>10</v>
      </c>
      <c r="G577" s="6" t="s">
        <v>34</v>
      </c>
      <c r="H577" s="5" t="s">
        <v>2</v>
      </c>
      <c r="I577" s="40" t="s">
        <v>125</v>
      </c>
      <c r="J577" s="67">
        <f>+[1]CONSOLIDADO!$G$509</f>
        <v>40.465949820788552</v>
      </c>
      <c r="K577" s="102"/>
    </row>
    <row r="578" spans="1:11" hidden="1" x14ac:dyDescent="0.25">
      <c r="A578" s="29" t="s">
        <v>223</v>
      </c>
      <c r="B578" s="8" t="s">
        <v>88</v>
      </c>
      <c r="C578" s="109" t="s">
        <v>151</v>
      </c>
      <c r="D578" s="5" t="s">
        <v>289</v>
      </c>
      <c r="E578" s="5"/>
      <c r="F578" s="51" t="s">
        <v>296</v>
      </c>
      <c r="G578" s="24" t="s">
        <v>296</v>
      </c>
      <c r="H578" s="5" t="s">
        <v>1</v>
      </c>
      <c r="I578" s="40" t="s">
        <v>343</v>
      </c>
      <c r="J578" s="66">
        <v>42.078853046594979</v>
      </c>
      <c r="K578" s="102"/>
    </row>
    <row r="579" spans="1:11" hidden="1" x14ac:dyDescent="0.25">
      <c r="A579" s="32" t="s">
        <v>224</v>
      </c>
      <c r="B579" s="2" t="s">
        <v>99</v>
      </c>
      <c r="C579" s="109" t="s">
        <v>151</v>
      </c>
      <c r="D579" s="1" t="s">
        <v>289</v>
      </c>
      <c r="E579" s="1"/>
      <c r="F579" s="51" t="s">
        <v>296</v>
      </c>
      <c r="G579" s="6" t="s">
        <v>296</v>
      </c>
      <c r="H579" s="5" t="s">
        <v>1</v>
      </c>
      <c r="I579" s="40" t="s">
        <v>343</v>
      </c>
      <c r="J579" s="67" t="s">
        <v>296</v>
      </c>
      <c r="K579" s="102"/>
    </row>
    <row r="580" spans="1:11" hidden="1" x14ac:dyDescent="0.25">
      <c r="A580" s="146" t="s">
        <v>224</v>
      </c>
      <c r="B580" s="22" t="s">
        <v>254</v>
      </c>
      <c r="C580" s="144" t="s">
        <v>151</v>
      </c>
      <c r="D580" s="3" t="s">
        <v>289</v>
      </c>
      <c r="E580" s="54" t="s">
        <v>166</v>
      </c>
      <c r="F580" s="54">
        <f>2023-2014</f>
        <v>9</v>
      </c>
      <c r="G580" s="16" t="s">
        <v>35</v>
      </c>
      <c r="H580" s="15" t="s">
        <v>2</v>
      </c>
      <c r="I580" s="42" t="s">
        <v>343</v>
      </c>
      <c r="J580" s="74">
        <f>+[1]CONSOLIDADO!$G$263</f>
        <v>77.311827956989262</v>
      </c>
      <c r="K580" s="148"/>
    </row>
    <row r="581" spans="1:11" hidden="1" x14ac:dyDescent="0.25">
      <c r="A581" s="31" t="s">
        <v>223</v>
      </c>
      <c r="B581" s="9" t="s">
        <v>91</v>
      </c>
      <c r="C581" s="111" t="s">
        <v>118</v>
      </c>
      <c r="D581" s="9" t="s">
        <v>289</v>
      </c>
      <c r="E581" s="9"/>
      <c r="F581" s="52">
        <v>10</v>
      </c>
      <c r="G581" s="11" t="s">
        <v>9</v>
      </c>
      <c r="H581" s="10" t="s">
        <v>2</v>
      </c>
      <c r="I581" s="41" t="s">
        <v>343</v>
      </c>
      <c r="J581" s="103">
        <f>+[1]CONSOLIDADO!$G$419</f>
        <v>36.971326164874569</v>
      </c>
      <c r="K581" s="102"/>
    </row>
    <row r="582" spans="1:11" hidden="1" x14ac:dyDescent="0.25">
      <c r="A582" s="29" t="s">
        <v>110</v>
      </c>
      <c r="B582" s="8" t="s">
        <v>110</v>
      </c>
      <c r="C582" s="109" t="s">
        <v>151</v>
      </c>
      <c r="D582" s="5" t="s">
        <v>289</v>
      </c>
      <c r="E582" s="5"/>
      <c r="F582" s="51" t="s">
        <v>296</v>
      </c>
      <c r="G582" s="6" t="s">
        <v>296</v>
      </c>
      <c r="H582" s="5" t="s">
        <v>2</v>
      </c>
      <c r="I582" s="40" t="s">
        <v>343</v>
      </c>
      <c r="J582" s="67">
        <f>+[1]CONSOLIDADO!$G$456</f>
        <v>49.999999999999993</v>
      </c>
      <c r="K582" s="102"/>
    </row>
    <row r="583" spans="1:11" hidden="1" x14ac:dyDescent="0.25">
      <c r="A583" s="29" t="s">
        <v>41</v>
      </c>
      <c r="B583" s="2" t="s">
        <v>25</v>
      </c>
      <c r="C583" s="109" t="s">
        <v>151</v>
      </c>
      <c r="D583" s="5" t="s">
        <v>290</v>
      </c>
      <c r="E583" s="5"/>
      <c r="F583" s="51" t="s">
        <v>296</v>
      </c>
      <c r="G583" s="6" t="s">
        <v>296</v>
      </c>
      <c r="H583" s="5" t="s">
        <v>2</v>
      </c>
      <c r="I583" s="40" t="s">
        <v>211</v>
      </c>
      <c r="J583" s="66">
        <v>28.673835125448033</v>
      </c>
      <c r="K583" s="102"/>
    </row>
    <row r="584" spans="1:11" hidden="1" x14ac:dyDescent="0.25">
      <c r="A584" s="30" t="s">
        <v>102</v>
      </c>
      <c r="B584" s="1" t="s">
        <v>107</v>
      </c>
      <c r="C584" s="109" t="s">
        <v>151</v>
      </c>
      <c r="D584" s="1" t="s">
        <v>290</v>
      </c>
      <c r="E584" s="1"/>
      <c r="F584" s="51">
        <v>9</v>
      </c>
      <c r="G584" s="6" t="s">
        <v>21</v>
      </c>
      <c r="H584" s="5" t="s">
        <v>2</v>
      </c>
      <c r="I584" s="40" t="s">
        <v>211</v>
      </c>
      <c r="J584" s="67">
        <f>+[1]CONSOLIDADO!$G$155</f>
        <v>47.060931899641588</v>
      </c>
      <c r="K584" s="102"/>
    </row>
    <row r="585" spans="1:11" hidden="1" x14ac:dyDescent="0.25">
      <c r="A585" s="29" t="s">
        <v>50</v>
      </c>
      <c r="B585" s="1" t="s">
        <v>56</v>
      </c>
      <c r="C585" s="109" t="s">
        <v>151</v>
      </c>
      <c r="D585" s="23" t="s">
        <v>348</v>
      </c>
      <c r="E585" s="23"/>
      <c r="F585" s="51" t="s">
        <v>296</v>
      </c>
      <c r="G585" s="6" t="s">
        <v>296</v>
      </c>
      <c r="H585" s="5" t="s">
        <v>1</v>
      </c>
      <c r="I585" s="40" t="s">
        <v>149</v>
      </c>
      <c r="J585" s="67" t="s">
        <v>296</v>
      </c>
      <c r="K585" s="102"/>
    </row>
    <row r="586" spans="1:11" hidden="1" x14ac:dyDescent="0.25">
      <c r="A586" s="30" t="s">
        <v>222</v>
      </c>
      <c r="B586" s="8" t="s">
        <v>75</v>
      </c>
      <c r="C586" s="109" t="s">
        <v>151</v>
      </c>
      <c r="D586" s="1" t="s">
        <v>201</v>
      </c>
      <c r="E586" s="1"/>
      <c r="F586" s="51">
        <v>10</v>
      </c>
      <c r="G586" s="6" t="s">
        <v>27</v>
      </c>
      <c r="H586" s="5" t="s">
        <v>2</v>
      </c>
      <c r="I586" s="40" t="s">
        <v>209</v>
      </c>
      <c r="J586" s="67" t="s">
        <v>296</v>
      </c>
      <c r="K586" s="102"/>
    </row>
    <row r="587" spans="1:11" hidden="1" x14ac:dyDescent="0.25">
      <c r="A587" s="30" t="s">
        <v>71</v>
      </c>
      <c r="B587" s="1" t="s">
        <v>72</v>
      </c>
      <c r="C587" s="109" t="s">
        <v>151</v>
      </c>
      <c r="D587" s="5" t="s">
        <v>201</v>
      </c>
      <c r="E587" s="5"/>
      <c r="F587" s="51">
        <v>10</v>
      </c>
      <c r="G587" s="6" t="s">
        <v>11</v>
      </c>
      <c r="H587" s="5" t="s">
        <v>2</v>
      </c>
      <c r="I587" s="40" t="s">
        <v>209</v>
      </c>
      <c r="J587" s="67">
        <v>30.250896000000001</v>
      </c>
      <c r="K587" s="102"/>
    </row>
    <row r="588" spans="1:11" hidden="1" x14ac:dyDescent="0.25">
      <c r="A588" s="30" t="s">
        <v>58</v>
      </c>
      <c r="B588" s="8" t="s">
        <v>60</v>
      </c>
      <c r="C588" s="109" t="s">
        <v>151</v>
      </c>
      <c r="D588" s="1" t="s">
        <v>201</v>
      </c>
      <c r="E588" s="1"/>
      <c r="F588" s="51">
        <v>10</v>
      </c>
      <c r="G588" s="6" t="s">
        <v>6</v>
      </c>
      <c r="H588" s="5" t="s">
        <v>2</v>
      </c>
      <c r="I588" s="40" t="s">
        <v>209</v>
      </c>
      <c r="J588" s="67">
        <f>+[1]CONSOLIDADO!$G$197</f>
        <v>50.967741935483858</v>
      </c>
      <c r="K588" s="102"/>
    </row>
    <row r="589" spans="1:11" hidden="1" x14ac:dyDescent="0.25">
      <c r="A589" s="29" t="s">
        <v>50</v>
      </c>
      <c r="B589" s="1" t="s">
        <v>247</v>
      </c>
      <c r="C589" s="109" t="s">
        <v>151</v>
      </c>
      <c r="D589" s="1" t="s">
        <v>201</v>
      </c>
      <c r="E589" s="1"/>
      <c r="F589" s="51">
        <v>9</v>
      </c>
      <c r="G589" s="24" t="s">
        <v>31</v>
      </c>
      <c r="H589" s="5" t="s">
        <v>2</v>
      </c>
      <c r="I589" s="40" t="s">
        <v>209</v>
      </c>
      <c r="J589" s="67">
        <f>+[1]CONSOLIDADO!$G$204</f>
        <v>63.136200716845885</v>
      </c>
      <c r="K589" s="102"/>
    </row>
    <row r="590" spans="1:11" hidden="1" x14ac:dyDescent="0.25">
      <c r="A590" s="29" t="s">
        <v>41</v>
      </c>
      <c r="B590" s="2" t="s">
        <v>20</v>
      </c>
      <c r="C590" s="109" t="s">
        <v>151</v>
      </c>
      <c r="D590" s="1" t="s">
        <v>201</v>
      </c>
      <c r="E590" s="1"/>
      <c r="F590" s="51">
        <f>2021-2018</f>
        <v>3</v>
      </c>
      <c r="G590" s="6" t="s">
        <v>310</v>
      </c>
      <c r="H590" s="5" t="s">
        <v>2</v>
      </c>
      <c r="I590" s="40" t="s">
        <v>209</v>
      </c>
      <c r="J590" s="67">
        <f>+[1]CONSOLIDADO!$G$234</f>
        <v>48.637992831541212</v>
      </c>
      <c r="K590" s="102"/>
    </row>
    <row r="591" spans="1:11" hidden="1" x14ac:dyDescent="0.25">
      <c r="A591" s="30" t="s">
        <v>58</v>
      </c>
      <c r="B591" s="8" t="s">
        <v>59</v>
      </c>
      <c r="C591" s="109" t="s">
        <v>151</v>
      </c>
      <c r="D591" s="1" t="s">
        <v>201</v>
      </c>
      <c r="E591" s="1"/>
      <c r="F591" s="51">
        <v>10</v>
      </c>
      <c r="G591" s="6" t="s">
        <v>32</v>
      </c>
      <c r="H591" s="5" t="s">
        <v>150</v>
      </c>
      <c r="I591" s="40" t="s">
        <v>209</v>
      </c>
      <c r="J591" s="67">
        <f>+[1]CONSOLIDADO!$G$310</f>
        <v>100</v>
      </c>
      <c r="K591" s="102"/>
    </row>
    <row r="592" spans="1:11" ht="42.75" hidden="1" x14ac:dyDescent="0.25">
      <c r="A592" s="29" t="s">
        <v>41</v>
      </c>
      <c r="B592" s="12" t="s">
        <v>12</v>
      </c>
      <c r="C592" s="109" t="s">
        <v>118</v>
      </c>
      <c r="D592" s="1" t="s">
        <v>201</v>
      </c>
      <c r="E592" s="1"/>
      <c r="F592" s="51">
        <f>2028-2018</f>
        <v>10</v>
      </c>
      <c r="G592" s="6" t="s">
        <v>34</v>
      </c>
      <c r="H592" s="5" t="s">
        <v>2</v>
      </c>
      <c r="I592" s="40" t="s">
        <v>209</v>
      </c>
      <c r="J592" s="67">
        <f>+[1]CONSOLIDADO!$G$336</f>
        <v>59.784946236559136</v>
      </c>
      <c r="K592" s="102"/>
    </row>
    <row r="593" spans="1:11" hidden="1" x14ac:dyDescent="0.25">
      <c r="A593" s="29" t="s">
        <v>110</v>
      </c>
      <c r="B593" s="8" t="s">
        <v>114</v>
      </c>
      <c r="C593" s="109" t="s">
        <v>118</v>
      </c>
      <c r="D593" s="1" t="s">
        <v>201</v>
      </c>
      <c r="E593" s="51" t="s">
        <v>316</v>
      </c>
      <c r="F593" s="51">
        <f>2026-2013</f>
        <v>13</v>
      </c>
      <c r="G593" s="6" t="s">
        <v>317</v>
      </c>
      <c r="H593" s="5" t="s">
        <v>2</v>
      </c>
      <c r="I593" s="40" t="s">
        <v>209</v>
      </c>
      <c r="J593" s="67">
        <f>+[1]CONSOLIDADO!$G$378</f>
        <v>54.874551971326163</v>
      </c>
      <c r="K593" s="102"/>
    </row>
    <row r="594" spans="1:11" hidden="1" x14ac:dyDescent="0.25">
      <c r="A594" s="47" t="s">
        <v>223</v>
      </c>
      <c r="B594" s="2" t="s">
        <v>91</v>
      </c>
      <c r="C594" s="110" t="s">
        <v>118</v>
      </c>
      <c r="D594" s="2" t="s">
        <v>201</v>
      </c>
      <c r="E594" s="2"/>
      <c r="F594" s="55">
        <v>10</v>
      </c>
      <c r="G594" s="19" t="s">
        <v>9</v>
      </c>
      <c r="H594" s="23" t="s">
        <v>2</v>
      </c>
      <c r="I594" s="43" t="s">
        <v>209</v>
      </c>
      <c r="J594" s="72">
        <f>+[1]CONSOLIDADO!$G$426</f>
        <v>51.057347670250913</v>
      </c>
      <c r="K594" s="104"/>
    </row>
    <row r="595" spans="1:11" hidden="1" x14ac:dyDescent="0.25">
      <c r="A595" s="30" t="s">
        <v>102</v>
      </c>
      <c r="B595" s="1" t="s">
        <v>105</v>
      </c>
      <c r="C595" s="109" t="s">
        <v>151</v>
      </c>
      <c r="D595" s="1" t="s">
        <v>201</v>
      </c>
      <c r="E595" s="1"/>
      <c r="F595" s="51">
        <v>11</v>
      </c>
      <c r="G595" s="6" t="s">
        <v>120</v>
      </c>
      <c r="H595" s="5" t="s">
        <v>2</v>
      </c>
      <c r="I595" s="40" t="s">
        <v>209</v>
      </c>
      <c r="J595" s="67">
        <f>+[1]CONSOLIDADO!$G$434</f>
        <v>68.458781362007201</v>
      </c>
      <c r="K595" s="102"/>
    </row>
    <row r="596" spans="1:11" hidden="1" x14ac:dyDescent="0.25">
      <c r="A596" s="29" t="s">
        <v>223</v>
      </c>
      <c r="B596" s="8" t="s">
        <v>90</v>
      </c>
      <c r="C596" s="109" t="s">
        <v>151</v>
      </c>
      <c r="D596" s="5" t="s">
        <v>335</v>
      </c>
      <c r="E596" s="5"/>
      <c r="F596" s="51">
        <v>10</v>
      </c>
      <c r="G596" s="6" t="s">
        <v>19</v>
      </c>
      <c r="H596" s="5" t="s">
        <v>2</v>
      </c>
      <c r="I596" s="40" t="s">
        <v>142</v>
      </c>
      <c r="J596" s="67">
        <f>+[1]CONSOLIDADO!$G$502</f>
        <v>33.476702508960578</v>
      </c>
      <c r="K596" s="102"/>
    </row>
    <row r="597" spans="1:11" hidden="1" x14ac:dyDescent="0.25">
      <c r="A597" s="32" t="s">
        <v>224</v>
      </c>
      <c r="B597" s="2" t="s">
        <v>98</v>
      </c>
      <c r="C597" s="109" t="s">
        <v>151</v>
      </c>
      <c r="D597" s="5" t="s">
        <v>293</v>
      </c>
      <c r="E597" s="51" t="s">
        <v>174</v>
      </c>
      <c r="F597" s="51">
        <v>8</v>
      </c>
      <c r="G597" s="6" t="s">
        <v>215</v>
      </c>
      <c r="H597" s="5" t="s">
        <v>160</v>
      </c>
      <c r="I597" s="40" t="s">
        <v>204</v>
      </c>
      <c r="J597" s="178">
        <v>45.833333333333329</v>
      </c>
      <c r="K597" s="102"/>
    </row>
    <row r="598" spans="1:11" hidden="1" x14ac:dyDescent="0.25">
      <c r="A598" s="29" t="s">
        <v>223</v>
      </c>
      <c r="B598" s="8" t="s">
        <v>93</v>
      </c>
      <c r="C598" s="109" t="s">
        <v>151</v>
      </c>
      <c r="D598" s="1" t="s">
        <v>293</v>
      </c>
      <c r="E598" s="1"/>
      <c r="F598" s="51">
        <v>9</v>
      </c>
      <c r="G598" s="6" t="s">
        <v>131</v>
      </c>
      <c r="H598" s="5" t="s">
        <v>2</v>
      </c>
      <c r="I598" s="40" t="s">
        <v>204</v>
      </c>
      <c r="J598" s="66">
        <v>62.293906810035843</v>
      </c>
      <c r="K598" s="102"/>
    </row>
    <row r="599" spans="1:11" hidden="1" x14ac:dyDescent="0.25">
      <c r="A599" s="32" t="s">
        <v>224</v>
      </c>
      <c r="B599" s="2" t="s">
        <v>241</v>
      </c>
      <c r="C599" s="109" t="s">
        <v>151</v>
      </c>
      <c r="D599" s="5" t="s">
        <v>293</v>
      </c>
      <c r="E599" s="51" t="s">
        <v>167</v>
      </c>
      <c r="F599" s="51">
        <v>9</v>
      </c>
      <c r="G599" s="6" t="s">
        <v>35</v>
      </c>
      <c r="H599" s="5" t="s">
        <v>160</v>
      </c>
      <c r="I599" s="40" t="s">
        <v>204</v>
      </c>
      <c r="J599" s="67" t="s">
        <v>296</v>
      </c>
      <c r="K599" s="102"/>
    </row>
    <row r="600" spans="1:11" hidden="1" x14ac:dyDescent="0.25">
      <c r="A600" s="127" t="s">
        <v>224</v>
      </c>
      <c r="B600" s="9" t="s">
        <v>96</v>
      </c>
      <c r="C600" s="111" t="s">
        <v>151</v>
      </c>
      <c r="D600" s="10" t="s">
        <v>293</v>
      </c>
      <c r="E600" s="52" t="s">
        <v>153</v>
      </c>
      <c r="F600" s="52">
        <v>10</v>
      </c>
      <c r="G600" s="11" t="s">
        <v>220</v>
      </c>
      <c r="H600" s="10" t="s">
        <v>2</v>
      </c>
      <c r="I600" s="41" t="s">
        <v>204</v>
      </c>
      <c r="J600" s="70">
        <f>+[1]CONSOLIDADO!$G$129</f>
        <v>66.021505376344081</v>
      </c>
      <c r="K600" s="102"/>
    </row>
    <row r="601" spans="1:11" hidden="1" x14ac:dyDescent="0.25">
      <c r="A601" s="32" t="s">
        <v>224</v>
      </c>
      <c r="B601" s="2" t="s">
        <v>99</v>
      </c>
      <c r="C601" s="109" t="s">
        <v>151</v>
      </c>
      <c r="D601" s="5" t="s">
        <v>293</v>
      </c>
      <c r="E601" s="5"/>
      <c r="F601" s="51">
        <v>10</v>
      </c>
      <c r="G601" s="6" t="s">
        <v>9</v>
      </c>
      <c r="H601" s="1" t="s">
        <v>175</v>
      </c>
      <c r="I601" s="40" t="s">
        <v>204</v>
      </c>
      <c r="J601" s="67" t="s">
        <v>296</v>
      </c>
      <c r="K601" s="102"/>
    </row>
    <row r="602" spans="1:11" hidden="1" x14ac:dyDescent="0.25">
      <c r="A602" s="29" t="s">
        <v>110</v>
      </c>
      <c r="B602" s="8" t="s">
        <v>116</v>
      </c>
      <c r="C602" s="109" t="s">
        <v>151</v>
      </c>
      <c r="D602" s="5" t="s">
        <v>293</v>
      </c>
      <c r="E602" s="5"/>
      <c r="F602" s="51">
        <v>8</v>
      </c>
      <c r="G602" s="6" t="s">
        <v>215</v>
      </c>
      <c r="H602" s="8" t="s">
        <v>150</v>
      </c>
      <c r="I602" s="40" t="s">
        <v>204</v>
      </c>
      <c r="J602" s="67" t="s">
        <v>296</v>
      </c>
      <c r="K602" s="102"/>
    </row>
    <row r="603" spans="1:11" hidden="1" x14ac:dyDescent="0.25">
      <c r="A603" s="32" t="s">
        <v>224</v>
      </c>
      <c r="B603" s="2" t="s">
        <v>253</v>
      </c>
      <c r="C603" s="109" t="s">
        <v>151</v>
      </c>
      <c r="D603" s="5" t="s">
        <v>293</v>
      </c>
      <c r="E603" s="51" t="s">
        <v>168</v>
      </c>
      <c r="F603" s="51">
        <v>10</v>
      </c>
      <c r="G603" s="6" t="s">
        <v>19</v>
      </c>
      <c r="H603" s="5" t="s">
        <v>2</v>
      </c>
      <c r="I603" s="40" t="s">
        <v>204</v>
      </c>
      <c r="J603" s="67">
        <f>+'[10]AGENDA PÚBLICA'!$F$23</f>
        <v>100</v>
      </c>
      <c r="K603" s="102"/>
    </row>
    <row r="604" spans="1:11" hidden="1" x14ac:dyDescent="0.25">
      <c r="A604" s="196" t="s">
        <v>110</v>
      </c>
      <c r="B604" s="197" t="s">
        <v>113</v>
      </c>
      <c r="C604" s="198" t="s">
        <v>151</v>
      </c>
      <c r="D604" s="199" t="s">
        <v>157</v>
      </c>
      <c r="E604" s="200"/>
      <c r="F604" s="201">
        <v>10</v>
      </c>
      <c r="G604" s="202" t="s">
        <v>381</v>
      </c>
      <c r="H604" s="199" t="s">
        <v>1</v>
      </c>
      <c r="I604" s="203" t="s">
        <v>125</v>
      </c>
      <c r="J604" s="204" t="s">
        <v>296</v>
      </c>
      <c r="K604" s="205"/>
    </row>
    <row r="605" spans="1:11" hidden="1" x14ac:dyDescent="0.25">
      <c r="A605" s="169" t="s">
        <v>224</v>
      </c>
      <c r="B605" s="125" t="s">
        <v>100</v>
      </c>
      <c r="C605" s="109" t="s">
        <v>151</v>
      </c>
      <c r="D605" s="5" t="s">
        <v>293</v>
      </c>
      <c r="E605" s="113" t="s">
        <v>180</v>
      </c>
      <c r="F605" s="113">
        <f>2023-2016</f>
        <v>7</v>
      </c>
      <c r="G605" s="114" t="s">
        <v>216</v>
      </c>
      <c r="H605" s="5" t="s">
        <v>160</v>
      </c>
      <c r="I605" s="115" t="s">
        <v>204</v>
      </c>
      <c r="J605" s="116">
        <f>+[1]CONSOLIDADO!$G$387</f>
        <v>65.833333333333343</v>
      </c>
      <c r="K605" s="102"/>
    </row>
  </sheetData>
  <dataConsolidate/>
  <dataValidations count="7">
    <dataValidation type="list" allowBlank="1" showInputMessage="1" showErrorMessage="1" sqref="I2:I605">
      <formula1>$T$2:$T$44</formula1>
    </dataValidation>
    <dataValidation type="list" allowBlank="1" showInputMessage="1" showErrorMessage="1" sqref="H2:H605">
      <formula1>$L$2:$L$7</formula1>
    </dataValidation>
    <dataValidation type="list" allowBlank="1" showInputMessage="1" showErrorMessage="1" sqref="C2:C605">
      <formula1>$L$10:$L$11</formula1>
    </dataValidation>
    <dataValidation type="list" allowBlank="1" showInputMessage="1" showErrorMessage="1" sqref="B2:B605">
      <formula1>$R$2:$R$116</formula1>
    </dataValidation>
    <dataValidation type="list" allowBlank="1" showInputMessage="1" showErrorMessage="1" sqref="A2:A605">
      <formula1>$P$2:$P$16</formula1>
    </dataValidation>
    <dataValidation type="list" allowBlank="1" showInputMessage="1" showErrorMessage="1" sqref="D2:D605">
      <formula1>$N$2:$N$51</formula1>
    </dataValidation>
    <dataValidation type="list" allowBlank="1" showInputMessage="1" showErrorMessage="1" sqref="A606:B1048576 G606:G1048576 B1 H1">
      <formula1>#REF!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Dashboard</vt:lpstr>
      <vt:lpstr>Tablas</vt:lpstr>
      <vt:lpstr>Hoja1</vt:lpstr>
      <vt:lpstr>Consolidado Final</vt:lpstr>
      <vt:lpstr>PP Juventud</vt:lpstr>
      <vt:lpstr>Juventud</vt:lpstr>
      <vt:lpstr>PIIA familia y social</vt:lpstr>
      <vt:lpstr>PPpyba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Sofía Becerra</dc:creator>
  <cp:keywords/>
  <dc:description/>
  <cp:lastModifiedBy>Fabiola Pardo Pardo</cp:lastModifiedBy>
  <cp:revision/>
  <dcterms:created xsi:type="dcterms:W3CDTF">2021-10-14T19:48:40Z</dcterms:created>
  <dcterms:modified xsi:type="dcterms:W3CDTF">2023-04-17T20:13:03Z</dcterms:modified>
  <cp:category/>
  <cp:contentStatus/>
</cp:coreProperties>
</file>