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https://d.docs.live.net/e213746c67ab4efb/Documentos/PLANEACIÓN/SEGUIMIENTO PDD/PLAN DE ACCIÓN/"/>
    </mc:Choice>
  </mc:AlternateContent>
  <xr:revisionPtr revIDLastSave="0" documentId="8_{1D580EB8-1D31-4F85-BA6D-7059587F4099}" xr6:coauthVersionLast="47" xr6:coauthVersionMax="47" xr10:uidLastSave="{00000000-0000-0000-0000-000000000000}"/>
  <bookViews>
    <workbookView xWindow="-108" yWindow="-108" windowWidth="23256" windowHeight="12576" xr2:uid="{DC7B9614-C769-41FA-96D0-E25A3DEE6740}"/>
  </bookViews>
  <sheets>
    <sheet name="Plantilla reporte PA SA" sheetId="1" r:id="rId1"/>
  </sheets>
  <definedNames>
    <definedName name="_xlnm._FilterDatabase" localSheetId="0" hidden="1">'Plantilla reporte PA SA'!$A$12:$AM$1133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K268" i="1" l="1"/>
  <c r="AK269" i="1"/>
  <c r="AK270" i="1"/>
  <c r="AK271" i="1"/>
  <c r="AK272" i="1"/>
  <c r="AK273" i="1"/>
  <c r="AK274" i="1"/>
  <c r="AK275" i="1"/>
  <c r="AK276" i="1"/>
  <c r="AK277" i="1"/>
  <c r="AK278" i="1"/>
  <c r="AK279" i="1"/>
  <c r="AK280" i="1"/>
  <c r="AK281" i="1"/>
  <c r="AK282" i="1"/>
  <c r="AK283" i="1"/>
  <c r="AK284" i="1"/>
  <c r="AK285" i="1"/>
  <c r="AK286" i="1"/>
  <c r="AK287" i="1"/>
  <c r="AK288" i="1"/>
  <c r="AK289" i="1"/>
  <c r="AK290" i="1"/>
  <c r="AK291" i="1"/>
  <c r="AK292" i="1"/>
  <c r="AK293" i="1"/>
  <c r="AK294" i="1"/>
  <c r="AK295" i="1"/>
  <c r="AK296" i="1"/>
  <c r="AK297" i="1"/>
  <c r="AK298" i="1"/>
  <c r="AK299" i="1"/>
  <c r="AK300" i="1"/>
  <c r="AK362" i="1"/>
  <c r="AK363" i="1"/>
  <c r="AK364" i="1"/>
  <c r="AK365" i="1"/>
  <c r="AK366" i="1"/>
  <c r="AK367" i="1"/>
  <c r="AK368" i="1"/>
  <c r="AK369" i="1"/>
  <c r="AK370" i="1"/>
  <c r="AK371" i="1"/>
  <c r="AK372" i="1"/>
  <c r="AK373" i="1"/>
  <c r="AK374" i="1"/>
  <c r="AK375" i="1"/>
  <c r="AK376" i="1"/>
  <c r="AK377" i="1"/>
  <c r="AK378" i="1"/>
  <c r="AK379" i="1"/>
  <c r="AK380" i="1"/>
  <c r="AK415" i="1"/>
  <c r="AK416" i="1"/>
  <c r="AK617" i="1"/>
  <c r="AK618" i="1"/>
  <c r="AK619" i="1"/>
  <c r="AK620" i="1"/>
  <c r="AK621" i="1"/>
  <c r="AK622" i="1"/>
  <c r="AK623" i="1"/>
  <c r="AK624" i="1"/>
  <c r="AK625" i="1"/>
  <c r="AK626" i="1"/>
  <c r="AK627" i="1"/>
  <c r="AK628" i="1"/>
  <c r="AK629" i="1"/>
  <c r="AK630" i="1"/>
  <c r="AK631" i="1"/>
  <c r="AK632" i="1"/>
  <c r="AK633" i="1"/>
  <c r="AK634" i="1"/>
  <c r="AK635" i="1"/>
  <c r="AK636" i="1"/>
  <c r="AK637" i="1"/>
  <c r="AK638" i="1"/>
  <c r="AK639" i="1"/>
  <c r="AK640" i="1"/>
  <c r="AK641" i="1"/>
  <c r="AK642" i="1"/>
  <c r="AK643" i="1"/>
  <c r="AK644" i="1"/>
  <c r="AK866" i="1"/>
  <c r="AK867" i="1"/>
  <c r="AK868" i="1"/>
  <c r="AK999" i="1"/>
  <c r="AK1000" i="1"/>
  <c r="AK1001" i="1"/>
  <c r="AK1002" i="1"/>
  <c r="AK1003" i="1"/>
  <c r="AK1004" i="1"/>
  <c r="AK1005" i="1"/>
  <c r="AK1006" i="1"/>
  <c r="AK1007" i="1"/>
  <c r="AK1008" i="1"/>
  <c r="AK1009" i="1"/>
  <c r="AK1010" i="1"/>
  <c r="AK1011" i="1"/>
  <c r="AK1012" i="1"/>
  <c r="AK1013" i="1"/>
  <c r="AK1014" i="1"/>
  <c r="AK1015" i="1"/>
  <c r="AK1016" i="1"/>
  <c r="AK1017" i="1"/>
  <c r="AK1018" i="1"/>
  <c r="AK1019" i="1"/>
  <c r="AK1020" i="1"/>
  <c r="AK1021" i="1"/>
  <c r="AK1022" i="1"/>
  <c r="AK1023" i="1"/>
  <c r="AK1024" i="1"/>
  <c r="AK1025" i="1"/>
  <c r="AK1026" i="1"/>
  <c r="AK1027" i="1"/>
  <c r="AK1028" i="1"/>
  <c r="AK1029" i="1"/>
  <c r="AK1030" i="1"/>
  <c r="AK1037" i="1"/>
  <c r="AK1038" i="1"/>
  <c r="AK1039" i="1"/>
  <c r="AK1040" i="1"/>
  <c r="AK1041" i="1"/>
  <c r="AK1042" i="1"/>
  <c r="AK1043" i="1"/>
  <c r="AK1044" i="1"/>
  <c r="AK1045" i="1"/>
  <c r="AK1073" i="1"/>
  <c r="AK1074" i="1"/>
  <c r="AK1075" i="1"/>
  <c r="AK1076" i="1"/>
  <c r="AK1077" i="1"/>
  <c r="AK1078" i="1"/>
  <c r="AK1079" i="1"/>
  <c r="AK1080" i="1"/>
  <c r="AK1081" i="1"/>
  <c r="AK1082" i="1"/>
  <c r="AK1083" i="1"/>
  <c r="AK1085" i="1"/>
  <c r="AK1086" i="1"/>
  <c r="AK1087" i="1"/>
  <c r="AK1088" i="1"/>
  <c r="AK1089" i="1"/>
  <c r="AK1090" i="1"/>
  <c r="AK1091" i="1"/>
  <c r="AK1092" i="1"/>
  <c r="AK1093" i="1"/>
  <c r="AK1094" i="1"/>
  <c r="AK1095" i="1"/>
  <c r="AK1096" i="1"/>
  <c r="AK1097" i="1"/>
  <c r="AK1098" i="1"/>
  <c r="AK1099" i="1"/>
  <c r="AK1100" i="1"/>
  <c r="AK1101" i="1"/>
  <c r="AK1102" i="1"/>
  <c r="AK1103" i="1"/>
  <c r="AK1104" i="1"/>
  <c r="AK1105" i="1"/>
  <c r="AK1107" i="1"/>
  <c r="AK1108" i="1"/>
  <c r="AK1109" i="1"/>
  <c r="AK1110" i="1"/>
  <c r="AK1111" i="1"/>
  <c r="AK1112" i="1"/>
  <c r="AK1113" i="1"/>
  <c r="AK1114" i="1"/>
  <c r="AK1116" i="1"/>
  <c r="AK1117" i="1"/>
  <c r="AK1118" i="1"/>
  <c r="AK1119" i="1"/>
  <c r="AK1120" i="1"/>
  <c r="AK1122" i="1"/>
  <c r="AK1123" i="1"/>
  <c r="AK1124" i="1"/>
  <c r="AF40" i="1"/>
  <c r="AF39" i="1"/>
  <c r="AF41" i="1"/>
  <c r="AF42" i="1"/>
  <c r="AF43" i="1"/>
  <c r="AF44" i="1"/>
  <c r="AF45" i="1"/>
  <c r="AF46" i="1"/>
  <c r="AF47" i="1"/>
  <c r="AF48" i="1"/>
  <c r="AF49" i="1"/>
  <c r="AF50" i="1"/>
  <c r="AF51" i="1"/>
  <c r="AF52" i="1"/>
  <c r="AF53" i="1"/>
  <c r="AF54" i="1"/>
  <c r="AF55" i="1"/>
  <c r="AF56" i="1"/>
  <c r="AF57" i="1"/>
  <c r="AF58" i="1"/>
  <c r="AF59" i="1"/>
  <c r="AF60" i="1"/>
  <c r="AF61" i="1"/>
  <c r="AF62" i="1"/>
  <c r="AF63" i="1"/>
  <c r="AF64" i="1"/>
  <c r="AF65" i="1"/>
  <c r="AF66" i="1"/>
  <c r="AF67" i="1"/>
  <c r="AF68" i="1"/>
  <c r="AF69" i="1"/>
  <c r="AF70" i="1"/>
  <c r="AF71" i="1"/>
  <c r="AF72" i="1"/>
  <c r="AF73" i="1"/>
  <c r="AF74" i="1"/>
  <c r="AF75" i="1"/>
  <c r="AF76" i="1"/>
  <c r="AF77" i="1"/>
  <c r="AF78" i="1"/>
  <c r="AF79" i="1"/>
  <c r="AF80" i="1"/>
  <c r="AF81" i="1"/>
  <c r="AF82" i="1"/>
  <c r="AF83" i="1"/>
  <c r="AF84" i="1"/>
  <c r="AF85" i="1"/>
  <c r="AF86" i="1"/>
  <c r="AF87" i="1"/>
  <c r="AF88" i="1"/>
  <c r="AF89" i="1"/>
  <c r="AF90" i="1"/>
  <c r="AF91" i="1"/>
  <c r="AF92" i="1"/>
  <c r="AF93" i="1"/>
  <c r="AF94" i="1"/>
  <c r="AF95" i="1"/>
  <c r="AF96" i="1"/>
  <c r="AF97" i="1"/>
  <c r="AF98" i="1"/>
  <c r="AF99" i="1"/>
  <c r="AF100" i="1"/>
  <c r="AF101" i="1"/>
  <c r="AF102" i="1"/>
  <c r="AF103" i="1"/>
  <c r="AF104" i="1"/>
  <c r="AF105" i="1"/>
  <c r="AF106" i="1"/>
  <c r="AF107" i="1"/>
  <c r="AF108" i="1"/>
  <c r="AF109" i="1"/>
  <c r="AF110" i="1"/>
  <c r="AF111" i="1"/>
  <c r="AF112" i="1"/>
  <c r="AF113" i="1"/>
  <c r="AF114" i="1"/>
  <c r="AF115" i="1"/>
  <c r="AF116" i="1"/>
  <c r="AF117" i="1"/>
  <c r="AF118" i="1"/>
  <c r="AF119" i="1"/>
  <c r="AF120" i="1"/>
  <c r="AF121" i="1"/>
  <c r="AF122" i="1"/>
  <c r="AF123" i="1"/>
  <c r="AF124" i="1"/>
  <c r="AF125" i="1"/>
  <c r="AF126" i="1"/>
  <c r="AF127" i="1"/>
  <c r="AF128" i="1"/>
  <c r="AF129" i="1"/>
  <c r="AF130" i="1"/>
  <c r="AF131" i="1"/>
  <c r="AF132" i="1"/>
  <c r="AF133" i="1"/>
  <c r="AF134" i="1"/>
  <c r="AF135" i="1"/>
  <c r="AF136" i="1"/>
  <c r="AF137" i="1"/>
  <c r="AF138" i="1"/>
  <c r="AF139" i="1"/>
  <c r="AF140" i="1"/>
  <c r="AF141" i="1"/>
  <c r="AF142" i="1"/>
  <c r="AF143" i="1"/>
  <c r="AF144" i="1"/>
  <c r="AF145" i="1"/>
  <c r="AF146" i="1"/>
  <c r="AF147" i="1"/>
  <c r="AF148" i="1"/>
  <c r="AF149" i="1"/>
  <c r="AF150" i="1"/>
  <c r="AF151" i="1"/>
  <c r="AF152" i="1"/>
  <c r="AF153" i="1"/>
  <c r="AF154" i="1"/>
  <c r="AF155" i="1"/>
  <c r="AF156" i="1"/>
  <c r="AF157" i="1"/>
  <c r="AF158" i="1"/>
  <c r="AF159" i="1"/>
  <c r="AF160" i="1"/>
  <c r="AF161" i="1"/>
  <c r="AF162" i="1"/>
  <c r="AF163" i="1"/>
  <c r="AF164" i="1"/>
  <c r="AF165" i="1"/>
  <c r="AF166" i="1"/>
  <c r="AF167" i="1"/>
  <c r="AF168" i="1"/>
  <c r="AF169" i="1"/>
  <c r="AF170" i="1"/>
  <c r="AF171" i="1"/>
  <c r="AF172" i="1"/>
  <c r="AF173" i="1"/>
  <c r="AF174" i="1"/>
  <c r="AF175" i="1"/>
  <c r="AF176" i="1"/>
  <c r="AF177" i="1"/>
  <c r="AF178" i="1"/>
  <c r="AF179" i="1"/>
  <c r="AF180" i="1"/>
  <c r="AF181" i="1"/>
  <c r="AF186" i="1"/>
  <c r="AF194" i="1"/>
  <c r="AF195" i="1"/>
  <c r="AF199" i="1"/>
  <c r="AF201" i="1"/>
  <c r="AF202" i="1"/>
  <c r="AF203" i="1"/>
  <c r="AF204" i="1"/>
  <c r="AF205" i="1"/>
  <c r="AF206" i="1"/>
  <c r="AF207" i="1"/>
  <c r="AF208" i="1"/>
  <c r="AF209" i="1"/>
  <c r="AF210" i="1"/>
  <c r="AF211" i="1"/>
  <c r="AF212" i="1"/>
  <c r="AF213" i="1"/>
  <c r="AF214" i="1"/>
  <c r="AF215" i="1"/>
  <c r="AF216" i="1"/>
  <c r="AF217" i="1"/>
  <c r="AF218" i="1"/>
  <c r="AF219" i="1"/>
  <c r="AF220" i="1"/>
  <c r="AF221" i="1"/>
  <c r="AF222" i="1"/>
  <c r="AF223" i="1"/>
  <c r="AF224" i="1"/>
  <c r="AF225" i="1"/>
  <c r="AF226" i="1"/>
  <c r="AF227" i="1"/>
  <c r="AF228" i="1"/>
  <c r="AF229" i="1"/>
  <c r="AF230" i="1"/>
  <c r="AF231" i="1"/>
  <c r="AF232" i="1"/>
  <c r="AF233" i="1"/>
  <c r="AF234" i="1"/>
  <c r="AF235" i="1"/>
  <c r="AF236" i="1"/>
  <c r="AF238" i="1"/>
  <c r="AF239" i="1"/>
  <c r="AF240" i="1"/>
  <c r="AF241" i="1"/>
  <c r="AF242" i="1"/>
  <c r="AF243" i="1"/>
  <c r="AF244" i="1"/>
  <c r="AF245" i="1"/>
  <c r="AF246" i="1"/>
  <c r="AF247" i="1"/>
  <c r="AF248" i="1"/>
  <c r="AF249" i="1"/>
  <c r="AF250" i="1"/>
  <c r="AF251" i="1"/>
  <c r="AF252" i="1"/>
  <c r="AF253" i="1"/>
  <c r="AF254" i="1"/>
  <c r="AF255" i="1"/>
  <c r="AF256" i="1"/>
  <c r="AF257" i="1"/>
  <c r="AF258" i="1"/>
  <c r="AF259" i="1"/>
  <c r="AF260" i="1"/>
  <c r="AF261" i="1"/>
  <c r="AF262" i="1"/>
  <c r="AF263" i="1"/>
  <c r="AF264" i="1"/>
  <c r="AF265" i="1"/>
  <c r="AF266" i="1"/>
  <c r="AF267" i="1"/>
  <c r="AF268" i="1"/>
  <c r="AF269" i="1"/>
  <c r="AF270" i="1"/>
  <c r="AF271" i="1"/>
  <c r="AF272" i="1"/>
  <c r="AF273" i="1"/>
  <c r="AF274" i="1"/>
  <c r="AF275" i="1"/>
  <c r="AF276" i="1"/>
  <c r="AF277" i="1"/>
  <c r="AF278" i="1"/>
  <c r="AF279" i="1"/>
  <c r="AF280" i="1"/>
  <c r="AF281" i="1"/>
  <c r="AF282" i="1"/>
  <c r="AF283" i="1"/>
  <c r="AF284" i="1"/>
  <c r="AF285" i="1"/>
  <c r="AF286" i="1"/>
  <c r="AF287" i="1"/>
  <c r="AF288" i="1"/>
  <c r="AF289" i="1"/>
  <c r="AF290" i="1"/>
  <c r="AF291" i="1"/>
  <c r="AF292" i="1"/>
  <c r="AF293" i="1"/>
  <c r="AF294" i="1"/>
  <c r="AF295" i="1"/>
  <c r="AF296" i="1"/>
  <c r="AF297" i="1"/>
  <c r="AF298" i="1"/>
  <c r="AF299" i="1"/>
  <c r="AF300" i="1"/>
  <c r="AF301" i="1"/>
  <c r="AF302" i="1"/>
  <c r="AF303" i="1"/>
  <c r="AF304" i="1"/>
  <c r="AF305" i="1"/>
  <c r="AF306" i="1"/>
  <c r="AF307" i="1"/>
  <c r="AF308" i="1"/>
  <c r="AF310" i="1"/>
  <c r="AF311" i="1"/>
  <c r="AF316" i="1"/>
  <c r="AF317" i="1"/>
  <c r="AF318" i="1"/>
  <c r="AF321" i="1"/>
  <c r="AF322" i="1"/>
  <c r="AF328" i="1"/>
  <c r="AF329" i="1"/>
  <c r="AF330" i="1"/>
  <c r="AF332" i="1"/>
  <c r="AF333" i="1"/>
  <c r="AF334" i="1"/>
  <c r="AF335" i="1"/>
  <c r="AF336" i="1"/>
  <c r="AF337" i="1"/>
  <c r="AF339" i="1"/>
  <c r="AF341" i="1"/>
  <c r="AF343" i="1"/>
  <c r="AF345" i="1"/>
  <c r="AF346" i="1"/>
  <c r="AF347" i="1"/>
  <c r="AF349" i="1"/>
  <c r="AF351" i="1"/>
  <c r="AF353" i="1"/>
  <c r="AF357" i="1"/>
  <c r="AF358" i="1"/>
  <c r="AF360" i="1"/>
  <c r="AF361" i="1"/>
  <c r="AF362" i="1"/>
  <c r="AF363" i="1"/>
  <c r="AF364" i="1"/>
  <c r="AF365" i="1"/>
  <c r="AF366" i="1"/>
  <c r="AF367" i="1"/>
  <c r="AF368" i="1"/>
  <c r="AF369" i="1"/>
  <c r="AF370" i="1"/>
  <c r="AF371" i="1"/>
  <c r="AF372" i="1"/>
  <c r="AF373" i="1"/>
  <c r="AF374" i="1"/>
  <c r="AF375" i="1"/>
  <c r="AF376" i="1"/>
  <c r="AF377" i="1"/>
  <c r="AF378" i="1"/>
  <c r="AF379" i="1"/>
  <c r="AF380" i="1"/>
  <c r="AF381" i="1"/>
  <c r="AF382" i="1"/>
  <c r="AF383" i="1"/>
  <c r="AF384" i="1"/>
  <c r="AF385" i="1"/>
  <c r="AF386" i="1"/>
  <c r="AF387" i="1"/>
  <c r="AF388" i="1"/>
  <c r="AF389" i="1"/>
  <c r="AF390" i="1"/>
  <c r="AF391" i="1"/>
  <c r="AF392" i="1"/>
  <c r="AF393" i="1"/>
  <c r="AF394" i="1"/>
  <c r="AF395" i="1"/>
  <c r="AF396" i="1"/>
  <c r="AF397" i="1"/>
  <c r="AF398" i="1"/>
  <c r="AF399" i="1"/>
  <c r="AF400" i="1"/>
  <c r="AF401" i="1"/>
  <c r="AF402" i="1"/>
  <c r="AF403" i="1"/>
  <c r="AF404" i="1"/>
  <c r="AF405" i="1"/>
  <c r="AF406" i="1"/>
  <c r="AF407" i="1"/>
  <c r="AF408" i="1"/>
  <c r="AF409" i="1"/>
  <c r="AF410" i="1"/>
  <c r="AF411" i="1"/>
  <c r="AF412" i="1"/>
  <c r="AF413" i="1"/>
  <c r="AF414" i="1"/>
  <c r="AF415" i="1"/>
  <c r="AF416" i="1"/>
  <c r="AF417" i="1"/>
  <c r="AF418" i="1"/>
  <c r="AF419" i="1"/>
  <c r="AF420" i="1"/>
  <c r="AF421" i="1"/>
  <c r="AF422" i="1"/>
  <c r="AF423" i="1"/>
  <c r="AF424" i="1"/>
  <c r="AF425" i="1"/>
  <c r="AF426" i="1"/>
  <c r="AF427" i="1"/>
  <c r="AF428" i="1"/>
  <c r="AF429" i="1"/>
  <c r="AF430" i="1"/>
  <c r="AF431" i="1"/>
  <c r="AF432" i="1"/>
  <c r="AF433" i="1"/>
  <c r="AF434" i="1"/>
  <c r="AF435" i="1"/>
  <c r="AF436" i="1"/>
  <c r="AF437" i="1"/>
  <c r="AF438" i="1"/>
  <c r="AF439" i="1"/>
  <c r="AF440" i="1"/>
  <c r="AF441" i="1"/>
  <c r="AF442" i="1"/>
  <c r="AF443" i="1"/>
  <c r="AF444" i="1"/>
  <c r="AF445" i="1"/>
  <c r="AF446" i="1"/>
  <c r="AF447" i="1"/>
  <c r="AF448" i="1"/>
  <c r="AF449" i="1"/>
  <c r="AF450" i="1"/>
  <c r="AF451" i="1"/>
  <c r="AF452" i="1"/>
  <c r="AF453" i="1"/>
  <c r="AF454" i="1"/>
  <c r="AF455" i="1"/>
  <c r="AF456" i="1"/>
  <c r="AF457" i="1"/>
  <c r="AF458" i="1"/>
  <c r="AF459" i="1"/>
  <c r="AF460" i="1"/>
  <c r="AF461" i="1"/>
  <c r="AF463" i="1"/>
  <c r="AF464" i="1"/>
  <c r="AF465" i="1"/>
  <c r="AF466" i="1"/>
  <c r="AF467" i="1"/>
  <c r="AF468" i="1"/>
  <c r="AF469" i="1"/>
  <c r="AF470" i="1"/>
  <c r="AF471" i="1"/>
  <c r="AF472" i="1"/>
  <c r="AF473" i="1"/>
  <c r="AF474" i="1"/>
  <c r="AF475" i="1"/>
  <c r="AF476" i="1"/>
  <c r="AF477" i="1"/>
  <c r="AF478" i="1"/>
  <c r="AF479" i="1"/>
  <c r="AF480" i="1"/>
  <c r="AF481" i="1"/>
  <c r="AF482" i="1"/>
  <c r="AF483" i="1"/>
  <c r="AF484" i="1"/>
  <c r="AF485" i="1"/>
  <c r="AF486" i="1"/>
  <c r="AF489" i="1"/>
  <c r="AF490" i="1"/>
  <c r="AF491" i="1"/>
  <c r="AF492" i="1"/>
  <c r="AF493" i="1"/>
  <c r="AF494" i="1"/>
  <c r="AF495" i="1"/>
  <c r="AF496" i="1"/>
  <c r="AF497" i="1"/>
  <c r="AF498" i="1"/>
  <c r="AF499" i="1"/>
  <c r="AF500" i="1"/>
  <c r="AF501" i="1"/>
  <c r="AF502" i="1"/>
  <c r="AF503" i="1"/>
  <c r="AF504" i="1"/>
  <c r="AF505" i="1"/>
  <c r="AF506" i="1"/>
  <c r="AF507" i="1"/>
  <c r="AF508" i="1"/>
  <c r="AF509" i="1"/>
  <c r="AF510" i="1"/>
  <c r="AF511" i="1"/>
  <c r="AF512" i="1"/>
  <c r="AF513" i="1"/>
  <c r="AF514" i="1"/>
  <c r="AF515" i="1"/>
  <c r="AF516" i="1"/>
  <c r="AF517" i="1"/>
  <c r="AF518" i="1"/>
  <c r="AF519" i="1"/>
  <c r="AF520" i="1"/>
  <c r="AF521" i="1"/>
  <c r="AF522" i="1"/>
  <c r="AF523" i="1"/>
  <c r="AF524" i="1"/>
  <c r="AF526" i="1"/>
  <c r="AF527" i="1"/>
  <c r="AF528" i="1"/>
  <c r="AF529" i="1"/>
  <c r="AF530" i="1"/>
  <c r="AF531" i="1"/>
  <c r="AF532" i="1"/>
  <c r="AF533" i="1"/>
  <c r="AF534" i="1"/>
  <c r="AF535" i="1"/>
  <c r="AF536" i="1"/>
  <c r="AF537" i="1"/>
  <c r="AF538" i="1"/>
  <c r="AF540" i="1"/>
  <c r="AF541" i="1"/>
  <c r="AF542" i="1"/>
  <c r="AF543" i="1"/>
  <c r="AF544" i="1"/>
  <c r="AF545" i="1"/>
  <c r="AF546" i="1"/>
  <c r="AF547" i="1"/>
  <c r="AF548" i="1"/>
  <c r="AF549" i="1"/>
  <c r="AF550" i="1"/>
  <c r="AF551" i="1"/>
  <c r="AF552" i="1"/>
  <c r="AF553" i="1"/>
  <c r="AF554" i="1"/>
  <c r="AF555" i="1"/>
  <c r="AF556" i="1"/>
  <c r="AF557" i="1"/>
  <c r="AF558" i="1"/>
  <c r="AF559" i="1"/>
  <c r="AF560" i="1"/>
  <c r="AF561" i="1"/>
  <c r="AF562" i="1"/>
  <c r="AF563" i="1"/>
  <c r="AF564" i="1"/>
  <c r="AF565" i="1"/>
  <c r="AF566" i="1"/>
  <c r="AF567" i="1"/>
  <c r="AF568" i="1"/>
  <c r="AF569" i="1"/>
  <c r="AF570" i="1"/>
  <c r="AF571" i="1"/>
  <c r="AF572" i="1"/>
  <c r="AF573" i="1"/>
  <c r="AF574" i="1"/>
  <c r="AF575" i="1"/>
  <c r="AF576" i="1"/>
  <c r="AF577" i="1"/>
  <c r="AF578" i="1"/>
  <c r="AF579" i="1"/>
  <c r="AF580" i="1"/>
  <c r="AF581" i="1"/>
  <c r="AF582" i="1"/>
  <c r="AF583" i="1"/>
  <c r="AF584" i="1"/>
  <c r="AF585" i="1"/>
  <c r="AF586" i="1"/>
  <c r="AF587" i="1"/>
  <c r="AF588" i="1"/>
  <c r="AF589" i="1"/>
  <c r="AF590" i="1"/>
  <c r="AF591" i="1"/>
  <c r="AF592" i="1"/>
  <c r="AF593" i="1"/>
  <c r="AF594" i="1"/>
  <c r="AF595" i="1"/>
  <c r="AF596" i="1"/>
  <c r="AF597" i="1"/>
  <c r="AF598" i="1"/>
  <c r="AF599" i="1"/>
  <c r="AF600" i="1"/>
  <c r="AF601" i="1"/>
  <c r="AF602" i="1"/>
  <c r="AF603" i="1"/>
  <c r="AF604" i="1"/>
  <c r="AF605" i="1"/>
  <c r="AF606" i="1"/>
  <c r="AF607" i="1"/>
  <c r="AF608" i="1"/>
  <c r="AF609" i="1"/>
  <c r="AF610" i="1"/>
  <c r="AF611" i="1"/>
  <c r="AF612" i="1"/>
  <c r="AF613" i="1"/>
  <c r="AF614" i="1"/>
  <c r="AF615" i="1"/>
  <c r="AF616" i="1"/>
  <c r="AF617" i="1"/>
  <c r="AF618" i="1"/>
  <c r="AF619" i="1"/>
  <c r="AF620" i="1"/>
  <c r="AF621" i="1"/>
  <c r="AF622" i="1"/>
  <c r="AF623" i="1"/>
  <c r="AF624" i="1"/>
  <c r="AF625" i="1"/>
  <c r="AF626" i="1"/>
  <c r="AF627" i="1"/>
  <c r="AF628" i="1"/>
  <c r="AF629" i="1"/>
  <c r="AF630" i="1"/>
  <c r="AF631" i="1"/>
  <c r="AF632" i="1"/>
  <c r="AF633" i="1"/>
  <c r="AF634" i="1"/>
  <c r="AF635" i="1"/>
  <c r="AF636" i="1"/>
  <c r="AF637" i="1"/>
  <c r="AF638" i="1"/>
  <c r="AF639" i="1"/>
  <c r="AF640" i="1"/>
  <c r="AF641" i="1"/>
  <c r="AF642" i="1"/>
  <c r="AF643" i="1"/>
  <c r="AF644" i="1"/>
  <c r="AF645" i="1"/>
  <c r="AF646" i="1"/>
  <c r="AF647" i="1"/>
  <c r="AF648" i="1"/>
  <c r="AF649" i="1"/>
  <c r="AF650" i="1"/>
  <c r="AF651" i="1"/>
  <c r="AF652" i="1"/>
  <c r="AF653" i="1"/>
  <c r="AF654" i="1"/>
  <c r="AF655" i="1"/>
  <c r="AF656" i="1"/>
  <c r="AF657" i="1"/>
  <c r="AF658" i="1"/>
  <c r="AF659" i="1"/>
  <c r="AF660" i="1"/>
  <c r="AF661" i="1"/>
  <c r="AF662" i="1"/>
  <c r="AF663" i="1"/>
  <c r="AF664" i="1"/>
  <c r="AF665" i="1"/>
  <c r="AF666" i="1"/>
  <c r="AF667" i="1"/>
  <c r="AF668" i="1"/>
  <c r="AF669" i="1"/>
  <c r="AF670" i="1"/>
  <c r="AF671" i="1"/>
  <c r="AF672" i="1"/>
  <c r="AF673" i="1"/>
  <c r="AF674" i="1"/>
  <c r="AF675" i="1"/>
  <c r="AF676" i="1"/>
  <c r="AF677" i="1"/>
  <c r="AF678" i="1"/>
  <c r="AF679" i="1"/>
  <c r="AF680" i="1"/>
  <c r="AF681" i="1"/>
  <c r="AF682" i="1"/>
  <c r="AF683" i="1"/>
  <c r="AF684" i="1"/>
  <c r="AF685" i="1"/>
  <c r="AF686" i="1"/>
  <c r="AF687" i="1"/>
  <c r="AF688" i="1"/>
  <c r="AF689" i="1"/>
  <c r="AF690" i="1"/>
  <c r="AF691" i="1"/>
  <c r="AF692" i="1"/>
  <c r="AF693" i="1"/>
  <c r="AF694" i="1"/>
  <c r="AF695" i="1"/>
  <c r="AF696" i="1"/>
  <c r="AF697" i="1"/>
  <c r="AF698" i="1"/>
  <c r="AF699" i="1"/>
  <c r="AF700" i="1"/>
  <c r="AF701" i="1"/>
  <c r="AF702" i="1"/>
  <c r="AF703" i="1"/>
  <c r="AF704" i="1"/>
  <c r="AF705" i="1"/>
  <c r="AF706" i="1"/>
  <c r="AF707" i="1"/>
  <c r="AF708" i="1"/>
  <c r="AF709" i="1"/>
  <c r="AF710" i="1"/>
  <c r="AF711" i="1"/>
  <c r="AF712" i="1"/>
  <c r="AF713" i="1"/>
  <c r="AF714" i="1"/>
  <c r="AF715" i="1"/>
  <c r="AF716" i="1"/>
  <c r="AF717" i="1"/>
  <c r="AF718" i="1"/>
  <c r="AF719" i="1"/>
  <c r="AF720" i="1"/>
  <c r="AF721" i="1"/>
  <c r="AF722" i="1"/>
  <c r="AF723" i="1"/>
  <c r="AF724" i="1"/>
  <c r="AF725" i="1"/>
  <c r="AF726" i="1"/>
  <c r="AF727" i="1"/>
  <c r="AF728" i="1"/>
  <c r="AF729" i="1"/>
  <c r="AF730" i="1"/>
  <c r="AF731" i="1"/>
  <c r="AF732" i="1"/>
  <c r="AF733" i="1"/>
  <c r="AF734" i="1"/>
  <c r="AF735" i="1"/>
  <c r="AF736" i="1"/>
  <c r="AF737" i="1"/>
  <c r="AF738" i="1"/>
  <c r="AF739" i="1"/>
  <c r="AF740" i="1"/>
  <c r="AF741" i="1"/>
  <c r="AF742" i="1"/>
  <c r="AF743" i="1"/>
  <c r="AF744" i="1"/>
  <c r="AF745" i="1"/>
  <c r="AF746" i="1"/>
  <c r="AF747" i="1"/>
  <c r="AF748" i="1"/>
  <c r="AF749" i="1"/>
  <c r="AF750" i="1"/>
  <c r="AF751" i="1"/>
  <c r="AF752" i="1"/>
  <c r="AF753" i="1"/>
  <c r="AF754" i="1"/>
  <c r="AF755" i="1"/>
  <c r="AF756" i="1"/>
  <c r="AF757" i="1"/>
  <c r="AF758" i="1"/>
  <c r="AF759" i="1"/>
  <c r="AF760" i="1"/>
  <c r="AF761" i="1"/>
  <c r="AF762" i="1"/>
  <c r="AF763" i="1"/>
  <c r="AF764" i="1"/>
  <c r="AF765" i="1"/>
  <c r="AF766" i="1"/>
  <c r="AF767" i="1"/>
  <c r="AF768" i="1"/>
  <c r="AF769" i="1"/>
  <c r="AF770" i="1"/>
  <c r="AF771" i="1"/>
  <c r="AF772" i="1"/>
  <c r="AF773" i="1"/>
  <c r="AF774" i="1"/>
  <c r="AF775" i="1"/>
  <c r="AF776" i="1"/>
  <c r="AF777" i="1"/>
  <c r="AF778" i="1"/>
  <c r="AF779" i="1"/>
  <c r="AF780" i="1"/>
  <c r="AF781" i="1"/>
  <c r="AF782" i="1"/>
  <c r="AF783" i="1"/>
  <c r="AF784" i="1"/>
  <c r="AF785" i="1"/>
  <c r="AF786" i="1"/>
  <c r="AF787" i="1"/>
  <c r="AF788" i="1"/>
  <c r="AF789" i="1"/>
  <c r="AF790" i="1"/>
  <c r="AF791" i="1"/>
  <c r="AF792" i="1"/>
  <c r="AF793" i="1"/>
  <c r="AF794" i="1"/>
  <c r="AF795" i="1"/>
  <c r="AF796" i="1"/>
  <c r="AF797" i="1"/>
  <c r="AF798" i="1"/>
  <c r="AF799" i="1"/>
  <c r="AF800" i="1"/>
  <c r="AF801" i="1"/>
  <c r="AF802" i="1"/>
  <c r="AF803" i="1"/>
  <c r="AF804" i="1"/>
  <c r="AF805" i="1"/>
  <c r="AF806" i="1"/>
  <c r="AF807" i="1"/>
  <c r="AF808" i="1"/>
  <c r="AF809" i="1"/>
  <c r="AF810" i="1"/>
  <c r="AF811" i="1"/>
  <c r="AF812" i="1"/>
  <c r="AF813" i="1"/>
  <c r="AF814" i="1"/>
  <c r="AF815" i="1"/>
  <c r="AF816" i="1"/>
  <c r="AF817" i="1"/>
  <c r="AF818" i="1"/>
  <c r="AF819" i="1"/>
  <c r="AF821" i="1"/>
  <c r="AF822" i="1"/>
  <c r="AF823" i="1"/>
  <c r="AF824" i="1"/>
  <c r="AF825" i="1"/>
  <c r="AF826" i="1"/>
  <c r="AF827" i="1"/>
  <c r="AF828" i="1"/>
  <c r="AF829" i="1"/>
  <c r="AF830" i="1"/>
  <c r="AF831" i="1"/>
  <c r="AF832" i="1"/>
  <c r="AF833" i="1"/>
  <c r="AF834" i="1"/>
  <c r="AF835" i="1"/>
  <c r="AF836" i="1"/>
  <c r="AF837" i="1"/>
  <c r="AF838" i="1"/>
  <c r="AF839" i="1"/>
  <c r="AF840" i="1"/>
  <c r="AF841" i="1"/>
  <c r="AF842" i="1"/>
  <c r="AF843" i="1"/>
  <c r="AF844" i="1"/>
  <c r="AF845" i="1"/>
  <c r="AF846" i="1"/>
  <c r="AF847" i="1"/>
  <c r="AF848" i="1"/>
  <c r="AF849" i="1"/>
  <c r="AF850" i="1"/>
  <c r="AF851" i="1"/>
  <c r="AF852" i="1"/>
  <c r="AF853" i="1"/>
  <c r="AF854" i="1"/>
  <c r="AF855" i="1"/>
  <c r="AF856" i="1"/>
  <c r="AF857" i="1"/>
  <c r="AF858" i="1"/>
  <c r="AF859" i="1"/>
  <c r="AF860" i="1"/>
  <c r="AF861" i="1"/>
  <c r="AF862" i="1"/>
  <c r="AF863" i="1"/>
  <c r="AF864" i="1"/>
  <c r="AF865" i="1"/>
  <c r="AF866" i="1"/>
  <c r="AF867" i="1"/>
  <c r="AF868" i="1"/>
  <c r="AF869" i="1"/>
  <c r="AF870" i="1"/>
  <c r="AF871" i="1"/>
  <c r="AF872" i="1"/>
  <c r="AF873" i="1"/>
  <c r="AF874" i="1"/>
  <c r="AF875" i="1"/>
  <c r="AF876" i="1"/>
  <c r="AF877" i="1"/>
  <c r="AF878" i="1"/>
  <c r="AF879" i="1"/>
  <c r="AF880" i="1"/>
  <c r="AF881" i="1"/>
  <c r="AF882" i="1"/>
  <c r="AF883" i="1"/>
  <c r="AF884" i="1"/>
  <c r="AF885" i="1"/>
  <c r="AF886" i="1"/>
  <c r="AF887" i="1"/>
  <c r="AF888" i="1"/>
  <c r="AF889" i="1"/>
  <c r="AF890" i="1"/>
  <c r="AF891" i="1"/>
  <c r="AF892" i="1"/>
  <c r="AF893" i="1"/>
  <c r="AF894" i="1"/>
  <c r="AF895" i="1"/>
  <c r="AF896" i="1"/>
  <c r="AF903" i="1"/>
  <c r="AF904" i="1"/>
  <c r="AF905" i="1"/>
  <c r="AF906" i="1"/>
  <c r="AF907" i="1"/>
  <c r="AF908" i="1"/>
  <c r="AF909" i="1"/>
  <c r="AF910" i="1"/>
  <c r="AF911" i="1"/>
  <c r="AF912" i="1"/>
  <c r="AF913" i="1"/>
  <c r="AF914" i="1"/>
  <c r="AF915" i="1"/>
  <c r="AF916" i="1"/>
  <c r="AF917" i="1"/>
  <c r="AF918" i="1"/>
  <c r="AF919" i="1"/>
  <c r="AF920" i="1"/>
  <c r="AF921" i="1"/>
  <c r="AF922" i="1"/>
  <c r="AF923" i="1"/>
  <c r="AF924" i="1"/>
  <c r="AF925" i="1"/>
  <c r="AF926" i="1"/>
  <c r="AF927" i="1"/>
  <c r="AF928" i="1"/>
  <c r="AF929" i="1"/>
  <c r="AF930" i="1"/>
  <c r="AF931" i="1"/>
  <c r="AF932" i="1"/>
  <c r="AF933" i="1"/>
  <c r="AF934" i="1"/>
  <c r="AF935" i="1"/>
  <c r="AF936" i="1"/>
  <c r="AF937" i="1"/>
  <c r="AF938" i="1"/>
  <c r="AF939" i="1"/>
  <c r="AF940" i="1"/>
  <c r="AF941" i="1"/>
  <c r="AF942" i="1"/>
  <c r="AF943" i="1"/>
  <c r="AF944" i="1"/>
  <c r="AF945" i="1"/>
  <c r="AF946" i="1"/>
  <c r="AF947" i="1"/>
  <c r="AF948" i="1"/>
  <c r="AF949" i="1"/>
  <c r="AF950" i="1"/>
  <c r="AF951" i="1"/>
  <c r="AF952" i="1"/>
  <c r="AF953" i="1"/>
  <c r="AF954" i="1"/>
  <c r="AF955" i="1"/>
  <c r="AF956" i="1"/>
  <c r="AF957" i="1"/>
  <c r="AF958" i="1"/>
  <c r="AF959" i="1"/>
  <c r="AF960" i="1"/>
  <c r="AF961" i="1"/>
  <c r="AF962" i="1"/>
  <c r="AF963" i="1"/>
  <c r="AF964" i="1"/>
  <c r="AF965" i="1"/>
  <c r="AF966" i="1"/>
  <c r="AF967" i="1"/>
  <c r="AF968" i="1"/>
  <c r="AF969" i="1"/>
  <c r="AF970" i="1"/>
  <c r="AF971" i="1"/>
  <c r="AF972" i="1"/>
  <c r="AF973" i="1"/>
  <c r="AF974" i="1"/>
  <c r="AF975" i="1"/>
  <c r="AF976" i="1"/>
  <c r="AF977" i="1"/>
  <c r="AF978" i="1"/>
  <c r="AF979" i="1"/>
  <c r="AF980" i="1"/>
  <c r="AF981" i="1"/>
  <c r="AF982" i="1"/>
  <c r="AF983" i="1"/>
  <c r="AF984" i="1"/>
  <c r="AF985" i="1"/>
  <c r="AF986" i="1"/>
  <c r="AF987" i="1"/>
  <c r="AF988" i="1"/>
  <c r="AF989" i="1"/>
  <c r="AF990" i="1"/>
  <c r="AF991" i="1"/>
  <c r="AF992" i="1"/>
  <c r="AF993" i="1"/>
  <c r="AF994" i="1"/>
  <c r="AF995" i="1"/>
  <c r="AF996" i="1"/>
  <c r="AF997" i="1"/>
  <c r="AF998" i="1"/>
  <c r="AF999" i="1"/>
  <c r="AF1000" i="1"/>
  <c r="AF1001" i="1"/>
  <c r="AF1002" i="1"/>
  <c r="AF1003" i="1"/>
  <c r="AF1004" i="1"/>
  <c r="AF1005" i="1"/>
  <c r="AF1006" i="1"/>
  <c r="AF1007" i="1"/>
  <c r="AF1008" i="1"/>
  <c r="AF1009" i="1"/>
  <c r="AF1010" i="1"/>
  <c r="AF1011" i="1"/>
  <c r="AF1012" i="1"/>
  <c r="AF1013" i="1"/>
  <c r="AF1014" i="1"/>
  <c r="AF1015" i="1"/>
  <c r="AF1016" i="1"/>
  <c r="AF1017" i="1"/>
  <c r="AF1018" i="1"/>
  <c r="AF1019" i="1"/>
  <c r="AF1020" i="1"/>
  <c r="AF1021" i="1"/>
  <c r="AF1022" i="1"/>
  <c r="AF1023" i="1"/>
  <c r="AF1024" i="1"/>
  <c r="AF1025" i="1"/>
  <c r="AF1026" i="1"/>
  <c r="AF1027" i="1"/>
  <c r="AF1028" i="1"/>
  <c r="AF1029" i="1"/>
  <c r="AF1030" i="1"/>
  <c r="AF1032" i="1"/>
  <c r="AF1034" i="1"/>
  <c r="AF1035" i="1"/>
  <c r="AF1036" i="1"/>
  <c r="AF1037" i="1"/>
  <c r="AF1038" i="1"/>
  <c r="AF1039" i="1"/>
  <c r="AF1040" i="1"/>
  <c r="AF1041" i="1"/>
  <c r="AF1042" i="1"/>
  <c r="AF1043" i="1"/>
  <c r="AF1044" i="1"/>
  <c r="AF1045" i="1"/>
  <c r="AF1046" i="1"/>
  <c r="AF1047" i="1"/>
  <c r="AF1048" i="1"/>
  <c r="AF1049" i="1"/>
  <c r="AF1050" i="1"/>
  <c r="AF1051" i="1"/>
  <c r="AF1052" i="1"/>
  <c r="AF1053" i="1"/>
  <c r="AF1054" i="1"/>
  <c r="AF1055" i="1"/>
  <c r="AF1056" i="1"/>
  <c r="AF1057" i="1"/>
  <c r="AF1058" i="1"/>
  <c r="AF1059" i="1"/>
  <c r="AF1060" i="1"/>
  <c r="AF1061" i="1"/>
  <c r="AF1062" i="1"/>
  <c r="AF1063" i="1"/>
  <c r="AF1064" i="1"/>
  <c r="AF1065" i="1"/>
  <c r="AF1066" i="1"/>
  <c r="AF1067" i="1"/>
  <c r="AF1068" i="1"/>
  <c r="AF1069" i="1"/>
  <c r="AF1070" i="1"/>
  <c r="AF1071" i="1"/>
  <c r="AF1072" i="1"/>
  <c r="AF1073" i="1"/>
  <c r="AF1074" i="1"/>
  <c r="AF1075" i="1"/>
  <c r="AF1076" i="1"/>
  <c r="AF1077" i="1"/>
  <c r="AF1078" i="1"/>
  <c r="AF1079" i="1"/>
  <c r="AF1080" i="1"/>
  <c r="AF1081" i="1"/>
  <c r="AF1082" i="1"/>
  <c r="AF1083" i="1"/>
  <c r="AF1084" i="1"/>
  <c r="AF1085" i="1"/>
  <c r="AF1086" i="1"/>
  <c r="AF1087" i="1"/>
  <c r="AF1088" i="1"/>
  <c r="AF1089" i="1"/>
  <c r="AF1090" i="1"/>
  <c r="AF1091" i="1"/>
  <c r="AF1092" i="1"/>
  <c r="AF1093" i="1"/>
  <c r="AF1094" i="1"/>
  <c r="AF1095" i="1"/>
  <c r="AF1096" i="1"/>
  <c r="AF1097" i="1"/>
  <c r="AF1098" i="1"/>
  <c r="AF1099" i="1"/>
  <c r="AF1100" i="1"/>
  <c r="AF1101" i="1"/>
  <c r="AF1102" i="1"/>
  <c r="AF1103" i="1"/>
  <c r="AF1104" i="1"/>
  <c r="AF1105" i="1"/>
  <c r="AF1106" i="1"/>
  <c r="AF1107" i="1"/>
  <c r="AF1108" i="1"/>
  <c r="AF1109" i="1"/>
  <c r="AF1110" i="1"/>
  <c r="AF1111" i="1"/>
  <c r="AF1112" i="1"/>
  <c r="AF1113" i="1"/>
  <c r="AF1114" i="1"/>
  <c r="AF1115" i="1"/>
  <c r="AF1116" i="1"/>
  <c r="AF1117" i="1"/>
  <c r="AF1118" i="1"/>
  <c r="AF1119" i="1"/>
  <c r="AF1120" i="1"/>
  <c r="AF1121" i="1"/>
  <c r="AF1122" i="1"/>
  <c r="AF1123" i="1"/>
  <c r="AF1124" i="1"/>
  <c r="AF1125" i="1"/>
  <c r="AF1126" i="1"/>
  <c r="AF1127" i="1"/>
  <c r="AF1128" i="1"/>
  <c r="AF1129" i="1"/>
  <c r="AF1130" i="1"/>
  <c r="AF1131" i="1"/>
  <c r="AF1132" i="1"/>
  <c r="AF1133" i="1"/>
  <c r="AF17" i="1"/>
  <c r="AF18" i="1"/>
  <c r="AF19" i="1"/>
  <c r="AF20" i="1"/>
  <c r="AF21" i="1"/>
  <c r="AF22" i="1"/>
  <c r="AF24" i="1"/>
  <c r="AF25" i="1"/>
  <c r="AF26" i="1"/>
  <c r="AF27" i="1"/>
  <c r="AF28" i="1"/>
  <c r="AF29" i="1"/>
  <c r="AF30" i="1"/>
  <c r="AF31" i="1"/>
  <c r="AF32" i="1"/>
  <c r="AF33" i="1"/>
  <c r="AF34" i="1"/>
  <c r="AF35" i="1"/>
  <c r="AF36" i="1"/>
  <c r="AF37" i="1"/>
  <c r="AF38" i="1"/>
  <c r="X22" i="1"/>
  <c r="X23" i="1"/>
  <c r="X24" i="1"/>
  <c r="X25" i="1"/>
  <c r="X26" i="1"/>
  <c r="X27" i="1"/>
  <c r="X28" i="1"/>
  <c r="X29" i="1"/>
  <c r="X31" i="1"/>
  <c r="X32" i="1"/>
  <c r="X33" i="1"/>
  <c r="X36" i="1"/>
  <c r="X38" i="1"/>
  <c r="X40" i="1"/>
  <c r="X41" i="1"/>
  <c r="X42" i="1"/>
  <c r="X43" i="1"/>
  <c r="X44" i="1"/>
  <c r="X45" i="1"/>
  <c r="X46" i="1"/>
  <c r="X48" i="1"/>
  <c r="X49" i="1"/>
  <c r="X50" i="1"/>
  <c r="X51" i="1"/>
  <c r="X52" i="1"/>
  <c r="X53" i="1"/>
  <c r="X54" i="1"/>
  <c r="X55" i="1"/>
  <c r="X56" i="1"/>
  <c r="X57" i="1"/>
  <c r="X58" i="1"/>
  <c r="X59" i="1"/>
  <c r="X62" i="1"/>
  <c r="X63" i="1"/>
  <c r="X64" i="1"/>
  <c r="X65" i="1"/>
  <c r="X66" i="1"/>
  <c r="X68" i="1"/>
  <c r="X69" i="1"/>
  <c r="X70" i="1"/>
  <c r="X71" i="1"/>
  <c r="X72" i="1"/>
  <c r="X73" i="1"/>
  <c r="X74" i="1"/>
  <c r="X75" i="1"/>
  <c r="X76" i="1"/>
  <c r="X77" i="1"/>
  <c r="X80" i="1"/>
  <c r="X81" i="1"/>
  <c r="X84" i="1"/>
  <c r="X86" i="1"/>
  <c r="X92" i="1"/>
  <c r="X96" i="1"/>
  <c r="X98" i="1"/>
  <c r="X102" i="1"/>
  <c r="X104" i="1"/>
  <c r="X119" i="1"/>
  <c r="X130" i="1"/>
  <c r="X140" i="1"/>
  <c r="X141" i="1"/>
  <c r="X142" i="1"/>
  <c r="X143" i="1"/>
  <c r="X144" i="1"/>
  <c r="X145" i="1"/>
  <c r="X146" i="1"/>
  <c r="X147" i="1"/>
  <c r="X148" i="1"/>
  <c r="X149" i="1"/>
  <c r="X150" i="1"/>
  <c r="X151" i="1"/>
  <c r="X154" i="1"/>
  <c r="X155" i="1"/>
  <c r="X156" i="1"/>
  <c r="X157" i="1"/>
  <c r="X158" i="1"/>
  <c r="X159" i="1"/>
  <c r="X160" i="1"/>
  <c r="X164" i="1"/>
  <c r="X171" i="1"/>
  <c r="X172" i="1"/>
  <c r="X173" i="1"/>
  <c r="X176" i="1"/>
  <c r="X178" i="1"/>
  <c r="X181" i="1"/>
  <c r="X182" i="1"/>
  <c r="X183" i="1"/>
  <c r="X184" i="1"/>
  <c r="X185" i="1"/>
  <c r="X186" i="1"/>
  <c r="X187" i="1"/>
  <c r="X188" i="1"/>
  <c r="X189" i="1"/>
  <c r="X190" i="1"/>
  <c r="X191" i="1"/>
  <c r="X192" i="1"/>
  <c r="X193" i="1"/>
  <c r="X194" i="1"/>
  <c r="X195" i="1"/>
  <c r="X196" i="1"/>
  <c r="X197" i="1"/>
  <c r="X198" i="1"/>
  <c r="X199" i="1"/>
  <c r="X200" i="1"/>
  <c r="X201" i="1"/>
  <c r="X202" i="1"/>
  <c r="X203" i="1"/>
  <c r="X204" i="1"/>
  <c r="X205" i="1"/>
  <c r="X206" i="1"/>
  <c r="X207" i="1"/>
  <c r="X208" i="1"/>
  <c r="X209" i="1"/>
  <c r="X210" i="1"/>
  <c r="X211" i="1"/>
  <c r="X212" i="1"/>
  <c r="X213" i="1"/>
  <c r="X214" i="1"/>
  <c r="X215" i="1"/>
  <c r="X216" i="1"/>
  <c r="X217" i="1"/>
  <c r="X218" i="1"/>
  <c r="X219" i="1"/>
  <c r="X220" i="1"/>
  <c r="X221" i="1"/>
  <c r="X222" i="1"/>
  <c r="X223" i="1"/>
  <c r="X224" i="1"/>
  <c r="X225" i="1"/>
  <c r="X226" i="1"/>
  <c r="X227" i="1"/>
  <c r="X228" i="1"/>
  <c r="X229" i="1"/>
  <c r="X230" i="1"/>
  <c r="X231" i="1"/>
  <c r="X232" i="1"/>
  <c r="X233" i="1"/>
  <c r="X234" i="1"/>
  <c r="X235" i="1"/>
  <c r="X236" i="1"/>
  <c r="X237" i="1"/>
  <c r="X238" i="1"/>
  <c r="X239" i="1"/>
  <c r="X240" i="1"/>
  <c r="X241" i="1"/>
  <c r="X242" i="1"/>
  <c r="X243" i="1"/>
  <c r="X244" i="1"/>
  <c r="X245" i="1"/>
  <c r="X246" i="1"/>
  <c r="X247" i="1"/>
  <c r="X248" i="1"/>
  <c r="X249" i="1"/>
  <c r="X250" i="1"/>
  <c r="X251" i="1"/>
  <c r="X252" i="1"/>
  <c r="X253" i="1"/>
  <c r="X254" i="1"/>
  <c r="X255" i="1"/>
  <c r="X256" i="1"/>
  <c r="X257" i="1"/>
  <c r="X258" i="1"/>
  <c r="X259" i="1"/>
  <c r="X260" i="1"/>
  <c r="X261" i="1"/>
  <c r="X262" i="1"/>
  <c r="X263" i="1"/>
  <c r="X264" i="1"/>
  <c r="X265" i="1"/>
  <c r="X266" i="1"/>
  <c r="X267" i="1"/>
  <c r="X268" i="1"/>
  <c r="X269" i="1"/>
  <c r="X270" i="1"/>
  <c r="X271" i="1"/>
  <c r="X272" i="1"/>
  <c r="X273" i="1"/>
  <c r="X274" i="1"/>
  <c r="X275" i="1"/>
  <c r="X276" i="1"/>
  <c r="X277" i="1"/>
  <c r="X278" i="1"/>
  <c r="X279" i="1"/>
  <c r="X280" i="1"/>
  <c r="X281" i="1"/>
  <c r="X282" i="1"/>
  <c r="X283" i="1"/>
  <c r="X284" i="1"/>
  <c r="X285" i="1"/>
  <c r="X286" i="1"/>
  <c r="X287" i="1"/>
  <c r="X288" i="1"/>
  <c r="X289" i="1"/>
  <c r="X290" i="1"/>
  <c r="X291" i="1"/>
  <c r="X292" i="1"/>
  <c r="X293" i="1"/>
  <c r="X294" i="1"/>
  <c r="X295" i="1"/>
  <c r="X296" i="1"/>
  <c r="X297" i="1"/>
  <c r="X298" i="1"/>
  <c r="X299" i="1"/>
  <c r="X300" i="1"/>
  <c r="X301" i="1"/>
  <c r="X302" i="1"/>
  <c r="X303" i="1"/>
  <c r="X304" i="1"/>
  <c r="X305" i="1"/>
  <c r="X306" i="1"/>
  <c r="X307" i="1"/>
  <c r="X309" i="1"/>
  <c r="X310" i="1"/>
  <c r="X311" i="1"/>
  <c r="X312" i="1"/>
  <c r="X313" i="1"/>
  <c r="X314" i="1"/>
  <c r="X315" i="1"/>
  <c r="X316" i="1"/>
  <c r="X317" i="1"/>
  <c r="X318" i="1"/>
  <c r="X319" i="1"/>
  <c r="X320" i="1"/>
  <c r="X321" i="1"/>
  <c r="X323" i="1"/>
  <c r="X324" i="1"/>
  <c r="X325" i="1"/>
  <c r="X326" i="1"/>
  <c r="X327" i="1"/>
  <c r="X328" i="1"/>
  <c r="X329" i="1"/>
  <c r="X330" i="1"/>
  <c r="X331" i="1"/>
  <c r="X332" i="1"/>
  <c r="X333" i="1"/>
  <c r="X334" i="1"/>
  <c r="X335" i="1"/>
  <c r="X336" i="1"/>
  <c r="X337" i="1"/>
  <c r="X338" i="1"/>
  <c r="X339" i="1"/>
  <c r="X340" i="1"/>
  <c r="X341" i="1"/>
  <c r="X342" i="1"/>
  <c r="X343" i="1"/>
  <c r="X344" i="1"/>
  <c r="X345" i="1"/>
  <c r="X346" i="1"/>
  <c r="X347" i="1"/>
  <c r="X349" i="1"/>
  <c r="X350" i="1"/>
  <c r="X351" i="1"/>
  <c r="X352" i="1"/>
  <c r="X353" i="1"/>
  <c r="X354" i="1"/>
  <c r="X355" i="1"/>
  <c r="X356" i="1"/>
  <c r="X357" i="1"/>
  <c r="X358" i="1"/>
  <c r="X362" i="1"/>
  <c r="X363" i="1"/>
  <c r="X364" i="1"/>
  <c r="X365" i="1"/>
  <c r="X366" i="1"/>
  <c r="X367" i="1"/>
  <c r="X368" i="1"/>
  <c r="X369" i="1"/>
  <c r="X370" i="1"/>
  <c r="X371" i="1"/>
  <c r="X372" i="1"/>
  <c r="X373" i="1"/>
  <c r="X374" i="1"/>
  <c r="X375" i="1"/>
  <c r="X376" i="1"/>
  <c r="X377" i="1"/>
  <c r="X378" i="1"/>
  <c r="X379" i="1"/>
  <c r="X380" i="1"/>
  <c r="X381" i="1"/>
  <c r="X382" i="1"/>
  <c r="X383" i="1"/>
  <c r="X384" i="1"/>
  <c r="X385" i="1"/>
  <c r="X386" i="1"/>
  <c r="X387" i="1"/>
  <c r="X388" i="1"/>
  <c r="X389" i="1"/>
  <c r="X390" i="1"/>
  <c r="X391" i="1"/>
  <c r="X392" i="1"/>
  <c r="X393" i="1"/>
  <c r="X394" i="1"/>
  <c r="X395" i="1"/>
  <c r="X396" i="1"/>
  <c r="X397" i="1"/>
  <c r="X398" i="1"/>
  <c r="X399" i="1"/>
  <c r="X400" i="1"/>
  <c r="X401" i="1"/>
  <c r="X402" i="1"/>
  <c r="X403" i="1"/>
  <c r="X404" i="1"/>
  <c r="X405" i="1"/>
  <c r="X406" i="1"/>
  <c r="X407" i="1"/>
  <c r="X408" i="1"/>
  <c r="X409" i="1"/>
  <c r="X410" i="1"/>
  <c r="X411" i="1"/>
  <c r="X412" i="1"/>
  <c r="X413" i="1"/>
  <c r="X414" i="1"/>
  <c r="X415" i="1"/>
  <c r="X416" i="1"/>
  <c r="X417" i="1"/>
  <c r="X418" i="1"/>
  <c r="X419" i="1"/>
  <c r="X420" i="1"/>
  <c r="X421" i="1"/>
  <c r="X422" i="1"/>
  <c r="X423" i="1"/>
  <c r="X424" i="1"/>
  <c r="X425" i="1"/>
  <c r="X426" i="1"/>
  <c r="X427" i="1"/>
  <c r="X428" i="1"/>
  <c r="X429" i="1"/>
  <c r="X430" i="1"/>
  <c r="X431" i="1"/>
  <c r="X432" i="1"/>
  <c r="X433" i="1"/>
  <c r="X434" i="1"/>
  <c r="X435" i="1"/>
  <c r="X436" i="1"/>
  <c r="X437" i="1"/>
  <c r="X438" i="1"/>
  <c r="X439" i="1"/>
  <c r="X440" i="1"/>
  <c r="X441" i="1"/>
  <c r="X442" i="1"/>
  <c r="X443" i="1"/>
  <c r="X444" i="1"/>
  <c r="X445" i="1"/>
  <c r="X446" i="1"/>
  <c r="X447" i="1"/>
  <c r="X448" i="1"/>
  <c r="X449" i="1"/>
  <c r="X450" i="1"/>
  <c r="X451" i="1"/>
  <c r="X452" i="1"/>
  <c r="X453" i="1"/>
  <c r="X454" i="1"/>
  <c r="X455" i="1"/>
  <c r="X456" i="1"/>
  <c r="X457" i="1"/>
  <c r="X458" i="1"/>
  <c r="X459" i="1"/>
  <c r="X460" i="1"/>
  <c r="X461" i="1"/>
  <c r="X462" i="1"/>
  <c r="X463" i="1"/>
  <c r="X464" i="1"/>
  <c r="X465" i="1"/>
  <c r="X466" i="1"/>
  <c r="X467" i="1"/>
  <c r="X468" i="1"/>
  <c r="X469" i="1"/>
  <c r="X470" i="1"/>
  <c r="X471" i="1"/>
  <c r="X472" i="1"/>
  <c r="X473" i="1"/>
  <c r="X474" i="1"/>
  <c r="X475" i="1"/>
  <c r="X476" i="1"/>
  <c r="X477" i="1"/>
  <c r="X478" i="1"/>
  <c r="X479" i="1"/>
  <c r="X480" i="1"/>
  <c r="X481" i="1"/>
  <c r="X482" i="1"/>
  <c r="X483" i="1"/>
  <c r="X484" i="1"/>
  <c r="X485" i="1"/>
  <c r="X486" i="1"/>
  <c r="X487" i="1"/>
  <c r="X488" i="1"/>
  <c r="X489" i="1"/>
  <c r="X490" i="1"/>
  <c r="X491" i="1"/>
  <c r="X492" i="1"/>
  <c r="X493" i="1"/>
  <c r="X494" i="1"/>
  <c r="X495" i="1"/>
  <c r="X496" i="1"/>
  <c r="X497" i="1"/>
  <c r="X498" i="1"/>
  <c r="X499" i="1"/>
  <c r="X500" i="1"/>
  <c r="X501" i="1"/>
  <c r="X502" i="1"/>
  <c r="X504" i="1"/>
  <c r="X505" i="1"/>
  <c r="X507" i="1"/>
  <c r="X508" i="1"/>
  <c r="X509" i="1"/>
  <c r="X510" i="1"/>
  <c r="X512" i="1"/>
  <c r="X513" i="1"/>
  <c r="X514" i="1"/>
  <c r="X516" i="1"/>
  <c r="X517" i="1"/>
  <c r="X518" i="1"/>
  <c r="X519" i="1"/>
  <c r="X520" i="1"/>
  <c r="X521" i="1"/>
  <c r="X522" i="1"/>
  <c r="X523" i="1"/>
  <c r="X524" i="1"/>
  <c r="X525" i="1"/>
  <c r="X526" i="1"/>
  <c r="X527" i="1"/>
  <c r="X528" i="1"/>
  <c r="X529" i="1"/>
  <c r="X530" i="1"/>
  <c r="X531" i="1"/>
  <c r="X532" i="1"/>
  <c r="X533" i="1"/>
  <c r="X534" i="1"/>
  <c r="X535" i="1"/>
  <c r="X536" i="1"/>
  <c r="X537" i="1"/>
  <c r="X538" i="1"/>
  <c r="X539" i="1"/>
  <c r="X540" i="1"/>
  <c r="X541" i="1"/>
  <c r="X542" i="1"/>
  <c r="X543" i="1"/>
  <c r="X544" i="1"/>
  <c r="X545" i="1"/>
  <c r="X546" i="1"/>
  <c r="X547" i="1"/>
  <c r="X548" i="1"/>
  <c r="X549" i="1"/>
  <c r="X550" i="1"/>
  <c r="X551" i="1"/>
  <c r="X552" i="1"/>
  <c r="X553" i="1"/>
  <c r="X554" i="1"/>
  <c r="X555" i="1"/>
  <c r="X556" i="1"/>
  <c r="X557" i="1"/>
  <c r="X558" i="1"/>
  <c r="X559" i="1"/>
  <c r="X560" i="1"/>
  <c r="X561" i="1"/>
  <c r="X562" i="1"/>
  <c r="X563" i="1"/>
  <c r="X564" i="1"/>
  <c r="X565" i="1"/>
  <c r="X566" i="1"/>
  <c r="X567" i="1"/>
  <c r="X568" i="1"/>
  <c r="X569" i="1"/>
  <c r="X570" i="1"/>
  <c r="X571" i="1"/>
  <c r="X572" i="1"/>
  <c r="X573" i="1"/>
  <c r="X574" i="1"/>
  <c r="X575" i="1"/>
  <c r="X576" i="1"/>
  <c r="X577" i="1"/>
  <c r="X578" i="1"/>
  <c r="X579" i="1"/>
  <c r="X580" i="1"/>
  <c r="X581" i="1"/>
  <c r="X582" i="1"/>
  <c r="X583" i="1"/>
  <c r="X584" i="1"/>
  <c r="X585" i="1"/>
  <c r="X586" i="1"/>
  <c r="X587" i="1"/>
  <c r="X588" i="1"/>
  <c r="X589" i="1"/>
  <c r="X590" i="1"/>
  <c r="X591" i="1"/>
  <c r="X592" i="1"/>
  <c r="X593" i="1"/>
  <c r="X594" i="1"/>
  <c r="X595" i="1"/>
  <c r="X596" i="1"/>
  <c r="X597" i="1"/>
  <c r="X598" i="1"/>
  <c r="X599" i="1"/>
  <c r="X600" i="1"/>
  <c r="X601" i="1"/>
  <c r="X602" i="1"/>
  <c r="X603" i="1"/>
  <c r="X604" i="1"/>
  <c r="X605" i="1"/>
  <c r="X606" i="1"/>
  <c r="X607" i="1"/>
  <c r="X608" i="1"/>
  <c r="X609" i="1"/>
  <c r="X610" i="1"/>
  <c r="X611" i="1"/>
  <c r="X612" i="1"/>
  <c r="X613" i="1"/>
  <c r="X614" i="1"/>
  <c r="X615" i="1"/>
  <c r="X616" i="1"/>
  <c r="X617" i="1"/>
  <c r="X618" i="1"/>
  <c r="X619" i="1"/>
  <c r="X620" i="1"/>
  <c r="X621" i="1"/>
  <c r="X622" i="1"/>
  <c r="X623" i="1"/>
  <c r="X624" i="1"/>
  <c r="X625" i="1"/>
  <c r="X626" i="1"/>
  <c r="X627" i="1"/>
  <c r="X628" i="1"/>
  <c r="X629" i="1"/>
  <c r="X630" i="1"/>
  <c r="X631" i="1"/>
  <c r="X632" i="1"/>
  <c r="X633" i="1"/>
  <c r="X634" i="1"/>
  <c r="X635" i="1"/>
  <c r="X636" i="1"/>
  <c r="X637" i="1"/>
  <c r="X638" i="1"/>
  <c r="X639" i="1"/>
  <c r="X640" i="1"/>
  <c r="X641" i="1"/>
  <c r="X642" i="1"/>
  <c r="X643" i="1"/>
  <c r="X644" i="1"/>
  <c r="X645" i="1"/>
  <c r="X646" i="1"/>
  <c r="X647" i="1"/>
  <c r="X648" i="1"/>
  <c r="X649" i="1"/>
  <c r="X650" i="1"/>
  <c r="X651" i="1"/>
  <c r="X652" i="1"/>
  <c r="X653" i="1"/>
  <c r="X654" i="1"/>
  <c r="X655" i="1"/>
  <c r="X657" i="1"/>
  <c r="X658" i="1"/>
  <c r="X659" i="1"/>
  <c r="X660" i="1"/>
  <c r="X662" i="1"/>
  <c r="X663" i="1"/>
  <c r="X664" i="1"/>
  <c r="X665" i="1"/>
  <c r="X666" i="1"/>
  <c r="X667" i="1"/>
  <c r="X668" i="1"/>
  <c r="X669" i="1"/>
  <c r="X670" i="1"/>
  <c r="X673" i="1"/>
  <c r="X674" i="1"/>
  <c r="X675" i="1"/>
  <c r="X676" i="1"/>
  <c r="X677" i="1"/>
  <c r="X678" i="1"/>
  <c r="X679" i="1"/>
  <c r="X680" i="1"/>
  <c r="X681" i="1"/>
  <c r="X682" i="1"/>
  <c r="X683" i="1"/>
  <c r="X684" i="1"/>
  <c r="X685" i="1"/>
  <c r="X686" i="1"/>
  <c r="X687" i="1"/>
  <c r="X688" i="1"/>
  <c r="X689" i="1"/>
  <c r="X690" i="1"/>
  <c r="X691" i="1"/>
  <c r="X692" i="1"/>
  <c r="X693" i="1"/>
  <c r="X694" i="1"/>
  <c r="X695" i="1"/>
  <c r="X696" i="1"/>
  <c r="X697" i="1"/>
  <c r="X698" i="1"/>
  <c r="X699" i="1"/>
  <c r="X700" i="1"/>
  <c r="X701" i="1"/>
  <c r="X702" i="1"/>
  <c r="X703" i="1"/>
  <c r="X704" i="1"/>
  <c r="X705" i="1"/>
  <c r="X706" i="1"/>
  <c r="X707" i="1"/>
  <c r="X708" i="1"/>
  <c r="X709" i="1"/>
  <c r="X710" i="1"/>
  <c r="X711" i="1"/>
  <c r="X712" i="1"/>
  <c r="X713" i="1"/>
  <c r="X714" i="1"/>
  <c r="X715" i="1"/>
  <c r="X716" i="1"/>
  <c r="X717" i="1"/>
  <c r="X718" i="1"/>
  <c r="X719" i="1"/>
  <c r="X720" i="1"/>
  <c r="X721" i="1"/>
  <c r="X722" i="1"/>
  <c r="X723" i="1"/>
  <c r="X724" i="1"/>
  <c r="X725" i="1"/>
  <c r="X726" i="1"/>
  <c r="X727" i="1"/>
  <c r="X728" i="1"/>
  <c r="X729" i="1"/>
  <c r="X730" i="1"/>
  <c r="X731" i="1"/>
  <c r="X732" i="1"/>
  <c r="X733" i="1"/>
  <c r="X734" i="1"/>
  <c r="X735" i="1"/>
  <c r="X736" i="1"/>
  <c r="X737" i="1"/>
  <c r="X738" i="1"/>
  <c r="X739" i="1"/>
  <c r="X740" i="1"/>
  <c r="X741" i="1"/>
  <c r="X742" i="1"/>
  <c r="X743" i="1"/>
  <c r="X744" i="1"/>
  <c r="X745" i="1"/>
  <c r="X746" i="1"/>
  <c r="X747" i="1"/>
  <c r="X748" i="1"/>
  <c r="X749" i="1"/>
  <c r="X750" i="1"/>
  <c r="X751" i="1"/>
  <c r="X752" i="1"/>
  <c r="X753" i="1"/>
  <c r="X754" i="1"/>
  <c r="X755" i="1"/>
  <c r="X756" i="1"/>
  <c r="X757" i="1"/>
  <c r="X758" i="1"/>
  <c r="X759" i="1"/>
  <c r="X760" i="1"/>
  <c r="X761" i="1"/>
  <c r="X762" i="1"/>
  <c r="X763" i="1"/>
  <c r="X764" i="1"/>
  <c r="X765" i="1"/>
  <c r="X766" i="1"/>
  <c r="X767" i="1"/>
  <c r="X768" i="1"/>
  <c r="X769" i="1"/>
  <c r="X770" i="1"/>
  <c r="X771" i="1"/>
  <c r="X772" i="1"/>
  <c r="X773" i="1"/>
  <c r="X774" i="1"/>
  <c r="X775" i="1"/>
  <c r="X776" i="1"/>
  <c r="X777" i="1"/>
  <c r="X778" i="1"/>
  <c r="X779" i="1"/>
  <c r="X780" i="1"/>
  <c r="X781" i="1"/>
  <c r="X782" i="1"/>
  <c r="X783" i="1"/>
  <c r="X784" i="1"/>
  <c r="X785" i="1"/>
  <c r="X786" i="1"/>
  <c r="X787" i="1"/>
  <c r="X788" i="1"/>
  <c r="X789" i="1"/>
  <c r="X790" i="1"/>
  <c r="X791" i="1"/>
  <c r="X792" i="1"/>
  <c r="X793" i="1"/>
  <c r="X794" i="1"/>
  <c r="X795" i="1"/>
  <c r="X796" i="1"/>
  <c r="X797" i="1"/>
  <c r="X798" i="1"/>
  <c r="X799" i="1"/>
  <c r="X800" i="1"/>
  <c r="X801" i="1"/>
  <c r="X802" i="1"/>
  <c r="X803" i="1"/>
  <c r="X804" i="1"/>
  <c r="X805" i="1"/>
  <c r="X806" i="1"/>
  <c r="X807" i="1"/>
  <c r="X808" i="1"/>
  <c r="X809" i="1"/>
  <c r="X810" i="1"/>
  <c r="X811" i="1"/>
  <c r="X812" i="1"/>
  <c r="X813" i="1"/>
  <c r="X814" i="1"/>
  <c r="X815" i="1"/>
  <c r="X816" i="1"/>
  <c r="X817" i="1"/>
  <c r="X818" i="1"/>
  <c r="X819" i="1"/>
  <c r="X821" i="1"/>
  <c r="X822" i="1"/>
  <c r="X823" i="1"/>
  <c r="X824" i="1"/>
  <c r="X825" i="1"/>
  <c r="X826" i="1"/>
  <c r="X827" i="1"/>
  <c r="X828" i="1"/>
  <c r="X829" i="1"/>
  <c r="X830" i="1"/>
  <c r="X831" i="1"/>
  <c r="X832" i="1"/>
  <c r="X833" i="1"/>
  <c r="X834" i="1"/>
  <c r="X835" i="1"/>
  <c r="X836" i="1"/>
  <c r="X837" i="1"/>
  <c r="X838" i="1"/>
  <c r="X839" i="1"/>
  <c r="X840" i="1"/>
  <c r="X841" i="1"/>
  <c r="X842" i="1"/>
  <c r="X843" i="1"/>
  <c r="X844" i="1"/>
  <c r="X845" i="1"/>
  <c r="X846" i="1"/>
  <c r="X847" i="1"/>
  <c r="X848" i="1"/>
  <c r="X849" i="1"/>
  <c r="X850" i="1"/>
  <c r="X851" i="1"/>
  <c r="X852" i="1"/>
  <c r="X853" i="1"/>
  <c r="X854" i="1"/>
  <c r="X855" i="1"/>
  <c r="X856" i="1"/>
  <c r="X857" i="1"/>
  <c r="X858" i="1"/>
  <c r="X859" i="1"/>
  <c r="X860" i="1"/>
  <c r="X861" i="1"/>
  <c r="X862" i="1"/>
  <c r="X863" i="1"/>
  <c r="X864" i="1"/>
  <c r="X865" i="1"/>
  <c r="X866" i="1"/>
  <c r="X867" i="1"/>
  <c r="X868" i="1"/>
  <c r="X869" i="1"/>
  <c r="X870" i="1"/>
  <c r="X871" i="1"/>
  <c r="X872" i="1"/>
  <c r="X873" i="1"/>
  <c r="X874" i="1"/>
  <c r="X875" i="1"/>
  <c r="X876" i="1"/>
  <c r="X877" i="1"/>
  <c r="X878" i="1"/>
  <c r="X879" i="1"/>
  <c r="X880" i="1"/>
  <c r="X881" i="1"/>
  <c r="X882" i="1"/>
  <c r="X883" i="1"/>
  <c r="X884" i="1"/>
  <c r="X885" i="1"/>
  <c r="X886" i="1"/>
  <c r="X887" i="1"/>
  <c r="X888" i="1"/>
  <c r="X889" i="1"/>
  <c r="X890" i="1"/>
  <c r="X891" i="1"/>
  <c r="X892" i="1"/>
  <c r="X893" i="1"/>
  <c r="X894" i="1"/>
  <c r="X895" i="1"/>
  <c r="X896" i="1"/>
  <c r="X897" i="1"/>
  <c r="X898" i="1"/>
  <c r="X899" i="1"/>
  <c r="X900" i="1"/>
  <c r="X901" i="1"/>
  <c r="X902" i="1"/>
  <c r="X903" i="1"/>
  <c r="X904" i="1"/>
  <c r="X905" i="1"/>
  <c r="X906" i="1"/>
  <c r="X907" i="1"/>
  <c r="X908" i="1"/>
  <c r="X909" i="1"/>
  <c r="X910" i="1"/>
  <c r="X911" i="1"/>
  <c r="X912" i="1"/>
  <c r="X913" i="1"/>
  <c r="X914" i="1"/>
  <c r="X915" i="1"/>
  <c r="X916" i="1"/>
  <c r="X917" i="1"/>
  <c r="X918" i="1"/>
  <c r="X919" i="1"/>
  <c r="X920" i="1"/>
  <c r="X921" i="1"/>
  <c r="X922" i="1"/>
  <c r="X923" i="1"/>
  <c r="X924" i="1"/>
  <c r="X925" i="1"/>
  <c r="X926" i="1"/>
  <c r="X927" i="1"/>
  <c r="X928" i="1"/>
  <c r="X929" i="1"/>
  <c r="X930" i="1"/>
  <c r="X931" i="1"/>
  <c r="X932" i="1"/>
  <c r="X933" i="1"/>
  <c r="X934" i="1"/>
  <c r="X935" i="1"/>
  <c r="X936" i="1"/>
  <c r="X937" i="1"/>
  <c r="X938" i="1"/>
  <c r="X939" i="1"/>
  <c r="X940" i="1"/>
  <c r="X941" i="1"/>
  <c r="X942" i="1"/>
  <c r="X943" i="1"/>
  <c r="X944" i="1"/>
  <c r="X945" i="1"/>
  <c r="X946" i="1"/>
  <c r="X947" i="1"/>
  <c r="X948" i="1"/>
  <c r="X949" i="1"/>
  <c r="X950" i="1"/>
  <c r="X951" i="1"/>
  <c r="X952" i="1"/>
  <c r="X953" i="1"/>
  <c r="X954" i="1"/>
  <c r="X955" i="1"/>
  <c r="X956" i="1"/>
  <c r="X957" i="1"/>
  <c r="X958" i="1"/>
  <c r="X959" i="1"/>
  <c r="X960" i="1"/>
  <c r="X961" i="1"/>
  <c r="X962" i="1"/>
  <c r="X963" i="1"/>
  <c r="X964" i="1"/>
  <c r="X965" i="1"/>
  <c r="X966" i="1"/>
  <c r="X967" i="1"/>
  <c r="X968" i="1"/>
  <c r="X969" i="1"/>
  <c r="X970" i="1"/>
  <c r="X971" i="1"/>
  <c r="X972" i="1"/>
  <c r="X973" i="1"/>
  <c r="X974" i="1"/>
  <c r="X975" i="1"/>
  <c r="X976" i="1"/>
  <c r="X977" i="1"/>
  <c r="X978" i="1"/>
  <c r="X979" i="1"/>
  <c r="X980" i="1"/>
  <c r="X981" i="1"/>
  <c r="X982" i="1"/>
  <c r="X983" i="1"/>
  <c r="X984" i="1"/>
  <c r="X985" i="1"/>
  <c r="X986" i="1"/>
  <c r="X987" i="1"/>
  <c r="X988" i="1"/>
  <c r="X989" i="1"/>
  <c r="X990" i="1"/>
  <c r="X991" i="1"/>
  <c r="X992" i="1"/>
  <c r="X993" i="1"/>
  <c r="X994" i="1"/>
  <c r="X995" i="1"/>
  <c r="X996" i="1"/>
  <c r="X997" i="1"/>
  <c r="X998" i="1"/>
  <c r="X999" i="1"/>
  <c r="X1000" i="1"/>
  <c r="X1001" i="1"/>
  <c r="X1002" i="1"/>
  <c r="X1003" i="1"/>
  <c r="X1004" i="1"/>
  <c r="X1005" i="1"/>
  <c r="X1006" i="1"/>
  <c r="X1007" i="1"/>
  <c r="X1008" i="1"/>
  <c r="X1009" i="1"/>
  <c r="X1010" i="1"/>
  <c r="X1011" i="1"/>
  <c r="X1012" i="1"/>
  <c r="X1013" i="1"/>
  <c r="X1014" i="1"/>
  <c r="X1015" i="1"/>
  <c r="X1016" i="1"/>
  <c r="X1017" i="1"/>
  <c r="X1018" i="1"/>
  <c r="X1019" i="1"/>
  <c r="X1020" i="1"/>
  <c r="X1021" i="1"/>
  <c r="X1022" i="1"/>
  <c r="X1023" i="1"/>
  <c r="X1024" i="1"/>
  <c r="X1025" i="1"/>
  <c r="X1026" i="1"/>
  <c r="X1027" i="1"/>
  <c r="X1028" i="1"/>
  <c r="X1029" i="1"/>
  <c r="X1030" i="1"/>
  <c r="X1031" i="1"/>
  <c r="X1032" i="1"/>
  <c r="X1033" i="1"/>
  <c r="X1034" i="1"/>
  <c r="X1035" i="1"/>
  <c r="X1036" i="1"/>
  <c r="X1037" i="1"/>
  <c r="X1038" i="1"/>
  <c r="X1039" i="1"/>
  <c r="X1040" i="1"/>
  <c r="X1041" i="1"/>
  <c r="X1042" i="1"/>
  <c r="X1043" i="1"/>
  <c r="X1044" i="1"/>
  <c r="X1045" i="1"/>
  <c r="X1046" i="1"/>
  <c r="X1047" i="1"/>
  <c r="X1048" i="1"/>
  <c r="X1049" i="1"/>
  <c r="X1050" i="1"/>
  <c r="X1051" i="1"/>
  <c r="X1052" i="1"/>
  <c r="X1053" i="1"/>
  <c r="X1054" i="1"/>
  <c r="X1055" i="1"/>
  <c r="X1056" i="1"/>
  <c r="X1057" i="1"/>
  <c r="X1058" i="1"/>
  <c r="X1059" i="1"/>
  <c r="X1060" i="1"/>
  <c r="X1061" i="1"/>
  <c r="X1062" i="1"/>
  <c r="X1063" i="1"/>
  <c r="X1064" i="1"/>
  <c r="X1065" i="1"/>
  <c r="X1066" i="1"/>
  <c r="X1067" i="1"/>
  <c r="X1068" i="1"/>
  <c r="X1069" i="1"/>
  <c r="X1070" i="1"/>
  <c r="X1071" i="1"/>
  <c r="X1072" i="1"/>
  <c r="X1073" i="1"/>
  <c r="X1074" i="1"/>
  <c r="X1075" i="1"/>
  <c r="X1076" i="1"/>
  <c r="X1077" i="1"/>
  <c r="X1078" i="1"/>
  <c r="X1079" i="1"/>
  <c r="X1080" i="1"/>
  <c r="X1081" i="1"/>
  <c r="X1082" i="1"/>
  <c r="X1083" i="1"/>
  <c r="X1084" i="1"/>
  <c r="X1085" i="1"/>
  <c r="X1086" i="1"/>
  <c r="X1087" i="1"/>
  <c r="X1088" i="1"/>
  <c r="X1089" i="1"/>
  <c r="X1090" i="1"/>
  <c r="X1091" i="1"/>
  <c r="X1092" i="1"/>
  <c r="X1093" i="1"/>
  <c r="X1094" i="1"/>
  <c r="X1095" i="1"/>
  <c r="X1096" i="1"/>
  <c r="X1097" i="1"/>
  <c r="X1098" i="1"/>
  <c r="X1099" i="1"/>
  <c r="X1100" i="1"/>
  <c r="X1101" i="1"/>
  <c r="X1102" i="1"/>
  <c r="X1103" i="1"/>
  <c r="X1104" i="1"/>
  <c r="X1105" i="1"/>
  <c r="X1106" i="1"/>
  <c r="X1107" i="1"/>
  <c r="X1108" i="1"/>
  <c r="X1109" i="1"/>
  <c r="X1110" i="1"/>
  <c r="X1111" i="1"/>
  <c r="X1112" i="1"/>
  <c r="X1113" i="1"/>
  <c r="X1114" i="1"/>
  <c r="X1115" i="1"/>
  <c r="X1116" i="1"/>
  <c r="X1117" i="1"/>
  <c r="X1118" i="1"/>
  <c r="X1119" i="1"/>
  <c r="X1120" i="1"/>
  <c r="X1121" i="1"/>
  <c r="X1122" i="1"/>
  <c r="X1123" i="1"/>
  <c r="X1124" i="1"/>
  <c r="X1125" i="1"/>
  <c r="X1126" i="1"/>
  <c r="X1127" i="1"/>
  <c r="X1128" i="1"/>
  <c r="X1129" i="1"/>
  <c r="X1130" i="1"/>
  <c r="X1131" i="1"/>
  <c r="X1132" i="1"/>
  <c r="X1133" i="1"/>
  <c r="AJ1133" i="1"/>
  <c r="AK1133" i="1" s="1"/>
  <c r="E1133" i="1"/>
  <c r="D1133" i="1"/>
  <c r="AJ1132" i="1"/>
  <c r="AK1132" i="1" s="1"/>
  <c r="E1132" i="1"/>
  <c r="D1132" i="1"/>
  <c r="AJ1131" i="1"/>
  <c r="AK1131" i="1" s="1"/>
  <c r="E1131" i="1"/>
  <c r="D1131" i="1"/>
  <c r="AJ1130" i="1"/>
  <c r="AK1130" i="1" s="1"/>
  <c r="E1130" i="1"/>
  <c r="D1130" i="1"/>
  <c r="AJ1129" i="1"/>
  <c r="AK1129" i="1" s="1"/>
  <c r="E1129" i="1"/>
  <c r="D1129" i="1"/>
  <c r="AJ1128" i="1"/>
  <c r="AK1128" i="1" s="1"/>
  <c r="E1128" i="1"/>
  <c r="D1128" i="1"/>
  <c r="AJ1127" i="1"/>
  <c r="AK1127" i="1" s="1"/>
  <c r="E1127" i="1"/>
  <c r="D1127" i="1"/>
  <c r="AJ1126" i="1"/>
  <c r="AK1126" i="1" s="1"/>
  <c r="E1126" i="1"/>
  <c r="D1126" i="1"/>
  <c r="AJ1125" i="1"/>
  <c r="AK1125" i="1" s="1"/>
  <c r="E1125" i="1"/>
  <c r="D1125" i="1"/>
  <c r="AD1121" i="1"/>
  <c r="AK1121" i="1" s="1"/>
  <c r="AD1115" i="1"/>
  <c r="AK1115" i="1" s="1"/>
  <c r="AD1106" i="1"/>
  <c r="AK1106" i="1" s="1"/>
  <c r="AJ1084" i="1"/>
  <c r="AK1084" i="1" s="1"/>
  <c r="E1084" i="1"/>
  <c r="D1084" i="1"/>
  <c r="AJ1072" i="1"/>
  <c r="AK1072" i="1" s="1"/>
  <c r="E1072" i="1"/>
  <c r="D1072" i="1"/>
  <c r="AJ1071" i="1"/>
  <c r="AK1071" i="1" s="1"/>
  <c r="E1071" i="1"/>
  <c r="D1071" i="1"/>
  <c r="AJ1070" i="1"/>
  <c r="AK1070" i="1" s="1"/>
  <c r="E1070" i="1"/>
  <c r="D1070" i="1"/>
  <c r="AJ1069" i="1"/>
  <c r="AK1069" i="1" s="1"/>
  <c r="E1069" i="1"/>
  <c r="D1069" i="1"/>
  <c r="AJ1068" i="1"/>
  <c r="AK1068" i="1" s="1"/>
  <c r="E1068" i="1"/>
  <c r="D1068" i="1"/>
  <c r="AJ1067" i="1"/>
  <c r="AK1067" i="1" s="1"/>
  <c r="E1067" i="1"/>
  <c r="D1067" i="1"/>
  <c r="AJ1066" i="1"/>
  <c r="AK1066" i="1" s="1"/>
  <c r="E1066" i="1"/>
  <c r="D1066" i="1"/>
  <c r="AJ1065" i="1"/>
  <c r="AK1065" i="1" s="1"/>
  <c r="E1065" i="1"/>
  <c r="D1065" i="1"/>
  <c r="AJ1064" i="1"/>
  <c r="AK1064" i="1" s="1"/>
  <c r="E1064" i="1"/>
  <c r="D1064" i="1"/>
  <c r="AJ1063" i="1"/>
  <c r="AK1063" i="1" s="1"/>
  <c r="E1063" i="1"/>
  <c r="D1063" i="1"/>
  <c r="AJ1062" i="1"/>
  <c r="AK1062" i="1" s="1"/>
  <c r="E1062" i="1"/>
  <c r="D1062" i="1"/>
  <c r="AJ1061" i="1"/>
  <c r="AK1061" i="1" s="1"/>
  <c r="E1061" i="1"/>
  <c r="D1061" i="1"/>
  <c r="AJ1060" i="1"/>
  <c r="AK1060" i="1" s="1"/>
  <c r="E1060" i="1"/>
  <c r="D1060" i="1"/>
  <c r="AJ1059" i="1"/>
  <c r="AK1059" i="1" s="1"/>
  <c r="E1059" i="1"/>
  <c r="D1059" i="1"/>
  <c r="AJ1058" i="1"/>
  <c r="AK1058" i="1" s="1"/>
  <c r="E1058" i="1"/>
  <c r="D1058" i="1"/>
  <c r="AJ1057" i="1"/>
  <c r="AK1057" i="1" s="1"/>
  <c r="E1057" i="1"/>
  <c r="D1057" i="1"/>
  <c r="AJ1056" i="1"/>
  <c r="AK1056" i="1" s="1"/>
  <c r="E1056" i="1"/>
  <c r="D1056" i="1"/>
  <c r="AJ1055" i="1"/>
  <c r="AK1055" i="1" s="1"/>
  <c r="E1055" i="1"/>
  <c r="D1055" i="1"/>
  <c r="AJ1054" i="1"/>
  <c r="AK1054" i="1" s="1"/>
  <c r="E1054" i="1"/>
  <c r="D1054" i="1"/>
  <c r="AJ1053" i="1"/>
  <c r="AK1053" i="1" s="1"/>
  <c r="E1053" i="1"/>
  <c r="D1053" i="1"/>
  <c r="AJ1052" i="1"/>
  <c r="AK1052" i="1" s="1"/>
  <c r="E1052" i="1"/>
  <c r="D1052" i="1"/>
  <c r="AJ1051" i="1"/>
  <c r="AK1051" i="1" s="1"/>
  <c r="E1051" i="1"/>
  <c r="D1051" i="1"/>
  <c r="AJ1050" i="1"/>
  <c r="AK1050" i="1" s="1"/>
  <c r="E1050" i="1"/>
  <c r="D1050" i="1"/>
  <c r="AJ1049" i="1"/>
  <c r="AK1049" i="1" s="1"/>
  <c r="E1049" i="1"/>
  <c r="D1049" i="1"/>
  <c r="AJ1048" i="1"/>
  <c r="AK1048" i="1" s="1"/>
  <c r="E1048" i="1"/>
  <c r="D1048" i="1"/>
  <c r="AJ1047" i="1"/>
  <c r="AK1047" i="1" s="1"/>
  <c r="E1047" i="1"/>
  <c r="D1047" i="1"/>
  <c r="AJ1046" i="1"/>
  <c r="AK1046" i="1" s="1"/>
  <c r="E1046" i="1"/>
  <c r="D1046" i="1"/>
  <c r="AJ1036" i="1"/>
  <c r="AK1036" i="1" s="1"/>
  <c r="E1036" i="1"/>
  <c r="D1036" i="1"/>
  <c r="AJ1035" i="1"/>
  <c r="AK1035" i="1" s="1"/>
  <c r="E1035" i="1"/>
  <c r="D1035" i="1"/>
  <c r="AJ1034" i="1"/>
  <c r="AK1034" i="1" s="1"/>
  <c r="E1034" i="1"/>
  <c r="D1034" i="1"/>
  <c r="AJ1033" i="1"/>
  <c r="AK1033" i="1" s="1"/>
  <c r="E1033" i="1"/>
  <c r="D1033" i="1"/>
  <c r="AJ1032" i="1"/>
  <c r="AK1032" i="1" s="1"/>
  <c r="E1032" i="1"/>
  <c r="D1032" i="1"/>
  <c r="AJ1031" i="1"/>
  <c r="AK1031" i="1" s="1"/>
  <c r="E1031" i="1"/>
  <c r="D1031" i="1"/>
  <c r="AJ998" i="1"/>
  <c r="AK998" i="1" s="1"/>
  <c r="E998" i="1"/>
  <c r="D998" i="1"/>
  <c r="AJ997" i="1"/>
  <c r="AK997" i="1" s="1"/>
  <c r="E997" i="1"/>
  <c r="D997" i="1"/>
  <c r="AJ996" i="1"/>
  <c r="AK996" i="1" s="1"/>
  <c r="E996" i="1"/>
  <c r="D996" i="1"/>
  <c r="AJ995" i="1"/>
  <c r="AK995" i="1" s="1"/>
  <c r="E995" i="1"/>
  <c r="D995" i="1"/>
  <c r="AJ994" i="1"/>
  <c r="AK994" i="1" s="1"/>
  <c r="E994" i="1"/>
  <c r="D994" i="1"/>
  <c r="AJ993" i="1"/>
  <c r="AK993" i="1" s="1"/>
  <c r="E993" i="1"/>
  <c r="D993" i="1"/>
  <c r="AJ992" i="1"/>
  <c r="AK992" i="1" s="1"/>
  <c r="E992" i="1"/>
  <c r="D992" i="1"/>
  <c r="AJ991" i="1"/>
  <c r="AK991" i="1" s="1"/>
  <c r="E991" i="1"/>
  <c r="D991" i="1"/>
  <c r="AJ990" i="1"/>
  <c r="AK990" i="1" s="1"/>
  <c r="E990" i="1"/>
  <c r="D990" i="1"/>
  <c r="AJ989" i="1"/>
  <c r="AK989" i="1" s="1"/>
  <c r="E989" i="1"/>
  <c r="D989" i="1"/>
  <c r="AJ988" i="1"/>
  <c r="AK988" i="1" s="1"/>
  <c r="E988" i="1"/>
  <c r="D988" i="1"/>
  <c r="AJ987" i="1"/>
  <c r="AK987" i="1" s="1"/>
  <c r="E987" i="1"/>
  <c r="D987" i="1"/>
  <c r="AJ986" i="1"/>
  <c r="AK986" i="1" s="1"/>
  <c r="E986" i="1"/>
  <c r="D986" i="1"/>
  <c r="AJ985" i="1"/>
  <c r="AK985" i="1" s="1"/>
  <c r="E985" i="1"/>
  <c r="D985" i="1"/>
  <c r="AJ984" i="1"/>
  <c r="AK984" i="1" s="1"/>
  <c r="E984" i="1"/>
  <c r="D984" i="1"/>
  <c r="AJ983" i="1"/>
  <c r="AK983" i="1" s="1"/>
  <c r="E983" i="1"/>
  <c r="D983" i="1"/>
  <c r="AJ982" i="1"/>
  <c r="AK982" i="1" s="1"/>
  <c r="E982" i="1"/>
  <c r="D982" i="1"/>
  <c r="AJ981" i="1"/>
  <c r="AK981" i="1" s="1"/>
  <c r="E981" i="1"/>
  <c r="D981" i="1"/>
  <c r="AJ980" i="1"/>
  <c r="AK980" i="1" s="1"/>
  <c r="E980" i="1"/>
  <c r="D980" i="1"/>
  <c r="AJ979" i="1"/>
  <c r="AK979" i="1" s="1"/>
  <c r="E979" i="1"/>
  <c r="D979" i="1"/>
  <c r="AJ978" i="1"/>
  <c r="AK978" i="1" s="1"/>
  <c r="E978" i="1"/>
  <c r="D978" i="1"/>
  <c r="AJ977" i="1"/>
  <c r="AK977" i="1" s="1"/>
  <c r="E977" i="1"/>
  <c r="D977" i="1"/>
  <c r="AJ976" i="1"/>
  <c r="AK976" i="1" s="1"/>
  <c r="E976" i="1"/>
  <c r="D976" i="1"/>
  <c r="AJ975" i="1"/>
  <c r="AK975" i="1" s="1"/>
  <c r="E975" i="1"/>
  <c r="D975" i="1"/>
  <c r="AJ974" i="1"/>
  <c r="AK974" i="1" s="1"/>
  <c r="E974" i="1"/>
  <c r="D974" i="1"/>
  <c r="AJ973" i="1"/>
  <c r="AK973" i="1" s="1"/>
  <c r="E973" i="1"/>
  <c r="D973" i="1"/>
  <c r="AJ972" i="1"/>
  <c r="AK972" i="1" s="1"/>
  <c r="E972" i="1"/>
  <c r="D972" i="1"/>
  <c r="AJ971" i="1"/>
  <c r="AK971" i="1" s="1"/>
  <c r="E971" i="1"/>
  <c r="D971" i="1"/>
  <c r="AJ970" i="1"/>
  <c r="AK970" i="1" s="1"/>
  <c r="E970" i="1"/>
  <c r="D970" i="1"/>
  <c r="AJ969" i="1"/>
  <c r="AK969" i="1" s="1"/>
  <c r="E969" i="1"/>
  <c r="D969" i="1"/>
  <c r="AJ968" i="1"/>
  <c r="AK968" i="1" s="1"/>
  <c r="E968" i="1"/>
  <c r="D968" i="1"/>
  <c r="AJ967" i="1"/>
  <c r="AK967" i="1" s="1"/>
  <c r="E967" i="1"/>
  <c r="D967" i="1"/>
  <c r="AJ966" i="1"/>
  <c r="AK966" i="1" s="1"/>
  <c r="E966" i="1"/>
  <c r="D966" i="1"/>
  <c r="AJ965" i="1"/>
  <c r="AK965" i="1" s="1"/>
  <c r="E965" i="1"/>
  <c r="D965" i="1"/>
  <c r="AJ964" i="1"/>
  <c r="AK964" i="1" s="1"/>
  <c r="E964" i="1"/>
  <c r="D964" i="1"/>
  <c r="AJ963" i="1"/>
  <c r="AK963" i="1" s="1"/>
  <c r="E963" i="1"/>
  <c r="D963" i="1"/>
  <c r="AJ962" i="1"/>
  <c r="AK962" i="1" s="1"/>
  <c r="E962" i="1"/>
  <c r="D962" i="1"/>
  <c r="AJ961" i="1"/>
  <c r="AK961" i="1" s="1"/>
  <c r="E961" i="1"/>
  <c r="D961" i="1"/>
  <c r="AJ960" i="1"/>
  <c r="AK960" i="1" s="1"/>
  <c r="E960" i="1"/>
  <c r="D960" i="1"/>
  <c r="AJ959" i="1"/>
  <c r="AK959" i="1" s="1"/>
  <c r="E959" i="1"/>
  <c r="D959" i="1"/>
  <c r="AJ958" i="1"/>
  <c r="AK958" i="1" s="1"/>
  <c r="E958" i="1"/>
  <c r="D958" i="1"/>
  <c r="AJ957" i="1"/>
  <c r="AK957" i="1" s="1"/>
  <c r="E957" i="1"/>
  <c r="D957" i="1"/>
  <c r="AJ956" i="1"/>
  <c r="AK956" i="1" s="1"/>
  <c r="E956" i="1"/>
  <c r="D956" i="1"/>
  <c r="AJ955" i="1"/>
  <c r="AK955" i="1" s="1"/>
  <c r="E955" i="1"/>
  <c r="D955" i="1"/>
  <c r="AJ954" i="1"/>
  <c r="AK954" i="1" s="1"/>
  <c r="E954" i="1"/>
  <c r="D954" i="1"/>
  <c r="AJ953" i="1"/>
  <c r="AK953" i="1" s="1"/>
  <c r="E953" i="1"/>
  <c r="D953" i="1"/>
  <c r="AJ952" i="1"/>
  <c r="AK952" i="1" s="1"/>
  <c r="E952" i="1"/>
  <c r="D952" i="1"/>
  <c r="AJ951" i="1"/>
  <c r="AK951" i="1" s="1"/>
  <c r="E951" i="1"/>
  <c r="D951" i="1"/>
  <c r="AJ950" i="1"/>
  <c r="AK950" i="1" s="1"/>
  <c r="E950" i="1"/>
  <c r="D950" i="1"/>
  <c r="AJ949" i="1"/>
  <c r="AK949" i="1" s="1"/>
  <c r="E949" i="1"/>
  <c r="D949" i="1"/>
  <c r="AJ948" i="1"/>
  <c r="AK948" i="1" s="1"/>
  <c r="E948" i="1"/>
  <c r="D948" i="1"/>
  <c r="AJ947" i="1"/>
  <c r="AK947" i="1" s="1"/>
  <c r="E947" i="1"/>
  <c r="D947" i="1"/>
  <c r="AJ946" i="1"/>
  <c r="AK946" i="1" s="1"/>
  <c r="E946" i="1"/>
  <c r="D946" i="1"/>
  <c r="AJ945" i="1"/>
  <c r="AK945" i="1" s="1"/>
  <c r="E945" i="1"/>
  <c r="D945" i="1"/>
  <c r="AJ944" i="1"/>
  <c r="AK944" i="1" s="1"/>
  <c r="E944" i="1"/>
  <c r="D944" i="1"/>
  <c r="AJ943" i="1"/>
  <c r="AK943" i="1" s="1"/>
  <c r="E943" i="1"/>
  <c r="D943" i="1"/>
  <c r="AJ942" i="1"/>
  <c r="AK942" i="1" s="1"/>
  <c r="E942" i="1"/>
  <c r="D942" i="1"/>
  <c r="AJ941" i="1"/>
  <c r="AK941" i="1" s="1"/>
  <c r="E941" i="1"/>
  <c r="D941" i="1"/>
  <c r="AJ940" i="1"/>
  <c r="AK940" i="1" s="1"/>
  <c r="E940" i="1"/>
  <c r="D940" i="1"/>
  <c r="AJ939" i="1"/>
  <c r="AK939" i="1" s="1"/>
  <c r="E939" i="1"/>
  <c r="D939" i="1"/>
  <c r="AJ938" i="1"/>
  <c r="AK938" i="1" s="1"/>
  <c r="E938" i="1"/>
  <c r="D938" i="1"/>
  <c r="AJ937" i="1"/>
  <c r="AK937" i="1" s="1"/>
  <c r="E937" i="1"/>
  <c r="D937" i="1"/>
  <c r="AJ936" i="1"/>
  <c r="AK936" i="1" s="1"/>
  <c r="E936" i="1"/>
  <c r="D936" i="1"/>
  <c r="AJ935" i="1"/>
  <c r="AK935" i="1" s="1"/>
  <c r="E935" i="1"/>
  <c r="D935" i="1"/>
  <c r="AJ934" i="1"/>
  <c r="AK934" i="1" s="1"/>
  <c r="E934" i="1"/>
  <c r="D934" i="1"/>
  <c r="AJ933" i="1"/>
  <c r="AK933" i="1" s="1"/>
  <c r="E933" i="1"/>
  <c r="D933" i="1"/>
  <c r="AJ932" i="1"/>
  <c r="AK932" i="1" s="1"/>
  <c r="E932" i="1"/>
  <c r="D932" i="1"/>
  <c r="AJ931" i="1"/>
  <c r="AK931" i="1" s="1"/>
  <c r="E931" i="1"/>
  <c r="D931" i="1"/>
  <c r="AJ930" i="1"/>
  <c r="AK930" i="1" s="1"/>
  <c r="E930" i="1"/>
  <c r="D930" i="1"/>
  <c r="AJ929" i="1"/>
  <c r="AK929" i="1" s="1"/>
  <c r="E929" i="1"/>
  <c r="D929" i="1"/>
  <c r="AJ928" i="1"/>
  <c r="AK928" i="1" s="1"/>
  <c r="E928" i="1"/>
  <c r="D928" i="1"/>
  <c r="AJ927" i="1"/>
  <c r="AK927" i="1" s="1"/>
  <c r="E927" i="1"/>
  <c r="D927" i="1"/>
  <c r="AJ926" i="1"/>
  <c r="AK926" i="1" s="1"/>
  <c r="E926" i="1"/>
  <c r="D926" i="1"/>
  <c r="AJ925" i="1"/>
  <c r="AK925" i="1" s="1"/>
  <c r="E925" i="1"/>
  <c r="D925" i="1"/>
  <c r="AJ924" i="1"/>
  <c r="AK924" i="1" s="1"/>
  <c r="E924" i="1"/>
  <c r="D924" i="1"/>
  <c r="AJ923" i="1"/>
  <c r="AK923" i="1" s="1"/>
  <c r="E923" i="1"/>
  <c r="D923" i="1"/>
  <c r="AJ922" i="1"/>
  <c r="AK922" i="1" s="1"/>
  <c r="E922" i="1"/>
  <c r="D922" i="1"/>
  <c r="AJ921" i="1"/>
  <c r="AK921" i="1" s="1"/>
  <c r="E921" i="1"/>
  <c r="D921" i="1"/>
  <c r="AJ920" i="1"/>
  <c r="AK920" i="1" s="1"/>
  <c r="E920" i="1"/>
  <c r="D920" i="1"/>
  <c r="AJ919" i="1"/>
  <c r="AK919" i="1" s="1"/>
  <c r="E919" i="1"/>
  <c r="D919" i="1"/>
  <c r="AJ918" i="1"/>
  <c r="AK918" i="1" s="1"/>
  <c r="E918" i="1"/>
  <c r="D918" i="1"/>
  <c r="AJ917" i="1"/>
  <c r="AK917" i="1" s="1"/>
  <c r="E917" i="1"/>
  <c r="D917" i="1"/>
  <c r="AJ916" i="1"/>
  <c r="AK916" i="1" s="1"/>
  <c r="E916" i="1"/>
  <c r="D916" i="1"/>
  <c r="AJ915" i="1"/>
  <c r="AK915" i="1" s="1"/>
  <c r="E915" i="1"/>
  <c r="D915" i="1"/>
  <c r="AJ914" i="1"/>
  <c r="AK914" i="1" s="1"/>
  <c r="E914" i="1"/>
  <c r="D914" i="1"/>
  <c r="AJ913" i="1"/>
  <c r="AK913" i="1" s="1"/>
  <c r="E913" i="1"/>
  <c r="D913" i="1"/>
  <c r="AJ912" i="1"/>
  <c r="AK912" i="1" s="1"/>
  <c r="E912" i="1"/>
  <c r="D912" i="1"/>
  <c r="AJ911" i="1"/>
  <c r="AK911" i="1" s="1"/>
  <c r="E911" i="1"/>
  <c r="D911" i="1"/>
  <c r="AJ910" i="1"/>
  <c r="AK910" i="1" s="1"/>
  <c r="E910" i="1"/>
  <c r="D910" i="1"/>
  <c r="AJ909" i="1"/>
  <c r="AK909" i="1" s="1"/>
  <c r="E909" i="1"/>
  <c r="D909" i="1"/>
  <c r="AJ908" i="1"/>
  <c r="AK908" i="1" s="1"/>
  <c r="E908" i="1"/>
  <c r="D908" i="1"/>
  <c r="AJ907" i="1"/>
  <c r="AK907" i="1" s="1"/>
  <c r="E907" i="1"/>
  <c r="D907" i="1"/>
  <c r="AJ906" i="1"/>
  <c r="AK906" i="1" s="1"/>
  <c r="E906" i="1"/>
  <c r="D906" i="1"/>
  <c r="AJ905" i="1"/>
  <c r="AK905" i="1" s="1"/>
  <c r="E905" i="1"/>
  <c r="D905" i="1"/>
  <c r="AJ904" i="1"/>
  <c r="AK904" i="1" s="1"/>
  <c r="E904" i="1"/>
  <c r="D904" i="1"/>
  <c r="AJ903" i="1"/>
  <c r="AK903" i="1" s="1"/>
  <c r="E903" i="1"/>
  <c r="D903" i="1"/>
  <c r="AJ902" i="1"/>
  <c r="AK902" i="1" s="1"/>
  <c r="E902" i="1"/>
  <c r="D902" i="1"/>
  <c r="AJ901" i="1"/>
  <c r="AK901" i="1" s="1"/>
  <c r="E901" i="1"/>
  <c r="D901" i="1"/>
  <c r="AJ900" i="1"/>
  <c r="AK900" i="1" s="1"/>
  <c r="E900" i="1"/>
  <c r="D900" i="1"/>
  <c r="AJ899" i="1"/>
  <c r="AK899" i="1" s="1"/>
  <c r="E899" i="1"/>
  <c r="D899" i="1"/>
  <c r="AJ898" i="1"/>
  <c r="AK898" i="1" s="1"/>
  <c r="E898" i="1"/>
  <c r="D898" i="1"/>
  <c r="AJ897" i="1"/>
  <c r="AK897" i="1" s="1"/>
  <c r="E897" i="1"/>
  <c r="D897" i="1"/>
  <c r="AJ896" i="1"/>
  <c r="AK896" i="1" s="1"/>
  <c r="E896" i="1"/>
  <c r="D896" i="1"/>
  <c r="AJ895" i="1"/>
  <c r="AK895" i="1" s="1"/>
  <c r="E895" i="1"/>
  <c r="D895" i="1"/>
  <c r="AJ894" i="1"/>
  <c r="AK894" i="1" s="1"/>
  <c r="E894" i="1"/>
  <c r="D894" i="1"/>
  <c r="AJ893" i="1"/>
  <c r="AK893" i="1" s="1"/>
  <c r="E893" i="1"/>
  <c r="D893" i="1"/>
  <c r="AJ892" i="1"/>
  <c r="AK892" i="1" s="1"/>
  <c r="E892" i="1"/>
  <c r="D892" i="1"/>
  <c r="AJ891" i="1"/>
  <c r="AK891" i="1" s="1"/>
  <c r="E891" i="1"/>
  <c r="D891" i="1"/>
  <c r="AJ890" i="1"/>
  <c r="AK890" i="1" s="1"/>
  <c r="E890" i="1"/>
  <c r="D890" i="1"/>
  <c r="AJ889" i="1"/>
  <c r="AK889" i="1" s="1"/>
  <c r="E889" i="1"/>
  <c r="D889" i="1"/>
  <c r="AJ888" i="1"/>
  <c r="AK888" i="1" s="1"/>
  <c r="E888" i="1"/>
  <c r="D888" i="1"/>
  <c r="AJ887" i="1"/>
  <c r="AK887" i="1" s="1"/>
  <c r="E887" i="1"/>
  <c r="D887" i="1"/>
  <c r="AJ886" i="1"/>
  <c r="AK886" i="1" s="1"/>
  <c r="E886" i="1"/>
  <c r="D886" i="1"/>
  <c r="AJ885" i="1"/>
  <c r="AK885" i="1" s="1"/>
  <c r="E885" i="1"/>
  <c r="D885" i="1"/>
  <c r="AJ884" i="1"/>
  <c r="AK884" i="1" s="1"/>
  <c r="E884" i="1"/>
  <c r="D884" i="1"/>
  <c r="AJ883" i="1"/>
  <c r="AK883" i="1" s="1"/>
  <c r="E883" i="1"/>
  <c r="D883" i="1"/>
  <c r="AJ882" i="1"/>
  <c r="AK882" i="1" s="1"/>
  <c r="E882" i="1"/>
  <c r="D882" i="1"/>
  <c r="AJ881" i="1"/>
  <c r="AK881" i="1" s="1"/>
  <c r="E881" i="1"/>
  <c r="D881" i="1"/>
  <c r="AJ880" i="1"/>
  <c r="AK880" i="1" s="1"/>
  <c r="E880" i="1"/>
  <c r="D880" i="1"/>
  <c r="AJ879" i="1"/>
  <c r="AK879" i="1" s="1"/>
  <c r="E879" i="1"/>
  <c r="D879" i="1"/>
  <c r="AJ878" i="1"/>
  <c r="AK878" i="1" s="1"/>
  <c r="E878" i="1"/>
  <c r="D878" i="1"/>
  <c r="AJ877" i="1"/>
  <c r="AK877" i="1" s="1"/>
  <c r="E877" i="1"/>
  <c r="D877" i="1"/>
  <c r="AJ876" i="1"/>
  <c r="AK876" i="1" s="1"/>
  <c r="E876" i="1"/>
  <c r="D876" i="1"/>
  <c r="AJ875" i="1"/>
  <c r="AK875" i="1" s="1"/>
  <c r="E875" i="1"/>
  <c r="D875" i="1"/>
  <c r="AJ874" i="1"/>
  <c r="AK874" i="1" s="1"/>
  <c r="E874" i="1"/>
  <c r="D874" i="1"/>
  <c r="AJ873" i="1"/>
  <c r="AK873" i="1" s="1"/>
  <c r="E873" i="1"/>
  <c r="D873" i="1"/>
  <c r="AJ872" i="1"/>
  <c r="AK872" i="1" s="1"/>
  <c r="E872" i="1"/>
  <c r="D872" i="1"/>
  <c r="AJ871" i="1"/>
  <c r="AK871" i="1" s="1"/>
  <c r="E871" i="1"/>
  <c r="D871" i="1"/>
  <c r="AJ870" i="1"/>
  <c r="AK870" i="1" s="1"/>
  <c r="E870" i="1"/>
  <c r="D870" i="1"/>
  <c r="AJ869" i="1"/>
  <c r="AK869" i="1" s="1"/>
  <c r="E869" i="1"/>
  <c r="D869" i="1"/>
  <c r="AJ865" i="1"/>
  <c r="AK865" i="1" s="1"/>
  <c r="E865" i="1"/>
  <c r="D865" i="1"/>
  <c r="AJ864" i="1"/>
  <c r="AK864" i="1" s="1"/>
  <c r="E864" i="1"/>
  <c r="D864" i="1"/>
  <c r="AJ863" i="1"/>
  <c r="AK863" i="1" s="1"/>
  <c r="E863" i="1"/>
  <c r="D863" i="1"/>
  <c r="AJ862" i="1"/>
  <c r="AK862" i="1" s="1"/>
  <c r="E862" i="1"/>
  <c r="D862" i="1"/>
  <c r="AJ861" i="1"/>
  <c r="AK861" i="1" s="1"/>
  <c r="E861" i="1"/>
  <c r="D861" i="1"/>
  <c r="AJ860" i="1"/>
  <c r="AK860" i="1" s="1"/>
  <c r="E860" i="1"/>
  <c r="D860" i="1"/>
  <c r="AJ859" i="1"/>
  <c r="AK859" i="1" s="1"/>
  <c r="E859" i="1"/>
  <c r="D859" i="1"/>
  <c r="AJ858" i="1"/>
  <c r="AK858" i="1" s="1"/>
  <c r="E858" i="1"/>
  <c r="D858" i="1"/>
  <c r="AJ857" i="1"/>
  <c r="AK857" i="1" s="1"/>
  <c r="E857" i="1"/>
  <c r="D857" i="1"/>
  <c r="AJ856" i="1"/>
  <c r="AK856" i="1" s="1"/>
  <c r="E856" i="1"/>
  <c r="D856" i="1"/>
  <c r="AJ855" i="1"/>
  <c r="AK855" i="1" s="1"/>
  <c r="E855" i="1"/>
  <c r="D855" i="1"/>
  <c r="AJ854" i="1"/>
  <c r="AK854" i="1" s="1"/>
  <c r="E854" i="1"/>
  <c r="D854" i="1"/>
  <c r="AJ853" i="1"/>
  <c r="AK853" i="1" s="1"/>
  <c r="E853" i="1"/>
  <c r="D853" i="1"/>
  <c r="AJ852" i="1"/>
  <c r="AK852" i="1" s="1"/>
  <c r="E852" i="1"/>
  <c r="D852" i="1"/>
  <c r="AJ851" i="1"/>
  <c r="AK851" i="1" s="1"/>
  <c r="E851" i="1"/>
  <c r="D851" i="1"/>
  <c r="AJ850" i="1"/>
  <c r="AK850" i="1" s="1"/>
  <c r="E850" i="1"/>
  <c r="D850" i="1"/>
  <c r="AJ849" i="1"/>
  <c r="AK849" i="1" s="1"/>
  <c r="E849" i="1"/>
  <c r="D849" i="1"/>
  <c r="AJ848" i="1"/>
  <c r="AK848" i="1" s="1"/>
  <c r="E848" i="1"/>
  <c r="D848" i="1"/>
  <c r="AJ847" i="1"/>
  <c r="AK847" i="1" s="1"/>
  <c r="E847" i="1"/>
  <c r="D847" i="1"/>
  <c r="AJ846" i="1"/>
  <c r="AK846" i="1" s="1"/>
  <c r="E846" i="1"/>
  <c r="D846" i="1"/>
  <c r="AJ845" i="1"/>
  <c r="AK845" i="1" s="1"/>
  <c r="E845" i="1"/>
  <c r="D845" i="1"/>
  <c r="AJ844" i="1"/>
  <c r="AK844" i="1" s="1"/>
  <c r="E844" i="1"/>
  <c r="D844" i="1"/>
  <c r="AJ843" i="1"/>
  <c r="AK843" i="1" s="1"/>
  <c r="E843" i="1"/>
  <c r="D843" i="1"/>
  <c r="AJ842" i="1"/>
  <c r="AK842" i="1" s="1"/>
  <c r="E842" i="1"/>
  <c r="D842" i="1"/>
  <c r="AJ841" i="1"/>
  <c r="AK841" i="1" s="1"/>
  <c r="E841" i="1"/>
  <c r="D841" i="1"/>
  <c r="AJ840" i="1"/>
  <c r="AK840" i="1" s="1"/>
  <c r="E840" i="1"/>
  <c r="D840" i="1"/>
  <c r="AJ839" i="1"/>
  <c r="AK839" i="1" s="1"/>
  <c r="E839" i="1"/>
  <c r="D839" i="1"/>
  <c r="AJ838" i="1"/>
  <c r="AK838" i="1" s="1"/>
  <c r="E838" i="1"/>
  <c r="D838" i="1"/>
  <c r="AJ837" i="1"/>
  <c r="AK837" i="1" s="1"/>
  <c r="E837" i="1"/>
  <c r="D837" i="1"/>
  <c r="AJ836" i="1"/>
  <c r="AK836" i="1" s="1"/>
  <c r="E836" i="1"/>
  <c r="D836" i="1"/>
  <c r="AJ835" i="1"/>
  <c r="AK835" i="1" s="1"/>
  <c r="E835" i="1"/>
  <c r="D835" i="1"/>
  <c r="AJ834" i="1"/>
  <c r="AK834" i="1" s="1"/>
  <c r="E834" i="1"/>
  <c r="D834" i="1"/>
  <c r="AJ833" i="1"/>
  <c r="AK833" i="1" s="1"/>
  <c r="E833" i="1"/>
  <c r="D833" i="1"/>
  <c r="AJ832" i="1"/>
  <c r="AK832" i="1" s="1"/>
  <c r="E832" i="1"/>
  <c r="D832" i="1"/>
  <c r="AJ831" i="1"/>
  <c r="AK831" i="1" s="1"/>
  <c r="E831" i="1"/>
  <c r="D831" i="1"/>
  <c r="AJ830" i="1"/>
  <c r="AK830" i="1" s="1"/>
  <c r="E830" i="1"/>
  <c r="D830" i="1"/>
  <c r="AJ829" i="1"/>
  <c r="AK829" i="1" s="1"/>
  <c r="E829" i="1"/>
  <c r="D829" i="1"/>
  <c r="AJ828" i="1"/>
  <c r="AK828" i="1" s="1"/>
  <c r="E828" i="1"/>
  <c r="D828" i="1"/>
  <c r="AJ827" i="1"/>
  <c r="AK827" i="1" s="1"/>
  <c r="E827" i="1"/>
  <c r="D827" i="1"/>
  <c r="AJ826" i="1"/>
  <c r="AK826" i="1" s="1"/>
  <c r="E826" i="1"/>
  <c r="D826" i="1"/>
  <c r="AJ825" i="1"/>
  <c r="AK825" i="1" s="1"/>
  <c r="E825" i="1"/>
  <c r="D825" i="1"/>
  <c r="AJ824" i="1"/>
  <c r="AK824" i="1" s="1"/>
  <c r="E824" i="1"/>
  <c r="D824" i="1"/>
  <c r="AJ823" i="1"/>
  <c r="AK823" i="1" s="1"/>
  <c r="E823" i="1"/>
  <c r="D823" i="1"/>
  <c r="AJ822" i="1"/>
  <c r="AK822" i="1" s="1"/>
  <c r="E822" i="1"/>
  <c r="D822" i="1"/>
  <c r="AJ821" i="1"/>
  <c r="AK821" i="1" s="1"/>
  <c r="E821" i="1"/>
  <c r="D821" i="1"/>
  <c r="AJ820" i="1"/>
  <c r="E820" i="1"/>
  <c r="D820" i="1"/>
  <c r="AJ819" i="1"/>
  <c r="AK819" i="1" s="1"/>
  <c r="E819" i="1"/>
  <c r="D819" i="1"/>
  <c r="AJ818" i="1"/>
  <c r="AK818" i="1" s="1"/>
  <c r="E818" i="1"/>
  <c r="D818" i="1"/>
  <c r="AJ817" i="1"/>
  <c r="AK817" i="1" s="1"/>
  <c r="E817" i="1"/>
  <c r="D817" i="1"/>
  <c r="AJ816" i="1"/>
  <c r="AK816" i="1" s="1"/>
  <c r="E816" i="1"/>
  <c r="D816" i="1"/>
  <c r="AJ815" i="1"/>
  <c r="AK815" i="1" s="1"/>
  <c r="E815" i="1"/>
  <c r="D815" i="1"/>
  <c r="AJ814" i="1"/>
  <c r="AK814" i="1" s="1"/>
  <c r="E814" i="1"/>
  <c r="D814" i="1"/>
  <c r="AJ813" i="1"/>
  <c r="AK813" i="1" s="1"/>
  <c r="E813" i="1"/>
  <c r="D813" i="1"/>
  <c r="AJ812" i="1"/>
  <c r="AK812" i="1" s="1"/>
  <c r="E812" i="1"/>
  <c r="D812" i="1"/>
  <c r="AJ811" i="1"/>
  <c r="AK811" i="1" s="1"/>
  <c r="E811" i="1"/>
  <c r="D811" i="1"/>
  <c r="AJ810" i="1"/>
  <c r="AK810" i="1" s="1"/>
  <c r="E810" i="1"/>
  <c r="D810" i="1"/>
  <c r="AJ809" i="1"/>
  <c r="AK809" i="1" s="1"/>
  <c r="E809" i="1"/>
  <c r="D809" i="1"/>
  <c r="AJ808" i="1"/>
  <c r="AK808" i="1" s="1"/>
  <c r="E808" i="1"/>
  <c r="D808" i="1"/>
  <c r="AJ807" i="1"/>
  <c r="AK807" i="1" s="1"/>
  <c r="E807" i="1"/>
  <c r="D807" i="1"/>
  <c r="AJ806" i="1"/>
  <c r="AK806" i="1" s="1"/>
  <c r="E806" i="1"/>
  <c r="D806" i="1"/>
  <c r="AJ805" i="1"/>
  <c r="AK805" i="1" s="1"/>
  <c r="E805" i="1"/>
  <c r="D805" i="1"/>
  <c r="AJ804" i="1"/>
  <c r="AK804" i="1" s="1"/>
  <c r="E804" i="1"/>
  <c r="D804" i="1"/>
  <c r="AJ803" i="1"/>
  <c r="AK803" i="1" s="1"/>
  <c r="E803" i="1"/>
  <c r="D803" i="1"/>
  <c r="AJ802" i="1"/>
  <c r="AK802" i="1" s="1"/>
  <c r="E802" i="1"/>
  <c r="D802" i="1"/>
  <c r="AJ801" i="1"/>
  <c r="AK801" i="1" s="1"/>
  <c r="E801" i="1"/>
  <c r="D801" i="1"/>
  <c r="AJ800" i="1"/>
  <c r="AK800" i="1" s="1"/>
  <c r="E800" i="1"/>
  <c r="D800" i="1"/>
  <c r="AJ799" i="1"/>
  <c r="AK799" i="1" s="1"/>
  <c r="E799" i="1"/>
  <c r="D799" i="1"/>
  <c r="AJ798" i="1"/>
  <c r="AK798" i="1" s="1"/>
  <c r="E798" i="1"/>
  <c r="D798" i="1"/>
  <c r="AJ797" i="1"/>
  <c r="AK797" i="1" s="1"/>
  <c r="E797" i="1"/>
  <c r="D797" i="1"/>
  <c r="AJ796" i="1"/>
  <c r="AK796" i="1" s="1"/>
  <c r="E796" i="1"/>
  <c r="D796" i="1"/>
  <c r="AJ795" i="1"/>
  <c r="AK795" i="1" s="1"/>
  <c r="E795" i="1"/>
  <c r="D795" i="1"/>
  <c r="AJ794" i="1"/>
  <c r="AK794" i="1" s="1"/>
  <c r="E794" i="1"/>
  <c r="D794" i="1"/>
  <c r="AJ793" i="1"/>
  <c r="AK793" i="1" s="1"/>
  <c r="E793" i="1"/>
  <c r="D793" i="1"/>
  <c r="AJ792" i="1"/>
  <c r="AK792" i="1" s="1"/>
  <c r="E792" i="1"/>
  <c r="D792" i="1"/>
  <c r="AJ791" i="1"/>
  <c r="AK791" i="1" s="1"/>
  <c r="E791" i="1"/>
  <c r="D791" i="1"/>
  <c r="AJ790" i="1"/>
  <c r="AK790" i="1" s="1"/>
  <c r="E790" i="1"/>
  <c r="D790" i="1"/>
  <c r="AJ789" i="1"/>
  <c r="AK789" i="1" s="1"/>
  <c r="E789" i="1"/>
  <c r="D789" i="1"/>
  <c r="AJ788" i="1"/>
  <c r="AK788" i="1" s="1"/>
  <c r="E788" i="1"/>
  <c r="D788" i="1"/>
  <c r="AJ787" i="1"/>
  <c r="AK787" i="1" s="1"/>
  <c r="E787" i="1"/>
  <c r="D787" i="1"/>
  <c r="AJ786" i="1"/>
  <c r="AK786" i="1" s="1"/>
  <c r="E786" i="1"/>
  <c r="D786" i="1"/>
  <c r="AJ785" i="1"/>
  <c r="AK785" i="1" s="1"/>
  <c r="E785" i="1"/>
  <c r="D785" i="1"/>
  <c r="AJ784" i="1"/>
  <c r="AK784" i="1" s="1"/>
  <c r="E784" i="1"/>
  <c r="D784" i="1"/>
  <c r="AJ783" i="1"/>
  <c r="AK783" i="1" s="1"/>
  <c r="E783" i="1"/>
  <c r="D783" i="1"/>
  <c r="AJ782" i="1"/>
  <c r="AK782" i="1" s="1"/>
  <c r="E782" i="1"/>
  <c r="D782" i="1"/>
  <c r="AJ781" i="1"/>
  <c r="AK781" i="1" s="1"/>
  <c r="E781" i="1"/>
  <c r="D781" i="1"/>
  <c r="AJ780" i="1"/>
  <c r="AK780" i="1" s="1"/>
  <c r="E780" i="1"/>
  <c r="D780" i="1"/>
  <c r="AJ779" i="1"/>
  <c r="AK779" i="1" s="1"/>
  <c r="E779" i="1"/>
  <c r="D779" i="1"/>
  <c r="AJ778" i="1"/>
  <c r="AK778" i="1" s="1"/>
  <c r="E778" i="1"/>
  <c r="D778" i="1"/>
  <c r="AJ777" i="1"/>
  <c r="AK777" i="1" s="1"/>
  <c r="E777" i="1"/>
  <c r="D777" i="1"/>
  <c r="AJ776" i="1"/>
  <c r="AK776" i="1" s="1"/>
  <c r="E776" i="1"/>
  <c r="D776" i="1"/>
  <c r="AJ775" i="1"/>
  <c r="AK775" i="1" s="1"/>
  <c r="E775" i="1"/>
  <c r="D775" i="1"/>
  <c r="AJ774" i="1"/>
  <c r="AK774" i="1" s="1"/>
  <c r="E774" i="1"/>
  <c r="D774" i="1"/>
  <c r="AJ773" i="1"/>
  <c r="AK773" i="1" s="1"/>
  <c r="E773" i="1"/>
  <c r="D773" i="1"/>
  <c r="AJ772" i="1"/>
  <c r="AK772" i="1" s="1"/>
  <c r="E772" i="1"/>
  <c r="D772" i="1"/>
  <c r="AJ771" i="1"/>
  <c r="AK771" i="1" s="1"/>
  <c r="E771" i="1"/>
  <c r="D771" i="1"/>
  <c r="AJ770" i="1"/>
  <c r="AK770" i="1" s="1"/>
  <c r="E770" i="1"/>
  <c r="D770" i="1"/>
  <c r="AJ769" i="1"/>
  <c r="AK769" i="1" s="1"/>
  <c r="E769" i="1"/>
  <c r="D769" i="1"/>
  <c r="AJ768" i="1"/>
  <c r="AK768" i="1" s="1"/>
  <c r="E768" i="1"/>
  <c r="D768" i="1"/>
  <c r="AJ767" i="1"/>
  <c r="AK767" i="1" s="1"/>
  <c r="E767" i="1"/>
  <c r="D767" i="1"/>
  <c r="AJ766" i="1"/>
  <c r="AK766" i="1" s="1"/>
  <c r="E766" i="1"/>
  <c r="D766" i="1"/>
  <c r="AJ765" i="1"/>
  <c r="AK765" i="1" s="1"/>
  <c r="E765" i="1"/>
  <c r="D765" i="1"/>
  <c r="AJ764" i="1"/>
  <c r="AK764" i="1" s="1"/>
  <c r="E764" i="1"/>
  <c r="D764" i="1"/>
  <c r="AJ763" i="1"/>
  <c r="AK763" i="1" s="1"/>
  <c r="E763" i="1"/>
  <c r="D763" i="1"/>
  <c r="AJ762" i="1"/>
  <c r="AK762" i="1" s="1"/>
  <c r="E762" i="1"/>
  <c r="D762" i="1"/>
  <c r="AJ761" i="1"/>
  <c r="AK761" i="1" s="1"/>
  <c r="E761" i="1"/>
  <c r="D761" i="1"/>
  <c r="AJ760" i="1"/>
  <c r="AK760" i="1" s="1"/>
  <c r="E760" i="1"/>
  <c r="D760" i="1"/>
  <c r="AJ759" i="1"/>
  <c r="AK759" i="1" s="1"/>
  <c r="E759" i="1"/>
  <c r="D759" i="1"/>
  <c r="AJ758" i="1"/>
  <c r="AK758" i="1" s="1"/>
  <c r="E758" i="1"/>
  <c r="D758" i="1"/>
  <c r="AJ757" i="1"/>
  <c r="AK757" i="1" s="1"/>
  <c r="E757" i="1"/>
  <c r="D757" i="1"/>
  <c r="AJ756" i="1"/>
  <c r="AK756" i="1" s="1"/>
  <c r="E756" i="1"/>
  <c r="D756" i="1"/>
  <c r="AJ755" i="1"/>
  <c r="AK755" i="1" s="1"/>
  <c r="E755" i="1"/>
  <c r="D755" i="1"/>
  <c r="AJ754" i="1"/>
  <c r="AK754" i="1" s="1"/>
  <c r="E754" i="1"/>
  <c r="D754" i="1"/>
  <c r="AJ753" i="1"/>
  <c r="AK753" i="1" s="1"/>
  <c r="E753" i="1"/>
  <c r="D753" i="1"/>
  <c r="AJ752" i="1"/>
  <c r="AK752" i="1" s="1"/>
  <c r="E752" i="1"/>
  <c r="D752" i="1"/>
  <c r="AJ751" i="1"/>
  <c r="AK751" i="1" s="1"/>
  <c r="E751" i="1"/>
  <c r="D751" i="1"/>
  <c r="AJ750" i="1"/>
  <c r="AK750" i="1" s="1"/>
  <c r="E750" i="1"/>
  <c r="D750" i="1"/>
  <c r="AJ749" i="1"/>
  <c r="AK749" i="1" s="1"/>
  <c r="E749" i="1"/>
  <c r="D749" i="1"/>
  <c r="AJ748" i="1"/>
  <c r="AK748" i="1" s="1"/>
  <c r="E748" i="1"/>
  <c r="D748" i="1"/>
  <c r="AJ747" i="1"/>
  <c r="AK747" i="1" s="1"/>
  <c r="E747" i="1"/>
  <c r="D747" i="1"/>
  <c r="AJ746" i="1"/>
  <c r="AK746" i="1" s="1"/>
  <c r="E746" i="1"/>
  <c r="D746" i="1"/>
  <c r="AJ745" i="1"/>
  <c r="AK745" i="1" s="1"/>
  <c r="E745" i="1"/>
  <c r="D745" i="1"/>
  <c r="AJ744" i="1"/>
  <c r="AK744" i="1" s="1"/>
  <c r="E744" i="1"/>
  <c r="D744" i="1"/>
  <c r="AJ743" i="1"/>
  <c r="AK743" i="1" s="1"/>
  <c r="E743" i="1"/>
  <c r="D743" i="1"/>
  <c r="AJ742" i="1"/>
  <c r="AK742" i="1" s="1"/>
  <c r="E742" i="1"/>
  <c r="D742" i="1"/>
  <c r="AJ741" i="1"/>
  <c r="AK741" i="1" s="1"/>
  <c r="E741" i="1"/>
  <c r="D741" i="1"/>
  <c r="AJ740" i="1"/>
  <c r="AK740" i="1" s="1"/>
  <c r="E740" i="1"/>
  <c r="D740" i="1"/>
  <c r="AJ739" i="1"/>
  <c r="AK739" i="1" s="1"/>
  <c r="E739" i="1"/>
  <c r="D739" i="1"/>
  <c r="AJ738" i="1"/>
  <c r="AK738" i="1" s="1"/>
  <c r="E738" i="1"/>
  <c r="D738" i="1"/>
  <c r="AJ737" i="1"/>
  <c r="AK737" i="1" s="1"/>
  <c r="E737" i="1"/>
  <c r="D737" i="1"/>
  <c r="AJ736" i="1"/>
  <c r="AK736" i="1" s="1"/>
  <c r="E736" i="1"/>
  <c r="D736" i="1"/>
  <c r="AJ735" i="1"/>
  <c r="AK735" i="1" s="1"/>
  <c r="E735" i="1"/>
  <c r="D735" i="1"/>
  <c r="AJ734" i="1"/>
  <c r="AK734" i="1" s="1"/>
  <c r="E734" i="1"/>
  <c r="D734" i="1"/>
  <c r="AJ733" i="1"/>
  <c r="AK733" i="1" s="1"/>
  <c r="E733" i="1"/>
  <c r="D733" i="1"/>
  <c r="AJ732" i="1"/>
  <c r="AK732" i="1" s="1"/>
  <c r="E732" i="1"/>
  <c r="D732" i="1"/>
  <c r="AJ731" i="1"/>
  <c r="AK731" i="1" s="1"/>
  <c r="E731" i="1"/>
  <c r="D731" i="1"/>
  <c r="AJ730" i="1"/>
  <c r="AK730" i="1" s="1"/>
  <c r="E730" i="1"/>
  <c r="D730" i="1"/>
  <c r="AJ729" i="1"/>
  <c r="AK729" i="1" s="1"/>
  <c r="E729" i="1"/>
  <c r="D729" i="1"/>
  <c r="AJ728" i="1"/>
  <c r="AK728" i="1" s="1"/>
  <c r="E728" i="1"/>
  <c r="D728" i="1"/>
  <c r="AJ727" i="1"/>
  <c r="AK727" i="1" s="1"/>
  <c r="E727" i="1"/>
  <c r="D727" i="1"/>
  <c r="AJ726" i="1"/>
  <c r="AK726" i="1" s="1"/>
  <c r="E726" i="1"/>
  <c r="D726" i="1"/>
  <c r="AJ725" i="1"/>
  <c r="AK725" i="1" s="1"/>
  <c r="E725" i="1"/>
  <c r="D725" i="1"/>
  <c r="AJ724" i="1"/>
  <c r="AK724" i="1" s="1"/>
  <c r="E724" i="1"/>
  <c r="D724" i="1"/>
  <c r="AJ723" i="1"/>
  <c r="AK723" i="1" s="1"/>
  <c r="E723" i="1"/>
  <c r="D723" i="1"/>
  <c r="AJ722" i="1"/>
  <c r="AK722" i="1" s="1"/>
  <c r="E722" i="1"/>
  <c r="D722" i="1"/>
  <c r="AJ721" i="1"/>
  <c r="AK721" i="1" s="1"/>
  <c r="E721" i="1"/>
  <c r="D721" i="1"/>
  <c r="AJ720" i="1"/>
  <c r="AK720" i="1" s="1"/>
  <c r="E720" i="1"/>
  <c r="D720" i="1"/>
  <c r="AJ719" i="1"/>
  <c r="AK719" i="1" s="1"/>
  <c r="E719" i="1"/>
  <c r="D719" i="1"/>
  <c r="AJ718" i="1"/>
  <c r="AK718" i="1" s="1"/>
  <c r="E718" i="1"/>
  <c r="D718" i="1"/>
  <c r="AJ717" i="1"/>
  <c r="AK717" i="1" s="1"/>
  <c r="E717" i="1"/>
  <c r="D717" i="1"/>
  <c r="AJ716" i="1"/>
  <c r="AK716" i="1" s="1"/>
  <c r="E716" i="1"/>
  <c r="D716" i="1"/>
  <c r="AJ715" i="1"/>
  <c r="AK715" i="1" s="1"/>
  <c r="E715" i="1"/>
  <c r="D715" i="1"/>
  <c r="AJ714" i="1"/>
  <c r="AK714" i="1" s="1"/>
  <c r="E714" i="1"/>
  <c r="D714" i="1"/>
  <c r="AJ713" i="1"/>
  <c r="AK713" i="1" s="1"/>
  <c r="E713" i="1"/>
  <c r="D713" i="1"/>
  <c r="AJ712" i="1"/>
  <c r="AK712" i="1" s="1"/>
  <c r="E712" i="1"/>
  <c r="D712" i="1"/>
  <c r="AJ711" i="1"/>
  <c r="AK711" i="1" s="1"/>
  <c r="E711" i="1"/>
  <c r="D711" i="1"/>
  <c r="AJ710" i="1"/>
  <c r="AK710" i="1" s="1"/>
  <c r="E710" i="1"/>
  <c r="D710" i="1"/>
  <c r="AJ709" i="1"/>
  <c r="AK709" i="1" s="1"/>
  <c r="E709" i="1"/>
  <c r="D709" i="1"/>
  <c r="AJ708" i="1"/>
  <c r="AK708" i="1" s="1"/>
  <c r="E708" i="1"/>
  <c r="D708" i="1"/>
  <c r="AJ707" i="1"/>
  <c r="AK707" i="1" s="1"/>
  <c r="E707" i="1"/>
  <c r="D707" i="1"/>
  <c r="AJ706" i="1"/>
  <c r="AK706" i="1" s="1"/>
  <c r="E706" i="1"/>
  <c r="D706" i="1"/>
  <c r="AJ705" i="1"/>
  <c r="AK705" i="1" s="1"/>
  <c r="E705" i="1"/>
  <c r="D705" i="1"/>
  <c r="AJ704" i="1"/>
  <c r="AK704" i="1" s="1"/>
  <c r="E704" i="1"/>
  <c r="D704" i="1"/>
  <c r="AJ703" i="1"/>
  <c r="AK703" i="1" s="1"/>
  <c r="E703" i="1"/>
  <c r="D703" i="1"/>
  <c r="AJ702" i="1"/>
  <c r="AK702" i="1" s="1"/>
  <c r="E702" i="1"/>
  <c r="D702" i="1"/>
  <c r="AJ701" i="1"/>
  <c r="AK701" i="1" s="1"/>
  <c r="E701" i="1"/>
  <c r="D701" i="1"/>
  <c r="AJ700" i="1"/>
  <c r="AK700" i="1" s="1"/>
  <c r="E700" i="1"/>
  <c r="D700" i="1"/>
  <c r="AJ699" i="1"/>
  <c r="AK699" i="1" s="1"/>
  <c r="E699" i="1"/>
  <c r="D699" i="1"/>
  <c r="AJ698" i="1"/>
  <c r="AK698" i="1" s="1"/>
  <c r="E698" i="1"/>
  <c r="D698" i="1"/>
  <c r="AJ697" i="1"/>
  <c r="AK697" i="1" s="1"/>
  <c r="E697" i="1"/>
  <c r="D697" i="1"/>
  <c r="AJ696" i="1"/>
  <c r="AK696" i="1" s="1"/>
  <c r="E696" i="1"/>
  <c r="D696" i="1"/>
  <c r="AJ695" i="1"/>
  <c r="AK695" i="1" s="1"/>
  <c r="E695" i="1"/>
  <c r="D695" i="1"/>
  <c r="AJ694" i="1"/>
  <c r="AK694" i="1" s="1"/>
  <c r="E694" i="1"/>
  <c r="D694" i="1"/>
  <c r="AJ693" i="1"/>
  <c r="AK693" i="1" s="1"/>
  <c r="E693" i="1"/>
  <c r="D693" i="1"/>
  <c r="AJ692" i="1"/>
  <c r="AK692" i="1" s="1"/>
  <c r="E692" i="1"/>
  <c r="D692" i="1"/>
  <c r="AJ691" i="1"/>
  <c r="AK691" i="1" s="1"/>
  <c r="E691" i="1"/>
  <c r="D691" i="1"/>
  <c r="AJ690" i="1"/>
  <c r="AK690" i="1" s="1"/>
  <c r="E690" i="1"/>
  <c r="D690" i="1"/>
  <c r="AJ689" i="1"/>
  <c r="AK689" i="1" s="1"/>
  <c r="E689" i="1"/>
  <c r="D689" i="1"/>
  <c r="AJ688" i="1"/>
  <c r="AK688" i="1" s="1"/>
  <c r="E688" i="1"/>
  <c r="D688" i="1"/>
  <c r="AJ687" i="1"/>
  <c r="AK687" i="1" s="1"/>
  <c r="E687" i="1"/>
  <c r="D687" i="1"/>
  <c r="AJ686" i="1"/>
  <c r="AK686" i="1" s="1"/>
  <c r="E686" i="1"/>
  <c r="D686" i="1"/>
  <c r="AJ685" i="1"/>
  <c r="AK685" i="1" s="1"/>
  <c r="E685" i="1"/>
  <c r="D685" i="1"/>
  <c r="AJ684" i="1"/>
  <c r="AK684" i="1" s="1"/>
  <c r="E684" i="1"/>
  <c r="D684" i="1"/>
  <c r="AJ683" i="1"/>
  <c r="AK683" i="1" s="1"/>
  <c r="E683" i="1"/>
  <c r="D683" i="1"/>
  <c r="AJ682" i="1"/>
  <c r="AK682" i="1" s="1"/>
  <c r="E682" i="1"/>
  <c r="D682" i="1"/>
  <c r="AJ681" i="1"/>
  <c r="AK681" i="1" s="1"/>
  <c r="E681" i="1"/>
  <c r="D681" i="1"/>
  <c r="AJ680" i="1"/>
  <c r="AK680" i="1" s="1"/>
  <c r="E680" i="1"/>
  <c r="D680" i="1"/>
  <c r="AJ679" i="1"/>
  <c r="AK679" i="1" s="1"/>
  <c r="E679" i="1"/>
  <c r="D679" i="1"/>
  <c r="AJ678" i="1"/>
  <c r="AK678" i="1" s="1"/>
  <c r="E678" i="1"/>
  <c r="D678" i="1"/>
  <c r="AJ677" i="1"/>
  <c r="AK677" i="1" s="1"/>
  <c r="E677" i="1"/>
  <c r="D677" i="1"/>
  <c r="AJ676" i="1"/>
  <c r="AK676" i="1" s="1"/>
  <c r="E676" i="1"/>
  <c r="D676" i="1"/>
  <c r="AJ675" i="1"/>
  <c r="AK675" i="1" s="1"/>
  <c r="E675" i="1"/>
  <c r="D675" i="1"/>
  <c r="AJ674" i="1"/>
  <c r="AK674" i="1" s="1"/>
  <c r="E674" i="1"/>
  <c r="D674" i="1"/>
  <c r="AJ673" i="1"/>
  <c r="AK673" i="1" s="1"/>
  <c r="E673" i="1"/>
  <c r="D673" i="1"/>
  <c r="AJ672" i="1"/>
  <c r="AK672" i="1" s="1"/>
  <c r="E672" i="1"/>
  <c r="D672" i="1"/>
  <c r="AJ671" i="1"/>
  <c r="AK671" i="1" s="1"/>
  <c r="E671" i="1"/>
  <c r="D671" i="1"/>
  <c r="AJ670" i="1"/>
  <c r="AK670" i="1" s="1"/>
  <c r="E670" i="1"/>
  <c r="D670" i="1"/>
  <c r="AJ669" i="1"/>
  <c r="AK669" i="1" s="1"/>
  <c r="E669" i="1"/>
  <c r="D669" i="1"/>
  <c r="AJ668" i="1"/>
  <c r="AK668" i="1" s="1"/>
  <c r="E668" i="1"/>
  <c r="D668" i="1"/>
  <c r="AJ667" i="1"/>
  <c r="AK667" i="1" s="1"/>
  <c r="E667" i="1"/>
  <c r="D667" i="1"/>
  <c r="AJ666" i="1"/>
  <c r="AK666" i="1" s="1"/>
  <c r="E666" i="1"/>
  <c r="D666" i="1"/>
  <c r="AJ665" i="1"/>
  <c r="AK665" i="1" s="1"/>
  <c r="E665" i="1"/>
  <c r="D665" i="1"/>
  <c r="AJ664" i="1"/>
  <c r="AK664" i="1" s="1"/>
  <c r="E664" i="1"/>
  <c r="D664" i="1"/>
  <c r="AJ663" i="1"/>
  <c r="AK663" i="1" s="1"/>
  <c r="E663" i="1"/>
  <c r="D663" i="1"/>
  <c r="AJ662" i="1"/>
  <c r="AK662" i="1" s="1"/>
  <c r="E662" i="1"/>
  <c r="D662" i="1"/>
  <c r="AJ661" i="1"/>
  <c r="AK661" i="1" s="1"/>
  <c r="E661" i="1"/>
  <c r="D661" i="1"/>
  <c r="AJ660" i="1"/>
  <c r="AK660" i="1" s="1"/>
  <c r="E660" i="1"/>
  <c r="D660" i="1"/>
  <c r="AJ659" i="1"/>
  <c r="AK659" i="1" s="1"/>
  <c r="E659" i="1"/>
  <c r="D659" i="1"/>
  <c r="AJ658" i="1"/>
  <c r="AK658" i="1" s="1"/>
  <c r="E658" i="1"/>
  <c r="D658" i="1"/>
  <c r="AJ657" i="1"/>
  <c r="AK657" i="1" s="1"/>
  <c r="E657" i="1"/>
  <c r="D657" i="1"/>
  <c r="AJ656" i="1"/>
  <c r="AK656" i="1" s="1"/>
  <c r="E656" i="1"/>
  <c r="D656" i="1"/>
  <c r="AJ655" i="1"/>
  <c r="AK655" i="1" s="1"/>
  <c r="E655" i="1"/>
  <c r="D655" i="1"/>
  <c r="AJ654" i="1"/>
  <c r="AK654" i="1" s="1"/>
  <c r="E654" i="1"/>
  <c r="D654" i="1"/>
  <c r="AJ653" i="1"/>
  <c r="AK653" i="1" s="1"/>
  <c r="E653" i="1"/>
  <c r="D653" i="1"/>
  <c r="AJ652" i="1"/>
  <c r="AK652" i="1" s="1"/>
  <c r="E652" i="1"/>
  <c r="D652" i="1"/>
  <c r="AJ651" i="1"/>
  <c r="AK651" i="1" s="1"/>
  <c r="E651" i="1"/>
  <c r="D651" i="1"/>
  <c r="AJ650" i="1"/>
  <c r="AK650" i="1" s="1"/>
  <c r="E650" i="1"/>
  <c r="D650" i="1"/>
  <c r="AJ649" i="1"/>
  <c r="AK649" i="1" s="1"/>
  <c r="E649" i="1"/>
  <c r="D649" i="1"/>
  <c r="AJ648" i="1"/>
  <c r="AK648" i="1" s="1"/>
  <c r="E648" i="1"/>
  <c r="D648" i="1"/>
  <c r="AJ647" i="1"/>
  <c r="AK647" i="1" s="1"/>
  <c r="E647" i="1"/>
  <c r="D647" i="1"/>
  <c r="AJ646" i="1"/>
  <c r="AK646" i="1" s="1"/>
  <c r="E646" i="1"/>
  <c r="D646" i="1"/>
  <c r="AJ645" i="1"/>
  <c r="AK645" i="1" s="1"/>
  <c r="E645" i="1"/>
  <c r="D645" i="1"/>
  <c r="AJ616" i="1"/>
  <c r="AK616" i="1" s="1"/>
  <c r="AD616" i="1"/>
  <c r="E616" i="1"/>
  <c r="D616" i="1"/>
  <c r="AJ615" i="1"/>
  <c r="AD615" i="1"/>
  <c r="E615" i="1"/>
  <c r="D615" i="1"/>
  <c r="AJ614" i="1"/>
  <c r="AK614" i="1" s="1"/>
  <c r="E614" i="1"/>
  <c r="D614" i="1"/>
  <c r="AJ613" i="1"/>
  <c r="AK613" i="1" s="1"/>
  <c r="E613" i="1"/>
  <c r="D613" i="1"/>
  <c r="AJ612" i="1"/>
  <c r="AK612" i="1" s="1"/>
  <c r="E612" i="1"/>
  <c r="D612" i="1"/>
  <c r="AJ611" i="1"/>
  <c r="AK611" i="1" s="1"/>
  <c r="E611" i="1"/>
  <c r="D611" i="1"/>
  <c r="AJ610" i="1"/>
  <c r="AK610" i="1" s="1"/>
  <c r="V610" i="1"/>
  <c r="E610" i="1"/>
  <c r="D610" i="1"/>
  <c r="AJ609" i="1"/>
  <c r="AK609" i="1" s="1"/>
  <c r="E609" i="1"/>
  <c r="D609" i="1"/>
  <c r="AJ608" i="1"/>
  <c r="AK608" i="1" s="1"/>
  <c r="E608" i="1"/>
  <c r="D608" i="1"/>
  <c r="AJ607" i="1"/>
  <c r="AK607" i="1" s="1"/>
  <c r="AE607" i="1"/>
  <c r="E607" i="1"/>
  <c r="D607" i="1"/>
  <c r="AJ606" i="1"/>
  <c r="AK606" i="1" s="1"/>
  <c r="E606" i="1"/>
  <c r="D606" i="1"/>
  <c r="AJ605" i="1"/>
  <c r="AK605" i="1" s="1"/>
  <c r="E605" i="1"/>
  <c r="D605" i="1"/>
  <c r="AJ604" i="1"/>
  <c r="AK604" i="1" s="1"/>
  <c r="E604" i="1"/>
  <c r="D604" i="1"/>
  <c r="AJ603" i="1"/>
  <c r="AK603" i="1" s="1"/>
  <c r="E603" i="1"/>
  <c r="D603" i="1"/>
  <c r="AJ602" i="1"/>
  <c r="AK602" i="1" s="1"/>
  <c r="E602" i="1"/>
  <c r="D602" i="1"/>
  <c r="AJ601" i="1"/>
  <c r="AK601" i="1" s="1"/>
  <c r="E601" i="1"/>
  <c r="D601" i="1"/>
  <c r="AJ600" i="1"/>
  <c r="AK600" i="1" s="1"/>
  <c r="E600" i="1"/>
  <c r="D600" i="1"/>
  <c r="AJ599" i="1"/>
  <c r="AK599" i="1" s="1"/>
  <c r="E599" i="1"/>
  <c r="D599" i="1"/>
  <c r="AJ598" i="1"/>
  <c r="AK598" i="1" s="1"/>
  <c r="E598" i="1"/>
  <c r="D598" i="1"/>
  <c r="AJ597" i="1"/>
  <c r="AK597" i="1" s="1"/>
  <c r="E597" i="1"/>
  <c r="D597" i="1"/>
  <c r="AJ596" i="1"/>
  <c r="AK596" i="1" s="1"/>
  <c r="E596" i="1"/>
  <c r="D596" i="1"/>
  <c r="AJ595" i="1"/>
  <c r="AK595" i="1" s="1"/>
  <c r="E595" i="1"/>
  <c r="D595" i="1"/>
  <c r="AJ594" i="1"/>
  <c r="AK594" i="1" s="1"/>
  <c r="E594" i="1"/>
  <c r="D594" i="1"/>
  <c r="AJ593" i="1"/>
  <c r="AK593" i="1" s="1"/>
  <c r="E593" i="1"/>
  <c r="D593" i="1"/>
  <c r="AJ592" i="1"/>
  <c r="AK592" i="1" s="1"/>
  <c r="E592" i="1"/>
  <c r="D592" i="1"/>
  <c r="AJ591" i="1"/>
  <c r="AK591" i="1" s="1"/>
  <c r="E591" i="1"/>
  <c r="D591" i="1"/>
  <c r="AJ590" i="1"/>
  <c r="AK590" i="1" s="1"/>
  <c r="E590" i="1"/>
  <c r="D590" i="1"/>
  <c r="AJ589" i="1"/>
  <c r="AK589" i="1" s="1"/>
  <c r="E589" i="1"/>
  <c r="D589" i="1"/>
  <c r="AJ588" i="1"/>
  <c r="AK588" i="1" s="1"/>
  <c r="E588" i="1"/>
  <c r="D588" i="1"/>
  <c r="AJ587" i="1"/>
  <c r="AK587" i="1" s="1"/>
  <c r="E587" i="1"/>
  <c r="D587" i="1"/>
  <c r="AJ586" i="1"/>
  <c r="AK586" i="1" s="1"/>
  <c r="E586" i="1"/>
  <c r="D586" i="1"/>
  <c r="AJ585" i="1"/>
  <c r="AK585" i="1" s="1"/>
  <c r="E585" i="1"/>
  <c r="D585" i="1"/>
  <c r="AJ584" i="1"/>
  <c r="AK584" i="1" s="1"/>
  <c r="E584" i="1"/>
  <c r="D584" i="1"/>
  <c r="AJ583" i="1"/>
  <c r="AK583" i="1" s="1"/>
  <c r="E583" i="1"/>
  <c r="D583" i="1"/>
  <c r="AJ582" i="1"/>
  <c r="AK582" i="1" s="1"/>
  <c r="E582" i="1"/>
  <c r="D582" i="1"/>
  <c r="AJ581" i="1"/>
  <c r="AK581" i="1" s="1"/>
  <c r="E581" i="1"/>
  <c r="D581" i="1"/>
  <c r="AJ580" i="1"/>
  <c r="AK580" i="1" s="1"/>
  <c r="E580" i="1"/>
  <c r="D580" i="1"/>
  <c r="AJ579" i="1"/>
  <c r="AK579" i="1" s="1"/>
  <c r="E579" i="1"/>
  <c r="D579" i="1"/>
  <c r="AJ578" i="1"/>
  <c r="AK578" i="1" s="1"/>
  <c r="E578" i="1"/>
  <c r="D578" i="1"/>
  <c r="AJ577" i="1"/>
  <c r="AK577" i="1" s="1"/>
  <c r="E577" i="1"/>
  <c r="D577" i="1"/>
  <c r="AJ576" i="1"/>
  <c r="AK576" i="1" s="1"/>
  <c r="E576" i="1"/>
  <c r="D576" i="1"/>
  <c r="AJ575" i="1"/>
  <c r="AK575" i="1" s="1"/>
  <c r="E575" i="1"/>
  <c r="D575" i="1"/>
  <c r="AJ574" i="1"/>
  <c r="AK574" i="1" s="1"/>
  <c r="E574" i="1"/>
  <c r="D574" i="1"/>
  <c r="AJ573" i="1"/>
  <c r="AK573" i="1" s="1"/>
  <c r="E573" i="1"/>
  <c r="D573" i="1"/>
  <c r="AJ572" i="1"/>
  <c r="AK572" i="1" s="1"/>
  <c r="E572" i="1"/>
  <c r="D572" i="1"/>
  <c r="AJ571" i="1"/>
  <c r="AK571" i="1" s="1"/>
  <c r="E571" i="1"/>
  <c r="D571" i="1"/>
  <c r="AJ570" i="1"/>
  <c r="AK570" i="1" s="1"/>
  <c r="E570" i="1"/>
  <c r="D570" i="1"/>
  <c r="AJ569" i="1"/>
  <c r="AK569" i="1" s="1"/>
  <c r="E569" i="1"/>
  <c r="D569" i="1"/>
  <c r="AJ568" i="1"/>
  <c r="AK568" i="1" s="1"/>
  <c r="E568" i="1"/>
  <c r="D568" i="1"/>
  <c r="AJ567" i="1"/>
  <c r="AK567" i="1" s="1"/>
  <c r="E567" i="1"/>
  <c r="D567" i="1"/>
  <c r="AJ566" i="1"/>
  <c r="AK566" i="1" s="1"/>
  <c r="E566" i="1"/>
  <c r="D566" i="1"/>
  <c r="AJ565" i="1"/>
  <c r="AK565" i="1" s="1"/>
  <c r="E565" i="1"/>
  <c r="D565" i="1"/>
  <c r="AJ564" i="1"/>
  <c r="AK564" i="1" s="1"/>
  <c r="E564" i="1"/>
  <c r="D564" i="1"/>
  <c r="AJ563" i="1"/>
  <c r="AK563" i="1" s="1"/>
  <c r="E563" i="1"/>
  <c r="D563" i="1"/>
  <c r="AJ562" i="1"/>
  <c r="AK562" i="1" s="1"/>
  <c r="E562" i="1"/>
  <c r="D562" i="1"/>
  <c r="AJ561" i="1"/>
  <c r="AK561" i="1" s="1"/>
  <c r="E561" i="1"/>
  <c r="D561" i="1"/>
  <c r="AJ560" i="1"/>
  <c r="AK560" i="1" s="1"/>
  <c r="E560" i="1"/>
  <c r="D560" i="1"/>
  <c r="AJ559" i="1"/>
  <c r="AK559" i="1" s="1"/>
  <c r="E559" i="1"/>
  <c r="D559" i="1"/>
  <c r="AJ558" i="1"/>
  <c r="AK558" i="1" s="1"/>
  <c r="E558" i="1"/>
  <c r="D558" i="1"/>
  <c r="AJ557" i="1"/>
  <c r="AK557" i="1" s="1"/>
  <c r="E557" i="1"/>
  <c r="D557" i="1"/>
  <c r="AJ556" i="1"/>
  <c r="AK556" i="1" s="1"/>
  <c r="E556" i="1"/>
  <c r="D556" i="1"/>
  <c r="AJ555" i="1"/>
  <c r="AK555" i="1" s="1"/>
  <c r="E555" i="1"/>
  <c r="D555" i="1"/>
  <c r="AJ554" i="1"/>
  <c r="AK554" i="1" s="1"/>
  <c r="E554" i="1"/>
  <c r="D554" i="1"/>
  <c r="AJ553" i="1"/>
  <c r="AK553" i="1" s="1"/>
  <c r="E553" i="1"/>
  <c r="D553" i="1"/>
  <c r="AJ552" i="1"/>
  <c r="AK552" i="1" s="1"/>
  <c r="E552" i="1"/>
  <c r="D552" i="1"/>
  <c r="AJ551" i="1"/>
  <c r="AK551" i="1" s="1"/>
  <c r="E551" i="1"/>
  <c r="D551" i="1"/>
  <c r="AJ550" i="1"/>
  <c r="AK550" i="1" s="1"/>
  <c r="E550" i="1"/>
  <c r="D550" i="1"/>
  <c r="AJ549" i="1"/>
  <c r="AK549" i="1" s="1"/>
  <c r="E549" i="1"/>
  <c r="D549" i="1"/>
  <c r="AJ548" i="1"/>
  <c r="AK548" i="1" s="1"/>
  <c r="E548" i="1"/>
  <c r="D548" i="1"/>
  <c r="AJ547" i="1"/>
  <c r="AK547" i="1" s="1"/>
  <c r="E547" i="1"/>
  <c r="D547" i="1"/>
  <c r="AJ546" i="1"/>
  <c r="AK546" i="1" s="1"/>
  <c r="E546" i="1"/>
  <c r="D546" i="1"/>
  <c r="AJ545" i="1"/>
  <c r="AK545" i="1" s="1"/>
  <c r="E545" i="1"/>
  <c r="D545" i="1"/>
  <c r="AJ544" i="1"/>
  <c r="AK544" i="1" s="1"/>
  <c r="E544" i="1"/>
  <c r="D544" i="1"/>
  <c r="AJ543" i="1"/>
  <c r="AK543" i="1" s="1"/>
  <c r="E543" i="1"/>
  <c r="D543" i="1"/>
  <c r="AJ542" i="1"/>
  <c r="AK542" i="1" s="1"/>
  <c r="E542" i="1"/>
  <c r="D542" i="1"/>
  <c r="AJ541" i="1"/>
  <c r="AK541" i="1" s="1"/>
  <c r="E541" i="1"/>
  <c r="D541" i="1"/>
  <c r="AJ540" i="1"/>
  <c r="AK540" i="1" s="1"/>
  <c r="E540" i="1"/>
  <c r="D540" i="1"/>
  <c r="AJ539" i="1"/>
  <c r="E539" i="1"/>
  <c r="D539" i="1"/>
  <c r="AJ538" i="1"/>
  <c r="AK538" i="1" s="1"/>
  <c r="E538" i="1"/>
  <c r="D538" i="1"/>
  <c r="AJ537" i="1"/>
  <c r="AK537" i="1" s="1"/>
  <c r="E537" i="1"/>
  <c r="D537" i="1"/>
  <c r="AJ536" i="1"/>
  <c r="AK536" i="1" s="1"/>
  <c r="E536" i="1"/>
  <c r="D536" i="1"/>
  <c r="AJ535" i="1"/>
  <c r="AK535" i="1" s="1"/>
  <c r="E535" i="1"/>
  <c r="D535" i="1"/>
  <c r="AJ534" i="1"/>
  <c r="AK534" i="1" s="1"/>
  <c r="E534" i="1"/>
  <c r="D534" i="1"/>
  <c r="AJ533" i="1"/>
  <c r="AK533" i="1" s="1"/>
  <c r="E533" i="1"/>
  <c r="D533" i="1"/>
  <c r="AJ532" i="1"/>
  <c r="AK532" i="1" s="1"/>
  <c r="E532" i="1"/>
  <c r="D532" i="1"/>
  <c r="AJ531" i="1"/>
  <c r="AK531" i="1" s="1"/>
  <c r="E531" i="1"/>
  <c r="D531" i="1"/>
  <c r="AJ530" i="1"/>
  <c r="AK530" i="1" s="1"/>
  <c r="E530" i="1"/>
  <c r="D530" i="1"/>
  <c r="AJ529" i="1"/>
  <c r="AK529" i="1" s="1"/>
  <c r="E529" i="1"/>
  <c r="D529" i="1"/>
  <c r="AJ528" i="1"/>
  <c r="AK528" i="1" s="1"/>
  <c r="E528" i="1"/>
  <c r="D528" i="1"/>
  <c r="AJ527" i="1"/>
  <c r="AK527" i="1" s="1"/>
  <c r="E527" i="1"/>
  <c r="D527" i="1"/>
  <c r="AJ526" i="1"/>
  <c r="AK526" i="1" s="1"/>
  <c r="E526" i="1"/>
  <c r="D526" i="1"/>
  <c r="AE525" i="1"/>
  <c r="AF525" i="1" s="1"/>
  <c r="E525" i="1"/>
  <c r="D525" i="1"/>
  <c r="AE524" i="1"/>
  <c r="AJ524" i="1" s="1"/>
  <c r="AK524" i="1" s="1"/>
  <c r="E524" i="1"/>
  <c r="D524" i="1"/>
  <c r="AJ523" i="1"/>
  <c r="AK523" i="1" s="1"/>
  <c r="E523" i="1"/>
  <c r="D523" i="1"/>
  <c r="AJ522" i="1"/>
  <c r="AK522" i="1" s="1"/>
  <c r="E522" i="1"/>
  <c r="D522" i="1"/>
  <c r="AJ521" i="1"/>
  <c r="AK521" i="1" s="1"/>
  <c r="E521" i="1"/>
  <c r="D521" i="1"/>
  <c r="AJ520" i="1"/>
  <c r="AK520" i="1" s="1"/>
  <c r="E520" i="1"/>
  <c r="D520" i="1"/>
  <c r="AJ519" i="1"/>
  <c r="AK519" i="1" s="1"/>
  <c r="E519" i="1"/>
  <c r="D519" i="1"/>
  <c r="AJ518" i="1"/>
  <c r="AK518" i="1" s="1"/>
  <c r="E518" i="1"/>
  <c r="D518" i="1"/>
  <c r="AJ517" i="1"/>
  <c r="AK517" i="1" s="1"/>
  <c r="E517" i="1"/>
  <c r="D517" i="1"/>
  <c r="AJ516" i="1"/>
  <c r="AK516" i="1" s="1"/>
  <c r="E516" i="1"/>
  <c r="D516" i="1"/>
  <c r="AJ515" i="1"/>
  <c r="AK515" i="1" s="1"/>
  <c r="E515" i="1"/>
  <c r="D515" i="1"/>
  <c r="AJ514" i="1"/>
  <c r="AK514" i="1" s="1"/>
  <c r="E514" i="1"/>
  <c r="D514" i="1"/>
  <c r="AJ513" i="1"/>
  <c r="AK513" i="1" s="1"/>
  <c r="E513" i="1"/>
  <c r="D513" i="1"/>
  <c r="AJ512" i="1"/>
  <c r="AK512" i="1" s="1"/>
  <c r="E512" i="1"/>
  <c r="D512" i="1"/>
  <c r="AJ511" i="1"/>
  <c r="AK511" i="1" s="1"/>
  <c r="E511" i="1"/>
  <c r="D511" i="1"/>
  <c r="AJ510" i="1"/>
  <c r="AK510" i="1" s="1"/>
  <c r="E510" i="1"/>
  <c r="D510" i="1"/>
  <c r="AJ509" i="1"/>
  <c r="AK509" i="1" s="1"/>
  <c r="E509" i="1"/>
  <c r="D509" i="1"/>
  <c r="AJ508" i="1"/>
  <c r="AK508" i="1" s="1"/>
  <c r="E508" i="1"/>
  <c r="D508" i="1"/>
  <c r="AJ507" i="1"/>
  <c r="AK507" i="1" s="1"/>
  <c r="E507" i="1"/>
  <c r="D507" i="1"/>
  <c r="AJ506" i="1"/>
  <c r="AK506" i="1" s="1"/>
  <c r="E506" i="1"/>
  <c r="D506" i="1"/>
  <c r="AJ505" i="1"/>
  <c r="AK505" i="1" s="1"/>
  <c r="E505" i="1"/>
  <c r="D505" i="1"/>
  <c r="AJ504" i="1"/>
  <c r="AK504" i="1" s="1"/>
  <c r="E504" i="1"/>
  <c r="D504" i="1"/>
  <c r="AJ503" i="1"/>
  <c r="AK503" i="1" s="1"/>
  <c r="E503" i="1"/>
  <c r="D503" i="1"/>
  <c r="AJ502" i="1"/>
  <c r="AK502" i="1" s="1"/>
  <c r="E502" i="1"/>
  <c r="D502" i="1"/>
  <c r="AJ501" i="1"/>
  <c r="AK501" i="1" s="1"/>
  <c r="E501" i="1"/>
  <c r="D501" i="1"/>
  <c r="AJ500" i="1"/>
  <c r="AK500" i="1" s="1"/>
  <c r="E500" i="1"/>
  <c r="D500" i="1"/>
  <c r="AJ499" i="1"/>
  <c r="AK499" i="1" s="1"/>
  <c r="E499" i="1"/>
  <c r="D499" i="1"/>
  <c r="AJ498" i="1"/>
  <c r="AK498" i="1" s="1"/>
  <c r="E498" i="1"/>
  <c r="D498" i="1"/>
  <c r="AJ497" i="1"/>
  <c r="AK497" i="1" s="1"/>
  <c r="E497" i="1"/>
  <c r="D497" i="1"/>
  <c r="AJ496" i="1"/>
  <c r="AK496" i="1" s="1"/>
  <c r="E496" i="1"/>
  <c r="D496" i="1"/>
  <c r="AJ495" i="1"/>
  <c r="AK495" i="1" s="1"/>
  <c r="AE495" i="1"/>
  <c r="E495" i="1"/>
  <c r="D495" i="1"/>
  <c r="AJ494" i="1"/>
  <c r="AK494" i="1" s="1"/>
  <c r="E494" i="1"/>
  <c r="D494" i="1"/>
  <c r="AJ493" i="1"/>
  <c r="AK493" i="1" s="1"/>
  <c r="E493" i="1"/>
  <c r="D493" i="1"/>
  <c r="AJ492" i="1"/>
  <c r="AK492" i="1" s="1"/>
  <c r="E492" i="1"/>
  <c r="D492" i="1"/>
  <c r="AJ491" i="1"/>
  <c r="AK491" i="1" s="1"/>
  <c r="E491" i="1"/>
  <c r="D491" i="1"/>
  <c r="AJ490" i="1"/>
  <c r="AK490" i="1" s="1"/>
  <c r="E490" i="1"/>
  <c r="D490" i="1"/>
  <c r="AJ489" i="1"/>
  <c r="AK489" i="1" s="1"/>
  <c r="E489" i="1"/>
  <c r="D489" i="1"/>
  <c r="AJ488" i="1"/>
  <c r="AE488" i="1"/>
  <c r="E488" i="1"/>
  <c r="D488" i="1"/>
  <c r="AJ487" i="1"/>
  <c r="E487" i="1"/>
  <c r="D487" i="1"/>
  <c r="AJ486" i="1"/>
  <c r="AK486" i="1" s="1"/>
  <c r="E486" i="1"/>
  <c r="D486" i="1"/>
  <c r="AE485" i="1"/>
  <c r="E485" i="1"/>
  <c r="D485" i="1"/>
  <c r="AJ484" i="1"/>
  <c r="AK484" i="1" s="1"/>
  <c r="E484" i="1"/>
  <c r="D484" i="1"/>
  <c r="AJ483" i="1"/>
  <c r="AK483" i="1" s="1"/>
  <c r="E483" i="1"/>
  <c r="D483" i="1"/>
  <c r="AJ482" i="1"/>
  <c r="AK482" i="1" s="1"/>
  <c r="E482" i="1"/>
  <c r="D482" i="1"/>
  <c r="AJ481" i="1"/>
  <c r="AK481" i="1" s="1"/>
  <c r="E481" i="1"/>
  <c r="D481" i="1"/>
  <c r="AJ480" i="1"/>
  <c r="AK480" i="1" s="1"/>
  <c r="E480" i="1"/>
  <c r="D480" i="1"/>
  <c r="AJ479" i="1"/>
  <c r="AK479" i="1" s="1"/>
  <c r="E479" i="1"/>
  <c r="D479" i="1"/>
  <c r="AJ478" i="1"/>
  <c r="AK478" i="1" s="1"/>
  <c r="E478" i="1"/>
  <c r="D478" i="1"/>
  <c r="AJ477" i="1"/>
  <c r="AK477" i="1" s="1"/>
  <c r="E477" i="1"/>
  <c r="D477" i="1"/>
  <c r="AJ476" i="1"/>
  <c r="AK476" i="1" s="1"/>
  <c r="E476" i="1"/>
  <c r="D476" i="1"/>
  <c r="AJ475" i="1"/>
  <c r="AK475" i="1" s="1"/>
  <c r="E475" i="1"/>
  <c r="D475" i="1"/>
  <c r="AJ474" i="1"/>
  <c r="AK474" i="1" s="1"/>
  <c r="E474" i="1"/>
  <c r="D474" i="1"/>
  <c r="AJ473" i="1"/>
  <c r="AK473" i="1" s="1"/>
  <c r="E473" i="1"/>
  <c r="D473" i="1"/>
  <c r="AJ472" i="1"/>
  <c r="AK472" i="1" s="1"/>
  <c r="E472" i="1"/>
  <c r="D472" i="1"/>
  <c r="AJ471" i="1"/>
  <c r="AK471" i="1" s="1"/>
  <c r="E471" i="1"/>
  <c r="D471" i="1"/>
  <c r="AJ470" i="1"/>
  <c r="AK470" i="1" s="1"/>
  <c r="E470" i="1"/>
  <c r="D470" i="1"/>
  <c r="AJ469" i="1"/>
  <c r="AK469" i="1" s="1"/>
  <c r="E469" i="1"/>
  <c r="D469" i="1"/>
  <c r="AJ468" i="1"/>
  <c r="AK468" i="1" s="1"/>
  <c r="E468" i="1"/>
  <c r="D468" i="1"/>
  <c r="AJ467" i="1"/>
  <c r="AK467" i="1" s="1"/>
  <c r="E467" i="1"/>
  <c r="D467" i="1"/>
  <c r="AJ466" i="1"/>
  <c r="AK466" i="1" s="1"/>
  <c r="E466" i="1"/>
  <c r="D466" i="1"/>
  <c r="AJ465" i="1"/>
  <c r="AK465" i="1" s="1"/>
  <c r="E465" i="1"/>
  <c r="D465" i="1"/>
  <c r="AJ464" i="1"/>
  <c r="AK464" i="1" s="1"/>
  <c r="E464" i="1"/>
  <c r="D464" i="1"/>
  <c r="AJ463" i="1"/>
  <c r="AK463" i="1" s="1"/>
  <c r="E463" i="1"/>
  <c r="D463" i="1"/>
  <c r="AJ462" i="1"/>
  <c r="E462" i="1"/>
  <c r="D462" i="1"/>
  <c r="AJ461" i="1"/>
  <c r="AK461" i="1" s="1"/>
  <c r="E461" i="1"/>
  <c r="D461" i="1"/>
  <c r="AJ460" i="1"/>
  <c r="AK460" i="1" s="1"/>
  <c r="E460" i="1"/>
  <c r="D460" i="1"/>
  <c r="AJ459" i="1"/>
  <c r="AK459" i="1" s="1"/>
  <c r="E459" i="1"/>
  <c r="D459" i="1"/>
  <c r="AJ458" i="1"/>
  <c r="AK458" i="1" s="1"/>
  <c r="E458" i="1"/>
  <c r="D458" i="1"/>
  <c r="AJ457" i="1"/>
  <c r="AK457" i="1" s="1"/>
  <c r="E457" i="1"/>
  <c r="D457" i="1"/>
  <c r="AJ456" i="1"/>
  <c r="AK456" i="1" s="1"/>
  <c r="E456" i="1"/>
  <c r="D456" i="1"/>
  <c r="AJ455" i="1"/>
  <c r="AK455" i="1" s="1"/>
  <c r="E455" i="1"/>
  <c r="D455" i="1"/>
  <c r="AJ454" i="1"/>
  <c r="AK454" i="1" s="1"/>
  <c r="E454" i="1"/>
  <c r="D454" i="1"/>
  <c r="AJ453" i="1"/>
  <c r="AK453" i="1" s="1"/>
  <c r="E453" i="1"/>
  <c r="D453" i="1"/>
  <c r="AJ452" i="1"/>
  <c r="AK452" i="1" s="1"/>
  <c r="E452" i="1"/>
  <c r="D452" i="1"/>
  <c r="AJ451" i="1"/>
  <c r="AK451" i="1" s="1"/>
  <c r="E451" i="1"/>
  <c r="D451" i="1"/>
  <c r="AJ450" i="1"/>
  <c r="AK450" i="1" s="1"/>
  <c r="E450" i="1"/>
  <c r="D450" i="1"/>
  <c r="AJ449" i="1"/>
  <c r="AK449" i="1" s="1"/>
  <c r="E449" i="1"/>
  <c r="D449" i="1"/>
  <c r="AJ448" i="1"/>
  <c r="AK448" i="1" s="1"/>
  <c r="E448" i="1"/>
  <c r="D448" i="1"/>
  <c r="AJ447" i="1"/>
  <c r="AK447" i="1" s="1"/>
  <c r="E447" i="1"/>
  <c r="D447" i="1"/>
  <c r="AJ446" i="1"/>
  <c r="AK446" i="1" s="1"/>
  <c r="E446" i="1"/>
  <c r="D446" i="1"/>
  <c r="AJ445" i="1"/>
  <c r="AK445" i="1" s="1"/>
  <c r="E445" i="1"/>
  <c r="D445" i="1"/>
  <c r="AJ444" i="1"/>
  <c r="AK444" i="1" s="1"/>
  <c r="E444" i="1"/>
  <c r="D444" i="1"/>
  <c r="AJ443" i="1"/>
  <c r="AK443" i="1" s="1"/>
  <c r="E443" i="1"/>
  <c r="D443" i="1"/>
  <c r="AJ442" i="1"/>
  <c r="AK442" i="1" s="1"/>
  <c r="E442" i="1"/>
  <c r="D442" i="1"/>
  <c r="AJ441" i="1"/>
  <c r="AK441" i="1" s="1"/>
  <c r="E441" i="1"/>
  <c r="D441" i="1"/>
  <c r="AJ440" i="1"/>
  <c r="AK440" i="1" s="1"/>
  <c r="E440" i="1"/>
  <c r="D440" i="1"/>
  <c r="AJ439" i="1"/>
  <c r="AK439" i="1" s="1"/>
  <c r="E439" i="1"/>
  <c r="D439" i="1"/>
  <c r="AJ438" i="1"/>
  <c r="AK438" i="1" s="1"/>
  <c r="E438" i="1"/>
  <c r="D438" i="1"/>
  <c r="AJ437" i="1"/>
  <c r="AK437" i="1" s="1"/>
  <c r="E437" i="1"/>
  <c r="D437" i="1"/>
  <c r="AK436" i="1"/>
  <c r="E436" i="1"/>
  <c r="D436" i="1"/>
  <c r="AJ435" i="1"/>
  <c r="AK435" i="1" s="1"/>
  <c r="AH435" i="1"/>
  <c r="E435" i="1"/>
  <c r="D435" i="1"/>
  <c r="AJ434" i="1"/>
  <c r="AK434" i="1" s="1"/>
  <c r="E434" i="1"/>
  <c r="D434" i="1"/>
  <c r="AJ433" i="1"/>
  <c r="AK433" i="1" s="1"/>
  <c r="E433" i="1"/>
  <c r="D433" i="1"/>
  <c r="AJ432" i="1"/>
  <c r="AK432" i="1" s="1"/>
  <c r="E432" i="1"/>
  <c r="D432" i="1"/>
  <c r="AJ431" i="1"/>
  <c r="AK431" i="1" s="1"/>
  <c r="E431" i="1"/>
  <c r="D431" i="1"/>
  <c r="AJ430" i="1"/>
  <c r="AK430" i="1" s="1"/>
  <c r="E430" i="1"/>
  <c r="D430" i="1"/>
  <c r="AJ429" i="1"/>
  <c r="AK429" i="1" s="1"/>
  <c r="E429" i="1"/>
  <c r="D429" i="1"/>
  <c r="AJ428" i="1"/>
  <c r="AK428" i="1" s="1"/>
  <c r="E428" i="1"/>
  <c r="D428" i="1"/>
  <c r="AJ427" i="1"/>
  <c r="AK427" i="1" s="1"/>
  <c r="E427" i="1"/>
  <c r="D427" i="1"/>
  <c r="AJ426" i="1"/>
  <c r="AK426" i="1" s="1"/>
  <c r="E426" i="1"/>
  <c r="D426" i="1"/>
  <c r="AJ425" i="1"/>
  <c r="AK425" i="1" s="1"/>
  <c r="E425" i="1"/>
  <c r="D425" i="1"/>
  <c r="AJ424" i="1"/>
  <c r="AK424" i="1" s="1"/>
  <c r="E424" i="1"/>
  <c r="D424" i="1"/>
  <c r="AJ423" i="1"/>
  <c r="AK423" i="1" s="1"/>
  <c r="AE423" i="1"/>
  <c r="E423" i="1"/>
  <c r="D423" i="1"/>
  <c r="AJ422" i="1"/>
  <c r="AK422" i="1" s="1"/>
  <c r="E422" i="1"/>
  <c r="D422" i="1"/>
  <c r="AJ421" i="1"/>
  <c r="AK421" i="1" s="1"/>
  <c r="E421" i="1"/>
  <c r="D421" i="1"/>
  <c r="AJ420" i="1"/>
  <c r="AK420" i="1" s="1"/>
  <c r="E420" i="1"/>
  <c r="D420" i="1"/>
  <c r="AJ419" i="1"/>
  <c r="AK419" i="1" s="1"/>
  <c r="E419" i="1"/>
  <c r="D419" i="1"/>
  <c r="AJ418" i="1"/>
  <c r="AK418" i="1" s="1"/>
  <c r="E418" i="1"/>
  <c r="D418" i="1"/>
  <c r="AJ417" i="1"/>
  <c r="AK417" i="1" s="1"/>
  <c r="E417" i="1"/>
  <c r="D417" i="1"/>
  <c r="E416" i="1"/>
  <c r="D416" i="1"/>
  <c r="E415" i="1"/>
  <c r="D415" i="1"/>
  <c r="AJ414" i="1"/>
  <c r="AK414" i="1" s="1"/>
  <c r="E414" i="1"/>
  <c r="D414" i="1"/>
  <c r="AJ413" i="1"/>
  <c r="AK413" i="1" s="1"/>
  <c r="E413" i="1"/>
  <c r="D413" i="1"/>
  <c r="AJ412" i="1"/>
  <c r="AK412" i="1" s="1"/>
  <c r="E412" i="1"/>
  <c r="D412" i="1"/>
  <c r="AJ411" i="1"/>
  <c r="AK411" i="1" s="1"/>
  <c r="E411" i="1"/>
  <c r="D411" i="1"/>
  <c r="AJ410" i="1"/>
  <c r="AK410" i="1" s="1"/>
  <c r="E410" i="1"/>
  <c r="D410" i="1"/>
  <c r="AJ409" i="1"/>
  <c r="AK409" i="1" s="1"/>
  <c r="E409" i="1"/>
  <c r="D409" i="1"/>
  <c r="AJ408" i="1"/>
  <c r="AK408" i="1" s="1"/>
  <c r="E408" i="1"/>
  <c r="D408" i="1"/>
  <c r="AJ407" i="1"/>
  <c r="AK407" i="1" s="1"/>
  <c r="E407" i="1"/>
  <c r="D407" i="1"/>
  <c r="AJ406" i="1"/>
  <c r="AK406" i="1" s="1"/>
  <c r="E406" i="1"/>
  <c r="D406" i="1"/>
  <c r="AJ405" i="1"/>
  <c r="AK405" i="1" s="1"/>
  <c r="E405" i="1"/>
  <c r="D405" i="1"/>
  <c r="AJ404" i="1"/>
  <c r="AK404" i="1" s="1"/>
  <c r="E404" i="1"/>
  <c r="D404" i="1"/>
  <c r="AJ403" i="1"/>
  <c r="AK403" i="1" s="1"/>
  <c r="E403" i="1"/>
  <c r="D403" i="1"/>
  <c r="AJ402" i="1"/>
  <c r="AK402" i="1" s="1"/>
  <c r="E402" i="1"/>
  <c r="D402" i="1"/>
  <c r="AJ401" i="1"/>
  <c r="AK401" i="1" s="1"/>
  <c r="E401" i="1"/>
  <c r="D401" i="1"/>
  <c r="AJ400" i="1"/>
  <c r="AK400" i="1" s="1"/>
  <c r="E400" i="1"/>
  <c r="D400" i="1"/>
  <c r="AJ399" i="1"/>
  <c r="AK399" i="1" s="1"/>
  <c r="E399" i="1"/>
  <c r="D399" i="1"/>
  <c r="AJ398" i="1"/>
  <c r="AK398" i="1" s="1"/>
  <c r="E398" i="1"/>
  <c r="D398" i="1"/>
  <c r="AJ397" i="1"/>
  <c r="AK397" i="1" s="1"/>
  <c r="E397" i="1"/>
  <c r="D397" i="1"/>
  <c r="AJ396" i="1"/>
  <c r="AK396" i="1" s="1"/>
  <c r="E396" i="1"/>
  <c r="D396" i="1"/>
  <c r="AJ395" i="1"/>
  <c r="AK395" i="1" s="1"/>
  <c r="E395" i="1"/>
  <c r="D395" i="1"/>
  <c r="AJ394" i="1"/>
  <c r="AK394" i="1" s="1"/>
  <c r="E394" i="1"/>
  <c r="D394" i="1"/>
  <c r="AJ393" i="1"/>
  <c r="AK393" i="1" s="1"/>
  <c r="E393" i="1"/>
  <c r="D393" i="1"/>
  <c r="AJ392" i="1"/>
  <c r="AK392" i="1" s="1"/>
  <c r="E392" i="1"/>
  <c r="D392" i="1"/>
  <c r="AJ391" i="1"/>
  <c r="AK391" i="1" s="1"/>
  <c r="E391" i="1"/>
  <c r="D391" i="1"/>
  <c r="AJ390" i="1"/>
  <c r="AK390" i="1" s="1"/>
  <c r="E390" i="1"/>
  <c r="D390" i="1"/>
  <c r="AJ389" i="1"/>
  <c r="AK389" i="1" s="1"/>
  <c r="E389" i="1"/>
  <c r="D389" i="1"/>
  <c r="AJ388" i="1"/>
  <c r="AK388" i="1" s="1"/>
  <c r="E388" i="1"/>
  <c r="D388" i="1"/>
  <c r="AJ387" i="1"/>
  <c r="AK387" i="1" s="1"/>
  <c r="E387" i="1"/>
  <c r="D387" i="1"/>
  <c r="AJ386" i="1"/>
  <c r="AK386" i="1" s="1"/>
  <c r="E386" i="1"/>
  <c r="D386" i="1"/>
  <c r="AJ385" i="1"/>
  <c r="AK385" i="1" s="1"/>
  <c r="E385" i="1"/>
  <c r="D385" i="1"/>
  <c r="AJ384" i="1"/>
  <c r="AK384" i="1" s="1"/>
  <c r="E384" i="1"/>
  <c r="D384" i="1"/>
  <c r="AJ383" i="1"/>
  <c r="AK383" i="1" s="1"/>
  <c r="E383" i="1"/>
  <c r="D383" i="1"/>
  <c r="AG382" i="1"/>
  <c r="AJ382" i="1" s="1"/>
  <c r="AK382" i="1" s="1"/>
  <c r="E382" i="1"/>
  <c r="D382" i="1"/>
  <c r="AJ381" i="1"/>
  <c r="AK381" i="1" s="1"/>
  <c r="E381" i="1"/>
  <c r="D381" i="1"/>
  <c r="AJ361" i="1"/>
  <c r="AK361" i="1" s="1"/>
  <c r="E361" i="1"/>
  <c r="D361" i="1"/>
  <c r="AJ360" i="1"/>
  <c r="AK360" i="1" s="1"/>
  <c r="E360" i="1"/>
  <c r="D360" i="1"/>
  <c r="AE359" i="1"/>
  <c r="AF359" i="1" s="1"/>
  <c r="E359" i="1"/>
  <c r="D359" i="1"/>
  <c r="AJ358" i="1"/>
  <c r="AK358" i="1" s="1"/>
  <c r="E358" i="1"/>
  <c r="D358" i="1"/>
  <c r="AJ357" i="1"/>
  <c r="AK357" i="1" s="1"/>
  <c r="E357" i="1"/>
  <c r="D357" i="1"/>
  <c r="AE356" i="1"/>
  <c r="AJ356" i="1" s="1"/>
  <c r="AK356" i="1" s="1"/>
  <c r="E356" i="1"/>
  <c r="D356" i="1"/>
  <c r="AE355" i="1"/>
  <c r="AJ355" i="1" s="1"/>
  <c r="AK355" i="1" s="1"/>
  <c r="E355" i="1"/>
  <c r="D355" i="1"/>
  <c r="AE354" i="1"/>
  <c r="AJ354" i="1" s="1"/>
  <c r="AK354" i="1" s="1"/>
  <c r="E354" i="1"/>
  <c r="D354" i="1"/>
  <c r="AJ353" i="1"/>
  <c r="AK353" i="1" s="1"/>
  <c r="E353" i="1"/>
  <c r="D353" i="1"/>
  <c r="AE352" i="1"/>
  <c r="AF352" i="1" s="1"/>
  <c r="E352" i="1"/>
  <c r="D352" i="1"/>
  <c r="AJ351" i="1"/>
  <c r="AK351" i="1" s="1"/>
  <c r="E351" i="1"/>
  <c r="D351" i="1"/>
  <c r="AE350" i="1"/>
  <c r="AJ350" i="1" s="1"/>
  <c r="AK350" i="1" s="1"/>
  <c r="E350" i="1"/>
  <c r="D350" i="1"/>
  <c r="AJ349" i="1"/>
  <c r="AK349" i="1" s="1"/>
  <c r="E349" i="1"/>
  <c r="D349" i="1"/>
  <c r="AE348" i="1"/>
  <c r="AF348" i="1" s="1"/>
  <c r="E348" i="1"/>
  <c r="D348" i="1"/>
  <c r="AJ347" i="1"/>
  <c r="AK347" i="1" s="1"/>
  <c r="E347" i="1"/>
  <c r="D347" i="1"/>
  <c r="AJ346" i="1"/>
  <c r="AK346" i="1" s="1"/>
  <c r="E346" i="1"/>
  <c r="D346" i="1"/>
  <c r="AJ345" i="1"/>
  <c r="AK345" i="1" s="1"/>
  <c r="E345" i="1"/>
  <c r="D345" i="1"/>
  <c r="E344" i="1"/>
  <c r="D344" i="1"/>
  <c r="AJ343" i="1"/>
  <c r="AK343" i="1" s="1"/>
  <c r="E343" i="1"/>
  <c r="D343" i="1"/>
  <c r="AE342" i="1"/>
  <c r="AF342" i="1" s="1"/>
  <c r="E342" i="1"/>
  <c r="D342" i="1"/>
  <c r="AJ341" i="1"/>
  <c r="AK341" i="1" s="1"/>
  <c r="E341" i="1"/>
  <c r="D341" i="1"/>
  <c r="E340" i="1"/>
  <c r="D340" i="1"/>
  <c r="AJ339" i="1"/>
  <c r="AK339" i="1" s="1"/>
  <c r="E339" i="1"/>
  <c r="D339" i="1"/>
  <c r="AE338" i="1"/>
  <c r="AF338" i="1" s="1"/>
  <c r="E338" i="1"/>
  <c r="D338" i="1"/>
  <c r="AE337" i="1"/>
  <c r="AJ337" i="1" s="1"/>
  <c r="AK337" i="1" s="1"/>
  <c r="E337" i="1"/>
  <c r="D337" i="1"/>
  <c r="AJ336" i="1"/>
  <c r="AK336" i="1" s="1"/>
  <c r="E336" i="1"/>
  <c r="D336" i="1"/>
  <c r="AJ335" i="1"/>
  <c r="AK335" i="1" s="1"/>
  <c r="E335" i="1"/>
  <c r="D335" i="1"/>
  <c r="AJ334" i="1"/>
  <c r="AK334" i="1" s="1"/>
  <c r="E334" i="1"/>
  <c r="D334" i="1"/>
  <c r="AJ333" i="1"/>
  <c r="AK333" i="1" s="1"/>
  <c r="E333" i="1"/>
  <c r="D333" i="1"/>
  <c r="AJ332" i="1"/>
  <c r="AK332" i="1" s="1"/>
  <c r="E332" i="1"/>
  <c r="D332" i="1"/>
  <c r="AE331" i="1"/>
  <c r="AF331" i="1" s="1"/>
  <c r="E331" i="1"/>
  <c r="D331" i="1"/>
  <c r="AJ330" i="1"/>
  <c r="AK330" i="1" s="1"/>
  <c r="E330" i="1"/>
  <c r="D330" i="1"/>
  <c r="AJ329" i="1"/>
  <c r="AK329" i="1" s="1"/>
  <c r="E329" i="1"/>
  <c r="D329" i="1"/>
  <c r="AJ328" i="1"/>
  <c r="AK328" i="1" s="1"/>
  <c r="E328" i="1"/>
  <c r="D328" i="1"/>
  <c r="AE327" i="1"/>
  <c r="AJ327" i="1" s="1"/>
  <c r="AK327" i="1" s="1"/>
  <c r="E327" i="1"/>
  <c r="D327" i="1"/>
  <c r="AE326" i="1"/>
  <c r="AF326" i="1" s="1"/>
  <c r="E326" i="1"/>
  <c r="D326" i="1"/>
  <c r="AE325" i="1"/>
  <c r="AJ325" i="1" s="1"/>
  <c r="AK325" i="1" s="1"/>
  <c r="E325" i="1"/>
  <c r="D325" i="1"/>
  <c r="AE324" i="1"/>
  <c r="AJ324" i="1" s="1"/>
  <c r="AK324" i="1" s="1"/>
  <c r="E324" i="1"/>
  <c r="D324" i="1"/>
  <c r="AE323" i="1"/>
  <c r="AF323" i="1" s="1"/>
  <c r="E323" i="1"/>
  <c r="D323" i="1"/>
  <c r="AJ322" i="1"/>
  <c r="AK322" i="1" s="1"/>
  <c r="E322" i="1"/>
  <c r="D322" i="1"/>
  <c r="AJ321" i="1"/>
  <c r="AK321" i="1" s="1"/>
  <c r="E321" i="1"/>
  <c r="D321" i="1"/>
  <c r="AE320" i="1"/>
  <c r="AF320" i="1" s="1"/>
  <c r="E320" i="1"/>
  <c r="D320" i="1"/>
  <c r="AE319" i="1"/>
  <c r="AJ319" i="1" s="1"/>
  <c r="AK319" i="1" s="1"/>
  <c r="E319" i="1"/>
  <c r="D319" i="1"/>
  <c r="AJ318" i="1"/>
  <c r="AK318" i="1" s="1"/>
  <c r="E318" i="1"/>
  <c r="D318" i="1"/>
  <c r="AJ317" i="1"/>
  <c r="AK317" i="1" s="1"/>
  <c r="E317" i="1"/>
  <c r="D317" i="1"/>
  <c r="AJ316" i="1"/>
  <c r="AK316" i="1" s="1"/>
  <c r="E316" i="1"/>
  <c r="D316" i="1"/>
  <c r="E315" i="1"/>
  <c r="D315" i="1"/>
  <c r="AE314" i="1"/>
  <c r="AJ314" i="1" s="1"/>
  <c r="AK314" i="1" s="1"/>
  <c r="E314" i="1"/>
  <c r="D314" i="1"/>
  <c r="AE313" i="1"/>
  <c r="AJ313" i="1" s="1"/>
  <c r="AK313" i="1" s="1"/>
  <c r="E313" i="1"/>
  <c r="D313" i="1"/>
  <c r="E312" i="1"/>
  <c r="D312" i="1"/>
  <c r="AJ311" i="1"/>
  <c r="AK311" i="1" s="1"/>
  <c r="E311" i="1"/>
  <c r="D311" i="1"/>
  <c r="AJ310" i="1"/>
  <c r="AK310" i="1" s="1"/>
  <c r="E310" i="1"/>
  <c r="D310" i="1"/>
  <c r="AE309" i="1"/>
  <c r="AF309" i="1" s="1"/>
  <c r="E309" i="1"/>
  <c r="D309" i="1"/>
  <c r="AJ308" i="1"/>
  <c r="AK308" i="1" s="1"/>
  <c r="E308" i="1"/>
  <c r="D308" i="1"/>
  <c r="AJ307" i="1"/>
  <c r="AK307" i="1" s="1"/>
  <c r="E307" i="1"/>
  <c r="D307" i="1"/>
  <c r="AJ306" i="1"/>
  <c r="AK306" i="1" s="1"/>
  <c r="E306" i="1"/>
  <c r="D306" i="1"/>
  <c r="AJ305" i="1"/>
  <c r="AK305" i="1" s="1"/>
  <c r="E305" i="1"/>
  <c r="D305" i="1"/>
  <c r="AJ304" i="1"/>
  <c r="AK304" i="1" s="1"/>
  <c r="E304" i="1"/>
  <c r="D304" i="1"/>
  <c r="AJ303" i="1"/>
  <c r="AK303" i="1" s="1"/>
  <c r="E303" i="1"/>
  <c r="D303" i="1"/>
  <c r="AJ302" i="1"/>
  <c r="AK302" i="1" s="1"/>
  <c r="E302" i="1"/>
  <c r="D302" i="1"/>
  <c r="AJ301" i="1"/>
  <c r="AK301" i="1" s="1"/>
  <c r="E301" i="1"/>
  <c r="D301" i="1"/>
  <c r="AE267" i="1"/>
  <c r="AJ267" i="1" s="1"/>
  <c r="AK267" i="1" s="1"/>
  <c r="E267" i="1"/>
  <c r="D267" i="1"/>
  <c r="AJ266" i="1"/>
  <c r="AK266" i="1" s="1"/>
  <c r="E266" i="1"/>
  <c r="D266" i="1"/>
  <c r="AJ265" i="1"/>
  <c r="AK265" i="1" s="1"/>
  <c r="E265" i="1"/>
  <c r="D265" i="1"/>
  <c r="AJ264" i="1"/>
  <c r="AK264" i="1" s="1"/>
  <c r="E264" i="1"/>
  <c r="D264" i="1"/>
  <c r="AJ263" i="1"/>
  <c r="AK263" i="1" s="1"/>
  <c r="E263" i="1"/>
  <c r="D263" i="1"/>
  <c r="AJ262" i="1"/>
  <c r="AK262" i="1" s="1"/>
  <c r="E262" i="1"/>
  <c r="D262" i="1"/>
  <c r="AJ261" i="1"/>
  <c r="AK261" i="1" s="1"/>
  <c r="E261" i="1"/>
  <c r="D261" i="1"/>
  <c r="AJ260" i="1"/>
  <c r="AK260" i="1" s="1"/>
  <c r="E260" i="1"/>
  <c r="D260" i="1"/>
  <c r="AJ259" i="1"/>
  <c r="AK259" i="1" s="1"/>
  <c r="E259" i="1"/>
  <c r="D259" i="1"/>
  <c r="AJ258" i="1"/>
  <c r="AK258" i="1" s="1"/>
  <c r="E258" i="1"/>
  <c r="D258" i="1"/>
  <c r="AJ257" i="1"/>
  <c r="AK257" i="1" s="1"/>
  <c r="E257" i="1"/>
  <c r="D257" i="1"/>
  <c r="AJ256" i="1"/>
  <c r="AK256" i="1" s="1"/>
  <c r="E256" i="1"/>
  <c r="D256" i="1"/>
  <c r="AJ255" i="1"/>
  <c r="AK255" i="1" s="1"/>
  <c r="E255" i="1"/>
  <c r="D255" i="1"/>
  <c r="AJ254" i="1"/>
  <c r="AK254" i="1" s="1"/>
  <c r="E254" i="1"/>
  <c r="D254" i="1"/>
  <c r="AJ253" i="1"/>
  <c r="AK253" i="1" s="1"/>
  <c r="E253" i="1"/>
  <c r="D253" i="1"/>
  <c r="AJ252" i="1"/>
  <c r="AK252" i="1" s="1"/>
  <c r="E252" i="1"/>
  <c r="D252" i="1"/>
  <c r="AJ251" i="1"/>
  <c r="AK251" i="1" s="1"/>
  <c r="E251" i="1"/>
  <c r="D251" i="1"/>
  <c r="AJ250" i="1"/>
  <c r="AK250" i="1" s="1"/>
  <c r="E250" i="1"/>
  <c r="D250" i="1"/>
  <c r="AJ249" i="1"/>
  <c r="AK249" i="1" s="1"/>
  <c r="E249" i="1"/>
  <c r="D249" i="1"/>
  <c r="AJ248" i="1"/>
  <c r="AK248" i="1" s="1"/>
  <c r="E248" i="1"/>
  <c r="D248" i="1"/>
  <c r="AJ247" i="1"/>
  <c r="AK247" i="1" s="1"/>
  <c r="E247" i="1"/>
  <c r="D247" i="1"/>
  <c r="AJ246" i="1"/>
  <c r="AK246" i="1" s="1"/>
  <c r="E246" i="1"/>
  <c r="D246" i="1"/>
  <c r="AJ245" i="1"/>
  <c r="AK245" i="1" s="1"/>
  <c r="E245" i="1"/>
  <c r="D245" i="1"/>
  <c r="AJ244" i="1"/>
  <c r="AK244" i="1" s="1"/>
  <c r="E244" i="1"/>
  <c r="D244" i="1"/>
  <c r="AJ243" i="1"/>
  <c r="AK243" i="1" s="1"/>
  <c r="E243" i="1"/>
  <c r="D243" i="1"/>
  <c r="AJ242" i="1"/>
  <c r="AK242" i="1" s="1"/>
  <c r="E242" i="1"/>
  <c r="D242" i="1"/>
  <c r="AJ241" i="1"/>
  <c r="AK241" i="1" s="1"/>
  <c r="E241" i="1"/>
  <c r="D241" i="1"/>
  <c r="AJ240" i="1"/>
  <c r="AK240" i="1" s="1"/>
  <c r="E240" i="1"/>
  <c r="D240" i="1"/>
  <c r="AJ239" i="1"/>
  <c r="AK239" i="1" s="1"/>
  <c r="E239" i="1"/>
  <c r="D239" i="1"/>
  <c r="AJ238" i="1"/>
  <c r="AK238" i="1" s="1"/>
  <c r="E238" i="1"/>
  <c r="D238" i="1"/>
  <c r="AJ237" i="1"/>
  <c r="E237" i="1"/>
  <c r="D237" i="1"/>
  <c r="AJ236" i="1"/>
  <c r="AK236" i="1" s="1"/>
  <c r="E236" i="1"/>
  <c r="D236" i="1"/>
  <c r="AJ235" i="1"/>
  <c r="AK235" i="1" s="1"/>
  <c r="AE235" i="1"/>
  <c r="E235" i="1"/>
  <c r="D235" i="1"/>
  <c r="AJ234" i="1"/>
  <c r="AK234" i="1" s="1"/>
  <c r="E234" i="1"/>
  <c r="D234" i="1"/>
  <c r="AJ233" i="1"/>
  <c r="AK233" i="1" s="1"/>
  <c r="E233" i="1"/>
  <c r="D233" i="1"/>
  <c r="AJ232" i="1"/>
  <c r="AK232" i="1" s="1"/>
  <c r="E232" i="1"/>
  <c r="D232" i="1"/>
  <c r="AJ231" i="1"/>
  <c r="AK231" i="1" s="1"/>
  <c r="E231" i="1"/>
  <c r="D231" i="1"/>
  <c r="AJ230" i="1"/>
  <c r="AK230" i="1" s="1"/>
  <c r="E230" i="1"/>
  <c r="D230" i="1"/>
  <c r="AJ229" i="1"/>
  <c r="AK229" i="1" s="1"/>
  <c r="AE229" i="1"/>
  <c r="E229" i="1"/>
  <c r="D229" i="1"/>
  <c r="AJ228" i="1"/>
  <c r="AK228" i="1" s="1"/>
  <c r="E228" i="1"/>
  <c r="D228" i="1"/>
  <c r="AJ227" i="1"/>
  <c r="AK227" i="1" s="1"/>
  <c r="E227" i="1"/>
  <c r="D227" i="1"/>
  <c r="AJ226" i="1"/>
  <c r="AK226" i="1" s="1"/>
  <c r="E226" i="1"/>
  <c r="D226" i="1"/>
  <c r="AJ225" i="1"/>
  <c r="AK225" i="1" s="1"/>
  <c r="E225" i="1"/>
  <c r="D225" i="1"/>
  <c r="AJ224" i="1"/>
  <c r="AK224" i="1" s="1"/>
  <c r="E224" i="1"/>
  <c r="D224" i="1"/>
  <c r="AJ223" i="1"/>
  <c r="AK223" i="1" s="1"/>
  <c r="E223" i="1"/>
  <c r="D223" i="1"/>
  <c r="AJ222" i="1"/>
  <c r="AK222" i="1" s="1"/>
  <c r="E222" i="1"/>
  <c r="D222" i="1"/>
  <c r="AJ221" i="1"/>
  <c r="AK221" i="1" s="1"/>
  <c r="E221" i="1"/>
  <c r="D221" i="1"/>
  <c r="AJ220" i="1"/>
  <c r="AK220" i="1" s="1"/>
  <c r="E220" i="1"/>
  <c r="D220" i="1"/>
  <c r="AJ219" i="1"/>
  <c r="AK219" i="1" s="1"/>
  <c r="E219" i="1"/>
  <c r="D219" i="1"/>
  <c r="AJ218" i="1"/>
  <c r="AK218" i="1" s="1"/>
  <c r="E218" i="1"/>
  <c r="D218" i="1"/>
  <c r="AJ217" i="1"/>
  <c r="AK217" i="1" s="1"/>
  <c r="E217" i="1"/>
  <c r="D217" i="1"/>
  <c r="AJ216" i="1"/>
  <c r="AK216" i="1" s="1"/>
  <c r="E216" i="1"/>
  <c r="D216" i="1"/>
  <c r="AJ215" i="1"/>
  <c r="AK215" i="1" s="1"/>
  <c r="E215" i="1"/>
  <c r="D215" i="1"/>
  <c r="AJ214" i="1"/>
  <c r="AK214" i="1" s="1"/>
  <c r="E214" i="1"/>
  <c r="D214" i="1"/>
  <c r="AJ213" i="1"/>
  <c r="AK213" i="1" s="1"/>
  <c r="E213" i="1"/>
  <c r="D213" i="1"/>
  <c r="AJ212" i="1"/>
  <c r="AK212" i="1" s="1"/>
  <c r="E212" i="1"/>
  <c r="D212" i="1"/>
  <c r="AJ211" i="1"/>
  <c r="AK211" i="1" s="1"/>
  <c r="E211" i="1"/>
  <c r="D211" i="1"/>
  <c r="AJ210" i="1"/>
  <c r="AK210" i="1" s="1"/>
  <c r="E210" i="1"/>
  <c r="D210" i="1"/>
  <c r="AJ209" i="1"/>
  <c r="AK209" i="1" s="1"/>
  <c r="E209" i="1"/>
  <c r="D209" i="1"/>
  <c r="AJ208" i="1"/>
  <c r="AK208" i="1" s="1"/>
  <c r="E208" i="1"/>
  <c r="D208" i="1"/>
  <c r="AJ207" i="1"/>
  <c r="AK207" i="1" s="1"/>
  <c r="E207" i="1"/>
  <c r="D207" i="1"/>
  <c r="AJ206" i="1"/>
  <c r="AK206" i="1" s="1"/>
  <c r="E206" i="1"/>
  <c r="D206" i="1"/>
  <c r="AJ205" i="1"/>
  <c r="AK205" i="1" s="1"/>
  <c r="E205" i="1"/>
  <c r="D205" i="1"/>
  <c r="AJ204" i="1"/>
  <c r="AK204" i="1" s="1"/>
  <c r="E204" i="1"/>
  <c r="D204" i="1"/>
  <c r="AJ203" i="1"/>
  <c r="AK203" i="1" s="1"/>
  <c r="E203" i="1"/>
  <c r="D203" i="1"/>
  <c r="AJ202" i="1"/>
  <c r="AK202" i="1" s="1"/>
  <c r="E202" i="1"/>
  <c r="D202" i="1"/>
  <c r="AJ201" i="1"/>
  <c r="AK201" i="1" s="1"/>
  <c r="E201" i="1"/>
  <c r="D201" i="1"/>
  <c r="AE200" i="1"/>
  <c r="AF200" i="1" s="1"/>
  <c r="E200" i="1"/>
  <c r="D200" i="1"/>
  <c r="AJ199" i="1"/>
  <c r="AK199" i="1" s="1"/>
  <c r="E199" i="1"/>
  <c r="D199" i="1"/>
  <c r="AE198" i="1"/>
  <c r="AJ198" i="1" s="1"/>
  <c r="AK198" i="1" s="1"/>
  <c r="E198" i="1"/>
  <c r="D198" i="1"/>
  <c r="AE197" i="1"/>
  <c r="AJ197" i="1" s="1"/>
  <c r="AK197" i="1" s="1"/>
  <c r="E197" i="1"/>
  <c r="D197" i="1"/>
  <c r="AE196" i="1"/>
  <c r="AJ196" i="1" s="1"/>
  <c r="AK196" i="1" s="1"/>
  <c r="E196" i="1"/>
  <c r="D196" i="1"/>
  <c r="AJ195" i="1"/>
  <c r="AK195" i="1" s="1"/>
  <c r="E195" i="1"/>
  <c r="D195" i="1"/>
  <c r="AJ194" i="1"/>
  <c r="AK194" i="1" s="1"/>
  <c r="E194" i="1"/>
  <c r="D194" i="1"/>
  <c r="AE193" i="1"/>
  <c r="AF193" i="1" s="1"/>
  <c r="E193" i="1"/>
  <c r="D193" i="1"/>
  <c r="AE192" i="1"/>
  <c r="AJ192" i="1" s="1"/>
  <c r="AK192" i="1" s="1"/>
  <c r="E192" i="1"/>
  <c r="D192" i="1"/>
  <c r="AE191" i="1"/>
  <c r="AJ191" i="1" s="1"/>
  <c r="AK191" i="1" s="1"/>
  <c r="E191" i="1"/>
  <c r="D191" i="1"/>
  <c r="AE190" i="1"/>
  <c r="AJ190" i="1" s="1"/>
  <c r="AK190" i="1" s="1"/>
  <c r="E190" i="1"/>
  <c r="D190" i="1"/>
  <c r="AE189" i="1"/>
  <c r="AF189" i="1" s="1"/>
  <c r="E189" i="1"/>
  <c r="D189" i="1"/>
  <c r="AE188" i="1"/>
  <c r="AJ188" i="1" s="1"/>
  <c r="AK188" i="1" s="1"/>
  <c r="E188" i="1"/>
  <c r="D188" i="1"/>
  <c r="AE187" i="1"/>
  <c r="AF187" i="1" s="1"/>
  <c r="E187" i="1"/>
  <c r="D187" i="1"/>
  <c r="AJ186" i="1"/>
  <c r="AK186" i="1" s="1"/>
  <c r="E186" i="1"/>
  <c r="D186" i="1"/>
  <c r="AE185" i="1"/>
  <c r="AJ185" i="1" s="1"/>
  <c r="AK185" i="1" s="1"/>
  <c r="E185" i="1"/>
  <c r="D185" i="1"/>
  <c r="AE184" i="1"/>
  <c r="AJ184" i="1" s="1"/>
  <c r="AK184" i="1" s="1"/>
  <c r="E184" i="1"/>
  <c r="D184" i="1"/>
  <c r="AE183" i="1"/>
  <c r="AJ183" i="1" s="1"/>
  <c r="AK183" i="1" s="1"/>
  <c r="E183" i="1"/>
  <c r="D183" i="1"/>
  <c r="AE182" i="1"/>
  <c r="AF182" i="1" s="1"/>
  <c r="E182" i="1"/>
  <c r="D182" i="1"/>
  <c r="AJ181" i="1"/>
  <c r="AK181" i="1" s="1"/>
  <c r="E181" i="1"/>
  <c r="D181" i="1"/>
  <c r="AJ180" i="1"/>
  <c r="AK180" i="1" s="1"/>
  <c r="E180" i="1"/>
  <c r="D180" i="1"/>
  <c r="AJ179" i="1"/>
  <c r="AK179" i="1" s="1"/>
  <c r="E179" i="1"/>
  <c r="D179" i="1"/>
  <c r="AJ178" i="1"/>
  <c r="AK178" i="1" s="1"/>
  <c r="E178" i="1"/>
  <c r="D178" i="1"/>
  <c r="AJ177" i="1"/>
  <c r="AK177" i="1" s="1"/>
  <c r="E177" i="1"/>
  <c r="D177" i="1"/>
  <c r="AJ176" i="1"/>
  <c r="AK176" i="1" s="1"/>
  <c r="E176" i="1"/>
  <c r="D176" i="1"/>
  <c r="AJ175" i="1"/>
  <c r="AK175" i="1" s="1"/>
  <c r="E175" i="1"/>
  <c r="D175" i="1"/>
  <c r="AJ174" i="1"/>
  <c r="AK174" i="1" s="1"/>
  <c r="E174" i="1"/>
  <c r="D174" i="1"/>
  <c r="AJ173" i="1"/>
  <c r="AK173" i="1" s="1"/>
  <c r="E173" i="1"/>
  <c r="D173" i="1"/>
  <c r="AJ172" i="1"/>
  <c r="AK172" i="1" s="1"/>
  <c r="E172" i="1"/>
  <c r="D172" i="1"/>
  <c r="AJ171" i="1"/>
  <c r="AK171" i="1" s="1"/>
  <c r="E171" i="1"/>
  <c r="D171" i="1"/>
  <c r="AJ170" i="1"/>
  <c r="AK170" i="1" s="1"/>
  <c r="E170" i="1"/>
  <c r="D170" i="1"/>
  <c r="AJ169" i="1"/>
  <c r="AK169" i="1" s="1"/>
  <c r="E169" i="1"/>
  <c r="D169" i="1"/>
  <c r="AJ168" i="1"/>
  <c r="AK168" i="1" s="1"/>
  <c r="E168" i="1"/>
  <c r="D168" i="1"/>
  <c r="AJ167" i="1"/>
  <c r="AK167" i="1" s="1"/>
  <c r="E167" i="1"/>
  <c r="D167" i="1"/>
  <c r="AJ166" i="1"/>
  <c r="AK166" i="1" s="1"/>
  <c r="E166" i="1"/>
  <c r="D166" i="1"/>
  <c r="AJ165" i="1"/>
  <c r="AK165" i="1" s="1"/>
  <c r="E165" i="1"/>
  <c r="D165" i="1"/>
  <c r="AJ164" i="1"/>
  <c r="AK164" i="1" s="1"/>
  <c r="E164" i="1"/>
  <c r="D164" i="1"/>
  <c r="AJ163" i="1"/>
  <c r="AK163" i="1" s="1"/>
  <c r="E163" i="1"/>
  <c r="D163" i="1"/>
  <c r="AJ162" i="1"/>
  <c r="AK162" i="1" s="1"/>
  <c r="E162" i="1"/>
  <c r="D162" i="1"/>
  <c r="AJ161" i="1"/>
  <c r="AK161" i="1" s="1"/>
  <c r="E161" i="1"/>
  <c r="D161" i="1"/>
  <c r="AJ160" i="1"/>
  <c r="AK160" i="1" s="1"/>
  <c r="E160" i="1"/>
  <c r="D160" i="1"/>
  <c r="AJ159" i="1"/>
  <c r="AK159" i="1" s="1"/>
  <c r="E159" i="1"/>
  <c r="D159" i="1"/>
  <c r="AJ158" i="1"/>
  <c r="AK158" i="1" s="1"/>
  <c r="E158" i="1"/>
  <c r="D158" i="1"/>
  <c r="AJ157" i="1"/>
  <c r="AK157" i="1" s="1"/>
  <c r="E157" i="1"/>
  <c r="D157" i="1"/>
  <c r="AJ156" i="1"/>
  <c r="AK156" i="1" s="1"/>
  <c r="E156" i="1"/>
  <c r="D156" i="1"/>
  <c r="AJ155" i="1"/>
  <c r="AK155" i="1" s="1"/>
  <c r="E155" i="1"/>
  <c r="D155" i="1"/>
  <c r="AJ154" i="1"/>
  <c r="AK154" i="1" s="1"/>
  <c r="E154" i="1"/>
  <c r="D154" i="1"/>
  <c r="AJ153" i="1"/>
  <c r="AK153" i="1" s="1"/>
  <c r="E153" i="1"/>
  <c r="D153" i="1"/>
  <c r="AJ152" i="1"/>
  <c r="AK152" i="1" s="1"/>
  <c r="E152" i="1"/>
  <c r="D152" i="1"/>
  <c r="AJ151" i="1"/>
  <c r="AK151" i="1" s="1"/>
  <c r="E151" i="1"/>
  <c r="D151" i="1"/>
  <c r="AJ150" i="1"/>
  <c r="AK150" i="1" s="1"/>
  <c r="E150" i="1"/>
  <c r="D150" i="1"/>
  <c r="AJ149" i="1"/>
  <c r="AK149" i="1" s="1"/>
  <c r="E149" i="1"/>
  <c r="D149" i="1"/>
  <c r="AJ148" i="1"/>
  <c r="AK148" i="1" s="1"/>
  <c r="E148" i="1"/>
  <c r="D148" i="1"/>
  <c r="AJ147" i="1"/>
  <c r="AK147" i="1" s="1"/>
  <c r="E147" i="1"/>
  <c r="D147" i="1"/>
  <c r="AJ146" i="1"/>
  <c r="AK146" i="1" s="1"/>
  <c r="E146" i="1"/>
  <c r="D146" i="1"/>
  <c r="AJ145" i="1"/>
  <c r="AK145" i="1" s="1"/>
  <c r="E145" i="1"/>
  <c r="D145" i="1"/>
  <c r="AJ144" i="1"/>
  <c r="AK144" i="1" s="1"/>
  <c r="E144" i="1"/>
  <c r="D144" i="1"/>
  <c r="AJ143" i="1"/>
  <c r="AK143" i="1" s="1"/>
  <c r="E143" i="1"/>
  <c r="D143" i="1"/>
  <c r="AJ142" i="1"/>
  <c r="AK142" i="1" s="1"/>
  <c r="E142" i="1"/>
  <c r="D142" i="1"/>
  <c r="AJ141" i="1"/>
  <c r="AK141" i="1" s="1"/>
  <c r="E141" i="1"/>
  <c r="D141" i="1"/>
  <c r="AJ140" i="1"/>
  <c r="AK140" i="1" s="1"/>
  <c r="E140" i="1"/>
  <c r="D140" i="1"/>
  <c r="AJ139" i="1"/>
  <c r="AK139" i="1" s="1"/>
  <c r="E139" i="1"/>
  <c r="D139" i="1"/>
  <c r="AJ138" i="1"/>
  <c r="AK138" i="1" s="1"/>
  <c r="E138" i="1"/>
  <c r="D138" i="1"/>
  <c r="AJ137" i="1"/>
  <c r="AK137" i="1" s="1"/>
  <c r="E137" i="1"/>
  <c r="D137" i="1"/>
  <c r="AJ136" i="1"/>
  <c r="AK136" i="1" s="1"/>
  <c r="E136" i="1"/>
  <c r="D136" i="1"/>
  <c r="AJ135" i="1"/>
  <c r="AK135" i="1" s="1"/>
  <c r="E135" i="1"/>
  <c r="D135" i="1"/>
  <c r="AJ134" i="1"/>
  <c r="AK134" i="1" s="1"/>
  <c r="E134" i="1"/>
  <c r="D134" i="1"/>
  <c r="AJ133" i="1"/>
  <c r="AK133" i="1" s="1"/>
  <c r="E133" i="1"/>
  <c r="D133" i="1"/>
  <c r="AJ132" i="1"/>
  <c r="AK132" i="1" s="1"/>
  <c r="E132" i="1"/>
  <c r="D132" i="1"/>
  <c r="AJ131" i="1"/>
  <c r="AK131" i="1" s="1"/>
  <c r="E131" i="1"/>
  <c r="D131" i="1"/>
  <c r="AJ130" i="1"/>
  <c r="AK130" i="1" s="1"/>
  <c r="E130" i="1"/>
  <c r="D130" i="1"/>
  <c r="AJ129" i="1"/>
  <c r="AK129" i="1" s="1"/>
  <c r="E129" i="1"/>
  <c r="D129" i="1"/>
  <c r="AJ128" i="1"/>
  <c r="AK128" i="1" s="1"/>
  <c r="E128" i="1"/>
  <c r="D128" i="1"/>
  <c r="AJ127" i="1"/>
  <c r="AK127" i="1" s="1"/>
  <c r="E127" i="1"/>
  <c r="D127" i="1"/>
  <c r="AJ126" i="1"/>
  <c r="AK126" i="1" s="1"/>
  <c r="E126" i="1"/>
  <c r="D126" i="1"/>
  <c r="AJ125" i="1"/>
  <c r="AK125" i="1" s="1"/>
  <c r="E125" i="1"/>
  <c r="D125" i="1"/>
  <c r="AJ124" i="1"/>
  <c r="AK124" i="1" s="1"/>
  <c r="E124" i="1"/>
  <c r="D124" i="1"/>
  <c r="AJ123" i="1"/>
  <c r="AK123" i="1" s="1"/>
  <c r="E123" i="1"/>
  <c r="D123" i="1"/>
  <c r="AJ122" i="1"/>
  <c r="AK122" i="1" s="1"/>
  <c r="E122" i="1"/>
  <c r="D122" i="1"/>
  <c r="AJ121" i="1"/>
  <c r="AK121" i="1" s="1"/>
  <c r="E121" i="1"/>
  <c r="D121" i="1"/>
  <c r="AJ120" i="1"/>
  <c r="AK120" i="1" s="1"/>
  <c r="E120" i="1"/>
  <c r="D120" i="1"/>
  <c r="AJ119" i="1"/>
  <c r="AK119" i="1" s="1"/>
  <c r="E119" i="1"/>
  <c r="D119" i="1"/>
  <c r="AJ118" i="1"/>
  <c r="AK118" i="1" s="1"/>
  <c r="E118" i="1"/>
  <c r="D118" i="1"/>
  <c r="AJ117" i="1"/>
  <c r="AK117" i="1" s="1"/>
  <c r="E117" i="1"/>
  <c r="D117" i="1"/>
  <c r="AJ116" i="1"/>
  <c r="AK116" i="1" s="1"/>
  <c r="E116" i="1"/>
  <c r="D116" i="1"/>
  <c r="AJ115" i="1"/>
  <c r="AK115" i="1" s="1"/>
  <c r="E115" i="1"/>
  <c r="D115" i="1"/>
  <c r="AJ114" i="1"/>
  <c r="AK114" i="1" s="1"/>
  <c r="E114" i="1"/>
  <c r="D114" i="1"/>
  <c r="AJ113" i="1"/>
  <c r="AK113" i="1" s="1"/>
  <c r="E113" i="1"/>
  <c r="D113" i="1"/>
  <c r="AJ112" i="1"/>
  <c r="AK112" i="1" s="1"/>
  <c r="E112" i="1"/>
  <c r="D112" i="1"/>
  <c r="AJ111" i="1"/>
  <c r="AK111" i="1" s="1"/>
  <c r="E111" i="1"/>
  <c r="D111" i="1"/>
  <c r="AJ110" i="1"/>
  <c r="AK110" i="1" s="1"/>
  <c r="E110" i="1"/>
  <c r="D110" i="1"/>
  <c r="AJ109" i="1"/>
  <c r="AK109" i="1" s="1"/>
  <c r="E109" i="1"/>
  <c r="D109" i="1"/>
  <c r="AJ108" i="1"/>
  <c r="AK108" i="1" s="1"/>
  <c r="E108" i="1"/>
  <c r="D108" i="1"/>
  <c r="AJ107" i="1"/>
  <c r="AK107" i="1" s="1"/>
  <c r="E107" i="1"/>
  <c r="D107" i="1"/>
  <c r="AJ106" i="1"/>
  <c r="AK106" i="1" s="1"/>
  <c r="E106" i="1"/>
  <c r="D106" i="1"/>
  <c r="AJ105" i="1"/>
  <c r="AK105" i="1" s="1"/>
  <c r="E105" i="1"/>
  <c r="D105" i="1"/>
  <c r="AJ104" i="1"/>
  <c r="AK104" i="1" s="1"/>
  <c r="E104" i="1"/>
  <c r="D104" i="1"/>
  <c r="AJ103" i="1"/>
  <c r="AK103" i="1" s="1"/>
  <c r="E103" i="1"/>
  <c r="D103" i="1"/>
  <c r="AJ102" i="1"/>
  <c r="AK102" i="1" s="1"/>
  <c r="E102" i="1"/>
  <c r="D102" i="1"/>
  <c r="AJ101" i="1"/>
  <c r="AK101" i="1" s="1"/>
  <c r="E101" i="1"/>
  <c r="D101" i="1"/>
  <c r="AJ100" i="1"/>
  <c r="AK100" i="1" s="1"/>
  <c r="E100" i="1"/>
  <c r="D100" i="1"/>
  <c r="AJ99" i="1"/>
  <c r="AK99" i="1" s="1"/>
  <c r="E99" i="1"/>
  <c r="D99" i="1"/>
  <c r="AJ98" i="1"/>
  <c r="AK98" i="1" s="1"/>
  <c r="E98" i="1"/>
  <c r="D98" i="1"/>
  <c r="AJ97" i="1"/>
  <c r="AK97" i="1" s="1"/>
  <c r="E97" i="1"/>
  <c r="D97" i="1"/>
  <c r="AJ96" i="1"/>
  <c r="AK96" i="1" s="1"/>
  <c r="E96" i="1"/>
  <c r="D96" i="1"/>
  <c r="AJ95" i="1"/>
  <c r="AK95" i="1" s="1"/>
  <c r="E95" i="1"/>
  <c r="D95" i="1"/>
  <c r="AJ94" i="1"/>
  <c r="AK94" i="1" s="1"/>
  <c r="E94" i="1"/>
  <c r="D94" i="1"/>
  <c r="AJ93" i="1"/>
  <c r="AK93" i="1" s="1"/>
  <c r="E93" i="1"/>
  <c r="D93" i="1"/>
  <c r="AJ92" i="1"/>
  <c r="AK92" i="1" s="1"/>
  <c r="E92" i="1"/>
  <c r="D92" i="1"/>
  <c r="AJ91" i="1"/>
  <c r="AK91" i="1" s="1"/>
  <c r="E91" i="1"/>
  <c r="D91" i="1"/>
  <c r="AJ90" i="1"/>
  <c r="AK90" i="1" s="1"/>
  <c r="E90" i="1"/>
  <c r="D90" i="1"/>
  <c r="AJ89" i="1"/>
  <c r="AK89" i="1" s="1"/>
  <c r="E89" i="1"/>
  <c r="D89" i="1"/>
  <c r="AJ88" i="1"/>
  <c r="AK88" i="1" s="1"/>
  <c r="E88" i="1"/>
  <c r="D88" i="1"/>
  <c r="AJ87" i="1"/>
  <c r="AK87" i="1" s="1"/>
  <c r="E87" i="1"/>
  <c r="D87" i="1"/>
  <c r="AJ86" i="1"/>
  <c r="AK86" i="1" s="1"/>
  <c r="E86" i="1"/>
  <c r="D86" i="1"/>
  <c r="AJ85" i="1"/>
  <c r="AK85" i="1" s="1"/>
  <c r="E85" i="1"/>
  <c r="D85" i="1"/>
  <c r="AJ84" i="1"/>
  <c r="AK84" i="1" s="1"/>
  <c r="E84" i="1"/>
  <c r="D84" i="1"/>
  <c r="AJ83" i="1"/>
  <c r="AK83" i="1" s="1"/>
  <c r="E83" i="1"/>
  <c r="D83" i="1"/>
  <c r="AJ82" i="1"/>
  <c r="AK82" i="1" s="1"/>
  <c r="E82" i="1"/>
  <c r="D82" i="1"/>
  <c r="AJ81" i="1"/>
  <c r="AK81" i="1" s="1"/>
  <c r="E81" i="1"/>
  <c r="D81" i="1"/>
  <c r="AJ80" i="1"/>
  <c r="AK80" i="1" s="1"/>
  <c r="E80" i="1"/>
  <c r="D80" i="1"/>
  <c r="AJ79" i="1"/>
  <c r="AK79" i="1" s="1"/>
  <c r="E79" i="1"/>
  <c r="D79" i="1"/>
  <c r="AJ78" i="1"/>
  <c r="AK78" i="1" s="1"/>
  <c r="E78" i="1"/>
  <c r="D78" i="1"/>
  <c r="AJ77" i="1"/>
  <c r="AK77" i="1" s="1"/>
  <c r="E77" i="1"/>
  <c r="D77" i="1"/>
  <c r="AJ76" i="1"/>
  <c r="AK76" i="1" s="1"/>
  <c r="E76" i="1"/>
  <c r="D76" i="1"/>
  <c r="AJ75" i="1"/>
  <c r="AK75" i="1" s="1"/>
  <c r="E75" i="1"/>
  <c r="D75" i="1"/>
  <c r="AJ74" i="1"/>
  <c r="AK74" i="1" s="1"/>
  <c r="E74" i="1"/>
  <c r="D74" i="1"/>
  <c r="AJ73" i="1"/>
  <c r="AK73" i="1" s="1"/>
  <c r="E73" i="1"/>
  <c r="D73" i="1"/>
  <c r="AJ72" i="1"/>
  <c r="AK72" i="1" s="1"/>
  <c r="E72" i="1"/>
  <c r="D72" i="1"/>
  <c r="AJ71" i="1"/>
  <c r="AK71" i="1" s="1"/>
  <c r="E71" i="1"/>
  <c r="D71" i="1"/>
  <c r="AJ70" i="1"/>
  <c r="AK70" i="1" s="1"/>
  <c r="E70" i="1"/>
  <c r="D70" i="1"/>
  <c r="AJ69" i="1"/>
  <c r="AK69" i="1" s="1"/>
  <c r="E69" i="1"/>
  <c r="D69" i="1"/>
  <c r="AJ68" i="1"/>
  <c r="AK68" i="1" s="1"/>
  <c r="E68" i="1"/>
  <c r="D68" i="1"/>
  <c r="AJ67" i="1"/>
  <c r="AK67" i="1" s="1"/>
  <c r="E67" i="1"/>
  <c r="D67" i="1"/>
  <c r="AJ66" i="1"/>
  <c r="AK66" i="1" s="1"/>
  <c r="E66" i="1"/>
  <c r="D66" i="1"/>
  <c r="AJ65" i="1"/>
  <c r="AK65" i="1" s="1"/>
  <c r="E65" i="1"/>
  <c r="D65" i="1"/>
  <c r="AJ64" i="1"/>
  <c r="AK64" i="1" s="1"/>
  <c r="E64" i="1"/>
  <c r="D64" i="1"/>
  <c r="AJ63" i="1"/>
  <c r="AK63" i="1" s="1"/>
  <c r="E63" i="1"/>
  <c r="D63" i="1"/>
  <c r="AJ62" i="1"/>
  <c r="AK62" i="1" s="1"/>
  <c r="E62" i="1"/>
  <c r="D62" i="1"/>
  <c r="AJ61" i="1"/>
  <c r="AK61" i="1" s="1"/>
  <c r="E61" i="1"/>
  <c r="D61" i="1"/>
  <c r="AJ60" i="1"/>
  <c r="AK60" i="1" s="1"/>
  <c r="E60" i="1"/>
  <c r="D60" i="1"/>
  <c r="AJ59" i="1"/>
  <c r="AK59" i="1" s="1"/>
  <c r="E59" i="1"/>
  <c r="D59" i="1"/>
  <c r="AJ58" i="1"/>
  <c r="AK58" i="1" s="1"/>
  <c r="E58" i="1"/>
  <c r="D58" i="1"/>
  <c r="AJ57" i="1"/>
  <c r="AK57" i="1" s="1"/>
  <c r="E57" i="1"/>
  <c r="D57" i="1"/>
  <c r="AJ56" i="1"/>
  <c r="AK56" i="1" s="1"/>
  <c r="E56" i="1"/>
  <c r="D56" i="1"/>
  <c r="AJ55" i="1"/>
  <c r="AK55" i="1" s="1"/>
  <c r="E55" i="1"/>
  <c r="D55" i="1"/>
  <c r="AJ54" i="1"/>
  <c r="AK54" i="1" s="1"/>
  <c r="E54" i="1"/>
  <c r="D54" i="1"/>
  <c r="AJ53" i="1"/>
  <c r="AK53" i="1" s="1"/>
  <c r="E53" i="1"/>
  <c r="D53" i="1"/>
  <c r="AJ52" i="1"/>
  <c r="AK52" i="1" s="1"/>
  <c r="E52" i="1"/>
  <c r="D52" i="1"/>
  <c r="AJ51" i="1"/>
  <c r="AK51" i="1" s="1"/>
  <c r="E51" i="1"/>
  <c r="D51" i="1"/>
  <c r="AJ50" i="1"/>
  <c r="AK50" i="1" s="1"/>
  <c r="E50" i="1"/>
  <c r="D50" i="1"/>
  <c r="AJ49" i="1"/>
  <c r="AK49" i="1" s="1"/>
  <c r="E49" i="1"/>
  <c r="D49" i="1"/>
  <c r="AJ48" i="1"/>
  <c r="AK48" i="1" s="1"/>
  <c r="E48" i="1"/>
  <c r="D48" i="1"/>
  <c r="AJ47" i="1"/>
  <c r="AK47" i="1" s="1"/>
  <c r="E47" i="1"/>
  <c r="D47" i="1"/>
  <c r="AJ46" i="1"/>
  <c r="AK46" i="1" s="1"/>
  <c r="E46" i="1"/>
  <c r="D46" i="1"/>
  <c r="AJ45" i="1"/>
  <c r="AK45" i="1" s="1"/>
  <c r="E45" i="1"/>
  <c r="D45" i="1"/>
  <c r="AJ44" i="1"/>
  <c r="AK44" i="1" s="1"/>
  <c r="E44" i="1"/>
  <c r="D44" i="1"/>
  <c r="AJ43" i="1"/>
  <c r="AK43" i="1" s="1"/>
  <c r="E43" i="1"/>
  <c r="D43" i="1"/>
  <c r="AJ42" i="1"/>
  <c r="AK42" i="1" s="1"/>
  <c r="E42" i="1"/>
  <c r="D42" i="1"/>
  <c r="AJ41" i="1"/>
  <c r="AK41" i="1" s="1"/>
  <c r="E41" i="1"/>
  <c r="D41" i="1"/>
  <c r="AJ40" i="1"/>
  <c r="AK40" i="1" s="1"/>
  <c r="E40" i="1"/>
  <c r="D40" i="1"/>
  <c r="AJ39" i="1"/>
  <c r="AK39" i="1" s="1"/>
  <c r="E39" i="1"/>
  <c r="D39" i="1"/>
  <c r="AJ38" i="1"/>
  <c r="AK38" i="1" s="1"/>
  <c r="E38" i="1"/>
  <c r="D38" i="1"/>
  <c r="AJ37" i="1"/>
  <c r="AK37" i="1" s="1"/>
  <c r="E37" i="1"/>
  <c r="D37" i="1"/>
  <c r="AJ36" i="1"/>
  <c r="AK36" i="1" s="1"/>
  <c r="E36" i="1"/>
  <c r="D36" i="1"/>
  <c r="AJ35" i="1"/>
  <c r="AK35" i="1" s="1"/>
  <c r="E35" i="1"/>
  <c r="D35" i="1"/>
  <c r="AJ34" i="1"/>
  <c r="AK34" i="1" s="1"/>
  <c r="E34" i="1"/>
  <c r="D34" i="1"/>
  <c r="AJ33" i="1"/>
  <c r="AK33" i="1" s="1"/>
  <c r="E33" i="1"/>
  <c r="D33" i="1"/>
  <c r="AJ32" i="1"/>
  <c r="AK32" i="1" s="1"/>
  <c r="E32" i="1"/>
  <c r="D32" i="1"/>
  <c r="AJ31" i="1"/>
  <c r="AK31" i="1" s="1"/>
  <c r="E31" i="1"/>
  <c r="D31" i="1"/>
  <c r="AJ30" i="1"/>
  <c r="AK30" i="1" s="1"/>
  <c r="E30" i="1"/>
  <c r="D30" i="1"/>
  <c r="AJ29" i="1"/>
  <c r="AK29" i="1" s="1"/>
  <c r="E29" i="1"/>
  <c r="D29" i="1"/>
  <c r="AJ28" i="1"/>
  <c r="AK28" i="1" s="1"/>
  <c r="E28" i="1"/>
  <c r="D28" i="1"/>
  <c r="AJ27" i="1"/>
  <c r="AK27" i="1" s="1"/>
  <c r="E27" i="1"/>
  <c r="D27" i="1"/>
  <c r="AJ26" i="1"/>
  <c r="AK26" i="1" s="1"/>
  <c r="E26" i="1"/>
  <c r="D26" i="1"/>
  <c r="AJ25" i="1"/>
  <c r="AK25" i="1" s="1"/>
  <c r="E25" i="1"/>
  <c r="D25" i="1"/>
  <c r="AJ24" i="1"/>
  <c r="AK24" i="1" s="1"/>
  <c r="E24" i="1"/>
  <c r="D24" i="1"/>
  <c r="AJ23" i="1"/>
  <c r="E23" i="1"/>
  <c r="D23" i="1"/>
  <c r="AJ22" i="1"/>
  <c r="AK22" i="1" s="1"/>
  <c r="E22" i="1"/>
  <c r="D22" i="1"/>
  <c r="AJ21" i="1"/>
  <c r="AK21" i="1" s="1"/>
  <c r="X21" i="1"/>
  <c r="E21" i="1"/>
  <c r="D21" i="1"/>
  <c r="AJ20" i="1"/>
  <c r="AK20" i="1" s="1"/>
  <c r="X20" i="1"/>
  <c r="E20" i="1"/>
  <c r="D20" i="1"/>
  <c r="AJ19" i="1"/>
  <c r="AK19" i="1" s="1"/>
  <c r="X19" i="1"/>
  <c r="E19" i="1"/>
  <c r="D19" i="1"/>
  <c r="AJ18" i="1"/>
  <c r="AK18" i="1" s="1"/>
  <c r="X18" i="1"/>
  <c r="E18" i="1"/>
  <c r="D18" i="1"/>
  <c r="AJ17" i="1"/>
  <c r="AK17" i="1" s="1"/>
  <c r="X17" i="1"/>
  <c r="E17" i="1"/>
  <c r="D17" i="1"/>
  <c r="AJ16" i="1"/>
  <c r="AK16" i="1" s="1"/>
  <c r="AF16" i="1"/>
  <c r="X16" i="1"/>
  <c r="E16" i="1"/>
  <c r="D16" i="1"/>
  <c r="AJ15" i="1"/>
  <c r="AK15" i="1" s="1"/>
  <c r="AF15" i="1"/>
  <c r="E15" i="1"/>
  <c r="D15" i="1"/>
  <c r="AJ14" i="1"/>
  <c r="AK14" i="1" s="1"/>
  <c r="AF14" i="1"/>
  <c r="E14" i="1"/>
  <c r="D14" i="1"/>
  <c r="AJ13" i="1"/>
  <c r="AK13" i="1" s="1"/>
  <c r="AF13" i="1"/>
  <c r="X13" i="1"/>
  <c r="E13" i="1"/>
  <c r="D13" i="1"/>
  <c r="AK615" i="1" l="1"/>
  <c r="AF198" i="1"/>
  <c r="AF356" i="1"/>
  <c r="AF190" i="1"/>
  <c r="AF355" i="1"/>
  <c r="AF327" i="1"/>
  <c r="AF319" i="1"/>
  <c r="AF197" i="1"/>
  <c r="AF354" i="1"/>
  <c r="AF196" i="1"/>
  <c r="AF188" i="1"/>
  <c r="AF325" i="1"/>
  <c r="AF324" i="1"/>
  <c r="AF350" i="1"/>
  <c r="AF314" i="1"/>
  <c r="AF185" i="1"/>
  <c r="AF313" i="1"/>
  <c r="AF192" i="1"/>
  <c r="AF184" i="1"/>
  <c r="AF191" i="1"/>
  <c r="AF183" i="1"/>
  <c r="AJ187" i="1"/>
  <c r="AK187" i="1" s="1"/>
  <c r="AE312" i="1"/>
  <c r="AF312" i="1" s="1"/>
  <c r="AE315" i="1"/>
  <c r="AJ323" i="1"/>
  <c r="AK323" i="1" s="1"/>
  <c r="AJ352" i="1"/>
  <c r="AK352" i="1" s="1"/>
  <c r="AJ189" i="1"/>
  <c r="AK189" i="1" s="1"/>
  <c r="AJ342" i="1"/>
  <c r="AK342" i="1" s="1"/>
  <c r="AJ200" i="1"/>
  <c r="AK200" i="1" s="1"/>
  <c r="AJ182" i="1"/>
  <c r="AK182" i="1" s="1"/>
  <c r="AJ309" i="1"/>
  <c r="AK309" i="1" s="1"/>
  <c r="AJ193" i="1"/>
  <c r="AK193" i="1" s="1"/>
  <c r="AJ320" i="1"/>
  <c r="AK320" i="1" s="1"/>
  <c r="AJ338" i="1"/>
  <c r="AK338" i="1" s="1"/>
  <c r="AE340" i="1"/>
  <c r="AF340" i="1" s="1"/>
  <c r="AJ525" i="1"/>
  <c r="AK525" i="1" s="1"/>
  <c r="AJ326" i="1"/>
  <c r="AK326" i="1" s="1"/>
  <c r="AJ348" i="1"/>
  <c r="AK348" i="1" s="1"/>
  <c r="AJ359" i="1"/>
  <c r="AK359" i="1" s="1"/>
  <c r="AJ485" i="1"/>
  <c r="AK485" i="1" s="1"/>
  <c r="AJ331" i="1"/>
  <c r="AK331" i="1" s="1"/>
  <c r="AE344" i="1"/>
  <c r="AF344" i="1" s="1"/>
  <c r="AJ315" i="1" l="1"/>
  <c r="AK315" i="1" s="1"/>
  <c r="AF315" i="1"/>
  <c r="AJ312" i="1"/>
  <c r="AK312" i="1" s="1"/>
  <c r="AJ344" i="1"/>
  <c r="AK344" i="1" s="1"/>
  <c r="AJ340" i="1"/>
  <c r="AK340"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Maria Alexandra Abello Gomez</author>
  </authors>
  <commentList>
    <comment ref="N998" authorId="0" shapeId="0" xr:uid="{24610AD4-4017-4930-9E4D-325635D605EC}">
      <text>
        <r>
          <rPr>
            <b/>
            <sz val="9"/>
            <color indexed="81"/>
            <rFont val="Tahoma"/>
            <family val="2"/>
          </rPr>
          <t>Maria Alexandra Abello Gomez:</t>
        </r>
        <r>
          <rPr>
            <sz val="9"/>
            <color indexed="81"/>
            <rFont val="Tahoma"/>
            <family val="2"/>
          </rPr>
          <t xml:space="preserve">
OJO REVISAR EN SIMULTANEO PORQUE ESTA ACTIVIDAD ESTA EN 2 LINEAS</t>
        </r>
      </text>
    </comment>
  </commentList>
</comments>
</file>

<file path=xl/sharedStrings.xml><?xml version="1.0" encoding="utf-8"?>
<sst xmlns="http://schemas.openxmlformats.org/spreadsheetml/2006/main" count="12540" uniqueCount="3401">
  <si>
    <t>DIRECCIONAMIENTO ESTRATÉGICO Y ARTICULACIÓN GERENCIAL</t>
  </si>
  <si>
    <t>Código:</t>
  </si>
  <si>
    <t>E-DEAG-FR-108</t>
  </si>
  <si>
    <t>Versión:</t>
  </si>
  <si>
    <t>FORMATO PROGRAMACIÓN PLAN DE ACCIÓN</t>
  </si>
  <si>
    <t>Fecha de Aprobación:</t>
  </si>
  <si>
    <t>PLAN DE ACCIÓN 2021</t>
  </si>
  <si>
    <t>FECHA GENERACION REPORTE</t>
  </si>
  <si>
    <t>1. Filtre por el nombre de su entidad</t>
  </si>
  <si>
    <t>una vez seleccionada su entidad, se sugiere revisar la columna "AL" OBSERVACIÓN DE PLANEACIÓN A LA PROGRAMACIÓN y si lo requiere realizar los ajustes en el sistema.</t>
  </si>
  <si>
    <t>2. Identifique el proyecto que va a reportar</t>
  </si>
  <si>
    <t>3. filtre por cada producto para realizar el reporte</t>
  </si>
  <si>
    <t>Realizar el reporte numérico de la ejecución de la actividad durante 2021</t>
  </si>
  <si>
    <t>con base en lo reportado en la columna anterior, describa la contribución  frente al avance de la meta en la vigencia lo cual encontrará en la columna "M"</t>
  </si>
  <si>
    <t>Recuerde que la suma de los recursos programados en las actividades de un producto, debe ser igual al valor apropiado por producto, columna Z</t>
  </si>
  <si>
    <r>
      <rPr>
        <b/>
        <sz val="10"/>
        <color rgb="FF0070C0"/>
        <rFont val="Calibri"/>
        <family val="2"/>
        <scheme val="minor"/>
      </rPr>
      <t xml:space="preserve">Reporte la ejecución financiera de cada actividad, es decir lo facturado, con base  en la ejecución de sus contratos, </t>
    </r>
    <r>
      <rPr>
        <b/>
        <sz val="10"/>
        <color rgb="FFFF0000"/>
        <rFont val="Calibri"/>
        <family val="2"/>
        <scheme val="minor"/>
      </rPr>
      <t>(Recuerde que la suma de esta columna debe ser igual al total facturado por la entidad en 2021)</t>
    </r>
    <r>
      <rPr>
        <b/>
        <sz val="10"/>
        <color rgb="FF0070C0"/>
        <rFont val="Calibri"/>
        <family val="2"/>
        <scheme val="minor"/>
      </rPr>
      <t xml:space="preserve"> (Revise la hoja 2 del archivo) </t>
    </r>
  </si>
  <si>
    <t>Digite el monto si en la ejecución del proyecto (actividad) hubo gestión de recursos; si no, deje en blanco.</t>
  </si>
  <si>
    <t>Diligencia si hay datos en la columna anterior</t>
  </si>
  <si>
    <t>Digite el monto si en la ejecución del proyecto (actividad) hubo recursos en especie; si no, deje en blanco.</t>
  </si>
  <si>
    <t>En caso de requerir, aclarar u observar algo, haga uso de esta celda.</t>
  </si>
  <si>
    <t>INFORMACIÓN GENERAL</t>
  </si>
  <si>
    <t>PROGRAMACIÓN BANCO</t>
  </si>
  <si>
    <t>PROGRAMACIÓN FÍSICA PA</t>
  </si>
  <si>
    <t xml:space="preserve">EJECUCIÓN FÍSICA </t>
  </si>
  <si>
    <t>PROGRAMACIÓN FINANCIERA</t>
  </si>
  <si>
    <t>EJECUCIÓN FINANCIERA</t>
  </si>
  <si>
    <t>Ce.gestor</t>
  </si>
  <si>
    <t>Nombre Centro Gestor</t>
  </si>
  <si>
    <t>Nombre Nivel 1 PDD</t>
  </si>
  <si>
    <t>Código del sector</t>
  </si>
  <si>
    <t>Código Programa</t>
  </si>
  <si>
    <t>BPIN</t>
  </si>
  <si>
    <t>Código Producto</t>
  </si>
  <si>
    <t>Número Meta</t>
  </si>
  <si>
    <t>Descripción Meta</t>
  </si>
  <si>
    <t>Indicador Meta</t>
  </si>
  <si>
    <t>Meta cuatrienio</t>
  </si>
  <si>
    <t>Programado meta físico vigencia</t>
  </si>
  <si>
    <t>Ejecutado físico TOTAL meta año 2021</t>
  </si>
  <si>
    <t>Nombre Actividad</t>
  </si>
  <si>
    <t>Unidad de medida</t>
  </si>
  <si>
    <t>Programado Banco Financiero</t>
  </si>
  <si>
    <t>Programado Banco Fisico 2021</t>
  </si>
  <si>
    <t>Fecha Inicial   (AAAA-MM-DD)</t>
  </si>
  <si>
    <t>Duración (meses )</t>
  </si>
  <si>
    <t>Dirección</t>
  </si>
  <si>
    <t>Programación fisica de la actividad</t>
  </si>
  <si>
    <t>Ejecución fisica de la actividad</t>
  </si>
  <si>
    <t>Describa como contribuye la ejecución de la actividad al avance de la meta de producto.</t>
  </si>
  <si>
    <t>Eficacia Actividad</t>
  </si>
  <si>
    <t>$ Pendientes de programación por producto</t>
  </si>
  <si>
    <t>Total Apropiado por Producto</t>
  </si>
  <si>
    <t>Programación PA con Recursos POAI</t>
  </si>
  <si>
    <t>Programación PA Recursos de Gestión No incorporada - GNI</t>
  </si>
  <si>
    <t>Programación PA con recursos en Especie</t>
  </si>
  <si>
    <t>Total Valor de recursos programados en PA</t>
  </si>
  <si>
    <t>Ejecución PA con Recursos POAI (Facturado)</t>
  </si>
  <si>
    <t>% de ejecución recursos POAI</t>
  </si>
  <si>
    <t>Ejecución PA Recursos de Gestión No incorporada - GNI</t>
  </si>
  <si>
    <t>Identifique la(s) Entidad de aportó el recurso GNI</t>
  </si>
  <si>
    <t>Ejecución PA con recursos en Especie</t>
  </si>
  <si>
    <t>Total Valor de recursos EJECUTADOS en PA</t>
  </si>
  <si>
    <t>% de ejecución Total Valor de recursos programados en PA</t>
  </si>
  <si>
    <t xml:space="preserve">OBSERVACIÓN DE PLANEACIÓN A LA PROGRAMACIÓN </t>
  </si>
  <si>
    <t>OBSERVACIÓN O COMENTARIOS ENTIDAD</t>
  </si>
  <si>
    <t>1103</t>
  </si>
  <si>
    <t>SECRETARIA GENERAL</t>
  </si>
  <si>
    <t>MÁS GOBERNANZA</t>
  </si>
  <si>
    <t>2020004250447</t>
  </si>
  <si>
    <t>PP de Atención al Usuario. Formular una Política Pública Departamental de Atención al Usuario.</t>
  </si>
  <si>
    <t>política Pública Formulada</t>
  </si>
  <si>
    <t>Contratar servicios de asesoría en la Formulación de PolíticasPúblicas.</t>
  </si>
  <si>
    <t>Num</t>
  </si>
  <si>
    <t>DIRECCIÓN DE ATENCIÓN AL CIUDADANO</t>
  </si>
  <si>
    <t>Por medio de la contratación de profesional especializado se realizó avance en documentos de buenas prácticas, diagnóstico y marco teórico, para la traza de lineamientos principales y necesarios para la construcción de la Política Pública de Atención al Usuario.</t>
  </si>
  <si>
    <t>2020004250275</t>
  </si>
  <si>
    <t>4502016</t>
  </si>
  <si>
    <t>Modernizar canales atención al usuario. Modernizar los 3 canales de atención al usuario.</t>
  </si>
  <si>
    <t>Canales modernizados (Presencial, virtual y telefónico)</t>
  </si>
  <si>
    <t>Dotar con recursos físicos y tecnológicos todos los canales deatención de acuerdo con las necesidades y optimizar los procedimientosinvolucrados en el proceso de atención al ciudadano.</t>
  </si>
  <si>
    <t>Con la suscripción de contratos para la adecuación física y tecnológica se logró el posicionamiento de la imagen institucional en el territorio a través de la modernización de la imagen para el cambio de ciudadano a usuario para garantizar la inclusión de todas las personas que acceden al canal presencial y la adecuación de la móvil que permite la desconcentración del servicio y acercar la oferta institucional al territorio permitiendo que los usuarios radiquen sus PQRSDF y realicen sus trámites desde sus municipios.</t>
  </si>
  <si>
    <t>Contratar los servicios para la operación, mantenimiento,modernización y correcto funcionamiento de todos los canales deatención</t>
  </si>
  <si>
    <t>Por medio de la contratación para la operación del Contact Center se garantizo el funcionamiento de la línea telefónica y el WhatsApp de cara a los usuarios de la Gobernación de Cundinamarca, así mismo con la actualización, soporte y mantenimiento de los procesos de Ventanilla Única Virtual permitiendo de esta manera  fortalecer los procesos que permitan entender y atender las necesidades de la comunidad integralmente a fin de implementar mejoras por parte de la Administración Departamental en lo que respecta a la atención al usuario, con el fin de llegar a la excelencia, como garantía del servicio público y que el nivel de satisfacción sea superior al de las vigencias anteriores.</t>
  </si>
  <si>
    <t>2020004250276</t>
  </si>
  <si>
    <t>4501007</t>
  </si>
  <si>
    <t>Implementar 4 aplicaciones para modernizar la prestación del servicio de la Secretaría General.</t>
  </si>
  <si>
    <t>Aplicaciones implementadas</t>
  </si>
  <si>
    <t>Contratar los servicios especializados en materia de desarrollo ymodelación de implementación de APP.</t>
  </si>
  <si>
    <t>DIRECCIÓN DE BIENES E INVENTARIOS</t>
  </si>
  <si>
    <t xml:space="preserve">Con la creación de la aplicación que contiene la información técnica, jurídica y geografica de los bienes unmuebles de propiedad del departamento, modernizando así los procesos de consultade la secretaría general </t>
  </si>
  <si>
    <t>2020004250272</t>
  </si>
  <si>
    <t>4599011</t>
  </si>
  <si>
    <t>Adecuar la infraestructura de 6 bienes inmuebles propiedad del departamento.</t>
  </si>
  <si>
    <t>Bienes Inmuebles adecuados</t>
  </si>
  <si>
    <t>Mejorar y adecuar 5 bienes inmuebles del Departamento</t>
  </si>
  <si>
    <t>DIRECCIÓN DE SERVICIOS ADMINISTRATIVOS</t>
  </si>
  <si>
    <t>se garantizó la conservación y preservación  oportunamente de 3 bienes inmuebles mejorando la infraestructura física y manteniendo en óptimas condiciones los espacios para brindarle una mejora calidad laboral a los funcionarios y visitantes, además de dar cumplimiento a las necesidades de la Administración Departamental, Municipios del Departamento y la Normatividad Vigente.</t>
  </si>
  <si>
    <t>2020004250274</t>
  </si>
  <si>
    <t>4599017</t>
  </si>
  <si>
    <t>Implementar en el 100% de las dependencias del sector central el Programa de Gestión Documental.</t>
  </si>
  <si>
    <t>Dependencias del sector central con Programa ejecutado</t>
  </si>
  <si>
    <t>Implementar en el 100% de las dependencias del sector central elPrograma de Gestión Documental.</t>
  </si>
  <si>
    <t>DIRECCIÓN DE GESTIÓN DOCUMENTAL</t>
  </si>
  <si>
    <t>Contribuye en en desarrollo de la meta en la aplicación del programa de gestión documental en la entidad,  ya que se contrata el servicio de custodia, administración integral de archivos y atención de consultas para la sede central de la Gobernación de acuerdo con la necesidad inmediata de salvaguardar el archivo departamental, que a su vez está relacionada con el seguimiento a la implementación de las TRD en el sector central, también la implementación del Sistema Integral de Conservación SIC y el seguimiento a la implementación del SIC  y en cumplimiento a la Ley 594 del año 2000, Ley general de archivos.</t>
  </si>
  <si>
    <t>Promover en el 100% de los municipios del departamento laimplementación del Sistema Departamental de Archivo.</t>
  </si>
  <si>
    <t>La ejecución de las actividades de la meta 400, contribuyen al avance en la meta de producto en el logró de la aplicación de la normatividad archivística Ley 594 del año 2000, “Ley General de Archivos”.
Lo cual permite por medio de las actividades de custodia, preservación, limpieza, desinfección, elaboración de inventarios documentales, se aplique de igual manera el programa de gestión Documental en el sector central de la Gobernación de Cundinamarca. Presentando un avance en el logró del objetivo misional de la meta 400, contribuyendo a la apropiación del Programa de Gestión Documental y a implementar el Sistema Departamental de Archivo.
Con la ejecución de las actividades, se logra la Implementación del mobiliario y herramientas tecnológicas para agilizar los procesos archivísticos, de igual manera se logra la Gestión en los procesos administrativos y administración adecuada de los archivos del Departamento de Cundinamarca.</t>
  </si>
  <si>
    <t>2021004250348</t>
  </si>
  <si>
    <t>Custodia, conservación y administración del archivo general deldepartamento de Cundianamarca.</t>
  </si>
  <si>
    <t>AT a descentralizadas y entes Municipales. Prestar asistencia técnica a las entidades descentralizadas y entes Municipales de los 116 municipios del departamento de Cundinamarca.</t>
  </si>
  <si>
    <t>Municipios asistidos en el sistema departamental de archivo</t>
  </si>
  <si>
    <t>Asistencia técnica a los 116 municipios del Departamento deCundinamarca para convalidar los instrumentos archivisticos.</t>
  </si>
  <si>
    <t>Contribuye en el desarrollo de la meta garantizando la implementación de las acciones que por Ley 594 del año 2000, Ley general de archivos, se debe acatar la administración departamental para desarrollar la función archivística y su fin en la preservación del patrimonio documental y compromiso con la trasparencia institucional y acceso a la información pública. De igual manera se contribuye en la evaluaciónde las Tablas de Retención Documental - TRD y las Tablas de Valoración Documental - TVD de las entidades públicas y privadas que cumplen funciones públicas en el departamento, incluyendo las de los municipios, aprobadas por los Comités Internos de Archivo, emitiendo los conceptos sobre la elaboración y solicitar cuando sea el caso los ajustes que a su juicio deban realizarse.
Apoyar la gestión de programas y proyectos de los archivos de su jurisdicción, en todo lo atinente a la organización, conservación y servicios de archivo, de acuerdo con la normatividad y parámetros establecidos por el Archivo General de la Nación.</t>
  </si>
  <si>
    <t>2021004250372</t>
  </si>
  <si>
    <t>4599023</t>
  </si>
  <si>
    <t>Implem plan transp … serv al ciudadano Implementar un plan de transparencia, integridad, evaluación y cultura del control para la prevención, generación de valor, satisfacción y confianza en el servicio al ciudadano</t>
  </si>
  <si>
    <t>Plan implementado</t>
  </si>
  <si>
    <t>Contratar los servicios de capacitación, asesoría y consultoría enfortalecimiento y evaluación del Modelo Integrado de Planeación yGestión</t>
  </si>
  <si>
    <t>Mejora el proceso aseguramiento y consultoría capacitando a 21 funcionarios de la OCI en Marco Intnal. Práctica Prof. de Auditoría y la realización del Seminario de Cierre de Gestión de los jefes de OCI donde se evidenció la mejora de índice de desempeño institucional municipal y departamental</t>
  </si>
  <si>
    <t>Contratar la asesoría en fortalecimiento de la política de servicio alciudadano.</t>
  </si>
  <si>
    <t>4599031</t>
  </si>
  <si>
    <t>Contratar los servicios de consultoría para el desarrollo de un modelode gestión del conocimiento de aseguramiento y consultoría</t>
  </si>
  <si>
    <t>Contratar los servicios de capacitación, asesoría y consultoría enNormas Internacionales para la Práctica Profesional de la AuditoríaInterna MIPP (aseguramiento y consultoría)</t>
  </si>
  <si>
    <t>1104</t>
  </si>
  <si>
    <t>SECRETARIA JURIDICA</t>
  </si>
  <si>
    <t>2020004250207</t>
  </si>
  <si>
    <t>4599030</t>
  </si>
  <si>
    <t>Ejecutar un plan integral de apoyo jurídico a los funcionarios del nivel central, descentralizado y a los municipios.</t>
  </si>
  <si>
    <t>Plan de apoyo jurídico ejecutado</t>
  </si>
  <si>
    <t>Implementar las directrices institucionales, para la aplicación delosmecanismos alternativos de solución de conflictos en el departamento</t>
  </si>
  <si>
    <t>DESPACHO DEL SECRETARIO</t>
  </si>
  <si>
    <t xml:space="preserve">Se realizaron tres (03) talleres de sensibilización en los mecanismos alternativos de solución de conflictos - MASC,con la asistencia de 33 funcionarios de las administraciones de los siguientes municipios: Quebradanegra, Sasaima, Villeta, Supatá, Ricaurte, Tocaima, Gachalá., Villagómez, San Cayetano, Sesquilé, Chía, Cota., Beltrán, Subachoque, Bojacá, Facatativá, Cabrera., Soacha.    </t>
  </si>
  <si>
    <t>Capacitar a los funcionarios del nivel central, descentralizado y los116 municipios del Departamento de Cundinamarca, en Secop I y II,temas jurídicos, normativos y buenas prácticas de gobierno</t>
  </si>
  <si>
    <t>Se ejecutaron 4 capacitaciones en temas en temas jurídicos y normativos, dirigidas a los funcionarios del Sector Central, Descentralizado y los 116 Municipios del Departamento de Cundinamarca.</t>
  </si>
  <si>
    <t xml:space="preserve">Adquirir portafolio jurídico especializado de consulta, con el fin demantener actualizadas las administraciones municipales, funcionariosdel sector central del Departamento de Cundinamarca, en normatividadlegal vigente, jurisprudencia de las altas cortes y doctrina.
</t>
  </si>
  <si>
    <t>Se contrato la suscripción a la Plataforma RED JURISTA de actualización jurídica, tributaría, laboral y administrativa de interés general, con acceso a códigos, jurisprudencia y actualización en tiempo real de los portafolios especializados que conforman la solución informativa, beneficiando a los funcionarios del Sector Central, Descentralizado y los 116 munciipios del Departamento de Cundinamarca.</t>
  </si>
  <si>
    <t>1105</t>
  </si>
  <si>
    <t>SECRETARIA DE GOBIERNO</t>
  </si>
  <si>
    <t>MÁS BIENESTAR</t>
  </si>
  <si>
    <t>2020004250312</t>
  </si>
  <si>
    <t>1202019</t>
  </si>
  <si>
    <t>Garantizar el funcionamiento de 2 casas acogida para mujeres víctimas de violencias basadas en género y sus dependientes.</t>
  </si>
  <si>
    <t>Casas de acogida en funcionamiento</t>
  </si>
  <si>
    <t>apoyo en la estructuracion plan de medidas de atención contempladas enla ley 1257 de 2008.</t>
  </si>
  <si>
    <t>DIRECCIÓN DE SEGURIDAD Y ORDEN PUBLICO</t>
  </si>
  <si>
    <t xml:space="preserve"> Se realizó convenido con la Cruz Roja Seccional Cundinamarca SGO-CDCASO-298-2021  para el programa en la vigencia 2021 garantizando el funcionamiento de las 2 casas de acogida </t>
  </si>
  <si>
    <t>garantizar los servicios de asistencia médica física y psicológica,así como el fortalecimiento económico a las mujeres víctimas deviolencias.</t>
  </si>
  <si>
    <t>garantizar los inmuebles adecuados para la atencion de las mujeres encasa de acogida</t>
  </si>
  <si>
    <t xml:space="preserve"> Se realizó convenio con la Cruz Roja Seccional Cundinamarca para el funcionamiento de las 2 casas de acogida.  En la actualidad existen dos inmuebles para el funcionamiento de las Casas de Acogida, los Inmuebles están adecuados para el alojamiento de mujeres víctimas y sus dependientes, los cumplen con los requisitos mínimos de infraestructura contemplados en la resolución 595 del 2020.</t>
  </si>
  <si>
    <t>apoyo para el funcionamiento de las casas de acogida departamentales.</t>
  </si>
  <si>
    <t>Se realizó contratación de 2 ops para el apoyo para el funcionamiento de las casas de acogida, Se realizó convenido con la Cruz Roja Seccional Cundinamarca para el funcionamiento de las 2 casas de acogida del departamento</t>
  </si>
  <si>
    <t>2020004250311</t>
  </si>
  <si>
    <t>4101079</t>
  </si>
  <si>
    <t>Implementar en 12 provincias del territorio la estrategia de reconstrucción del tejido social en el marco de posconflicto y memoria histórica.</t>
  </si>
  <si>
    <t>Provincias con estrategia implementada</t>
  </si>
  <si>
    <t>Implementar la estrategia de tejido social, en el marco delposconflicto y memoria historica</t>
  </si>
  <si>
    <t>DIRECCIÓN ATENCIÓN INTEGRAL VCA</t>
  </si>
  <si>
    <t>Fundación  Festival Internacional de cine para victimas del conflicto.</t>
  </si>
  <si>
    <t>4101024</t>
  </si>
  <si>
    <t>Brindar asistencia al 100% de los planes de prevención, protección y de contingencia, así como las alertas tempranas que se generen en el departamento para garantizar la protección de los líderes sociales y personas expuestas.</t>
  </si>
  <si>
    <t>Asistencia brindada</t>
  </si>
  <si>
    <t>Actualizacion de Rutas y protocolos</t>
  </si>
  <si>
    <t>implementación de un aplicativo</t>
  </si>
  <si>
    <t>Acompañamiento y asesoramiento a Comites de Justicia Transicional</t>
  </si>
  <si>
    <t>Ultimo subcomite de prevencion y proteccion de garantias de no repeticion</t>
  </si>
  <si>
    <t>impresión y publicacion documentos</t>
  </si>
  <si>
    <t>asesorias, asistencias tecnicas en la formulacion y actualizacion delos planes de prevencion, proteccion y de contingencia de losmunicipios y del departamento</t>
  </si>
  <si>
    <t>desarrollar las recomendaciones contenidas en las alertas tempranas</t>
  </si>
  <si>
    <t>4101025</t>
  </si>
  <si>
    <t>Atender el 100% de los procesos de asistencia humanitaria de la población víctima del conflicto armado en el territorio.</t>
  </si>
  <si>
    <t>Solicitudes atendidas</t>
  </si>
  <si>
    <t>Estrategia de cofinanciación para articular proyectos de asistenciahumanitaria</t>
  </si>
  <si>
    <t>Adquisición de mercados para entrega de ayudas humanitarias a la población víctima del conflicto del Departamento de Cundinamarca.</t>
  </si>
  <si>
    <t>Seguimiento a la entrega de ayudas humanitarias</t>
  </si>
  <si>
    <t>ofertas institucionales con carácter humanitario</t>
  </si>
  <si>
    <t>apoyar tecnicamente los 3 centros regionales de victimas, en temasrelacionados con la asistencia humanitaria</t>
  </si>
  <si>
    <t>entrega de ayudas humanitarias</t>
  </si>
  <si>
    <t>Mercados para las familias victimas del conflicto armado</t>
  </si>
  <si>
    <t>4101073</t>
  </si>
  <si>
    <t>Atender el 100% de solicitudes de generación de ingresos y cumplimiento de disposiciones legales de las familias víctimas del conflicto armado del departamento.</t>
  </si>
  <si>
    <t>Solicitudes articuladas</t>
  </si>
  <si>
    <t>asesorias, acompañamiientos, estudios y analisis tecnicos de losproyectos de generacion de ingresos</t>
  </si>
  <si>
    <t>Se realizo la entrega de bonos por valor de 497,000 cada uno para un total de 158 familias restituidas de los 23 municipios donde se encuentran fallos</t>
  </si>
  <si>
    <t>implementacion y/o entrega de proyectos enfocados a mejorar lageneracion de ingresos</t>
  </si>
  <si>
    <t>Proyectos productivos, Mpios: Granada, Pulí, Viota, Alban, Gutierrez, Simijaca, Pandi</t>
  </si>
  <si>
    <t>cumplimiento de ordenes contenidas en los fallos</t>
  </si>
  <si>
    <t>4101038</t>
  </si>
  <si>
    <t>Financiar la realización del 100% de las actividades de la mesa departamental de víctimas del conflicto armado.</t>
  </si>
  <si>
    <t>Actividades Mesa Departamental</t>
  </si>
  <si>
    <t>desarrollo de los requerimientos para la ejecucion del plan de trabajode la Mesa Departamental</t>
  </si>
  <si>
    <t>Se han pagado las garantias de participacion de las actividades de los meses requeridos en 2021 de los miembros de la Mesa Departamental de Participación efectiva de victimas</t>
  </si>
  <si>
    <t>Desarrollo de los escenarios de participacion enmarcados en lasdisposiciones legales</t>
  </si>
  <si>
    <t>Pago de garantias de participacion con resolucion 095 del 16 de diciembre de 2021</t>
  </si>
  <si>
    <t>eleccion de la Mesa Departamental</t>
  </si>
  <si>
    <t>Se llevo a cabo el apoyo para la elección de la mesa departamental de victimas</t>
  </si>
  <si>
    <t>rendicion de cuentas</t>
  </si>
  <si>
    <t xml:space="preserve">Se apoyo la rendición de cuentas </t>
  </si>
  <si>
    <t>2020004250362</t>
  </si>
  <si>
    <t>4103015</t>
  </si>
  <si>
    <t>Garantizar 80% cumplim PP discapac Garantizar el 80% el cumplimiento de la política pública de discapacidad.</t>
  </si>
  <si>
    <t>Cumplimiento PP Discapacidad</t>
  </si>
  <si>
    <t>24,00</t>
  </si>
  <si>
    <t>Asistencias técnicas frente a las Políticas Públicas de Personas conDiscapacidad y a los Comités Municipales.</t>
  </si>
  <si>
    <t>Se fortalecen las  Políticas Públicas de Personas conDiscapacidad y a los Comités Municipales.</t>
  </si>
  <si>
    <t>Articulación interinstitucional para implementar la política públicade discapacidad</t>
  </si>
  <si>
    <t>Implementacion de la politica publica de discapacidad</t>
  </si>
  <si>
    <t>Realización de 3 Comités Departamentales de Discapacidad al año</t>
  </si>
  <si>
    <t xml:space="preserve">Realización de Comités Departamentales de Discapacidad </t>
  </si>
  <si>
    <t>Ejecución del Plan de Implementación de la Política Pública deDiscapacidad Ordenanza 266 de 2015.</t>
  </si>
  <si>
    <t>maximizar la calidad de la implementación de las Política Pública de Discapacidad ordenanza 0266/2015</t>
  </si>
  <si>
    <t>MÁS INTEGRACIÓN</t>
  </si>
  <si>
    <t>2020004250445</t>
  </si>
  <si>
    <t>4501001</t>
  </si>
  <si>
    <t>Implementar un plan de seguridad regional.</t>
  </si>
  <si>
    <t>Plan de seguridad regional implementado</t>
  </si>
  <si>
    <t>Realizar consejos de seguridad regional o espacios estratégicos decoordinación</t>
  </si>
  <si>
    <t>Para los días 01, y 17 de Diciembre se llevaron a cabo reuniónes en la Gerencia y  con la Secretaría de Seguridad, Convivencia y Justicia, del Distrito en donde se abordó el programa, Región Corazón, en el cual se contempla la realización de  Consejos de Seguridad Regional y operativos conjuntos con Bogotá.</t>
  </si>
  <si>
    <t>Brindar asistencia técnica a los organismos de los municipios fronteracon Bogotá.</t>
  </si>
  <si>
    <t>1.Sé brindó asistencia técnica presencial, a la SECRETARÍA DISTRITAL DE  DE HABITAT, AMBIENTE, PLANEACIÓN, POLICIA, EJERCITO, CAR, INSTITUTO DISTRITAL DE GESTIÓN DE RIESGOS Y CAMBIO CLIMATICO, IDIGER, UNIDAD ADMINISTRATIVA ESPECIAL PARA LA GESTIÓN DEL RIESGO DE DESASTRES, UAEGRD, SECRETARÍA DE PLANEACIÓN DEPARTAMENTAL, SECRETARÍA DE AMBIENTE DEPARTAMENTAL, INSTITUTO DISTRITAL DE RECREACIÓN Y DEPORTE , IDRD, DEFENSORIA DEL ESPACIO PÚBLICO, MINISTERIO DE DEFENSA, PARQUE NACIONALES en:Taller interinstitucional con el distrito y departamento para la revisión y análisis de los riesgos de matriz de activos ambientales a entidades, de los Municipios El Rosal, Bojacá, Zipacón, Facatativá, La Calera, Sopó, Sesquilé, Chía, Sibaté, Soacha, Fusagasugá,  en la protección de los recursos naturales, gestion del riesgo y la ley 2111. La población impactada fue de 50  personas.                                                                                       Responsable: Erika Pastor, Jeiimmy Romero, Alexandra Cruz Mogollon, Oswaldo Rios, Andres Felipe Cobaleda, Germán Martinez, Arturo Niño Ángel, Nelson Jahir Rodriguez, (06.12.2021)</t>
  </si>
  <si>
    <t>4501046</t>
  </si>
  <si>
    <t>Generar documento técnico que integre el plan de seguridad regional.</t>
  </si>
  <si>
    <t>Los profesionales de apoyo Martha Lucia Rozo Lugo, Diana Carolina Quiroga Cañon, ,   Andres Felipe Castillo, y Monica Cortés  hicieron revisión al l cuarto avance del documento técnico que integra el plan de seguridad regional.                                                                                                                            Actividades realizadas:    Por parte de la Gerencia, se orientó al equipo de trabajo, en la elaboración de los documentos a traves de reuniones grupales,  mesas de trabajo presenciales y talleres interinstitucionales con el Distrito, en la Secretaría  de Gobierno.                                                                                                                                                                         Reunión de Gerencia No.34 : 01.12.2021                                                                                                                                               Reunión de articulación con el Distrito No.36:17.12.2021</t>
  </si>
  <si>
    <t>Articulación entre el PISCCJ Bogotá y PISCC Cundinamarca parabeneficiar la región</t>
  </si>
  <si>
    <t>Los profesionales de apoyo Juan Sebastian Bernal Bernal,  Monica Cortés, Adriana Lisbeth Sánchez Moncada, hicieron revision al cuarto avance del documento técnico de articulación entre el PISCCJ Bogotá y PISCC Cundinamarca para beneficiar la región.                                                                                                                                                                                                                                       Actividades realizadas: Por parte de la Gerencia, se orientó al equipo de trabajo, en la elaboración de los documentos a traves de reuniones grupales,  mesas de trabajo presenciales y talleres interinstitucionales con el Distrito, en la Secretaría  de Gobierno.                                                                                                                                                                         Reunión de Gerencia No.34 : 01.12.2021                                                                                                                                               Reunión de articulación con el Distrito No.36:17.12.2021</t>
  </si>
  <si>
    <t>4501056</t>
  </si>
  <si>
    <t>Dotar con equipamientos en seguridad, defensa y justicia a losmunicipios frontera con Bogotá.</t>
  </si>
  <si>
    <t>Realizar foros y encuentros sectoriales y académicos en el marco delplan maestro regional en seguridad, defensa y justicia.</t>
  </si>
  <si>
    <t>Articular sistemas de inteligencia de los organismos de seguridad yjusticia que operen la región</t>
  </si>
  <si>
    <t>Los profesionales de apoyo Diego Ándres Zuleta Pinzón, Jeimmy Álvarez, Ruth Nelly Escobar, Joselito Torres, hiceron revisión  del cuarto avance del documento técnico de articulación de  los sistemas de inteligencia de los organismos de seguridad y justicia que operan en la región.  Actividades realizadas: Por parte de la Gerencia, se orientó al equipo de trabajo, en la elaboración de los documentos a traves de reuniones grupales,  mesas de trabajo presenciales y talleres interinstitucionales con el Distrito, en la Secretaría  de Gobierno.                                                                                                                                                                                                                                                                        Reunión de Gerencia No.34 :01.12.2021                                                                                                                                               Reunión de articulación con el Distrito No.36 :17.12.2021</t>
  </si>
  <si>
    <t>Dotar con herramientas tecnológicas a la fuerza pública paraimplementar el plan de seguridad regional</t>
  </si>
  <si>
    <t>Dentro de la planeación presupuestal de la Secretaría de Gobierno se encuentra el rubro presupuestal 5/356/CC Implementar plan de seguridad regional, con una apropiacion  presupuestal a 30 de diciembre de 2021   de $1.289.830.963, CDP, por valor de de $ 1.013.441.523, y RPC, por valor de $ 1.013.441.523, a la fecha se adelantan procesos contractuales de las herramientas técnologicas para el cumplimiento de la actividad.</t>
  </si>
  <si>
    <t>Realizar protocolos conjuntos para garantizar la judicializaciónefectiva y disminuir la inseguridad en la región Bogotá-Cundinamarca</t>
  </si>
  <si>
    <t>Los profesionales de apoyo Oswaldo Rojas, José Raúl Pinilla, Luis Alfonso Huertas y Laura Daniela Triviño, hicieron revisión al cuarto avance del documento técnico de los  protocolos conjuntos para garantizar la judicialización efectiva y disminuir la inseguridad en la región Bogotá-Cundinamarca.                                                                                                                                                                                                   Actividades realizadas: Por parte de la Gerencia, se orientó al equipo de trabajo, en la elaboración de los documentos a traves de reuniones grupales,  mesas de trabajo presenciales y talleres interinstitucionales con el Distrito, en la Secretaría  de Gobierno                                                                                                                                                                         Reunión de Gerencia No.34 : 01.12.2021                                                                                                                                               Reunión de articulación con el Distrito No.36:17.12.2021</t>
  </si>
  <si>
    <t>Implementar un plan de defensa estratégica de los recursos naturales y de infraestructura energética.</t>
  </si>
  <si>
    <t>Plan de defensa estratégica de los recursos naturales y de infraestructura energética implementado</t>
  </si>
  <si>
    <t>0,38</t>
  </si>
  <si>
    <t>Formular un diagnóstico de activos estratégicos para proteger en losmunicipios frontera con Bogotá</t>
  </si>
  <si>
    <t>%</t>
  </si>
  <si>
    <t>Los profesionales de apoyo Erika Pastor, Jeiimmy Romero, Alexandra Cruz Mogollon, Oswaldo Rios, Andres Felipe Cobaleda, Germán Martinez, Arturo Niño Ángel, Nelson Jahir Rodriguez, y  con el apoyo del General Jorge Humberto Jerez, realizaron la revisión a la cuarta entrega del documento técnico de los activos estratégicos.                                                                                       Actividades realizadas:  Por parte de la Gerencia, se orientó al equipo de trabajo, en la elaboración de los documentos,  a traves de reuniones grupales, reuniones de articulación con el Distrito y mesas de trabajo presenciales en la Secretaría  de Gobierno.                                                                                                                                                                                           Reunión de Gerencia No.34 :  01.12.2021                                                                                  Taller interinstitucional con el distrito y departamento para la revisión y análisis de los riesgos de matriz de activos ambientales No. 35: 06.12.2021</t>
  </si>
  <si>
    <t>Generar documento técnico que integre un plan de defensa estratégicade los recursos naturales y de estructura energética entre Bogotá yCundinamarca.</t>
  </si>
  <si>
    <t>Los profesionales de apoyo Erika Pastor, Jeimmy Romero, Alexandra Cruz Mogollon, Oswaldo Rios, Andres Felipe Cobaleda, Germán Martinez, Arturo Niño Ángel, Nelson Jahir Rodriguez, y  con el apoyo del General Jorge Humberto Jerez, realizaron la revisión al cuarto avance del  documento técnico  del plan de defensa estratégica de los recursos naturales y de estructura energética entre Bogotá y Cundinamarca.                                                                                                                                                                                                             Actividades realizadas:  Por parte de la Gerencia, se orientó al equipo de trabajo, en la elaboración de los documentos,  a traves de reuniones grupales, reuniones de articulación con el Distrito y mesas de trabajo presenciales en la Secretaría  de Gobierno.
Reunión de Gerencia No.34 :  01.12.2021 
Taller interinstitucional con el distrito y departamento para la revisión y análisis de los riesgos de matriz de activos ambientales No. 35: 06.12.2021.</t>
  </si>
  <si>
    <t>Generar un plan de riesgo escalonado en pro de la defensa estratégicade los recursos naturales y de infraestructura entre Bogotá yCundinamarca.</t>
  </si>
  <si>
    <t>Dotar a la fuerza pública y/o organismos judiciales para implementarel plan de defensa estratégica de recursos naturales.</t>
  </si>
  <si>
    <t>Dentro del componente de Planeación financiera se encuentra la dotación a la fuerza pública y/o organismos judiciales para implementar el plan de defensa estratégica de recursos naturales, con una apropociacion  presupuestal a 30 de diciembre de 2021   de $852.700.000, CDP, por valor de de $ 378.621.225, y RPC, por valor de $ 368.423.685, a la fecha se adelantan procesos contractuales de dotación para el cumplimiento de la actividad.</t>
  </si>
  <si>
    <t>Articular acciones con el distrito capital para implementar el plan dedefensa estratégica de recursos naturales e infraestructura energética</t>
  </si>
  <si>
    <t xml:space="preserve">En los días  01  y 06  de Diciembre se se llevó a cabo taller interinstitucional entre el Distrito y el Departamento para la revisión y análisis de los riesgos de matriz de activos ambientales con presencia de la SECRETARÍA DISTRITAL DE  DE HABITAT, AMBIENTE, PLANEACIÓN, POLICIA, EJERCITO, CAR, INSTITUTO DISTRITAL DE GESTIÓN DE RIESGOS Y CAMBIO CLIMATICO, IDIGER, UNIDAD ADMINISTRATIVA ESPECIAL PARA LA GESTIÓN DEL RIESGO DE DESASTRES, UAEGRD, SECRETARÍA DE PLANEACIÓN DEPARTAMENTAL, SECRETARÍA DE AMBIENTE DEPARTAMENTAL, INSTITUTO DISTRITAL DE RECREACIÓN Y DEPORTE , IDRD, DEFENSORIA DEL ESPACIO PÚBLICO, MINISTERIO DE DEFENSA, PARQUES NACIONALES , para apoyar la construcción del  plan de defensa estratégica de recursos naturales e infraestructura energética, cuyo delegado para el tema de infraestructura vital es la Doctora Liliana Mesias,  con la participación de  la Ingeniera Erika Pastor, cooridnadora de la meta 357,  y el equipo de trabajo, se diligenció la matriz de inventarios de activos estrategicos.                               </t>
  </si>
  <si>
    <t>2020004250237</t>
  </si>
  <si>
    <t>1204008</t>
  </si>
  <si>
    <t>Asistir 5.000 solicitudes de procesos de titulación de predios urbanos y rurales en el departamento.</t>
  </si>
  <si>
    <t>Prestación de servicios profesionales, técnicos y de apoyo a lagestión de procesos de saneamiento y formalización de la propiedad.</t>
  </si>
  <si>
    <t>DIRECCIÓN DE FORMALIZACIÓN PREDIAL</t>
  </si>
  <si>
    <t>1.492 asistencias técnicas y jurídicas entre Enero y Diciembre de 2021, para la formalización de la propiedad de predios baldíos y fiscales (área urbana y rural) en los 116 municipios del departamento de Cundinamarca, es decir, el cumpliemito fue del 93,25% en relación con la meta 383 del PDD para la vigencia 2021. Así  mismo, un logro acumulado de 66 predios de uso institucional debidamente saneados y formalizados entre las vigencias de 2020 y 2021, en los municipios  de Chipaque (16), El Colegio (19), Nocaima (05), Simijaca (01), Guasca (02), Cucunubá (08) y Zipaquirá (15).</t>
  </si>
  <si>
    <t>Realizar levantamientos topográficos de precisión en desarrollo delproceso de saneamiento y formalización de la propiedad de prediosbaldíos y fiscales (urbana y rural).</t>
  </si>
  <si>
    <t>Dentro del programa de asistencia técnica se realiza acompañamiento a los municipios que solicitan los levantamientos técnicos a fin de establecer sí los predios cuentan o no con dicho estudio, y se da capacitación al tema.</t>
  </si>
  <si>
    <t>2020004250459</t>
  </si>
  <si>
    <t>4503003</t>
  </si>
  <si>
    <t>Dotar el 100% de los cuerpos de bomberos en el departamento.</t>
  </si>
  <si>
    <t>Cuerpos de Bomberos Dotados</t>
  </si>
  <si>
    <t>Capacitación y entrenamiento a los integrantes de los cuerpos debomberos voluntarios y oficiales en modalidades de atención yprevención de desastres en el departamento de Cundinamarca.</t>
  </si>
  <si>
    <t>4503013</t>
  </si>
  <si>
    <t>Dotación a los cuerpos de bomberos voluntarios y oficiales conequipos, materiales, maquinaria y comunicaciones para mejorar laatención de emergencias en el departamento de Cundinamarca.</t>
  </si>
  <si>
    <t>2020004250381</t>
  </si>
  <si>
    <t>4501042</t>
  </si>
  <si>
    <t>Intervenir 50 entes territoriales, corporaciones o casa de gobierno con construcción, adecuación o dotación.</t>
  </si>
  <si>
    <t>Casas o concejos Adecuados</t>
  </si>
  <si>
    <t>Construcción para las corporaciones municipales y/o casas de gobierno.</t>
  </si>
  <si>
    <t>DIRECCIÓN DE ASUNTOS MUNICIPALES</t>
  </si>
  <si>
    <t>Dotación física requerida para la infraestructura de las corporacionesy/o casas de gobierno.</t>
  </si>
  <si>
    <t xml:space="preserve">Se realizó dotación física requerida para la infraestructura de las corporaciones y/o casas de gobierno a los municipios de San Juan de Rioseco $30.035.800, La Palma $ 42.000.000, Quebradanegra $ 42.000.000, Tena $ 43.000.000, tabio $ 42.000.000, venecia $45.000.000, Ricaurte $ 42.000.000, Granada $ 45.000.000, Pasca $ 44.000.000, Bojaca $ 42.000.000, Simijaca $ 60.000.000. 
</t>
  </si>
  <si>
    <t>4501043</t>
  </si>
  <si>
    <t>Adecuación para las corporaciones municipales y/o casas de gobierno.</t>
  </si>
  <si>
    <t xml:space="preserve">Se apoyo en la Adecuación para las corporaciones municipales y/o casas de gobierno de los Municipios de Viani $ 199.998.906, Tibirita $116.195.575, Anolaima $ 43.000.000, Utica $ 26.000.000, Gutierrez $ 50.000.000, Pandi $ 50.000.000.
</t>
  </si>
  <si>
    <t>2020004250319</t>
  </si>
  <si>
    <t>4502022</t>
  </si>
  <si>
    <t>Implementar el 40% del Plan de la Política Pública de Participación Ciudadana.</t>
  </si>
  <si>
    <t>Avance de implementación</t>
  </si>
  <si>
    <t>Capacitación presencial y asesorarías en Línea las 24 horas a los 1292Concejales del departamento y todo lo referente al gobierno del nuevoliderazgo mediante la aplicación CuncejApp.</t>
  </si>
  <si>
    <t>Capacitando a los 1292 concejales de departamento en el uso de las herramientas disponibles para el nuevo liderazgo en la implementación de la politica publica de participación ciudadana.</t>
  </si>
  <si>
    <t>alcanzar el 8 % del total ejecutado anual destinado a presupuestosparticipativos</t>
  </si>
  <si>
    <t>alcanzar el 3% del presupuesto total ejecutado destinado a proyectosde inversión comunales</t>
  </si>
  <si>
    <t>Encuesta de participación ciudadana, formulación de la PolíticaPública de Participación Ciudadana.Cada dos años.</t>
  </si>
  <si>
    <t>Haciendo seguimiento a la implementación de la politica publica de participación ciudadana a atraves de las encuestas bienal.</t>
  </si>
  <si>
    <t>Implementar y hacer seguimiento PP Participación Ciudadana Para elNuevo Liderazgo de Cundinamarca</t>
  </si>
  <si>
    <t>Realizando asistencias técnicas y asesorias presenciales o virtuales a las provinicas y sus municipios para la socialización e implementación de la politica pública de participación ciudadana.</t>
  </si>
  <si>
    <t>3. Un plan de medios Mass, A y RS (Medios Masivos, Alternativos yredes Sociales)</t>
  </si>
  <si>
    <t>. La Mesa Técnica de Seguimiento a Indicadores, PP y la implementacióndel Modelo Integrado de Transparencia.</t>
  </si>
  <si>
    <t>1. Un sistema departamental de participación ciudadana</t>
  </si>
  <si>
    <t>Fomentando la participación de los ciudadanos en la consolidación de los mecanismos de participación y la politica pública de participación ciudadana.</t>
  </si>
  <si>
    <t>2. 500.000 ciudadanos capacitados Tics</t>
  </si>
  <si>
    <t>programa de apoyo a la movilidad de los integrantes de los espacios departicipación</t>
  </si>
  <si>
    <t>Apoyando la participación de lideres del departamento en los diferentes espacios de participación ciudadana.</t>
  </si>
  <si>
    <t>4. MIC - Metodo Integrado de Transparencia Implementado</t>
  </si>
  <si>
    <t>2. 2 Giras anuales de visita a los 116 M/pios</t>
  </si>
  <si>
    <t>4. 10.000 Estudiantes de los grados 10° y 11°, Formación DemocraciaParticipativa ( D.P.).</t>
  </si>
  <si>
    <t>3.- 3 ferias de servicio al ciudadano anuales</t>
  </si>
  <si>
    <t>por medio de la aplicación participAPP información de rendición decuentas</t>
  </si>
  <si>
    <t>diseño puesto en funcionamiento portal web y aplicaión particiAPP ysoporte tecnico para consulta virtual una vez al mes decisiónimportancia pública Departamental / municipal</t>
  </si>
  <si>
    <t>Brindado apoyo a los ciudadanos para que a través de las plataformas participen en las diferentes consultas que se realizan en el departamento, fomentando la participación ciudadana en Cundinamarca.</t>
  </si>
  <si>
    <t>1. Una rendición de cuentas anual.</t>
  </si>
  <si>
    <t>foros abierto virtuales anuales en ParticipApp</t>
  </si>
  <si>
    <t>Duplicar los servicios virtualizados, también por ParticipApp</t>
  </si>
  <si>
    <t>Asistencia técnica a instancias, veedurías otras, de los 116municipios</t>
  </si>
  <si>
    <t>Asistiendo a los municipios en la implementación y socialización de la politica publica departicipación ciudadana y los mecanismos de participación para las comunidades.</t>
  </si>
  <si>
    <t>5000 organismos comunales con capacidades de gestión administración ydesarrollo</t>
  </si>
  <si>
    <t>acompañamiento al 100 por ciento de procesos electorales</t>
  </si>
  <si>
    <t>5. Un plan de reinducción maestros sociales Democracia Particiipativa(D.P.</t>
  </si>
  <si>
    <t>Una "Caja de Herramientas " para la participación</t>
  </si>
  <si>
    <t>una convocatoria bianuan de estímulos a las experienciasparticipativas exitosas</t>
  </si>
  <si>
    <t>1.- 10.000 personas * Comunidad (7.000); *Concejales (1.292);*Lideressociales (1.555); *Ediles (37); *Personeros (116); capacitadasDemocracia Participativa1.- 10.000 personas * Comunidad (7.000);*Concejales (1.292);*Lideres sociales (1.555); *Ediles (37);*Personeros (116); capacitadas Democracia Participativa</t>
  </si>
  <si>
    <t>Capacitando a 457 personas entre concejales, personeros y ediles del Departamento de Cundinamarca en GESTIÓN DEL LIDERAZGO COMUNITARIO COMO HERRAMIENTA DE PAZ Y RECONCILIACIÓN EN LOS TERRITORIOS.</t>
  </si>
  <si>
    <t>Una escuela virtual de democracia ParticipApp</t>
  </si>
  <si>
    <t>4502034</t>
  </si>
  <si>
    <t>Implementar un plan de fortalecimiento integral que garantice la sana convivencia y participación efectiva de las propiedades horizontales.</t>
  </si>
  <si>
    <t>implementar servicio de educación informal</t>
  </si>
  <si>
    <t>Se implementó el servicio de educación informal de la meta 421 propiedad horizontal y se desarrolló plan de trabajo eligiendo los municipios a intervenir teniendo en cuenta la existencia de conjuntos residenciales. Contratación 1 OPS</t>
  </si>
  <si>
    <t>Atender mil solicitudes fortalecer segur Atender 1.000 solicitudes para fortalecer la seguridad, convivencia y orden público en el departamento de Cundinamarca</t>
  </si>
  <si>
    <t>Gestión ambiental construcción casas de justicia</t>
  </si>
  <si>
    <t>Gestión predial construcción de infraestructura de autoridades depolicía, seguridad y convivencia ciudadana</t>
  </si>
  <si>
    <t>Gestión predial construcción casas de justicia</t>
  </si>
  <si>
    <t>Interventoría construcción casas de justicia.</t>
  </si>
  <si>
    <t>Estudios y diseños para la construcción casas de justicia</t>
  </si>
  <si>
    <t>Dotación física requerida para las casas de justicia</t>
  </si>
  <si>
    <t>Gestión predial construcción corporaciones municipales y/o casas degobierno.</t>
  </si>
  <si>
    <t>Gestión ambiental construcción corporaciones municipales y/o casas degobierno.</t>
  </si>
  <si>
    <t>Gestión de proyectos construcción corporaciones municipales y/o casasde gobierno.</t>
  </si>
  <si>
    <t>Estudios y diseños para la construcción de infraestructura decorporaciones y/o casas de gobierno</t>
  </si>
  <si>
    <t>Gestión de proyectos construcción de infraestructura de autoridades depolicía, seguridad y convivencia ciudadana.</t>
  </si>
  <si>
    <t>Interventoría construcción de infraestructura de autoridades depolicía, seguridad y convivencia ciudadana.</t>
  </si>
  <si>
    <t>Estudios y diseños para la construcción de infraestructura deautoridades de policía, seguridad y convivencia ciudadana.</t>
  </si>
  <si>
    <t>Interventoría construcción corporaciones municipales y/o casas degobierno.</t>
  </si>
  <si>
    <t>Construcción de infraestructura de autoridades de policía, seguridad yconvivencia ciudadana.</t>
  </si>
  <si>
    <t xml:space="preserve">Convenio Interadministrativo no. SGO-CDCVI-336-2021,
suscrito entre  el Departamento De Cundinamarca – Secretaria De Gobierno y
el  Municipio De Une para aunar esfuerzos técnicos, administrativos y
financieros  para la adecuación de la
infraestructura locativa de la  base
militar en el municipio de une del departamento de  Cundinamarca. </t>
  </si>
  <si>
    <t>Construcción para las casas de justicia</t>
  </si>
  <si>
    <t>Gestión de proyectos construcción casas de justicia</t>
  </si>
  <si>
    <t>Gestión ambiental construcción de infraestructura de autoridades depolicía, seguridad y convivencia ciudadana.</t>
  </si>
  <si>
    <t>Gestión predial adecuación casas de justicia</t>
  </si>
  <si>
    <t>Gestión ambiental adecuación de infraestructura de autoridades depolicía, seguridad y convivencia ciudadana.</t>
  </si>
  <si>
    <t>Gestión ambiental adecuación corporaciones municipales y/o casas degobierno</t>
  </si>
  <si>
    <t>Estudios y diseños para la adecuación de infratestructura de lascorporaciones y/o cosas de gobierno</t>
  </si>
  <si>
    <t>Interventoría adecuación corporaciones municipales y/o casas degobierno</t>
  </si>
  <si>
    <t>Gestión de proyectos adecuación corporaciones municipales y/o casas degobierno.</t>
  </si>
  <si>
    <t>Gestión predial adecuación corporaciones municipales y/o casas degobierno.</t>
  </si>
  <si>
    <t>Adecuación para las autoridades de seguridad y orden público.</t>
  </si>
  <si>
    <t>Se realizó contratación de 12 OPS para el apoyo en la adecuación para las autoridades de seguridad y orden público.</t>
  </si>
  <si>
    <t>Estudios y diseños para la adecuación de infraestructura deautoridades de policía, seguridad y convivencia ciudadana.</t>
  </si>
  <si>
    <t>Interventoría adecuación de infratestructura de autoridades depolicía, seguridad y convivencia ciudadana.</t>
  </si>
  <si>
    <t>Gestión ambiental adecuación casas de justicia</t>
  </si>
  <si>
    <t>Gestión predial adecuación de infraestructura de autoridades depolicía, seguridad y convivencia ciudadana.</t>
  </si>
  <si>
    <t>Gestión de proyectos adecuación de infraestructura de autoridades depolicía, seguridad y convivencia ciudadana.</t>
  </si>
  <si>
    <t>Adecuación para las casas de justicia</t>
  </si>
  <si>
    <t>Gestión de proyectos adecuación casas de justicia</t>
  </si>
  <si>
    <t>Estudios y diseños para la adecuación casas de justicia</t>
  </si>
  <si>
    <t>Interventoría adecuación casas de justicia</t>
  </si>
  <si>
    <t>2020004250463</t>
  </si>
  <si>
    <t>Implementar el plan de seguridad de convivencia ciudadana (PISCC)Departamental</t>
  </si>
  <si>
    <t>Se realizó contratación de 7 OPS Implementar el plan de seguridad de convivencia ciudadana (PISCC) Departamental</t>
  </si>
  <si>
    <t>Acompañamiento a los planes de seguridad de convivencia ciudadanamunicipales</t>
  </si>
  <si>
    <t>Se realizó contratación de 17 OPS Acompañamiento a los Planes de Seguridad de Convivencia Ciudadana municipales</t>
  </si>
  <si>
    <t>Apoyar y dotar con actualización tecnólogica la linea 1,2,3 deldepartamento de Cundinamarca.</t>
  </si>
  <si>
    <t xml:space="preserve">Se suscribió convenio SGO-CDVI-337-2021
suscrito entre el departamento de Cundinamarca y  la policía nacional departamental para aunar
esfuerzos técnicos, administrativos y financieros para la actualización
tecnológica de la red de despacho del número único de emergencia 123 Cundinamarca
</t>
  </si>
  <si>
    <t>Apoyo administrativo y financiero en la planeación, seguimiento yejecución de programas y proyectos relacionados con el fortalecimientode la seguridad y orden público del departamento de Cundinamarca.</t>
  </si>
  <si>
    <t>Se realizó contratación a 11 OPS para Apoyo administrativo y financiero en la planeación, seguimiento y ejecución de programas y proyectos relacionados con el fortalecimiento de la seguridad y orden público del departamento de Cundinamarca.</t>
  </si>
  <si>
    <t>Pagar recompensas anónimas</t>
  </si>
  <si>
    <t xml:space="preserve">Pago de recompensas anonimas </t>
  </si>
  <si>
    <t>4501057</t>
  </si>
  <si>
    <t>Dotación a la fuerza pública y organismos judiciales con equipos,materiales, maquinaria y comunicaciones para garantizar la seguridaden el departamento de Cundinamarca.</t>
  </si>
  <si>
    <t>Se realizaron convenios interadministrativos con los municipios FUQUENE, MANTA,PACHO,VILLAGOMEZ, SASAIMA,
SUTATAUSA, GUTIERREZ, GRANADA, JERUSALEN, SIMIJACA, VENECIA Y CAPARRAPI para el
fortalecimiento de la fuerza pública a través de combustible y mantenimiento de
maquinaria y equipo. Se  realizó un convenio de cooperación con la policia Nacional para Aunar esfuerzos
técnicos y administrativos a través de la dirección de antinarcóticos área de
aviación policial y el departamento de Cundinamarca-secretaría de gobierno para
implementar el programa de vigilancia aérea urbana “halcón” de la policía
nacional, en la jurisdicción del departamento de Cundinamarca</t>
  </si>
  <si>
    <t>Implementar un plan de atención integral y reacción bajo el concepto de seguridad humana.</t>
  </si>
  <si>
    <t>0,25</t>
  </si>
  <si>
    <t>Fortalecer el programa de atención psicojurídico DUPLAS</t>
  </si>
  <si>
    <t xml:space="preserve">Para fortalecer el programa de atención psicojurídico DUPLAS se realizó la contratación de  11 OPS, 6 juridicos y 5 psicosociales, se encuentran
distribuidos territorialmente, con presencia en los 116 municipios de las 15
provincias del departamento, atendiendo los  casos de victimas de violencias basada en genero con sus articulaciones pertinentes. </t>
  </si>
  <si>
    <t>Creación y fortalecimiento de los Esquemas Integrados de ReacciónArticulada</t>
  </si>
  <si>
    <t>Contratación de OPS para el apoyo en la Creación y fortalecimiento de los Esquemas Integrados de Reacción Articulada, los cuales
realizaron asistencias Técnicas Presencial en los municipios correspondientes a 11 provincias, se diseñaros través de diagramas de flujo 21 esquemas/rutas, en
los cuales se indican al ciudadano cundinamarqués el paso a seguir para realizar una denuncia ante las autoridades competentes en caso de ser vícitima
o testigo de un delito</t>
  </si>
  <si>
    <t>Prevenir e informar a la comunidad sobre el delito de la trata depersonas</t>
  </si>
  <si>
    <t xml:space="preserve">Se realizó la contratación 3 OPS para prevenir e informar a la comunidad sobre el delito de la trata de personas por
medio de asistencias técnicas en los municipios, se estableció documento técnico que guía la propuesta de campaña para la prevención de la trata de personas en
los municipios de Cundinamarca
</t>
  </si>
  <si>
    <t>Generar divulgación de datos y cultura ciudadana frente a los delitosy violencia del departamento</t>
  </si>
  <si>
    <t>Se realizó la contratación  3 OPS para generar divulgación de datos y cultura ciudadana frente a los delitos y violencia del departamento</t>
  </si>
  <si>
    <t>4501029</t>
  </si>
  <si>
    <t>Promover un equipo interdisciplinario que aporte la cultura ciudadanay promueba territorios seguros y en paz</t>
  </si>
  <si>
    <t xml:space="preserve">Se realizó la contratación 24 OPS
Promover un equipo interdisciplinario que aporte la cultura ciudadana y
promueva territorios seguros y en paz con la implementación de la matriz de
seguimiento de la estrategia cultura ciudadana y territorios de paz en 116
municipios del departamento, Se realizaron asistencias técnicas y
capacitaciones en temas de convivencia y seguridad
</t>
  </si>
  <si>
    <t>Implementar el Código Departamental de Polícia y activación de la mesatécnica</t>
  </si>
  <si>
    <t xml:space="preserve">Se realizó la contratación 10 OPS
Implementar el Código Departamental de Polícia y activación de la mesa técnica,
realizando asistencias técnicas y capacitaciones en territorio del Código
Nacional de Seguridad y Convivencia Ciudadana, Ley 1801 de 2016
</t>
  </si>
  <si>
    <t>Apoyar y dotar a los diferentes organismos de seguridad, justicia ycultura ciudadana del departamento.</t>
  </si>
  <si>
    <t>Creación de un proceso de inteligencia multifuerza utilizandotecnología para combatir redes de microtráfico.</t>
  </si>
  <si>
    <t>4501052</t>
  </si>
  <si>
    <t>Fortalecer los sistemas de bases de datos y protocolos de atención deldepartamento de Cundinamarca</t>
  </si>
  <si>
    <t xml:space="preserve"> Se realizó la contratación  de 3 OPS Fortalecer los sistemas de bases de datos y protocolos de atención del departamento de Cundinamarca</t>
  </si>
  <si>
    <t>Fortalecimiento de la arquitectura institiconal de la seguridad y elorden público del departamento.</t>
  </si>
  <si>
    <t>Se realizó la contratación10 OPS Fortalecimiento de la arquitectura institiconal de la seguridad y el orden público del departamento.</t>
  </si>
  <si>
    <t>Fortalecer el observatorio de seguridad ciudadana</t>
  </si>
  <si>
    <t xml:space="preserve">Para Fortalecer el observatorio de seguridad ciudadana Se realizó la contratación 36 OPS de un equipo interdisciplinario  para lo cual se realizaron entregas de informes
especiales de los delitos de alto impacto en Cundinamarca y registros de georreferenciación con la análisis de las cifras y datos de los 21  delitos procesados en el observatorio de seguridad de Cundinamarca
</t>
  </si>
  <si>
    <t>Fortalecer la linea 1,2,3 del departamento de Cundinamarca.</t>
  </si>
  <si>
    <t xml:space="preserve">En el marco de fortalecer la linea 1,2,3 del departamento de Cundinamarca. realizó la contratación de 17 OPS entre
operadores y psicosociales para la recepción, atención de la llamadas de emergencia de los 116 municipios del departamento, Al igual que se realizó
contrato  SGO-CPS-213-2021 COMCEL para Fortalecer la comunicación de integración móvil con los organismos de respuesta
a los llamados de la ciudadanía a través de la línea única de emergencias 123-cundinamarca en el marco de la seguridad y la convivencia del departamento
de Cundinamarca
</t>
  </si>
  <si>
    <t>Implementar una estrategia integral para prevenir, controlar y combatir el microtráfico en los municipios del departamento.</t>
  </si>
  <si>
    <t>Estrategia implementada</t>
  </si>
  <si>
    <t>0,29</t>
  </si>
  <si>
    <t>Coordinar las intervenciones y operaciones contra bandas criminalescontra el microtráfico a través de establecer y mantener enlaceoperativo permanente</t>
  </si>
  <si>
    <t xml:space="preserve">Para realizar esta actividad de coordinar las intervenciones y operaciones contra bandas criminales contra el microtráfico a través de establecer y mantener enlace operativo permanente  Se realizó la contratación  de   1 OPS </t>
  </si>
  <si>
    <t>Implementar prevención escolar específica para zonas de riesgodirigidos a la comunidad educativa</t>
  </si>
  <si>
    <t xml:space="preserve"> Se realizó la contratación  de  7 OPS Implementar prevención escolar específica para zonas de riesgo dirigidos a la comunidad educativa sobre el microtafico en el departamento.</t>
  </si>
  <si>
    <t>Diseñar un documento que integre la estrategia integral para prevenir,controlar y combatir el microtráfico</t>
  </si>
  <si>
    <t>Se realizó la contratación de 10 OPS para
diseñar un documento que integre la estrategia integral para prevenir,
controlar y combatir el microtráfico   Se
elaboró el documento de estrategia de intervención para prevenir, controlar y
combatir el microtrafico en los municipios del departamento el cual fue puesto
a disposición de la dirección de seguridad y orden público</t>
  </si>
  <si>
    <t>Generar un diagnóstico de microtráfio y consumo de SPA enCundinamarca.</t>
  </si>
  <si>
    <t>Elaboración de un mapa de riesgo (demanda, consumo y distribución) afin de identificar zonas de microtráfico.</t>
  </si>
  <si>
    <t>2020004250460</t>
  </si>
  <si>
    <t>Implem plan garant conviv, justicia DDHH Implementar un plan de garantía convivencia, justicia y derechos humanos en el departamento de Cundinamarca amparado desde la constitución política.</t>
  </si>
  <si>
    <t>0,286</t>
  </si>
  <si>
    <t>Prestar asistencia técnica a la creación, implementación yfortalecimiento de los comités de libertad religiosa, cultos yconsciencia en los municipios y en el departamento.</t>
  </si>
  <si>
    <t>DIRECCION DE CONVIVENCIA, JUSTICIA Y DERECHOS HUMANOS</t>
  </si>
  <si>
    <t>Prestar asistencia técnica en la creación, implementación yfortalecimiento de los comités de derechos humanos municipales ydepartamental</t>
  </si>
  <si>
    <t>Implementación yfortalecimiento de los comités de derechos humanos municipales ydepartamental</t>
  </si>
  <si>
    <t>Elaboración de diagnósticos municipales, pronvinciales ydepartamentales frente a la situación de derechos humanos.</t>
  </si>
  <si>
    <t>Formación en la estrategia de reconocimiento a la libertad religiosa,de culto, consciencia a funcionarios municipales, población ycomunidad en general.</t>
  </si>
  <si>
    <t>4502038</t>
  </si>
  <si>
    <t>Generar campañas de promoción, divulgación, respeto, atención yprotección a las diversidades históricas, culturales, religiosas,étnicas y sociales.</t>
  </si>
  <si>
    <t>Difusión de estrategias de reconocimiento de las libertades de culto.</t>
  </si>
  <si>
    <t>Realizar eventos de intercambio de experiencias a nivel internacional,nacional, departamental en derechos humanos y derecho internacionalhumanitario</t>
  </si>
  <si>
    <t>Realización de eventos culturales que difundan la estrategia dereconocimiento de la diversidad religiosa, culto y consciencia.</t>
  </si>
  <si>
    <t>Promover estrategias que les permita a los personeros deldepartamento, actualizar sus conocimientos referente a los derechoshumanos y derecho internacional humanitario.</t>
  </si>
  <si>
    <t>Se Promovieron estrategias que les permita a los personeros deldepartamento, actualizar sus conocimientos referente a los derechoshumanos y derecho internacional humanitario.</t>
  </si>
  <si>
    <t>Formular el plan de garantía de convivencia, justicia y DDHH.</t>
  </si>
  <si>
    <t>Se formulo el plan de garantía de convivencia, justicia y DDHH.</t>
  </si>
  <si>
    <t>Crear la red de convivencia y justicia del departamento deCundinamarca</t>
  </si>
  <si>
    <t>Brindar atención, capacitación y/ dotación a las personas privadas dela libertad en donde se les garantice los derechos humanos</t>
  </si>
  <si>
    <t>Realizar eventos que fortalezcan y sensibilicen a los funcionarios ypoblación en general, en temas de DDHH</t>
  </si>
  <si>
    <t>Realizar talleres lúdicos educativos en Derechos Humanos</t>
  </si>
  <si>
    <t>Talleres lúdicos educativos en Derechos Humanos</t>
  </si>
  <si>
    <t>Implementar una estrategia de atención para adolescentes y jóvenes ofensores e infractores de la ley penal.</t>
  </si>
  <si>
    <t>Brindar asistencia técnica a los comités municipales de lucha contrala trata de personas para su creación y/o activación.</t>
  </si>
  <si>
    <t>Brindar acompañamiento técnico a los circuitos judiciales y lajusticia juvenil restaurativa</t>
  </si>
  <si>
    <t xml:space="preserve">Para brindar acompañamiento técnico a los circuitos judiciales y la justicia juvenil
restaurativa se realizó la contratación de 13 OPS quienes brindaron Asistencias
técnicas y/o capacitaciones a funcionarios de los Centros Transitorios (CETRAS)
</t>
  </si>
  <si>
    <t>Acompañamiento a los consejos de seguridad y orden públicodepartamental y municipal</t>
  </si>
  <si>
    <t>Brindar asistencia técnica integral a organismos judiciales y fuerzapública</t>
  </si>
  <si>
    <t>Adecuar y dotar la infraestructura de centros transitorios y CAES</t>
  </si>
  <si>
    <t xml:space="preserve">Adecuar y dotar la infraestructura de centros transitorios y CAES Se realizó
contratación 3 OPS los cuales establecieron un formato estandar, denominado
"Estado Actual de los Cetras", con la finalidad de revisar las
instalaciones, sobre la estructura física de los Centros Transitorios (CETRAS),
donde se brinda atención transitoria mientras se define la situación jurídica a
los menores entre catorce (14) y dieciocho (18) años de edad que presuntamente
hayan incurrido en una conducta punible, con el propósito de establecer el
estado actual de estos, ubicados en los municipios cabecera de los circuitos
judiciales del Departamento.  Actualmente
los Contratistas vienen realizando la inspección de las instalaciones físicas a
cada uno de los CETRAS.
</t>
  </si>
  <si>
    <t>1106</t>
  </si>
  <si>
    <t>SECRETARIA HACIENDA</t>
  </si>
  <si>
    <t>2020004250258</t>
  </si>
  <si>
    <t>Implementar 4 planes de fiscalización tributaria y operativa de los tributos departamentales.</t>
  </si>
  <si>
    <t>Planes implementados</t>
  </si>
  <si>
    <t>LIQUIDACION VEHÍCULOS TECNOLÓGICO Y ADMINISTRATIVO</t>
  </si>
  <si>
    <t>DIRECCIÓN DE RENTAS Y GESTIÓN TRIBUTARIA</t>
  </si>
  <si>
    <t>La implementación de la actividad permitio la gestion eficiente del impuesto de Vehículos</t>
  </si>
  <si>
    <t>FISCALIZACIÓN AUDITORÍA TRIBUTARIA IMPUESTO DE REGISTRO</t>
  </si>
  <si>
    <t>La implementación del plan de aditorias tributarias, permite el control y seguimiento a cada una de las rentas departamentales</t>
  </si>
  <si>
    <t>PUBLICACIÓN INFORME DE RESULTADOS</t>
  </si>
  <si>
    <t>Permite tener una comunicación con nuestros contribuyentes</t>
  </si>
  <si>
    <t>IMPLEMENTACIÓN PLAN DE MEDIOS</t>
  </si>
  <si>
    <t>Fortaleze la gestión tributaria de cada renta</t>
  </si>
  <si>
    <t>RUNT</t>
  </si>
  <si>
    <t>DIRECCIÓN DE EJECUCIONES FISCALES</t>
  </si>
  <si>
    <t xml:space="preserve">Mejora la ubicabilidad de los contribuyentes del Impuesto de vehículos </t>
  </si>
  <si>
    <t>MANTENIMIENTO DE LABORATORIO</t>
  </si>
  <si>
    <t>Mejora la insfraestructura para el control del impuesto al consumo</t>
  </si>
  <si>
    <t>GEVIR</t>
  </si>
  <si>
    <t>La implementacion de esta actividad, contribuye al recaudo efectivo del impuesto de registro</t>
  </si>
  <si>
    <t>ENSAYOS DE LABORATORIO</t>
  </si>
  <si>
    <t>Permite identificar productos adulterados</t>
  </si>
  <si>
    <t>ADQUISICIÓN EQUIPO DE LABORATORIO</t>
  </si>
  <si>
    <t>La implementacion de está actividad, permite el fortalecimiento de los equipos para el control de productos sujetos al impuesto de consumo</t>
  </si>
  <si>
    <t>DESTRUCCION</t>
  </si>
  <si>
    <t>Mediante la implementación de esta actividad, permite el destrucción de mercancia aprendida en operativos</t>
  </si>
  <si>
    <t>ALMACENAMIENTO</t>
  </si>
  <si>
    <t>Mediante la implementación de esta actividad, permite el almacenamiento de mercancia aprendida en operativos</t>
  </si>
  <si>
    <t>INSTRUMENTOS DE SEÑALIZACIÓN</t>
  </si>
  <si>
    <t>Mecanismo implementado para de licores, vinos aperitivos y similares, permite el control y seguimiento del consumo de estos productos</t>
  </si>
  <si>
    <t>CONVENIO FEDERACION NACIONAL DE DEPARTAMENTOS</t>
  </si>
  <si>
    <t>La implementacion de esta actividad, fortalece el control y lucha contra la evacion, adulteración y falsificacion de los productos sugetos del impuesto al consumo</t>
  </si>
  <si>
    <t>OPS GRUPO OPERATIVO</t>
  </si>
  <si>
    <t>La implementación de esta actividad ayuda a la gestión, recaudo, fiscalización y control de las rentas departamentales</t>
  </si>
  <si>
    <t>Potencializar el proceso de recaudo para 5 tributos departamentales con herramientas tecnológicas.</t>
  </si>
  <si>
    <t>Tributo potencializado</t>
  </si>
  <si>
    <t>COLLOCATION HOSTING COMUNICACIÓN Y SOPORTE</t>
  </si>
  <si>
    <t>Se cumple con el soporte para el manejo de las plataformas para el recaudo de los impuestos</t>
  </si>
  <si>
    <t>CONTROL DE ESTAMPILLAS</t>
  </si>
  <si>
    <t>DIRECCIÓN DE TESORERÍA</t>
  </si>
  <si>
    <t xml:space="preserve">Se cumple con la liquidaciones de las estampillas departamentales </t>
  </si>
  <si>
    <t>HERRAMIENTA TECNOLOGICA POTENCIALIZAR EL PROCESO DE RECAUDO</t>
  </si>
  <si>
    <t xml:space="preserve">Se potencializo los tributos departamentales mediante la implementación de componentes tecnologicos </t>
  </si>
  <si>
    <t>4599025</t>
  </si>
  <si>
    <t>Potencializar 5 procesos transversales a la gestión financiera.</t>
  </si>
  <si>
    <t>Proceso potencializado</t>
  </si>
  <si>
    <t>IMPLEMENTACIÓN DE RECURSOS TEGNOLOGICOS Y PUBLICITARIOS</t>
  </si>
  <si>
    <t xml:space="preserve">Mediante la implementación de este componente, se modernizo parte del equipo técnologico que sirve como herramienta para la gestión tributaria </t>
  </si>
  <si>
    <t>SERVICIO DE MENSAJERÍA</t>
  </si>
  <si>
    <t xml:space="preserve">Mediante esta herramienta se realizo gestión tributaria </t>
  </si>
  <si>
    <t>PERSONAL DE APOYO</t>
  </si>
  <si>
    <t xml:space="preserve">Se fortalecio el recurso humano para la gestión tributaria </t>
  </si>
  <si>
    <t>1108</t>
  </si>
  <si>
    <t>SECRETARIA DE EDUCACION</t>
  </si>
  <si>
    <t>2020004250232</t>
  </si>
  <si>
    <t>2201071</t>
  </si>
  <si>
    <t>Beneficiar al 100% de las IED de los municipios no certificados en salubridad, seguridad y servicios públicos.</t>
  </si>
  <si>
    <t>IED beneficiadas en salubridad, seguridad y servicios públicos</t>
  </si>
  <si>
    <t>Prestación del servicio de aseo y entrega de insumos para lasinstituciones educativas del Departamento</t>
  </si>
  <si>
    <t>DIRECCIÓN ADMINISTRATIVA Y FINANCIERA</t>
  </si>
  <si>
    <t xml:space="preserve">La contratación de empresas de servicio de aseo permiten prestar el servicio en el 100% de las Ied </t>
  </si>
  <si>
    <t>Prestacion del servicio de vigilancia de las IED</t>
  </si>
  <si>
    <t xml:space="preserve">La Contratación de empresas de Servicio de vigilancia permiten prestar el servicio salvaguardando los bienes muebles e inmuebles del 100% de las IED </t>
  </si>
  <si>
    <t>Adquision de elementos e insumos para las instituciones educativas delDepartamento</t>
  </si>
  <si>
    <t xml:space="preserve">Se compraron insumos  y elementos de Biodeguridad que contribuyen al retorno a la presencialidad  con salubridad  en las 275 IED del Departamento. </t>
  </si>
  <si>
    <t>Pago de servicio publicos de las IED</t>
  </si>
  <si>
    <t xml:space="preserve">Mediante trasnferencia de recursos se apoya el pago de servicios públicos en el 100% de las IED del Departamento </t>
  </si>
  <si>
    <t>2020004250246</t>
  </si>
  <si>
    <t>2202030</t>
  </si>
  <si>
    <t>Mantener la prestación del servicio de educación superior de la entidad educativa pública estatal del nivel territorial.</t>
  </si>
  <si>
    <t>Entidad educativa con servicio</t>
  </si>
  <si>
    <t>Apoyo financiero a la Universidad de Cundinamarca UDEC</t>
  </si>
  <si>
    <t>DIRECCIÓN DE EDUCACIÓN SUPERIOR, CIENCIA Y TECNOLOGÍA</t>
  </si>
  <si>
    <t xml:space="preserve">Mediante transferencia de recursos a la UDEC se  apoya la prestación del Servicio. </t>
  </si>
  <si>
    <t>2021004250351</t>
  </si>
  <si>
    <t>2020004250209</t>
  </si>
  <si>
    <t>2201074</t>
  </si>
  <si>
    <t>Actlzar a 6000 direct docent y docent Actualizar a 6.000 directivos docentes y docentes de las IED en Liderazgo, gestión, conocimientos disciplinares, prácticas pedagógicas, competencias socio emocionales y apropiación de nuevas tecnologías.</t>
  </si>
  <si>
    <t>Directivos docentes y docentes actualizados</t>
  </si>
  <si>
    <t>Formación de docentes y directivos docentes de en diferentes áreas delconocimiento y educación</t>
  </si>
  <si>
    <t>DIRECCIÓN DE CALIDAD EDUCATIVA</t>
  </si>
  <si>
    <t xml:space="preserve">Se logro la actualización de 3 .778 docentes y directivos docentes en diferentes  áreas del conocimiento </t>
  </si>
  <si>
    <t>DIAN y SENA</t>
  </si>
  <si>
    <t>2021004250350</t>
  </si>
  <si>
    <t>Formación de docentes y directivos docentes de en diferentes áreas delconocimiento y educación.</t>
  </si>
  <si>
    <t>2201046</t>
  </si>
  <si>
    <t>Implementar la “Escuela de Rectores”.</t>
  </si>
  <si>
    <t>Escuela de rectores implementada</t>
  </si>
  <si>
    <t>Formación de Directivos docentes en liderazgo, gestión yfortalecimiento de las IED.</t>
  </si>
  <si>
    <t>Universidad de la Salle, UPTC y UAN</t>
  </si>
  <si>
    <t>2020004250205</t>
  </si>
  <si>
    <t>2299057</t>
  </si>
  <si>
    <t>Benficiar 100% Docent plan biens laboral Beneficiar al 100% de los docentes, directivos docentes y administrativos de las IED, merecedores del beneficio, con el plan de bienestar laboral y de incentivos.</t>
  </si>
  <si>
    <t>Docentes, directivos docentes y administrativos beneficiados</t>
  </si>
  <si>
    <t>Implementación del sistema de gestión de seguridad y salud en eltrabajo (SG-SST)</t>
  </si>
  <si>
    <t>DIRECCIÓN DE PERSONAL DE INSTITUCIONES EDUCATIVAS</t>
  </si>
  <si>
    <t xml:space="preserve">Colsubsidio </t>
  </si>
  <si>
    <t>2020004250234</t>
  </si>
  <si>
    <t>2201067</t>
  </si>
  <si>
    <t>Implementar en 161 Instituciones Educativas del departamento la estrategia “Escuela de Familia”.</t>
  </si>
  <si>
    <t>Instituciones educativas con escuelas de familia implementadas</t>
  </si>
  <si>
    <t>Crear las escuelas de familias en 161 institución educativas decundinamarca</t>
  </si>
  <si>
    <t>2020004250226</t>
  </si>
  <si>
    <t>2299066</t>
  </si>
  <si>
    <t>Conectar internet 1450 sedes educativas. Conectar con servicio de internet a 1.450 sedes educativas en el cuatrienio, priorizando las sedes rurales.</t>
  </si>
  <si>
    <t>Sedes beneficiadas con servicio de internet</t>
  </si>
  <si>
    <t>Servicio de internet para las IED de los municipios no certificadosdel departamento de Cundinamarca</t>
  </si>
  <si>
    <t>DIRECCIÓN DE MEDIOS Y NUEVAS TECNOLOGÍAS</t>
  </si>
  <si>
    <t xml:space="preserve">Se dio conectividad a 1450 sedes educativas con Internet </t>
  </si>
  <si>
    <t>2021004250354</t>
  </si>
  <si>
    <t>2201050</t>
  </si>
  <si>
    <t>2020004250222</t>
  </si>
  <si>
    <t>2201073</t>
  </si>
  <si>
    <t>Entrenar al 100% de los estudiantes de los grados once de las IED, priorizados según los resultados de las pruebas SABER.</t>
  </si>
  <si>
    <t>Estudiantes entrenados</t>
  </si>
  <si>
    <t>Acciones para fortalecer competencias en los resultados de PruebasSaber</t>
  </si>
  <si>
    <t xml:space="preserve">Se adelantó el proyecto denominado "Mejoramiento de la calidad educativa" para el entrenamiento de estudiantes en pruebas saber </t>
  </si>
  <si>
    <t>2020004250224</t>
  </si>
  <si>
    <t>2201017</t>
  </si>
  <si>
    <t>Brindar atención integral en educación inicial a 5.000 niños de las IED de los municipios no certificados.</t>
  </si>
  <si>
    <t>Niños de educación inicial beneficiados con atención integral</t>
  </si>
  <si>
    <t>Acompañamiento a los docentes en referentes técnicos de educacióninicial, desde los componentes establecidos por el MEN para laatención integral a los niños y niñas de primera infancia.</t>
  </si>
  <si>
    <t>2201037</t>
  </si>
  <si>
    <t>Educ inicial a 7000 menores mun NC Brindar atención integral en educación inicial a 7.000 niños, de 0 a 5 años de los municipios no certificados.</t>
  </si>
  <si>
    <t>Menores de 5 años con atención integral</t>
  </si>
  <si>
    <t>Atención a los niños de 2 a 5 desde los referentes de educacióninicial, orientación y acompañamiento permanente</t>
  </si>
  <si>
    <t xml:space="preserve">En el marco del convenio suscrito con Colsubsidio para la atención a primera Infancia se brindo atención a 818 niños y niñas de los municipios no certificados del Departamento </t>
  </si>
  <si>
    <t>2021004250355</t>
  </si>
  <si>
    <t>Atención integral en educación inicial, orientación y acompañamientopermanente en las IED</t>
  </si>
  <si>
    <t>2020004250240</t>
  </si>
  <si>
    <t>2201028</t>
  </si>
  <si>
    <t>Brindar a 200.000 niños, niñas y adolescentes matriculados en las IED la alimentación escolar anualmente.</t>
  </si>
  <si>
    <t>Niños, niñas y adolescentes beneficiados con alimentación escolar</t>
  </si>
  <si>
    <t>Suministros Complementos nutricionales o almuerzo adolescentes</t>
  </si>
  <si>
    <t>DIRECCIÓN DE COBERTURA</t>
  </si>
  <si>
    <t xml:space="preserve">Se Brindo complemento alimentario  para adolescentes comomparte de las estrategias de permanencia en el sistema educativo </t>
  </si>
  <si>
    <t>Suministros Complementos nutricionales o almuerzo para niños, niñas</t>
  </si>
  <si>
    <t xml:space="preserve">Se Brindo complemento alimentario  para niños y niñas del Departamento  como  estrategia de permanencia en el sector educativo </t>
  </si>
  <si>
    <t xml:space="preserve">Municipios no certificados </t>
  </si>
  <si>
    <t>Seguimiento, monitoreo, control y apoyo a la Supervisiòn ointerventoria, consultoria del Programa de Alimentación Escolar.</t>
  </si>
  <si>
    <t xml:space="preserve">Se realizaron 2 contratos de </t>
  </si>
  <si>
    <t>2201029</t>
  </si>
  <si>
    <t>Benficr 52mil estudnt substrnsprte esclr Beneficiar a 52.000 estudiantes con estrategias de transporte escolar o alojamiento durante el cuatrienio.</t>
  </si>
  <si>
    <t>Estudiantes beneficiados con transporte escolar o alojamiento</t>
  </si>
  <si>
    <t>Brindar subsidio de transporte escolar a adolescentes</t>
  </si>
  <si>
    <t xml:space="preserve">Se brindo subsidio de transporte a los adolescentes  de las IED   de los municipios no certificados del Departamento </t>
  </si>
  <si>
    <t>Brindar subsidio de transporte escolar a niños,niñas</t>
  </si>
  <si>
    <t xml:space="preserve">Se brindo subsidio de transporte a los niños y niñas de las IED   de los municipios no certificados del Departamento </t>
  </si>
  <si>
    <t>2020004250206</t>
  </si>
  <si>
    <t>2201069</t>
  </si>
  <si>
    <t>Benfciar a 1400 sedes edctvs elem aprend Beneficiar a 1.400 sedes educativas con elementos para ambientes de aprendizaje o herramientas tecnológicas, priorizando las sedes rurales.</t>
  </si>
  <si>
    <t>Sedes educativas con elementos para ambientes de aprendizaje</t>
  </si>
  <si>
    <t>Dotación a sedes educativas</t>
  </si>
  <si>
    <t xml:space="preserve">Se adquirio dotación de mobiliario para 293 sedes educativas </t>
  </si>
  <si>
    <t>2021004250352</t>
  </si>
  <si>
    <t>Dotación de equipos de cómputo y licencias para las IED</t>
  </si>
  <si>
    <t xml:space="preserve">Se realizó dotación de equipos tecnologicos logrando la dotación de 168 sedes educativas </t>
  </si>
  <si>
    <t>2020004250244</t>
  </si>
  <si>
    <t>2201051</t>
  </si>
  <si>
    <t>Construir 14 colegios en el departamento.</t>
  </si>
  <si>
    <t>Colegios construidos</t>
  </si>
  <si>
    <t>Infraestructura física</t>
  </si>
  <si>
    <t>DIRECCION DE INFRAESTRUCTURA</t>
  </si>
  <si>
    <t>Se realizó la construcción del colegio IED FIDEL CANO - sede PRINCIPAL, municipio de  TENA</t>
  </si>
  <si>
    <t xml:space="preserve">Ministerio de Educación </t>
  </si>
  <si>
    <t>2201052</t>
  </si>
  <si>
    <t>Intervenir 400 ambientes de instalaciones escolares priorizando la infraestructura rural y las instituciones de jornada única.</t>
  </si>
  <si>
    <t>Ambientes intervenidos</t>
  </si>
  <si>
    <t xml:space="preserve">Mejoramiento de Infraestructura de ambientes educativas </t>
  </si>
  <si>
    <t>2020004250230</t>
  </si>
  <si>
    <t>Garantizar en el 100% de las IED de los municipios no certificados la atención de la prestación del servicio educativo.</t>
  </si>
  <si>
    <t>IED con servicio educativo garantizado</t>
  </si>
  <si>
    <t>Pagar los servicios públicos y el mantenimiento de la casa FEC</t>
  </si>
  <si>
    <t xml:space="preserve">Pago de servicios públicos casa FEC </t>
  </si>
  <si>
    <t>Pago de Impresos y publicaciones de la SEC</t>
  </si>
  <si>
    <t xml:space="preserve">Pago de impresos y publicaciones </t>
  </si>
  <si>
    <t>Adquirir los enseres y equipos de oficina para el buen funcionamientode la SEC</t>
  </si>
  <si>
    <t xml:space="preserve">Adquisición de bienes y enseres </t>
  </si>
  <si>
    <t>Adquirir los servicios necesarios para conservar los bienes muebles einmuebles de la Secretaría de Educación</t>
  </si>
  <si>
    <t xml:space="preserve">Adquirir bienes muebles e inmuebles </t>
  </si>
  <si>
    <t>Afiliación y pago al sistema general de riesgos laborales</t>
  </si>
  <si>
    <t xml:space="preserve">Pago ARL para estudiantes de Articulación SENA </t>
  </si>
  <si>
    <t>Pagar los gastos de mensajería, transporte y peajes</t>
  </si>
  <si>
    <t xml:space="preserve">Pagos de mensajeria </t>
  </si>
  <si>
    <t>Fortalecimiento de la prestación del servicio institucional de laSecretaría de Educación</t>
  </si>
  <si>
    <t xml:space="preserve">Prestación de servicios Profesionales </t>
  </si>
  <si>
    <t>Prestación del servicio educativo con Personas Naturales o Jurídicas,Instituciones privadas y/o confesiones religiosas</t>
  </si>
  <si>
    <t>2020004250231</t>
  </si>
  <si>
    <t>2201038</t>
  </si>
  <si>
    <t>Pagar las Deudas Laborales Certificadas MEN</t>
  </si>
  <si>
    <t xml:space="preserve">Pagar Deudas laborales MEN </t>
  </si>
  <si>
    <t>Pago de la Nómina Docente</t>
  </si>
  <si>
    <t xml:space="preserve">Se realizó pago de nomina Docente mensualmente durante la vigencia </t>
  </si>
  <si>
    <t>Pago de rubros de la Nomina SGP con recursos propios</t>
  </si>
  <si>
    <t xml:space="preserve">Se realizó pago de nomina SGP  mensualmente durante la vigencia </t>
  </si>
  <si>
    <t>Pagode la Nómina de los Administratrivos de la Planta FEC</t>
  </si>
  <si>
    <t xml:space="preserve">Se realizó pago de nomina FEC administrativos  mensualmente durante la vigencia </t>
  </si>
  <si>
    <t>Pago de la Nómina de los Directivos Docentes</t>
  </si>
  <si>
    <t xml:space="preserve">Se realizó pago de nominadirectivos docentes   mensualmente durante la vigencia </t>
  </si>
  <si>
    <t>Pago de la Nómina Cuota SGP</t>
  </si>
  <si>
    <t>2201044</t>
  </si>
  <si>
    <t>Pago del Aporte docente de Docente y Directivos Docente - SSFFiduprevisora</t>
  </si>
  <si>
    <t xml:space="preserve">Pago de Aportes a docentes y directivos docentes mensualmente </t>
  </si>
  <si>
    <t>Pago del Aporte Patronal Docentes y Directivos Docentes (Cesantias yPrevision Social-SSF) Fiduprevisora</t>
  </si>
  <si>
    <t xml:space="preserve">Pago de salud, pensión y cesantías a docentes y directivos docentes </t>
  </si>
  <si>
    <t>2202009</t>
  </si>
  <si>
    <t>Otorgar 20.000 beneficios de acceso y permanencia para la educación superior.</t>
  </si>
  <si>
    <t>Beneficios otorgados</t>
  </si>
  <si>
    <t>Otorgar beneficios de acceso y permanencia para adelantar estudios deeducación Superior.</t>
  </si>
  <si>
    <t xml:space="preserve">Se han brindado estrategias de acceso y permanencia  de educación superior </t>
  </si>
  <si>
    <t>2202007</t>
  </si>
  <si>
    <t>Garantizar anualmente el pago del 100% de la nómina de pensionados y sustitutos del magisterio.</t>
  </si>
  <si>
    <t>Nómina de pensionados y sustitutos del magisterio pagada</t>
  </si>
  <si>
    <t>Pago de auxilio funerarios, proveniente de la Dirección de Pensiones.</t>
  </si>
  <si>
    <t xml:space="preserve">Se realizó pago de auxilio funerario </t>
  </si>
  <si>
    <t>Pagar la nomina de mesadas pensionales, proveniente de la Dirección dePensiones para el pago de nómina</t>
  </si>
  <si>
    <t xml:space="preserve">Se realizó el pago  de las mesadas pensionales </t>
  </si>
  <si>
    <t>2020004250229</t>
  </si>
  <si>
    <t>2203003</t>
  </si>
  <si>
    <t>Implementar en el 100% de las IED de los municipios no certificados del departamento estrategias de educación inclusiva que garantice el acceso, la permanencia y la calidad de la población con discapacidad y talentos excepcionales.</t>
  </si>
  <si>
    <t>IED con estrategias de educación inclusiva implementada</t>
  </si>
  <si>
    <t>Acompañamiento, seguimiento y evaluación para la educación inclusivapara adolescentes y jóvenes</t>
  </si>
  <si>
    <t xml:space="preserve">Se realizó la contratación de profesionales de apoyo para la implementación de las estrategias de inclusión en las IED atendiendo a niños, niñas y adolescentes </t>
  </si>
  <si>
    <t>Acompañamiento, seguimiento y evaluación para la educación inclusivapara niños y niñas</t>
  </si>
  <si>
    <t>2020004250198</t>
  </si>
  <si>
    <t>2299060</t>
  </si>
  <si>
    <t>Mantener certificac Sec Edu - MEN Mantener certificados los 4 procesos correspondientes a la Secretaría de Educación, de acuerdo con las especificaciones técnicas del Ministerio de Educación Nacional.</t>
  </si>
  <si>
    <t>Procesos certificados</t>
  </si>
  <si>
    <t>Acompañamiento y asesoría para el mantenimiento, actualizacion ycertificación de los procesos de la Secretaria de Educación.</t>
  </si>
  <si>
    <t xml:space="preserve">Contrato de OPS para apoyo a la certificación de los procesos de la Secretaria de Educación </t>
  </si>
  <si>
    <t>Implementación de servicios orientados a mejorar los flujos detrabajo del Subproceso de Gestión de Talento Humano de lasInstituciones Educativas​</t>
  </si>
  <si>
    <t xml:space="preserve">Contrato con Icontec para certificación de Proyectos </t>
  </si>
  <si>
    <t>1113</t>
  </si>
  <si>
    <t>SECRETARIA DE PLANEACION</t>
  </si>
  <si>
    <t>2020004250439</t>
  </si>
  <si>
    <t>0401102</t>
  </si>
  <si>
    <t>180 Geoservicios WEB anual/ en IDER Incrementar 180 Geoservicios WEB anualmente en la Infraestructura de Datos Espaciales Regional IDER</t>
  </si>
  <si>
    <t>Geoservicios Web incrementados</t>
  </si>
  <si>
    <t>Mantener la plataforma de datos espaciales regional IDER para lacaptura, manejo, edición y publicación de datos e informacióngeográfica regional, y el soporte técnico requerido por espacio decuatro años.</t>
  </si>
  <si>
    <t>DIRECCION DE SISTEMAS DE INFORMACIÓN, ANÁLISIS Y ESTADÍSTICA</t>
  </si>
  <si>
    <t>A través de las actividades de esta meta se lograron publicar 180 geoservicios web en el geoportal de la Infraestructura de Datos Espaciales Regional IDER, en coordinación con la Secretaría Distrital de Planeación de Bogotá y en colaboración con municipios del departamento</t>
  </si>
  <si>
    <t>2020004250194</t>
  </si>
  <si>
    <t>4002017</t>
  </si>
  <si>
    <t>Implementar una estrategia integral de estructuración de proyectos en el área de influencia del corredor Regiotram de occidente.</t>
  </si>
  <si>
    <t>N.A</t>
  </si>
  <si>
    <t>Estudios de proyectos regionales en el área de influencia de loscorredores férreos.</t>
  </si>
  <si>
    <t>DIRECCIÓN DE DESARROLLO REGIONAL</t>
  </si>
  <si>
    <t>4002015</t>
  </si>
  <si>
    <t>Actualizar el 100% de la cartografía básica y temática de los municipios priorizados, requerida para los procesos de planificación y ordenamiento.</t>
  </si>
  <si>
    <t>Actualización de cartografia Basica y tematica</t>
  </si>
  <si>
    <t>Elaboración de la cartografía básica vectorial, ortofotomosaico y modelodigital del terreno escala 1:10.000 de las zonas rurales del Departamentofaltantes: Gualivá, Rionegro, Almeidas y Ubaté. Número Hectáreas = 486.000.</t>
  </si>
  <si>
    <t>La ejecución de actividades de este producto BPIN contribuyó a la publicación de cartografía básica del departamento en el portal de mapas de Cundinamarca</t>
  </si>
  <si>
    <t>2021004250364</t>
  </si>
  <si>
    <t>4002016</t>
  </si>
  <si>
    <t>Elaboración de la cartografía básica vectorial, ortofotomosaico ymodelo digital del terreno de cascos urbanos y centros poblados demunicipios del Departamento en escala de detalle 1:2.000.</t>
  </si>
  <si>
    <t>Esta actividad contribuyó a la generación de productos cartográficos en 33 municipios del departamento, con cerca de 2,405 hectáreas, con sus respectivos ortofotos, modelos digitales de terreno y cartografía básica vectorial generada por el IGAC</t>
  </si>
  <si>
    <t>4002003</t>
  </si>
  <si>
    <t>AT a 116 mpios en Orden. territorial. Asesorar, capacitar, acompañar y asistir a los 116 municipios del departamento en los procesos de de ordenamiento territorial y los instrumentos de planificación, gestión y financiación.</t>
  </si>
  <si>
    <t>Municipios con Asistencia Técnica en OT e instrumentos de planificación, gestión y financiación</t>
  </si>
  <si>
    <t>Asistencia técnica municipal en temas de gestión del riesgo y estudiosbásicos de gestión del riesgo de los municipios del Departamento.</t>
  </si>
  <si>
    <t>4002012</t>
  </si>
  <si>
    <t>Documentos de revisión y ajuste general del ordenamiento territorialpara cada municipio.</t>
  </si>
  <si>
    <t>Mediante la AT en la conformaciòn de expedientes municipales y etapa de diagnóstico se brindan los elementos fundamentales para que los municipios acometan la revisión y actualización de sus instrumentos de ordenamiento territorial</t>
  </si>
  <si>
    <t>2021004250376</t>
  </si>
  <si>
    <t>4599019</t>
  </si>
  <si>
    <t>Elaboración de documento y ordenanza del Plan de OrdenamientoDepartamental - POD</t>
  </si>
  <si>
    <t>Se ha avanzado en la recolección y sistematización de información y la actividad aporta a la definición de directrices y lineamientos de orden regional para el desarrollo armónico y sostenible del territorio departamental</t>
  </si>
  <si>
    <t>Diplomado Virtual en Ordenamiento Territorial e instrumentos degestión y financiación.</t>
  </si>
  <si>
    <t>PRS</t>
  </si>
  <si>
    <t>Mediante el proceso de formación realizado a través del diplomado se cualifica a los profesionales de los municipios encargados de liderar y participar en los procesos de revisión y actualización de planes y esquemas de ordenamiento territorial, haciendo que estos cumplan con los requisitos legales y contribuyan efectivamente al desarrollo integral y sostenible</t>
  </si>
  <si>
    <t>Prestar asistencia técnica a los municipios del departamento en temasde ordenamiento y planeación territorial con enfoque regional.</t>
  </si>
  <si>
    <t>La AT brindada a los municipios del Departamento ha contribuido de forma efectiva en la precisión y alcance de aspectos técnicos del ordenamiento territorial incluyendo planes y esquemas de ordenamiento y planes de desarrollo municipales, elementos clave para el logro de la meta</t>
  </si>
  <si>
    <t>Implementar la primera fase de la infraestructura de datos espaciales.</t>
  </si>
  <si>
    <t>Fase implementada</t>
  </si>
  <si>
    <t>Estandarizar información geográfica y estadística departamental yregional</t>
  </si>
  <si>
    <t>Se realizó un conjunto de aplicaciones que soportan la gestión de información geográfica de 13 secretarías, así como se actualizó el geoportal de mapas y estadísticas y se generó un importante conjunto de datos abiertos publicados en la Secretaría de Planeación, como aporte a la generación de la primera fase de la Infraestructura de Datos Espaciales y Estadísticos de Cundinamarca</t>
  </si>
  <si>
    <t>2020004250243</t>
  </si>
  <si>
    <t>Implementar un plan de fortalecimiento integral de las capacidades de gestión de la administración departamental y sus municipios.</t>
  </si>
  <si>
    <t>Plan de Fortalecimiento integral implementado</t>
  </si>
  <si>
    <t>Brindar asistencia técnica en temas de desarrollo institucional a laadministración departamental y los municipios</t>
  </si>
  <si>
    <t>DIRECCIÓN DE SEGUIMIENTO Y EVALUACIÓN</t>
  </si>
  <si>
    <t>Se realizó la contratación de 47 personas con el propósito de brindar asistencia técnica en los diferentes temas de la Secretaría de Planeación como lo son: Ordenamiento territorial, planeación estratégica, plan de desarrollo, sisben, regalías, sistemas de información, MIPG, entre otros, logrando así la implementación del plan de fortalecimiento integral aprobado.</t>
  </si>
  <si>
    <t>2020004250449</t>
  </si>
  <si>
    <t>4502001</t>
  </si>
  <si>
    <t>Implementar al 100% la ruta anual de seguimiento y rendición de cuentas de la gestión del departamento.</t>
  </si>
  <si>
    <t>Ruta implementada</t>
  </si>
  <si>
    <t>Realizar eventos de diálogo para la rendición de cuentas sobre temasespecíficos y generales , garantizando la intervención de laciudadanía y grupos de valor</t>
  </si>
  <si>
    <t>2020004250225</t>
  </si>
  <si>
    <t>Implementar una estrategia que permita fortalecer las capacidades técnicas y administrativas del Consejo Territorial de Planeación.</t>
  </si>
  <si>
    <t>Una estrategia</t>
  </si>
  <si>
    <t>Participación del CTPC en el Congreso Nacional de Planeación.</t>
  </si>
  <si>
    <t>Congreso Departamental de Planeación.</t>
  </si>
  <si>
    <t>Mediante la realización del XV Congreso Departamental se aporta a la meta a partir del fortalecimiento de la participación y la cualificación de los consejeros de planeación municipales y departamentales, además de generar un espacio de encuentro que contribuye a fortalcer la gobernanza a partir de una participación incidente</t>
  </si>
  <si>
    <t>Apoyo administrativo y logístico al CTPC</t>
  </si>
  <si>
    <t>En cumplimiento de las previsiones de la Ley 152 de 1994 se apoyó al CTPC mediante el suministro de dotación, objetivo de la meta</t>
  </si>
  <si>
    <t>1114</t>
  </si>
  <si>
    <t>SECRETARIA DE FUNCION PUBLICA</t>
  </si>
  <si>
    <t>MÁS SOSTENIBILIDAD</t>
  </si>
  <si>
    <t>41</t>
  </si>
  <si>
    <t>4199</t>
  </si>
  <si>
    <t>2020004250208</t>
  </si>
  <si>
    <t>4199058</t>
  </si>
  <si>
    <t>Implementar el 100% del sistema de gestión ambiental bajo la NTC ISO 14001: 2015 en la gobernación.</t>
  </si>
  <si>
    <t>Avance en la implementación del Sistema implementado</t>
  </si>
  <si>
    <t>Realización de Mediciones Ambientales</t>
  </si>
  <si>
    <t>DIRECCIÓN DE DESARROLLO ORGANIZACIONAL</t>
  </si>
  <si>
    <t>Se identificaron los puntos de descarga de posibles vertimientos específicamente del área de restaurantes y la zona de laboratorio de alcoholes de la sede central de la Gobernación de Cundinamarca, lo cual permitió definir además, las necesidades de implementación de un sistema de tratamiento de agua residual y la separación de redes hidráulicas en la sede; información que es relevante para dar cumplimiento normativo en el marco ambiental y dar ejecución a los programas y procedimientos de la ISO 14001 de 2015.</t>
  </si>
  <si>
    <t>Adecuaciones e instalaciones de suministros ambientales</t>
  </si>
  <si>
    <t>4199064</t>
  </si>
  <si>
    <t>Certificar el sistema de gestión de seguridad de la información ISO 27001:2013.</t>
  </si>
  <si>
    <t>Sistema certificado</t>
  </si>
  <si>
    <t>Realización de talleres, seminarios, charlas, cursos, y demás actividades deformación y fortalecimiento de habilidades de los servidores públicos, enSistemas de Gestión</t>
  </si>
  <si>
    <t>Se afianzaron conocimientos del grupo de trabajo para la implementación de la norma ISO 27001:2013</t>
  </si>
  <si>
    <t>Mantener 2 certificaciones del sistema integral de gestión y control, ISO 9001:2015 e ISO 45001:2018.</t>
  </si>
  <si>
    <t>Certificaciones mantenidas</t>
  </si>
  <si>
    <t>Realizar convenios y/o contratos para consultoría, asesoría deexpertos, asistencia técnica, personal profesional y de apoyo a lagestión en temas relacionados con Sistemas de Gestión, dirigidos a losservidores públicos.</t>
  </si>
  <si>
    <t xml:space="preserve">Se realizó auditoria interna al Sistema Integral de Gestión y Control para revisión previa a la auditoria externa.  </t>
  </si>
  <si>
    <t>Realizar convenio y/o contrato con el ente certificador</t>
  </si>
  <si>
    <t>Se realizo auditoria externa a las normas ISO 9001:2015 e ISO 45001:2018 en la que nos recertificaron en las dos normas.</t>
  </si>
  <si>
    <t>45</t>
  </si>
  <si>
    <t>4599</t>
  </si>
  <si>
    <t>2020004250466</t>
  </si>
  <si>
    <t>Beneficiar a 58 funcionarios del nivel profesional para el acceso y permanencia en estudios universitarios de especialización.</t>
  </si>
  <si>
    <t>Funcionarios beneficiados</t>
  </si>
  <si>
    <t>Apoyar en la formación profesional especializada</t>
  </si>
  <si>
    <t xml:space="preserve">Se logro que 10 funcionarios cuyo tipo de vinculacion es profesional univesitario, iniciaran el programa de especialización de su preferencia y alineado con las metas institucionales. </t>
  </si>
  <si>
    <t>1120</t>
  </si>
  <si>
    <t>SRIA COMPETITIVIDAD Y DES.ECONOMICO</t>
  </si>
  <si>
    <t>MÁS COMPETITIVIDAD</t>
  </si>
  <si>
    <t>35</t>
  </si>
  <si>
    <t>3502</t>
  </si>
  <si>
    <t>2020004250270</t>
  </si>
  <si>
    <t>3502007</t>
  </si>
  <si>
    <t>Promover 3 aglomeraciones económicas de los sectores priorizados en el departamento.</t>
  </si>
  <si>
    <t>Aglomeraciones económicas promovidas</t>
  </si>
  <si>
    <t>Implementar acciones que busquen equiparar las condiciones del entornocompetitivo de las provincias del Departamento</t>
  </si>
  <si>
    <t>UN</t>
  </si>
  <si>
    <t>DIRECCIÓN DE COMPETITIVIDAD</t>
  </si>
  <si>
    <t>Mejoramiento del beneficio del grano , transformación y Comercialización de café en verde y tostados  generando mayor ingreso a 800 cafeteros de 42 municipios del Departamento de Cundinamarca ( 1 AGLOMERACION APOYADA)</t>
  </si>
  <si>
    <t>FEDERACIÓN NACIONAL DE CAFETEROS DE COLOMBIA</t>
  </si>
  <si>
    <t>17</t>
  </si>
  <si>
    <t>1702</t>
  </si>
  <si>
    <t>2020004250288</t>
  </si>
  <si>
    <t>1702021</t>
  </si>
  <si>
    <t>Intervenir 30.000 unidades productivas agropecuarias con el fortalecimiento de cadenas productivas a través de estrategias tecnológicas, programas de riego intrapredial y de producción en ambientes controlados, mano de obra calificada y soporte empresarial.</t>
  </si>
  <si>
    <t>Unidades productivas agropecuarias intervenidas</t>
  </si>
  <si>
    <t>Suministrar activos productivos a la poblaciònrural</t>
  </si>
  <si>
    <t>DIRECCIÓN DE DESARROLLO EMPRESARIAL</t>
  </si>
  <si>
    <t>4100 unidades productivas agropecuarias de los sistemas de cacao ; sagú, frijol ,papa frutales, hortaliza , café , praderas , cultivos transitorios ,apícola ,ganadería, avicultura , caña panelera con acompañamiento profesional, capacitados con transferencia de tecnología ,suministro de materiales e insumos , entrega de maquinaria y equipos pecuarios, agrícolas, equipos paneleros para mejorar las condiciones de productividad de los mismos.</t>
  </si>
  <si>
    <t>FUNDACION YARUMO-FUNDACIÓN COOPERACIÓN PARA EL DESARROLLO SOCIAL DE COLOMBIA (FUNDACIÓN CDS DE COLOMBIA-MINISTERIO DE AGRICULTURA -ASOCIACION HORTIFRUTICOLA DE COLOMBIA - ASOHOFRUCOL- ASOCEBU-FUNDASES</t>
  </si>
  <si>
    <t>2021004250387</t>
  </si>
  <si>
    <t>Articular proyectos con entidades públicas y/o privadas del ordennacional e internacional</t>
  </si>
  <si>
    <t>Suministrar activos productivos a la población rural.</t>
  </si>
  <si>
    <t>150 Asociaciones  que en sus  unidades productivas agropecuarias de los sistemas de cacao ; sagú, frijol ,papa frutales, hortaliza , café , praderas , cultivos transitorios ,apícola ,ganadería, avicultura , caña panelera mejoran su producción con  acompañamiento profesional, capacitados con transferencia de tecnología ,suministro de materiales e insumos , entrega de maquinaria y equipos pecuarios, agrícolas, equipos paneleros para mejorar las condiciones de productividad de los mismos.</t>
  </si>
  <si>
    <t>1702040</t>
  </si>
  <si>
    <t>Potencializar 600 proyectos productivo Potencializar 600 proyectos productivos de organizaciones agropecuarias o municipios del departamento</t>
  </si>
  <si>
    <t>proyectos productivos potencializados</t>
  </si>
  <si>
    <t>Transferir de tecnología a las organizaciones del sector agropecuario</t>
  </si>
  <si>
    <t>321 asociciaciones apoyadas con maquinaria y equipos ( tractores e implementos, equipos paneleros, equipos pecuarios y agricolas entre otros)</t>
  </si>
  <si>
    <t>Desarrollar actividades de capacitación y extensión propias del sectoragropecuario con enfoque organizacional.</t>
  </si>
  <si>
    <t>1702025</t>
  </si>
  <si>
    <t>Potencializar 3.000 proyectos productivos agropecuarios con valor agregado para población con enfoque diferencial.</t>
  </si>
  <si>
    <t>Proyectos productivos potencializados</t>
  </si>
  <si>
    <t>Promover encadenamiento productivo para la población con enfoquediferencial.</t>
  </si>
  <si>
    <t xml:space="preserve">520 mujeres con programa avicola para la produccion de huevo </t>
  </si>
  <si>
    <t xml:space="preserve"> FUNDASES  </t>
  </si>
  <si>
    <t>3502012</t>
  </si>
  <si>
    <t>Impulsar 3 proyectos de especialización inteligente priorizados en el marco de la comisión regional de competitividad.</t>
  </si>
  <si>
    <t>Proyectos de especialización inteligente impulsados</t>
  </si>
  <si>
    <t>Promover alianzas público privadas</t>
  </si>
  <si>
    <t>un proyecto de de especialización  que  permitirá la apertura de nuevos mercados, aumento de participación, precios justos sin intermediarios, mayor cantidad de producto  colocado en la despensa  de Bogotá y generación de mayores ingresos</t>
  </si>
  <si>
    <t>2020004250285</t>
  </si>
  <si>
    <t>3502004</t>
  </si>
  <si>
    <t>Realizar 4 convocatorias del fondo de emprendimiento departamental FED, para atender al micro, pequeño y mediano empresario.</t>
  </si>
  <si>
    <t>Convocatorias del fondo de emprendimiento departamental FED realizadas</t>
  </si>
  <si>
    <t>Administrar el FED</t>
  </si>
  <si>
    <t>Se adelantaron dos convocatorias  por el fondo de emprendimiento -Fed para apoyo al pequeño, mediano empresario</t>
  </si>
  <si>
    <t>Generar alianzas que fortalezcan FED</t>
  </si>
  <si>
    <t>MUNICIPIO DE COTA</t>
  </si>
  <si>
    <t>Realizar convocatorias</t>
  </si>
  <si>
    <t>2021004250388</t>
  </si>
  <si>
    <t>Apoyar 5.000 emprendimientos, como consecuencia del efecto económico por el COVID-19.</t>
  </si>
  <si>
    <t>Emprendimientos apoyados</t>
  </si>
  <si>
    <t>Establecer alianzas publico privadas</t>
  </si>
  <si>
    <t xml:space="preserve">Reactivación economica  a traves de la entrega de kits ( maquinaria  y equipos ), maquinaria , equipos e insumos  para  emprendimientos  logrando fortalecer sus procesos productivos a 2500 emprendimientos </t>
  </si>
  <si>
    <t>Apoyar comercialización y dotación</t>
  </si>
  <si>
    <t>3502019</t>
  </si>
  <si>
    <t>Fortalecer 8.000 Mipymes, esq asoc/com. Fortalecer 8.000 Mipymes, esquemas asociativos y establecimientos de comercio de los sectores económicos.</t>
  </si>
  <si>
    <t>Mipymes, esquemas asociativos y establecimientos de comercio fortalecidos</t>
  </si>
  <si>
    <t>Brindar asistencia técnica</t>
  </si>
  <si>
    <t xml:space="preserve">Apoyo a Mypimes con profesionales en areas juridicas administrativas y tecnicas </t>
  </si>
  <si>
    <t>Apoyo en la comercialización y dotaciónE</t>
  </si>
  <si>
    <t xml:space="preserve">Reactivacion economica </t>
  </si>
  <si>
    <t>Crear alianzas con entidades público-privadas</t>
  </si>
  <si>
    <t>Brindar asistencia técnica para Mipymes</t>
  </si>
  <si>
    <t xml:space="preserve"> Apoyo a Mypimes con profesionales en areas juridicas administrativas y tecnicas </t>
  </si>
  <si>
    <t>Crear alianzas con entidades público-privadas para Mipymes</t>
  </si>
  <si>
    <t>3502023</t>
  </si>
  <si>
    <t>Consolidar 15 centros de integración y productividad unidos por el desarrollo "CIPUEDO".</t>
  </si>
  <si>
    <t>CIPUEDO consolidados</t>
  </si>
  <si>
    <t>Asesorar proyectos</t>
  </si>
  <si>
    <t>Fortalecimiento a los CIPUEDOS</t>
  </si>
  <si>
    <t>Asesorar proyectos desde los CIPUEDO</t>
  </si>
  <si>
    <t>39</t>
  </si>
  <si>
    <t>3903</t>
  </si>
  <si>
    <t>2020004250298</t>
  </si>
  <si>
    <t>3903002</t>
  </si>
  <si>
    <t>Realizar 4 est/invest realidad compet dep Realizar 4 estudios o investigaciones que den cuenta de la realidad departamental en materia de competitividad</t>
  </si>
  <si>
    <t>Estudios realizado</t>
  </si>
  <si>
    <t>Realizar estudios o investigaciones en temas relacionados con eldesempeño competitivo.</t>
  </si>
  <si>
    <t>La Secretaría de Competitividad y Desarrollo Económico de la Gobernación de Cundinamarca y la Organización Iberoamericana de Seguridad Social, firmaron un convenio de cooperación a fin de realizar estudios que permitan identificar la realidad de la competitividad de las Mipymes del departamento de Cundinamarca y su fortalecimiento frente a la formalización laboral, el Trabajo a distancia y la cultura de la seguridad social. En este sentido, se han adelantado aproximadamente 40 talleres, eventos, reuniones y capacitaciones con empresarios, funcionarios públicos, emprendedores, asociaciones y ciudadanía en general a fin de fortalecer conocimientos y levantar un diagnostico de los componentes descritos en el Departamento.</t>
  </si>
  <si>
    <t>ORGANIZACIÓN IBEROAMERICANA DE SEGURIDAD SOCIAL-CENTRO REGIONAL DE LA OISS PARA COLOMBIA   EL AREA ANDINA.</t>
  </si>
  <si>
    <t>Intervenir en 100 Mipymes o esquemas asociativos estrategias de mitigación en procesos productivos, negocios verdes y energías limpias, renovables y alternativas.</t>
  </si>
  <si>
    <t>MIPYMES o esquemas asociativos intervenidos</t>
  </si>
  <si>
    <t>Crear alianzas con entidades público-privadas - Intervención</t>
  </si>
  <si>
    <t>Se firma convenio para la instalación de 255 reservorios para  la vigencia 2021 se  entregan  70 reservorios  para Mipymes  esquemas asociativos o asociados de los esquemas, el objetivo es  contar con el recurso hídrico   en épocas de  sequía por el continuo cambio climático que se vive en el mundo. De los  70 se   entregaron 20  reservorios a Asociaciones con el componente  de energías limpias y renovables.</t>
  </si>
  <si>
    <t>1709</t>
  </si>
  <si>
    <t>2021004250393</t>
  </si>
  <si>
    <t>1709062</t>
  </si>
  <si>
    <t>Estudios y Diseños</t>
  </si>
  <si>
    <t>Dotación de infraestructura productiva</t>
  </si>
  <si>
    <t>Interventoría</t>
  </si>
  <si>
    <t>Infraestructura Física</t>
  </si>
  <si>
    <t>1121</t>
  </si>
  <si>
    <t>SECRETARIA DEL  AMBIENTE</t>
  </si>
  <si>
    <t>2020004250227</t>
  </si>
  <si>
    <t>3202005</t>
  </si>
  <si>
    <t>Reforestar 150 hectáreas de áreas degradadas en los municipios de la Cuenca del Rio Bogotá.</t>
  </si>
  <si>
    <t>Hectáreas reforestadas</t>
  </si>
  <si>
    <t>REVEGETALIZACION DE ZONAS ALEDAÑAS AL RIO BOGOTA</t>
  </si>
  <si>
    <t>HA</t>
  </si>
  <si>
    <t>DIRECCIÓN DE ECOSISTEMAS ESTRATÉGICOS Y SOSTENIBILIDAD AMBIENTAL DEL TERRITORIO</t>
  </si>
  <si>
    <t xml:space="preserve">Se realizó la reforestación de 51 hectáreas en los municipios de Facatativá, Tausa, Sesquilé, Guatavita y San Antonio del Tequendama </t>
  </si>
  <si>
    <t>2020004250235</t>
  </si>
  <si>
    <t>3202038</t>
  </si>
  <si>
    <t>Implementar 6 viveros forestales de carácter regional.</t>
  </si>
  <si>
    <t>Viveros implementados</t>
  </si>
  <si>
    <t>CAPACITACIÓN VIVERISTAS</t>
  </si>
  <si>
    <t>Se terminó de ejecutar los convenios SA-CDCVI-053-2021 y SA-CDCVI-054-2021 con Nocaima y Caparrapí para propagar 75.000 árboles. En revisión jurídica una Convocatoria para comprar materiales e insumos para el montaje y operación de viveros en 14 municipios del Departamento.</t>
  </si>
  <si>
    <t>CONSTRUCCIÓN, ADECUACIÓN Y MANTENIMIENTO</t>
  </si>
  <si>
    <t>Se implementaron 2 viveros forestales</t>
  </si>
  <si>
    <t>ADQUISICIÓN DE INSUMOS</t>
  </si>
  <si>
    <t>SE realizó la adquisición de insumos y se entregaron a los municipios de Nocaima y Caparrapí</t>
  </si>
  <si>
    <t>2020004250199</t>
  </si>
  <si>
    <t>3202037</t>
  </si>
  <si>
    <t>Implementar 2 proyectos de recuperación de ecosistemas lagunares en el departamento.</t>
  </si>
  <si>
    <t>Proyectos implementados</t>
  </si>
  <si>
    <t>INTERVENCION DE ZONAS DE RONDA DE CUERPOS LAGUNARES</t>
  </si>
  <si>
    <t>DIRECCIÓN DE GESTIÓN DEL RECURSO HÍDRICO Y SANEAMIENTO BÁSICO</t>
  </si>
  <si>
    <t>Se logró la limpieza de 2 cuerpos lagunares,  35853 m2 de espejo de agua del humedal CACAHUAL La Vega, por valor de $ 1.099.927.977 ($560.131.696 aportes CAR) y de 5000 m2 del espejo de agua de la LAGUNA UBAQUE, por valor de $300.000.000.</t>
  </si>
  <si>
    <t>2020004250261</t>
  </si>
  <si>
    <t>Implementar 4 estrategias de conservación en corredores ambientales.</t>
  </si>
  <si>
    <t>Estrategias implementadas</t>
  </si>
  <si>
    <t>Formación y sensibilización ambiental comunitaria (Gobernabilidad yparticipación.)</t>
  </si>
  <si>
    <t>DIRECCIÓN DE PLANIFICACIÓN INTEGRAL DE LA GESTIÓN AMBIENTAL</t>
  </si>
  <si>
    <t>Se realizó la entrega de 80 Toneladas de alimento  y 2.646 animales beneficiados en 4 zoologicos Piscilago (Nilo): 1.183 animales, Wakata, (Tocancipá): 721 animales, Santa Cruz (San Antonio Tequendama): 592 animales, Reserva (Cota): 150 animales</t>
  </si>
  <si>
    <t>Asistencia técnica ambiental en procesos productivos - y competitivosagroforestería</t>
  </si>
  <si>
    <t xml:space="preserve">Se realizó asistencia técnica a 4 zoologicos del Departamento mediante la entrega de insumos de alimentos </t>
  </si>
  <si>
    <t>Realizar trabajos de reforestacion, revegetalización y/o restauraciónen los corredores seleccionados</t>
  </si>
  <si>
    <t>Implementar actividades productivas de alto impacto positivo en losecosistemas y la biodiversidad (negocio / mercado verde)</t>
  </si>
  <si>
    <t>Se implemento una estrategia de conservación de alto impacto positivo con la entrega de 80 toneladas e aimento da 4 zoologicos del departamento y beneficiano un total de 2.646 animales</t>
  </si>
  <si>
    <t>Conservar 10.000 hectáreas localizadas en áreas de importancia hídrica.</t>
  </si>
  <si>
    <t>Hectáreas conservadas</t>
  </si>
  <si>
    <t>DESARROLLO DEL ESQUEMA DE PAGO POR SERVICIOS AMBIENTALES</t>
  </si>
  <si>
    <t>Se logró la elaboración de DRP y PAAC de 17 acuerdos  en el marco del Convenio 092-2020 CAR, en cuanto a las hectáreas vinculadas, con base en los Planes de Adecuación Elaborados hasta la fecha se vinculan 1827,84 ha</t>
  </si>
  <si>
    <t>ELABORACION DE MATERIAL DIVULGATIVO, INFORMATIVO, PROMOCIONAL</t>
  </si>
  <si>
    <t>Se ha realizado el establecimiento de alianzas a través e diferentes convenios suscritos con algunas entidades y administraciones municipales paa la generación de acciones de conservación de ecosistemas estrategicos (Más Bosques,  municipio de Albán, Municipio de Villapinzón y Fundación Alianza Biocuenca)</t>
  </si>
  <si>
    <t>3202008</t>
  </si>
  <si>
    <t>MANTENIMIENTO Y RECUPERACIÓN 1.240 HA.</t>
  </si>
  <si>
    <t>Con la estrategia de mantenimiento de predios “Abejas con la conservación” se logró la recuperación de 507 hectáreas</t>
  </si>
  <si>
    <t>DIAGNOSTICO DE LOS PREDIOS ADQUIRIDOS POR EL DEPARTAMENTO Y PLAN DETRABAJO PARA MANTENIMIENTO.</t>
  </si>
  <si>
    <t>Se realizaron los diagnosticos de los 703 predios adquiridos por el Departamento, estableciendo acciones puntuales de mantenimiento para la conservación de areas localizadas como iportancia hidrica</t>
  </si>
  <si>
    <t>3202012</t>
  </si>
  <si>
    <t>GESTION INMOBILIARIA</t>
  </si>
  <si>
    <t>Se ha realizado gestión inmobiliaria para la aquisición de predios, se tiene un avance a 15/12/2021 en relación al convenio 056 de la EIC del 70%</t>
  </si>
  <si>
    <t>ADQUISICION DE PREDIOS</t>
  </si>
  <si>
    <t>Se realizó la adquisición de 5 predios en los municipios de Gachalá y Guasca, con los cuales se logró la conservación de 123.20 Hectáreas</t>
  </si>
  <si>
    <t>PLAN DE INTERVENCION DE PREDIOS DE IMPORTANCIA HIDRICA</t>
  </si>
  <si>
    <t xml:space="preserve">Se establece el plan de intervención con base en las visitas e informes técnicos de cada predio visitado dentro del convenio con FONDECUN para la conervacion de areas de importancia estrategica </t>
  </si>
  <si>
    <t>2020004250201</t>
  </si>
  <si>
    <t>Sembrar 1.000.000 de árboles.</t>
  </si>
  <si>
    <t>Arboles Sembrados</t>
  </si>
  <si>
    <t>SIEMBRA DE UN MILLÓN DE ÁRBOLES</t>
  </si>
  <si>
    <t>Se realizaron diferentes jornadas de siembra de árboles con más del 50% de los municipios del departamento, así mismo se han vinculado entidades y comunidades en general para llevar a cabo dichas actividades. Así mismo, se reportó por compensación la información de 32 hospitales del Depto</t>
  </si>
  <si>
    <t>3202006</t>
  </si>
  <si>
    <t>Implementar 6 proyectos encaminados al buen uso y manejo de los recursos naturales en cuencas prioritarias del departamento.</t>
  </si>
  <si>
    <t>Implementacion plan de uso y ahorro eficiente del agua PUEAA</t>
  </si>
  <si>
    <t>Jornadas de sensibilización /implementación
1.  Mesa de trabajo virtual PUEAAs: 19 nov
2. Socialización presencial PUEAA Hospital San Vicente -Nemocón y Semana de sensibilización del uso responsable de residuos
3. Impacto del cambio climático y sostenibilidad: Plan de Ahorro y Uso eficiente del agua: virtua</t>
  </si>
  <si>
    <t>Formular plan de uso y ahorro eficiente del agua</t>
  </si>
  <si>
    <t xml:space="preserve"> Durante la vigencia 2020 se formularon 3 PUEAAA  en los municipios de Pandi, Bituima y Viani. Para la vigencia 2021 se formularon dos: Asociación de usuarios vereda el Tigre municipio de Vergara ASUAT (se radico en l CAR el PUEAA formulado el 16/06/2021) y Asociación ASCUABAÑA Zipacón (Se radico el 06/07/2021 a la CAR formulación PUEAA). Se realizó radicación ante la CAR de los PUEAA de Silvania, vereda Santa Isabel, Guaduas  vereda Lajitas, Sasaima Acualimonal
11 Radicados en la CAR y 8 pendientes por radicar(Se encuentran en ajustes)</t>
  </si>
  <si>
    <t>Implementar acciones POMCAs</t>
  </si>
  <si>
    <t>Promulgación e implementación de acciones para mantener el equilibrio entre el aprovechamiento social y económico de los recursos naturales y la conservación del medio ambiente</t>
  </si>
  <si>
    <t>Realizar Talleres de capacitación y sensibilización a las comunidades</t>
  </si>
  <si>
    <t>1.  Mesa de trabajo virtual PUEAAs: 19 nov
2. Socialización presencial PUEAA Hospital San Vicente -Nemocón y Semana de sensibilización del uso responsable de residuos
3. Impacto del cambio climático y sostenibilidad: Plan de Ahorro y Uso eficiente del agua: virtua</t>
  </si>
  <si>
    <t>Implementar sistemas de captura de agua</t>
  </si>
  <si>
    <t>2020004250262</t>
  </si>
  <si>
    <t>4003025</t>
  </si>
  <si>
    <t>Ejecutar la transferencia del 100% de los recursos destinados a agua potable y saneamiento básico en el marco del Plan Departamental de Aguas.</t>
  </si>
  <si>
    <t>Transferencia de recursos</t>
  </si>
  <si>
    <t>TRANSFERIR RECURSOS AL GESTOR ASIGNADOS AL PLAN DEPARTAMENTAL DE AGUAPAP - PDA DE CUINDINAMARCA, EJECUTADOS POR EL GESTOR - CON SITUACIÓNDE FONDOS</t>
  </si>
  <si>
    <t>Se realizó ultimo desembolso 4/4 por valor de $20.000.000.000 mediante orden de pago 2500018584 del 06/12/2021</t>
  </si>
  <si>
    <t>TRANSFERIR RECURSOS AL FIA ASIGNADOS AL PLAN DEPARTAMENTAL DE AGUA PAP- PDA DE CUINDINAMARCA, EJECUTADOS POR EL GESTOR -SIN SITUACION DEFONDOS</t>
  </si>
  <si>
    <t>Se realizó esembolso el 26/11/2021 por valor de $2.269.928.069 mediante orden 2500018063</t>
  </si>
  <si>
    <t>TRANSFERENCIA RECURSOS FINANCIEROS A LOS MUNICIPIOS PARA ELASEGURAMIENTO DE LA PRESTACION DE LOS SERVICIOS PUBLICOS DE ACUEDUCTO,ALCANTARILLADO Y ASEO, DENTRO DEL PLAN DEPARTAMENTAL DE AGUA PAP - PDADE CUNDINAMARCA.</t>
  </si>
  <si>
    <t>TRANSFERIR RECURSOS AL FIA ASIGNADOS AL PLAN DEPARTAMENTAL DE AGUA PAP- PDA DE CUNDINAMARCA, EJECUTADOS POR EL GESTOR - CON SITUACION DEFONDOS - SSF</t>
  </si>
  <si>
    <t>ESTUDIOS JURÍDICO, TÉCNICOS Y FINANCIEROS PARA LA TRANSFERENCIA DE LOSRECURSOS</t>
  </si>
  <si>
    <t>2020004250202</t>
  </si>
  <si>
    <t>4003034</t>
  </si>
  <si>
    <t>Determinar 2 alternativas de disposición final de residuos sólidos para el departamento.</t>
  </si>
  <si>
    <t>Alternativas identificadas</t>
  </si>
  <si>
    <t>SEGUIMIENTO EN LA DETERMINACION DE LA ALTERNATIVA</t>
  </si>
  <si>
    <t>Se realizó el respectivo seguimiento en la eterminación e 1 de las alternativas de disposición finl de residuos sólidos a implementar</t>
  </si>
  <si>
    <t>4003021</t>
  </si>
  <si>
    <t>Potencializar 15 asociaciones provinciales de recuperadores ambientales.</t>
  </si>
  <si>
    <t>Asociaciones de recuperadores potencializadas.</t>
  </si>
  <si>
    <t>EJECUTAR SEGUIMIENTO Y EVALUACIÓN</t>
  </si>
  <si>
    <t>Se ejecutó el respectivo sevuimiento y evaluación</t>
  </si>
  <si>
    <t>ADQUIRIR EQUIPOS</t>
  </si>
  <si>
    <t>Se realizó la aquisición de equipos y elementos de bioseguriddad en 10 municipios del departamento Madrid, Cajic'a, Fusagasugá, San Bernardo, Nimaima, Caqueza, Chaguani, Bituima, Albán y Villapinzon</t>
  </si>
  <si>
    <t>4003002</t>
  </si>
  <si>
    <t>Garantizar la interventoría a la disposición final de residuos sólidos en el relleno sanitario Nuevo Mondoñedo.</t>
  </si>
  <si>
    <t>Interventoría ejecutada</t>
  </si>
  <si>
    <t>Contratar interventoria</t>
  </si>
  <si>
    <t>El Contrato de interventoria esta vigente y con los recursos asignados y trasnferidos para la Interventoria hasta el 31 de diciembre de 2021.</t>
  </si>
  <si>
    <t>4003022</t>
  </si>
  <si>
    <t>Apoyar a 30 municipios en la implementación de los Planes de Gestión de Residuos Sólidos en sus diferentes componentes.</t>
  </si>
  <si>
    <t>PGIRS apoyados</t>
  </si>
  <si>
    <t>Suministrar maquinaria, equipos.</t>
  </si>
  <si>
    <t>Implementar los PGIRS en los municipios</t>
  </si>
  <si>
    <t>Se implementaron los PGIRS en los municipios de Fusagasugá, San Bernardo, Nimaima, Caqueza, Chaguani, Bituima, Madrid y Cajicá</t>
  </si>
  <si>
    <t>4003033</t>
  </si>
  <si>
    <t>Ejecutar 3 proyectos de innovación en manejo de residuos sólidos y cambio climático.</t>
  </si>
  <si>
    <t>Proyectos ejecutados</t>
  </si>
  <si>
    <t>Estructurar proyectos de innovación</t>
  </si>
  <si>
    <t xml:space="preserve">Se estructuró  proyecto para adelantar proceso precontractual para la IMPLEMENTACION DE UNA ESTRATEGIA DE FORTALECIMIENTO DE LA CADENA DE LA GUADUA </t>
  </si>
  <si>
    <t>implementar proyectos de innovación</t>
  </si>
  <si>
    <t>Se terminó de ejecutar el Convenio Especial de Cooperación SA-CDCCO-075-2020 con FEDEGAN para el desarrollo de un modelo de Finca Ganadera Sostenible con baja Producción de Gases Efecto Invernadero - GEI en diez (10) municipios en la cuenca del Rio Bogotá y Alto Suarez (Chocontá, Villapinzón, Sesquilé, Suesca, Zipaquirá, Subachoque, Mosquera, Cucunubá, Ubaté y Sibate). Se beneficiaron 100 ganaderos y se entregaron 30.666 arboles y kits de apoyo a la producción a los ganaderos para implementar el modelo.</t>
  </si>
  <si>
    <t>2020004250264</t>
  </si>
  <si>
    <t>3201003</t>
  </si>
  <si>
    <t>Implementar 3 sistemas de producción sostenible con el ambiente.</t>
  </si>
  <si>
    <t>Sistemas de producción sostenible implementados</t>
  </si>
  <si>
    <t>PROMOCION Y FOMENTO DE SISTEMAS FORESTALES, AGROFORESTALES YSILVOPASTORILES COMO ALTERNATIVA VERDE PARA EL CRECIMIENTO</t>
  </si>
  <si>
    <t xml:space="preserve">A través del convenio con CAEM se logró la definición de 30 Negocios verdes. 
En coordinacion con la CAR, se realiza el fortalecimiento de los nucleos forestales de Guadua en los municipios de Pacho y Yacopi. Se realiza el inventario forestal de Guadua en el nucleo Pacho, con el fin de fortalecer este sistema de produccion sostenible con el ambiente .  </t>
  </si>
  <si>
    <t>PROMOVER LA INVESTIGACION E INNOVACION EN NEGOCIOS VERDES</t>
  </si>
  <si>
    <t xml:space="preserve">A través del convenio de CAEM se logró la promoción de la investigación e innovación en negocios verdes con la definición de 30 empresas.
Y através del programa de Fincas Sostenibles Agricolas y Adaptacion al clima de acuerdo al marco del plan regional de Cambio climatico en los municipios de Nilo, Villeta y Arbelaes. Se beneficiaron 2 familias en cada municipio con una inversion de $21.500.000 en el Municipio de Nilo con numero de  convenios  079-2020, En el Municipio de Villeta una inversion de $23.351.000 con numero de Convenio  080-2020 y  Arbelaes $20.400.000 con numero de Convenio 078-2020 . Estos 3 convenios ya finalizarón y se realizo la entrega final. </t>
  </si>
  <si>
    <t>2020004250236</t>
  </si>
  <si>
    <t>3201005</t>
  </si>
  <si>
    <t>Articular con el sector privado una estrategia de responsabilidad ambiental empresarial</t>
  </si>
  <si>
    <t>Estrategia de articulación implementada</t>
  </si>
  <si>
    <t>ELABORACIÓN PIEZAS PUBLICITARIAS COMO APOYO A LOS PROCESOS DESOCIALIZACIÓN.</t>
  </si>
  <si>
    <t>Se realizaron piezas publicitarias como apoyo al proceso de socialización de la definición de 30 Negocios verdes y asistencia técnica a 30 empresas (diagnostico empresarial y Formulación de un Plan Asistencial) a través del convenio 070-2020 con CAEM</t>
  </si>
  <si>
    <t>CONSTRUCCIÓN DE LA ESTRATEGIA (PORTAFOLIO DE SERVICIOS).</t>
  </si>
  <si>
    <t>Estrategia Construida/diagnostico situacional  a través del convenio 070-2020 con CAEM</t>
  </si>
  <si>
    <t>IMPLEMENTACIÓN DE LA ESTRATEGIA</t>
  </si>
  <si>
    <t>Definición de 30 Negocios verdes y asistencia técnica a 30 empresas (diagnostico empresarial y Formulación de un Plan Asistencial) a través del convenio 070-2020 con CAEM: Estrategia Construida/diagnostico situacional de la Estrategia (Sutatausa, Quetame, Gachancipá, Cota, Puerto Salgar, Madrid, Subachoque, Cucunubá, la Palma, la Peña, Cajicá, Agua de Dios, Tenjo, Funza, Mosquera, Suesca y Cogua) en temas de Responsabilidad Ambiental Empresarial.</t>
  </si>
  <si>
    <t>2020004250200</t>
  </si>
  <si>
    <t>3208001</t>
  </si>
  <si>
    <t>Ejecutar 30 jornadas de educación y cultura ambiental.</t>
  </si>
  <si>
    <t>Jornadas de educación y cultura ambiental</t>
  </si>
  <si>
    <t>Elaboración de publicaciones / material divulgativo de educaciónambiental</t>
  </si>
  <si>
    <t>Se realizaron 15 jornadas de educación ambiental en temas de cambio climatico, residuos sólidos, apiarios, día el árbol, impacto ambiental, taller e politica pública, huella de carbono, código de colores, foro empresarial, uso eficiente del agua, entre otros.</t>
  </si>
  <si>
    <t>Reconocimiento a la implementación de proyectos para la formación deuna cultura ambiental</t>
  </si>
  <si>
    <t>Se realizó el segundo concurso de educación ambiental con el cuál se logró el reconocimiento a la implementación de proyectos para la formación de una cultura ambiental</t>
  </si>
  <si>
    <t>Formulación de la Política de Educación Ambiental en el Departamento</t>
  </si>
  <si>
    <t>Se avanza con el documento diagnostico para la formulación de la politica pública</t>
  </si>
  <si>
    <t>Realización de congresos, simposios, seminarios ferias de carácterambiental</t>
  </si>
  <si>
    <t>3208006</t>
  </si>
  <si>
    <t>Implementar 20 proyectos de educación ambiental presentados a través de los CIDEAS municipales.</t>
  </si>
  <si>
    <t>Se realizó asistencia técnica y capacitación en los municipios de Cajicá, Guayabal de Síquima y Cáqueza  con la implementación de proyectos de educación ambiental  "Sensibilización a la comunidad para el manejo de residuos sólidos (heces de mascotas) en el área urbana del municipio de Cajicá", "Construcción de cultura ambiental mediante el reciclaje en el municipio de Guayabal de Síquima"  y “Comité Interinstitucional de Educación Ambiental para la Generación de Cultura Ambiental en el Manejo Integral de los Residuos Orgánicos en el Municipio de Cáqueza”, beneficiando un total de 18.956 personas.
Se realizo el desembolso de los 10 proyectos ganadores del segundo concruso virtual de educacion ambiental, con fecha de inicio del 30 de agosto del año 2021 para la respectiva ejecucion de cada proyecto y su seguimiento por parte de la direccion de educacion y cultura ambiental.No Beneficiarios:36970</t>
  </si>
  <si>
    <t>IMPLEMENTACIÓN DE PROYECTOS PARA LA FORMACIÓN DE UNA CULTURA AMBIENTAL</t>
  </si>
  <si>
    <t>2020004250263</t>
  </si>
  <si>
    <t>3206005</t>
  </si>
  <si>
    <t>Potencializar la estrategia huella de carbono departamental.</t>
  </si>
  <si>
    <t>Estrategia huella de carbono potencializada</t>
  </si>
  <si>
    <t>Divulgar la estrategia</t>
  </si>
  <si>
    <t xml:space="preserve">Se socializo y entrego formalmente la calculadora de Huella de Carbono a los 46 Hospitales dentro de la red de hospitales Verdes.  Se realiza la medicion de la huella de carbono de la sede administrativa de la Gobernacion de Cundinamarca y se avanza en la vinculacion  formal de los 46 hospitales verdes del Departamento en el programa de medicion de huella y su corresponsabilidad con Responsabilidad Ambiental Empresarial.  Se Desarrolla la medicion de huella de carbono del Departamento .  Se requiere a los hospitales verdes su certificacion de compensacion de huella de carbono. </t>
  </si>
  <si>
    <t>Implementar la estrategia</t>
  </si>
  <si>
    <t>El ingeniero de sistemas se encuentra desarrollando el software para la implementación de la estrategia huella de carbono a través de la calculadora, la cuál se realizará para la vigencia 2022</t>
  </si>
  <si>
    <t>2020004250203</t>
  </si>
  <si>
    <t>3206015</t>
  </si>
  <si>
    <t>Beneficiar 500 familias con la sustitución de estufas ecoeficientes.</t>
  </si>
  <si>
    <t>Familias beneficiadas</t>
  </si>
  <si>
    <t>Capacitar a beneficiarios en temas de Entornos Saludables</t>
  </si>
  <si>
    <t>Se realizó la capacitación de 14 familias beneficiarias con la entrega de estufas ecoeficientes</t>
  </si>
  <si>
    <t>Instalar estufas ecoeficientes</t>
  </si>
  <si>
    <t>Se culminó la construcción de 14 estufas ecoeficientes en municipios de la jurisdicción del Guavio (Ubalá, Medina y Gachalá), a través del convenio 068-2020 CORPOGUAVIO, lo que contribuye a la reducción de emisión de gases de efecto invernadero.</t>
  </si>
  <si>
    <t>2020004250332</t>
  </si>
  <si>
    <t>3206003</t>
  </si>
  <si>
    <t>Implementar 4 proyectos establecidos en el Plan Regional Integral de Cambio Climático - PRICC.</t>
  </si>
  <si>
    <t>Proyectos PRICC implementados</t>
  </si>
  <si>
    <t>Ajuste y actualización de documentos</t>
  </si>
  <si>
    <t>Se realizó el respectiv o ajuste y actualización de documentos para la impleentación de los programas de cambio climatico</t>
  </si>
  <si>
    <t>Buenas prácticas ambientales en sistemas de producción agropecuaria</t>
  </si>
  <si>
    <t xml:space="preserve">Se terminó el convenio 075-2020 con FEDEGAN para el desarrollo de un modelo de Finca Ganadera Sostenible con baja Producción de Gases Efecto Invernadero - GEI en diez (10) municipios en la cuenca del Rio Bogotá y Alto Suarez (Chocontá, Villapinzón, Sesquilé, Suesca, Zipaquirá, Subachoque, Mosquera, Cucunubá, Ubaté y Sibate). Se beneficiaron 100 ganaderos y se entregaron 30.666 arboles y kits de apoyo a la producción a los ganaderos para implementar el modelo.
Se logro implementar  el proyecto de Fincas Sostenibles Agricolas y Adaptacion al clima de acuerdo al marco del plan regional de Cambio climatico en los municipios de Nilo, Villeta y Arbelaes. Se beneficiaron 2 familias en cada municipio con una inversion de $21.500.000 en el Municipio de Nilo con numero de  convenios  079-2020, En el Municipio de Villeta una inversion de $23.351.000 con numero de Convenio  080-2020 y  Arbelaes $20.400.000 con numero de Convenio 078-2020 . Estos 3 convenios ya finalizarón y se realizo la entrega final. </t>
  </si>
  <si>
    <t>Implementación de buenas prácticas para el ahorro de energía enentidades públicas</t>
  </si>
  <si>
    <t xml:space="preserve">Se logro implementar  el proyecto de Fincas Sostenibles Agricolas y Adaptacion al clima de acuerdo al marco del plan regional de Cambio climatico en los municipios de Nilo, Villeta y Arbelaes. Se beneficiaron 2 familias en cada municipio con una inversion de $21.500.000 en el Municipio de Nilo con numero de  convenios  079-2020, En el Municipio de Villeta una inversion de $23.351.000 con numero de Convenio  080-2020 y  Arbelaes $20.400.000 con numero de Convenio 078-2020 . Estos 3 convenios ya finalizarón y se realizo la entrega final. </t>
  </si>
  <si>
    <t>2020004250260</t>
  </si>
  <si>
    <t>Restaurar 100 hectáreas afectadas por eventos climáticos.</t>
  </si>
  <si>
    <t>Hectáreas restauradas</t>
  </si>
  <si>
    <t>RESTAURACIÓN DE ÁREAS AFECTADAS POR EVENTOS CLIMATICOS</t>
  </si>
  <si>
    <t>A ravés del convenio 076-2020 con el municipio de Nilo se sembraron 6.4 has y se estan haciendo los mantenimientos respectivos.</t>
  </si>
  <si>
    <t>2020004250313</t>
  </si>
  <si>
    <t>4003040</t>
  </si>
  <si>
    <t>Cofinanciar la construcción de la PTAR Canoas en cumplimiento de la sentencia 2001-90479 de marzo 28 de 2014 del Consejo de Estado.</t>
  </si>
  <si>
    <t>Recursos aportados</t>
  </si>
  <si>
    <t>TRANSFERIR RECURSOS AL EJECUTOR EN EL CUMPLIMIENTO DE LA SENTENCIA DELRIO BOGOTÁ PARA LA CONSTRUCCIÓN DE LA PTAR CANOAS.</t>
  </si>
  <si>
    <t>Se realizo el segundo pago por valor de $8.437.000.000 el 16/07/2021 mediante orden de pago No. 3300027096.</t>
  </si>
  <si>
    <t>2020004250316</t>
  </si>
  <si>
    <t>3206007</t>
  </si>
  <si>
    <t>Implementar 1 instrumento para la articulación de la inversión de áreas de importancia estratégica para la conservación de recursos hídricos (art. 111 de la ley 99 de 1993)</t>
  </si>
  <si>
    <t>Instrumento de articulación implementado</t>
  </si>
  <si>
    <t>Definicion del instrumento de articulación de los recursos del 1% dela ley 99 del 1993</t>
  </si>
  <si>
    <t xml:space="preserve">Se recibe por parte del Programa de las Naciones Unidad PNUD el docuemnto que contiene el analisis y estrategias para la creacion del instrumento de articulacion de la Inversion. Como parte de las acciones desarrolladas se concerta con Bogotá una reunion en la que se acuerda la financiacion conjunta de una concenio con BIOCUENCA para el desarrollo del programa de Pago por servicios Ambientales con recursos de Bogotá invertidos en areas de abastecimiento. </t>
  </si>
  <si>
    <t>3206001</t>
  </si>
  <si>
    <t>Implementar un proyecto articulado del POMCA del Río Bogotá.</t>
  </si>
  <si>
    <t>Proyecto del POMCA del Río Bogotá articulado</t>
  </si>
  <si>
    <t>implementacion de Proyecto POMCA</t>
  </si>
  <si>
    <t>Se logro la terminación del proyecto Centro de adecuación y mantenimiento tecnologico del Cuero en el municipio de Villapinzón</t>
  </si>
  <si>
    <t>INTERVENTORIA</t>
  </si>
  <si>
    <t>Se realizó la contratación de la interventoria para llevar a cabo la ejecución de las obras del convenio 095-2020 CAR- Río Balsillas</t>
  </si>
  <si>
    <t>2020004250317</t>
  </si>
  <si>
    <t>Ejecutar el plan de acción de crisis climática para la región Cundinamarca - Bogotá.</t>
  </si>
  <si>
    <t>Plan de acción de crisis climática ejecutado.</t>
  </si>
  <si>
    <t>Implementación del Plan de acción.</t>
  </si>
  <si>
    <t>Se realiza el componente diagnostico de la Politica Publica, se desarrollan los talleres con comunidades y sectores  obteniendo el diagnostico situacional de la problemática , se analiza frente al conocimiento y avance de  los programas y proyectos  contenidos en el Plan Regional de Cambio Climatcio, Se realiza el 19 de Agosto presentaciopn de avances y el instrumento de  financiacion ante el area juridica y la Secretaria de Planeacion para continuar con las actividades para la implementación del plan de acción de crisis climatica</t>
  </si>
  <si>
    <t>Implementar una estrategia tendiente a mejorar la calidad del aire en la región Cundinamarca - Bogotá.</t>
  </si>
  <si>
    <t>Estrategia de mejoramiento de la calidad del aire implementado</t>
  </si>
  <si>
    <t>Implementación de la estrategia mejoramiento calidad del aire</t>
  </si>
  <si>
    <t>Divulgación de la estrategia mejoramiento calidad del aire</t>
  </si>
  <si>
    <t>Con respecto a la actividades se tiene un apropiado de $160.000.000 de los cuales se emplearon $45.600.000 para la suscripción de 4 OPS las cuales contribuyeron dentro de la recopilación de la información para la elaboración de documento diagnostico e informe de análisis de la información del Estado de la Calidad del Aire, así mismo se realizó la elaboración de los estudios previos para contratar la Implementación de una estrategia tendiente a mejorar la calidad del aire, a través de la puesta en marcha de una red comunitaria de calidad del aire en Municipios priorizados del Departamento con la Corporación MAKAIKA, sin embargo, se envió el proceso de contratación a la  Unidad de Contratación, pero se sugirió desde allí, que el proyecto y sus recursos debían ejecutarse en un 100% durante la vigencia 2021, pero, debido al tiempo de ejecución acordado y las actividades a realizar en colegios, no se alcanzaría a ejecutar en un 100% en lo que queda de este año 2021. Adicionalmente, se solicitó que el proceso fuera llevado a cabo por medio de proceso competitivo a través de SECOP II y no como Convenio de Asociación, por lo tanto, el mismo deberá ser presentado nuevamente para la vigencia 2022.</t>
  </si>
  <si>
    <t>1123</t>
  </si>
  <si>
    <t>SRIA DE TRANSPORTE Y MOVILIDAD</t>
  </si>
  <si>
    <t>24</t>
  </si>
  <si>
    <t>2409</t>
  </si>
  <si>
    <t>2020004250373</t>
  </si>
  <si>
    <t>2409018</t>
  </si>
  <si>
    <t>Implementar la estrategia "Por la Vía de la Vida" para la intervención, prevención y monitoreo de la seguridad vial en Cundinamarca.</t>
  </si>
  <si>
    <t>Dotación tecnológica del centro de monitoreo</t>
  </si>
  <si>
    <t>DIRECCIÓN DE POLÍTICA SECTORIAL</t>
  </si>
  <si>
    <t xml:space="preserve">Se consolidó la participación del CEIS en espacios  externos en nombre de la entidad 
a. Red Nacional de Observatorios 
b. Agencia Nacional de Seguridad Vial - ANSV 
c. Ministerio de Transporte
d. Alcaldías Municipales de Cundinamarca
e. Observatorio movilidad Universidad Nacional
f. Apoyo en el plan de choque para la prevención de la siniestralidad vial con la ANSV y la Policía Nacional.
g. Apoyo en pacto por la vida de bici-usuarios (Bogotá, Boyacá y Cundinamarca)
Se consolidó la participación del CEIS en espacios internos en nombre de la entidad 
a. Consejo de Seguridad Departamental 
b. Boletín epidemiológico 
c. Emisora El Dorado Radio, apoyo en la conformación y estructuración de las emisiones del programa institucional de la Secretaría “Al día con la movilidad”.
d. Apoyo en la campaña Puntos Azules, para la prevención vial. 
e. Secretaría TICS
f. Secretaría de Planeación
g. Apoyo en la estructuración del convenio BICICAR, Suscrito con la Corporación Autónoma Regional de Cundinamarca – CAR.
</t>
  </si>
  <si>
    <t>2409044</t>
  </si>
  <si>
    <t>Creación del grupo jurídico y técnico de atención</t>
  </si>
  <si>
    <t xml:space="preserve">Plataforma en línea abierta con tablero de control, y descarga de datos para el consultante   cualitativos de publicación online en el link https://www.ceiscundinamarca.com/ con reportes actualizados para los 116 Municipios.
productos entregados 
a. Informes estadísticos mensuales 812 informes 
b. Informes estadísticos especiales 105 productos 
c. Investigaciones especiales y boletines 223 productos 
d. Mapas de calor y tableros 
e. Monitoreo de Medios- Diario 
f. Mapas 
g. Envío mensual Alcaldes: 812 informes 
h. Manejo propio de web y redes (www.CeisCundinamarca.com y 
@CeisCundinamarca) 
i. Seguimiento a la movilidad y siniestralidad vial en los puentes festivos: 8 informes 
</t>
  </si>
  <si>
    <t>Implementación del modelo de transporte de referentes y enlaces deatención municipales</t>
  </si>
  <si>
    <t xml:space="preserve">Se crearon enlaces de trabajo con autoridades 
a. Policía- Semanal 
b. Bomberos- Diario 
c. ANSV- Mensual 
d. Medicina Legal- Mensual 
</t>
  </si>
  <si>
    <t>2409045</t>
  </si>
  <si>
    <t>Creación de grupo referente y operativo</t>
  </si>
  <si>
    <t>Se crearon enlaces de trabajo con autoridades 
a. Policía- Semanal 
b. Bomberos- Diario 
c. ANSV- Mensual 
d. Medicina Legal- Mensual 
Se consolidó la participación del CEIS en espacios  externos en nombre de la entidad 
a. Red Nacional de Observatorios 
b. Agencia Nacional de Seguridad Vial - ANSV 
c. Ministerio de Transporte
d. Alcaldías Municipales de Cundinamarca
e. Observatorio movilidad Universidad Nacional
f. Apoyo en el plan de choque para la prevención de la siniestralidad vial con la ANSV y la Policía Nacional.
g. Apoyo en pacto por la vida de bici-usuarios (Bogotá, Boyacá y Cundinamarca)
Se consolidó la participación del CEIS en espacios internos en nombre de la entidad 
a. Consejo de Seguridad Departamental 
b. Boletín epidemiológico 
c. Emisora El Dorado Radio, apoyo en la conformación y estructuración de las emisiones del programa institucional de la Secretaría “Al día con la movilidad”.
d. Apoyo en la campaña Puntos Azules, para la prevención vial. 
e. Secretaría TICS
f. Secretaría de Planeación
g. Apoyo en la estructuración del convenio BICICAR, Suscrito con la Corporación Autónoma Regional de Cundinamarca – CAR.</t>
  </si>
  <si>
    <t>Creación del grupo estratégico y experto</t>
  </si>
  <si>
    <t xml:space="preserve"> Se establecieron los enlaces para provinciales:
Almeidas , Alto Magdalena, Bajo Magdalena, Gualivá, Guavio, Magdalena Centro, Medina, Rionegro, Sabana Centro, Sabana Occidente, Soacha  , Sumapaz, Tequendama, Ubaté.
Con un total de 17 operadores en la recoleccion y tabulacion de la informacion 
</t>
  </si>
  <si>
    <t>2020004250300</t>
  </si>
  <si>
    <t>2409023</t>
  </si>
  <si>
    <t>Implementar la estrategia "CuidaVía" para la intervención vial con dotación, demarcación, señalización y logística de vanguardia mundial.</t>
  </si>
  <si>
    <t>Desarrollar la estrategia de cultura ciudadana del cuidado "cuida via"- el Chacho de la vía</t>
  </si>
  <si>
    <t xml:space="preserve">Se Desarrollaron Para la vigencia 2021, la Secretaría de Transporte y movilidad ha beneficiado un total de 14.169 Asistentes ,31 municipios en 20 diferentes etapas de ciclo vías que  hicieron parte de la estrategias encaminadas a satisfacer las necesidades de los bici-usuarios que  evoluciona para generar espacios de reactivación económica sensibilización vial en articulación con INDEPORTES, IDECUT, LICORERA DE CUNDINAMARCA Y CAMARA DE COMERCIO DE BOGOTA  </t>
  </si>
  <si>
    <t>Desarrollar la estrategia Gestores de promoción de seguridad vial -GPS</t>
  </si>
  <si>
    <t>Se realizo el aporte de l estategia GPS en el desarrollo de pedagogia vial en el corredor calle 13 a los biciusuarios que utilizaran este corredor con la nueva dotacion de bicicarril  en el costado sur</t>
  </si>
  <si>
    <t>Desarrollar la estrategia del programa de apropiación y pedagogía enel transporte Multimodal. Previsión y prevención Vial</t>
  </si>
  <si>
    <t>Se establecio y se llevo acabo el  programa de Flora y Fauna liderado por la Secretaria de Transporte y Movilidad del Departamento de Cundinamarca, a la fecha ha logrado  impactar de forma positiva a la comunidad en 63 Municipios caracterizados en el cuidado y protección de la Flora y la Fauna</t>
  </si>
  <si>
    <t>2409025</t>
  </si>
  <si>
    <t>convenio interadministrativo con el municipio de Gachancipa Estrategia GPS</t>
  </si>
  <si>
    <t>2499</t>
  </si>
  <si>
    <t>2020004250366</t>
  </si>
  <si>
    <t>2499064</t>
  </si>
  <si>
    <t>Formular la Política Pública de Movilidad en Cundinamarca.</t>
  </si>
  <si>
    <t>Política Pública formulada</t>
  </si>
  <si>
    <t>DIAGNOSTICO ESTADISTICO</t>
  </si>
  <si>
    <t>OFICINA DE PROYECTOS ESPECIALES SITM</t>
  </si>
  <si>
    <t>Se encuentra en elaboracion del  Documento técnico Fase investigativa y elaboración del diagnóstico de la construcción de la política pública de movilidad para el departamento de Cundinamarca</t>
  </si>
  <si>
    <t>2404</t>
  </si>
  <si>
    <t>2020004250370</t>
  </si>
  <si>
    <t>2404002</t>
  </si>
  <si>
    <t>Construir el sistema de transporte férreo de pasajeros - Regiotram de Occidente.</t>
  </si>
  <si>
    <t>Regiotram de Occidente construido</t>
  </si>
  <si>
    <t>Infraestructura vial</t>
  </si>
  <si>
    <t>Dar cumplimiento con el pago de subvencion  contribuyendo a la  Construcción del sistema de transporte férreo de pasajeros regiotram de occidente en el departamento de Cundinamarca</t>
  </si>
  <si>
    <t>2401</t>
  </si>
  <si>
    <t>2020004250336</t>
  </si>
  <si>
    <t>2401074</t>
  </si>
  <si>
    <t>Construir la extensión de la troncal NQS del SITM a Soacha fases II y III.</t>
  </si>
  <si>
    <t>Extensión de la troncal NQS del SITM a Soacha fases II y III construida</t>
  </si>
  <si>
    <t>Adquisición predial y plan de reasentamiento y renocimiento.</t>
  </si>
  <si>
    <t xml:space="preserve">Dar cumplimiento con el pago de subvencion  contribuyendo a la Construccion en la face dos y tres de transmilenio en el municipio de soacha </t>
  </si>
  <si>
    <t>2408</t>
  </si>
  <si>
    <t>2021004250689</t>
  </si>
  <si>
    <t>2408018</t>
  </si>
  <si>
    <t>Estructurar el proyecto de transporte masivo del corredor férreo del norte (Zipaquirá - Bogotá).</t>
  </si>
  <si>
    <t>Proyecto estructurado y contratado</t>
  </si>
  <si>
    <t>Elaborar estudios y Diseños a nivel de Factibilidad</t>
  </si>
  <si>
    <t>Dar cumplimiento y gestion en el pago de subvencion El 15 de diciembre 2021 se aprueba bajo el CDP (certificado de disponibilidad presupuestal)  numero 7100019591 por valor de $4.200.000.000  Millones bajo la supervisión de la Secretaria de transporte y Movilidad.</t>
  </si>
  <si>
    <t>2020004250359</t>
  </si>
  <si>
    <t>2408022</t>
  </si>
  <si>
    <t>Mantener la operación del ente gestor de los proyectos de transporte masivo regional.</t>
  </si>
  <si>
    <t>Ente gestor en operación</t>
  </si>
  <si>
    <t>Contratar servicios profesionales</t>
  </si>
  <si>
    <t>Se realizaron los aportes de subvención con el objeto de cumplir la meta 353 de mantenimiento de la operación del ente gestor en los proyectos de transporte masivo regional, Regiotram de Occidente y Extensión Transmilenio NQS Fase II y III, bajo la supervisión de la Secretaria de Movilidad.</t>
  </si>
  <si>
    <t>2407</t>
  </si>
  <si>
    <t>2020004250357</t>
  </si>
  <si>
    <t>2407004</t>
  </si>
  <si>
    <t>Implementar un plan maestro de movilidad a nivel departamental con dimensión municipal y regional.</t>
  </si>
  <si>
    <t>Asesoría territorial para implementación de planes municipales demovilidad, infraestructuras, mantenimiento en vías férreas, en eldepartamento</t>
  </si>
  <si>
    <t>2407006</t>
  </si>
  <si>
    <t>Definición del documento metodológico para el tratamiento de esteobjetivo, construcción de infraestructuras físicas, estudios y diseños</t>
  </si>
  <si>
    <t xml:space="preserve">La Secretaria de Transporte y Movilidad viene desarrollando un trabajo articulado generando avances en la construcción del Plan Maestro de Movilidad del Departamento abordando cada una de las etapas necesarias de acuerdo a la resolución 20203040015885 del Ministerio de Transporte </t>
  </si>
  <si>
    <t>2407008</t>
  </si>
  <si>
    <t>Espacio público , vías internas, interventoría, seguridad vialformulación del plan maestro de movilidad a nivel departamental condimensión municipal y regional</t>
  </si>
  <si>
    <t>Se suscribe convenio interadministrativo con un valor de ($ 1.781.060.000.oo) con la Secretaria de transporte y movilidad, La Policía  Nacional  a través del Departamento de Policía Cundinamarca   Seccional de Tránsito y Transporte Cundinamarca se comprometen en el ámbito  de sus precisas competencias, a aunar esfuerzos, para la regulación y control del Tránsito y Transporte en las vías a cargo.</t>
  </si>
  <si>
    <t>2020004250269</t>
  </si>
  <si>
    <t>2499052</t>
  </si>
  <si>
    <t>Implementar la estrategia "Me muevo por Cundinamarca" para modernizar los procesos de trámites y servicios al ciudadano de la Secretaría de Movilidad.</t>
  </si>
  <si>
    <t>Seguimiento por parte de interventoría</t>
  </si>
  <si>
    <t>Seguimiento por parte de la interventoria de la Decretaria de Transporte y Movilidad</t>
  </si>
  <si>
    <t>2499063</t>
  </si>
  <si>
    <t>Se contratará personal de apoyo para cada una de la sede deservicios.</t>
  </si>
  <si>
    <t>DIRECCIÓN DE SERVICIOS DE LA MOVILIDAD SEDES OPERATIVAS EN TRÁNSITO</t>
  </si>
  <si>
    <t xml:space="preserve"> La secretaría de transporte y movilidad de Cundinamarca cuenta con 11 sedes operativas activas y la creación de (3) sedes operativas ubicadas en los municipios de Arbeláez, Puerto Salgar en trámite Tocancipá</t>
  </si>
  <si>
    <t>1124</t>
  </si>
  <si>
    <t>SECRETARIA DE AGRICULTURA Y DES.RURAL</t>
  </si>
  <si>
    <t>2020004250257</t>
  </si>
  <si>
    <t>1702007</t>
  </si>
  <si>
    <t>Implementar 700 proyectos productivos agropecuarios sostenibles dirigidos a la población víctima del conflicto armado.</t>
  </si>
  <si>
    <t>Proyectos productivos implementados</t>
  </si>
  <si>
    <t>Establecer proyectos Productivos para la generación de ingresos a lasVíctimas del Conflicto Armado</t>
  </si>
  <si>
    <t>DIRECCIÓN DE DESARROLLO RURAL</t>
  </si>
  <si>
    <t>144 familias víctimas del conflicto armado cundinamarquesas poseedoras de predios rurales beneficiadas a través del fortalecimiento de sus sistemas productivos con equipos y elementos para sus proyectos permitiendo disminuir sus costos de producción y volviéndolos más competitivos en el mercado. Se hizo entrega de: Guadañadoras, fumigadoras de espalda a motor, fumigadoras estacionarias,  tejas de zinc, comederos, bebederos para aves, rollos de malla, tanques plásticos, electrobomba periférica, aisladores, bandejas de germinación, estibas plásticas, entre   otros y por parte de los municipios acompañamiento técnico</t>
  </si>
  <si>
    <t>2020004250271</t>
  </si>
  <si>
    <t>1708041</t>
  </si>
  <si>
    <t>Apoyar 116 municipios servicio de AT/EA Apoyar en los 116 municipios la prestación del servicio de asistencia técnica y extensión agropecuaria.</t>
  </si>
  <si>
    <t>Municipios con apoyo en asistencia tecnica y extensión agropecuaria.</t>
  </si>
  <si>
    <t xml:space="preserve">Adquirir equipos, maquinaria, elementos e insumos para elfortalecimiento de la transferencia de tecnologìa y asistenciatécnica
</t>
  </si>
  <si>
    <t>OFICINA DE INNOVACIÓN Y TRANSFERENCIA DE TECNOLOGÍA</t>
  </si>
  <si>
    <t xml:space="preserve">Se hizo la entrega de 56 motos en 55 municipios del departamento como dotación los cuales ayudarán a lograr una mejor eficiencia en la prestación del servicio de asistencia técnica y extensión rural. 
Se han realizado 7 actividades de transferencia de tecnología a través de las siguientes capacitaciones con el SENA
Eventos de divulgación tecnológica:
1. CONVERSATORIO PROCEDIMIENTO Y DOCUMENTACIÓN PARA LA  HABILITACIÓN EPSEAS- LEY 1876 Dictado en el municipio Fusagasugá donde participaron 120 personas curso con un costo estimado de $ 14.592.000 
2. FORTALECIMIENTO DE CAPACIDADES PARA EXTENSIONISTAS dictado en el municipio de Chía donde participaron 212 personas curso con un costo estimado de $ 25.779.200
Extensionistas capacitados dirigido a los 116 municipios del departamento:
1. DIAGNOSTICO DE LA ZONA DE ESTUDIO, LA ORGANIZACION Y EMPRESA AGROPECUARIA RURAL: participaron 141 personas con un costo estimado de $ 17.145.600
2. ORIENTACION DE PLANES DE INTERVENCION EN LAS EMPRESAS U ORGANIZACIONES RURALES: participaron 291 personas con un costo estimado de $ 35.385.600
3. ELABORACION DEL PLAN DE INTERVENCION PARA LA PRESTACION DEL SERVICIO DE EXTENSION AGROPECUARIA: participaron 264 personas con un costo estimado de $ 32.102.400
4. IMPLEMENTACION DE PLANES COMUNITARIOS EN LAS ORGANIZACIONES RURALES: participaron 61 personas con un costo estimado de $ 7.296.000
Convocatoria de formación a extensionistas de Cundinamarca Tema: Diagnóstico de la zona de estudio, la organización y/o la empresa rural participaron 57 personas con un costo estimado de $ 6.931.200
Total Gestionado con el SENA $ 139.232.000
Así mismo  se desarrollaron 2 capacitaciones por medio de la ANDI de la siguiente manera:
1. Mentes fértiles participación de 120 productores de los municipios Agua de Dios, Viotá, Fosca, San Antonio de Tequendama, Silvana y El Rosal con un costo de $ 18.000.000
2. Cuidagro participación de 80 productores de los municipios de Paime, Pandi, Tocaima y Anapoima con un costo estimado de $ 12.000.000
Total Gestionado con la ANDI: $ 30.000.000
Se aprobó por parte de la Asamblea Departamental mediante la ordenanza 061 de Agosto de 2021 el Plan Integral de Desarrollo Agropecuario y rural con Enfoque Territorial (PIDARET) el cual es una herramienta de planificación agropecuaria con proyección a 20 años.
</t>
  </si>
  <si>
    <t>SENA - ANDI</t>
  </si>
  <si>
    <t>2020004250215</t>
  </si>
  <si>
    <t>Intervenir 8 entornos de desarrollo rural agropecuario con enfoque territorial.</t>
  </si>
  <si>
    <t>Entornos de desarrollo rural agropecuario intervenidos</t>
  </si>
  <si>
    <t>ESTABLECER PROYECTOS AGROPECUARIOS</t>
  </si>
  <si>
    <t>entrega de 152 Kit agropecuarios para los proyectos agropecuarios de los 8 municipios intervenidos atendiendo a igual cantidad de familias</t>
  </si>
  <si>
    <t>IMPLEMENTAR PROGRAMAS DE RIEGO INTRAPREDIAL</t>
  </si>
  <si>
    <t xml:space="preserve">entrega de 38 tanques de agua  de 2.000 litros cada uno </t>
  </si>
  <si>
    <t>IMPLEMENTAR PROGRAMAS DE SEGURIDAD ALIMENTARIA</t>
  </si>
  <si>
    <t>Se brindo programas en seguridad alimentaria a 152 familias de los 4 entornos atendidos que comprenden los municipios de: Machetá, Tibirita, Junín, Gama, Guaduas, Caparrapí, Fómeque y Ubaque</t>
  </si>
  <si>
    <t>2021004250349</t>
  </si>
  <si>
    <t>1702014</t>
  </si>
  <si>
    <t>Suministrar 300 kits productividad agrop. Suministrar 300 kits para el mejoramiento de la productividad agropecuaria (equipos, herramienta o maquinaria).</t>
  </si>
  <si>
    <t>Kits suministrados para el mejoramiento de la productividad agropecuaria</t>
  </si>
  <si>
    <t>Dotar de maquinaria, equipos, herramientas e insumos para laproducción primaria pecuaria.</t>
  </si>
  <si>
    <t>DIRECCIÓN DE PRODUCCIÓN Y COMPETITIVIDAD RURAL</t>
  </si>
  <si>
    <t>Se entrego un total de 78 kits pecuarios apoyando a 19 alcaldias, 39 asociaciones de 24 municipios y a 20 JAC de 9 municipios</t>
  </si>
  <si>
    <t>Dotar de maquinaria, equipos, herramientas e insumos para laproducción primaria agrícola.</t>
  </si>
  <si>
    <t>Se entrego un total de 23 kits Agricolas apoyando a 10 alcaldias, 12 asociaciones de 11 municipios y a 1 JAC del municipio de Fusagasugá</t>
  </si>
  <si>
    <t>2020004250241</t>
  </si>
  <si>
    <t>1702024</t>
  </si>
  <si>
    <t>Formalizar 2.000 predios rurales.</t>
  </si>
  <si>
    <t>Predios rurales formalizados</t>
  </si>
  <si>
    <t>Apoyar técnica y jurídicamente los procesos de formalización de lapropiedad rural</t>
  </si>
  <si>
    <t>la Inmobiliaria entregó diagnostico técnico y jurídico de 629 expedientes los cuales habían sido entregados por la Secretaría de Agricultura y Desarrollo Rural para revisión de los cuales 351 de ellos son viables y 278 no lo son. Así mismo se hizo una segunda entrega de documentación para revisión y análisis de 267 expedientes  provenientes de los municipios de Nemocón, Cachipay, Villeta, Bituima, Suesca y Nilo de los cuales la Inmobiliaria entrego informe también de diagnóstico  técnico y jurídico donde 105 expedientes tienen viabilidad y 162 no. Con los expedientes que están viabilizados se comenzará el proceso de formalización en la vigencia 2022 así como también se adelantará ante la Honorable Asamblea Departamental de Cundinamarca la modificación del artículo segundo de la Ordenanza 098 de 2019 para ampliar del plazo otorgado</t>
  </si>
  <si>
    <t>Si bien es cierto la meta en plan indicativo no se movio porque no se formalizo ningun predio, en Plan de acción si se cumplio con lo programado toda vez que la actividad habla de apoyo tecnico y juridico en el proeso de formalización y eso sí se realizó con la inmobiliaria. Por otro lado el convenjio tuvo prorroga hasta junio de 2022 y se constituyo reserva de ahí que el valor facturado este por debajo del valor del RPC</t>
  </si>
  <si>
    <t>2020004250210</t>
  </si>
  <si>
    <t>1703006</t>
  </si>
  <si>
    <t>Atender 5.000 pequeños y medianos productores con Instrumentos financieros e Incentivos relacionados con el crédito agropecuario y rural y fortalecimiento en educación financiera que permitan mejorar sus sistemas productivos.</t>
  </si>
  <si>
    <t>Pequeños y medianos productores atendidos con instrumentos de financiación</t>
  </si>
  <si>
    <t>Aportar recursos económicos destinados a subsidiar los interesescorrientes de créditos destinados a financiar proyectos agropecuariosque se desarrollen en el Departamento de Cundinamarca (TASACUND).</t>
  </si>
  <si>
    <t xml:space="preserve">Con relación al componente de LECCUND – Subsidio a la tasa, se tiene una ejecución de recursos por la suma de $3.804.539.721 que apalancan 2.793 operaciones de crédito por valor de $32.051.009.000, cuyos destinos con mayor participación son: Capital de trabajo UPC, papa, sostenimiento ceba bovina, fríjol, caña panelera, cebolla cabezona, frutales, siendo los municipios con mayor colocación Yacopí, La Peña, Villapinzón, Gutiérrez, Fosca, Guaduas, La Mesa, Caparrapí, Vergara, entre otros. El programa de crédito con mayor representación es la LEC EL CAMPO NO PARA, línea dirigida a la atención de la emergencia sanitaria por Covid, con 1.418 operaciones de crédito, seguida de SECTORES ESTRATÉGICOS con 469 y Mujer y Joven Rural con 170.
</t>
  </si>
  <si>
    <t>Aportar recursos económicos destinados al ICRCUND para lacofinanciación o apoyo económico de proyectos agropecuariosfinanciados a través del crédito que se ejecuten en el Departamento deCundinamarca .</t>
  </si>
  <si>
    <t xml:space="preserve">A través del Incentivo Territorial ICRCUND se ha beneficiado 351 productores con una inversión de $895.607.824 que apalancan operaciones de crédito por la suma de $4.391.428.534. Con toda la inversión de los 403 productores por valor de $1.020.348.854 que apalancan operaciones de crédito por la suma de $5.017.420.534. Entre los destinos con mayor demanda se encuentra: Retención de vientres, caña panelera, café, compra de animales de labor entre otros, siendo los municipios con mayor apropiación de este instrumento Caparrapí, Vergara, Cabrera, Villeta y Guaduas entre los 57 primeros beneficiados con este incentivo. </t>
  </si>
  <si>
    <t>2020004250266</t>
  </si>
  <si>
    <t>1702016</t>
  </si>
  <si>
    <t>Contribuir con 280 eventos agropecuarios Contribuir con 280 eventos del sector agropecuario de carácter municipal, departamental, nacional e internacional.</t>
  </si>
  <si>
    <t>Eventos del sector agropecuario con contribución del depto.</t>
  </si>
  <si>
    <t>Apoyar iniciativas empresariales que fomenten la asociatividad</t>
  </si>
  <si>
    <t xml:space="preserve">2 eventos e iniciativas empresariales que fomentan la asociatividad como preámbulo al apoyo en la comercialización de productos generados por asociaciones a través de:
* Capacitación en Medina en temas organizacionales, administrativos  y psicosociales beneficiando a 15 productores del sector agropecuario.
* Capacitación en Gobernanza efectiva en las asociaciones agropecuarias de Cundinamarca apoyando a asociaciones de 35 municipios del departamento Sasaima, Ubaté, El Rosal, Caparrapí, Chipaque, Villeta, Chocontá, Pacho, Nimaima, Bituima, San Juan de Rio seco, mesitas del colegio, la mesa, Gutiérrez, Arbeláez, Madrid, Facatativá, Cabrera, Soacha, Fusagasugá, Supatá, Utica, Chaguaní, Chía, Silvania, Guasca, Zipaquirá, Venecia, Cota, Carmen de Carupa, la Palma, Tocaima, Cáqueza y Subachoque de manera virtual beneficiando a 59 productores y en Fómeque la capacitación fue presencial beneficiando a 25 productores.
</t>
  </si>
  <si>
    <t>1702017</t>
  </si>
  <si>
    <t>Cofinanciar la realización de eventos de comercialización,posicionamiento y promoción de productos del sector agropecuario delDepartamento</t>
  </si>
  <si>
    <t>Se realizaron 53 mercados campesinos en 11 localidades de Bogotá donde se beneficarion a 321 productores cundinamarqueses quienes vendieron 39,407 kilos en productos como hortalizas, verduras, frutas, tuberculos y plátanos con ventas aproximadas de $ 417,405,335
Con la adición de recursos se apoyo 7 mercados campesinos adicionales en 4 localidades de bogota apoyando a 55 productores cundinamarqueses vendiendo 18,272 kilos en productos como Hortalizas, Verduras, Frutas, Tubérculos y Plátano con ventas aproximadas de $ 38,959,467</t>
  </si>
  <si>
    <t>1702038</t>
  </si>
  <si>
    <t>Apoyar iniciativas empresariales que fomenten la comercialización deproductos generados por asociaciones de productores</t>
  </si>
  <si>
    <t xml:space="preserve">Se realizaron: 4 ruedas de negocios 
• A través de la Estrategia de Compras Públicas de Alimentos del Distrito Capital actividad desarrollada en articulación entre la SDDE, la SDIS y la Gobernación de Cundinamarca, Este evento estuvo dirigido a operadores de los programas alimentarios de la SDIS, principalmente de Comedores Comunitarios y CI. Alliance como operador de canasta. Como producto de esta jornada se generaron acuerdos de negociación cuyo valor se estima en más de 100 Millones de pesos mensuales, comercializando productos como: frutas, verduras, hortalizas, tubérculos, lácteos, panela, frijol, arroz, entre otros beneficiando a 18 organizaciones con 76 asociados de 14 municipios (Madrid, Carmen de Carupa, Zipaquirá, Chocontá, La Calera, Susa, Subachoque, Zipacón, Nocaima, Ubalá, Sasaima, Villeta, Silvania, Gutiérrez)
• El 9 de septiembre desde el Centro de Innovación y Desarrollo – CID  en el municipio de Funza se desarrolló otra rueda de negocios en homenaje  al día internacional de la agricultura con el objetivo de brindar a los pequeños productores la oferta de  sus productos sin intermediación y que sus ventas sean directamente al consumidor final beneficiando a 881productores de 11 municipios (Gutiérrez, Tena, Chipaque, Sasaima, Tocaima, Nocaima, Ubalá, Zipaquirá, Guasca, Villeta y La Mesa).
• El 17 de septiembre se realizó rueda de negocios en el municipio de la Mesa en el Polideportivo Luis Carlos Galán Sarmiento  ofertando productos como aguacate, mango, plátano, banano, cítricos entre otros también como una oportunidad de acercar a los demandantes a productos típicos de la región y a precios justos beneficiando a 180 productores 9 municipios (Cachipay, Anolaima, Anapoima, Tena, Apulo, El Colegio, Viotá, San Antonio de Tequendama y Quipile.
• El 23 de noviembre en la plaza de artesanos se realizó rueda de negocios con la Secretaria de Desarrollo Económico como fortalecimiento en mercados de proximidad y circuitos de comercialización a las familias participantes de ZODAS convenio con la RAPE beneficiando a 162 productores
Circuitos Cortos 1 evento
• Como  ayuda a todo el proceso de reactivación económica el 10 de septiembre de 2021 en la Central de Abastos del Municipio de Villeta se realizó circuitos cortos de comercialización en productos  como espárragos, mix de berrys, zarzamora, frambuesas rojas y amarillas europeas, uvilla, arándanos, quesos gourmet, semillas de chía y finas hierbas, orellanas, yogurt griego de frambuesa y otros como una muestra de productos poco convencionales pero que han venido ganando territorio en el departamento de Cundinamarca y como apuesta al rescate de nuestros productores agropecuarios donde se benefició a 6 productores de 3 municipios cundinamarqueses (Villeta, Madrid y Bojacá)
Agro vitrina: 29 eventos realizados de mercados campesinos, realizados en las instalaciones de la Gobernación de Cundinamarca donde se han beneficiado a 587 productores de 30 municipios del departamento.
Agroexpo realizado en Corferias del 22 de octubre al 1 de noviembre beneficiando a 254 productores de 19 municipios (Chipaque, La Mesa, Sasaima, Pacho, Carmen de Carupa, Zipaquirá, Chocontá, La Calera, Susa, Subachoque Zipacón, Ubalá, San Antonio de Tequendama, Sibaté, Madrid, Facatativá, Sutatáusa, Silvania y Apulo)
Expolana realizado en el municipio de Cucunubá donde realizamos un acompañamiento al evento.
Como apoyo al fomento organizativo y asociativo  de la agricultura campesina, familiar y comunitaria y para el fortalecimiento de canales de mercado para el sector agropecuario promoviendo la reactivación económica, se realizó la entrega de Kits para mercados campesinos y  ferias ganaderas así:
Kits de mercados campesinos (30 eventos): beneficiando a 30 municipios con Kits que contenían elementos como: carpas, mueble stand, canastillas, mesas plegables, caretas de protección facial, trajes anti fluidos, delantales, manteles entre otros, beneficiando a 521 productores y 24 alcaldías con una inversión de $ 665.611.096
Ferias Ganaderas (20 eventos): Se apoyó a 18 municipios con Kits que contenían elementos como: multipen, oxitetraciclina, fenbercur, ivermectina solucion inyectable, vermectin horse, jeringa, antihistamínico, fluxin meglumina, dipirona, streptoland, gluconato de calcio, pomada alfa, hemoparasiticida, vitaminas complejo b, reconstruyente, vitaminas y minerales, antiparasitarios, tula sublimación, oxitetraciclina vicar, penicilina, B12 oral, albendazole, dextromin b, butazinol, ivermectina solucion inyectable, jeringa 5 ml, manila o lazo ganadero, jaquimon riata ganado, jaquimon riata caballo, jaquimon en cuero para ganado, capa con capucha impermeable, maletin térmico, prenda poncho, gorra, canguro de pierna, kit de aseo equino, kit basico de herrera, Kit tereque, portadiablo, alicate diablo, tijera yunque, tabla destetadora entre otros, beneficiando a 170 productores y 15 alcaldías con una inversión de $ 235.915.281
</t>
  </si>
  <si>
    <t>2020004250265</t>
  </si>
  <si>
    <t>1704001</t>
  </si>
  <si>
    <t>Implementar el sistema de planificación agropecuaria del departamento.</t>
  </si>
  <si>
    <t>Sistema de Planificación Agropecuario departamental implementado</t>
  </si>
  <si>
    <t>Adquisición de cartográfia</t>
  </si>
  <si>
    <t>OFICINA ASESORA DE PLANEACIÓN AGROPECUARIA</t>
  </si>
  <si>
    <t>Por medio del convenido con el nstituto Geográfico Agustín Codazzi – IGAC se logro la cartografia de la provincias de Almeidas y Ubaté</t>
  </si>
  <si>
    <t>1704006</t>
  </si>
  <si>
    <t>Elaboración y actualización de estudios para la planificaciónagropecuaria del Departamento:</t>
  </si>
  <si>
    <t xml:space="preserve">*A través del convenio interadministrativo que se celebró con La Corporación Colombiana de Investigación Agropecuaria – AGROSAVIA, el cual se prorrogó hasta el primero de junio de la vigencia 2022 dado que por factores externos como: (1)  Mediante el Decreto 384 del 2 de noviembre  se declara situación de calamidad pública en el Departamento de Cundinamarca por efectos de las lluvias intensas que se están presentando y ha obstruido las actividades de muestreo  ya que los cultivos más afectados representan el 65% de los establecidos en el convenio. (2) De las 2.900 muestras de suelo del convenio solo se han podido realizar 1.740 debido a los problemas de lluvias (3)  dada la humedad del campo con que están llegando al laboratorio las muestras tomadas, implica un tiempo adicional en el secado de las mismas  y por lo tanto los días de procesamiento  se han visto afectados de acuerdo al cronograma de entregas y por lo tanto se generan retrasos en los planes de fertilización y mapeo digital, entro otros y por lo tanto  no se han podido desarrollar el total de actividades contempladas en el convenio. Teniendo en cuenta lo anterior el proceso en general de avance del proceso es del 50%, y en la vigencia 2022 se desarrollará las actividades faltantes. El total de estudio es de 2.900 muestras de suelo de 41 municipios cundinamarqueses, lo que permitirá toma de decisiones más asertivas en temas de análisis de fertilización y  disponibilidad de nutrientes logrando una disminución de pérdidas en fertilizantes para los cultivos en los diferentes sistemas productivos de la región. Dentro del proceso de estudio está la georreferenciación y mapeo digital de los beneficiarios. Con este proceso se beneficiaran 2.900 productores y la inversión realizada por parte del Departamento ha sido de $ 675.208.741 y una cofinanciación con AGROSAVIA por valor de $ 203.446.041.
*Se realizó convenio interadministrativo con el Instituto Geográfico Agustín Codazzi – IGAC para elaborar el mapa de cobertura de la tierra y uso de suelo a escala 1:25 000 en las provincias de Almeidas y Ubaté lo que permitirá conocer la distribución geográfica de los recursos naturales y su caracterización física y química  del suelo de estas 2 provincias brindando una planificación orientada al desarrollo territorial de la región, beneficiando a 17 municipios con una inversión por parte del Departamento de $ 211.791.259 y una cofinanciación por parte del IGAC de $ 90.767.682 para un total de $ 302.558.941.
El </t>
  </si>
  <si>
    <t xml:space="preserve">AGROSAVIA e IGAC Cofinanciación </t>
  </si>
  <si>
    <t>No se facturo el 100% de los RPC generados toda vez que el convenio que se genero con Agrosavia tuvo una prorroga y por ende se genero reserva</t>
  </si>
  <si>
    <t>1704023</t>
  </si>
  <si>
    <t>Realizar evaluaciones agropecuarias a traves de aplicativos para elmanejo y operatividad</t>
  </si>
  <si>
    <t>La evaluación agropecuaria se terminó de revisar y consolidar la información de los años 2019 y 2020 sin embargo la publicación de las estadísticas se realizará en la vigencia 2022.</t>
  </si>
  <si>
    <t>Todo el tema de evaluaciones agropecuarias se realizó en su totalidad y estos recursos que se habian dejado era para la publicación fisica del libro que por tiempo no se logró y será publicado en la vigencia 2022</t>
  </si>
  <si>
    <t>1702010</t>
  </si>
  <si>
    <t>Intervenir 42 distritos de riego legalmente constituidos en el departamento.</t>
  </si>
  <si>
    <t>Distritos de riego intervenidos</t>
  </si>
  <si>
    <t>Apoyar la rehabilitación y adecuación de distritos de riego o drenaje</t>
  </si>
  <si>
    <t>Se hizo la entrega a 11 distritos de riego nuevos en los municipios de Cachipay (2 Asociaciones), Ubaque (2 Asociaciones), Fómeque (2 Asociaciones), Fúquene (1 Asociación), Fusagasugá (2 Asociaciones), Pasca (1 Asociación) y Choachí (1 Asociación). Así mismo se entregó a 8 asociaciones más que ya habían sido atendidas en el 2020 otros suministros que habían quedado pendientes por temas de recursos en los municipios de: Anolaima (1 Asociación), Cachipay (1 Asociación), Ubaque (1 Asociación), Fómeque (1 asociación), Pasca (1 Asociación), Suesca (1 Asociación) y Choachí (2 Asociaciones). El total de beneficiados fue de 1.468 productores nuevos y 741 productores antiguos atendidos en 2020 para un total de 2.209 beneficiarios.</t>
  </si>
  <si>
    <t>Proveer a 350 predios rurales con reservorios que permitan almacenamiento y manejo eficiente del agua para uso agropecuario.</t>
  </si>
  <si>
    <t>Predios con reservorios de agua</t>
  </si>
  <si>
    <t>Realizar la construcción, adecuación o instalación de reservorio deagua según sea el caso</t>
  </si>
  <si>
    <t>Se realizó la entrega e instalación de 269 reservorios lo que permite el uso y manejo eficiente del recurso hídrico ya que el tener este almacenamiento de agua se logra la continuidad en la producción agropecuaria. Los reservorios que se instalaron son de tipo australiano los cuales son desarmables con una capacidad de acopio entre 20.000 y 25.000 litros cada uno. La cantidad de beneficiarios es de 3.228 personas de 26 municipios</t>
  </si>
  <si>
    <t>1703009</t>
  </si>
  <si>
    <t>Benef 14000 prod agrop gestión del riesg Beneficiar 14.000 productores agropecuarios en prevención, atención, mitigación, recuperación por emergencias y desastres; y con instrumentos e incentivos de riesgo agropecuario y rural que permitan proteger sus inversiones y actividades.</t>
  </si>
  <si>
    <t>Productores beneficiados</t>
  </si>
  <si>
    <t>Aportar recursos económicos destinados a cofinanciar el seguro decosecha de proyectos agrícolas.</t>
  </si>
  <si>
    <t xml:space="preserve">Se apoyó a los productores con el Incentivo al Seguro Agropecuario Territorial Cundinamarca (ISACUND) beneficiando a 745 productores rurales de 14 municipios, con un valor asegurado por la suma de $25.902.916.000, cuyo costo de la prima de seguro asciende a $2.944.346.040, de los cuales, a través del ISACUND se cubrieron $1.487.641.560. Proagro y Mapfre son las compañías aseguradoras con mayor participación en la cobertura del seguro agropecuario. De esta población 686 fueron pequeños productores con una inversión de $ 1.071.823.080 con un valor asegurado de $ 19.020.316.000 y 59 medianos productores  con una inversión  de $ 415.818.480 con un valor asegurado  de $ 6.882.400.000. Se dio cobertura con este beneficio a 1.397 hectáreas en pastos de corte  que representan a 447 productores y 1468 hectáreas en papa  en 298 productores cundinamarqueses
</t>
  </si>
  <si>
    <t>2020004250221</t>
  </si>
  <si>
    <t>1703013</t>
  </si>
  <si>
    <t>Mitigar el riesgo agropecuario apoyando los sistemas productivosafectados</t>
  </si>
  <si>
    <t>Se realizó la entrega de insumos y semillas en 85 municipios del departamento con el propósito de reactivar la economía de 13.934 productores afectados por heladas, lluvias y sequías. Así mismo se fortaleció la agricultura campesina, familiar y comunitaria del departamento en las cadenas productivas de papa, maíz, arveja, frijol, pastos de clima frio y cálido, nutrición ganadera, frutales y hortalizas.
Se hizo la entrega de:
Insumos: 1.433 toneladas de fertilizantes orgánicos, químicos y enmiendas (Cal que acondiciona el suelo, regulan su acides y estabilizan el PH)
Semillas: 2.4 toneladas de semillas 
Nutrición Ganadera: 120 toneladas de concentrado, sal y melaza</t>
  </si>
  <si>
    <t>Beneficiar a 3.000 familias mediante la estrategia ZODAS para el abastecimiento agroalimentario de Cundinamarca y la región.</t>
  </si>
  <si>
    <t>Familias beneficiadas con la estrategia</t>
  </si>
  <si>
    <t>Formalizar alianzas intersectoriales e interinstitucionales conentidades del nivel Internacional, Nacional, Departamental y Municipal</t>
  </si>
  <si>
    <t>Se formalizaron en total 6 alianzas con: Fundación Alpina, Federación Nacional de Cafeteros de Colombia, Autorinad nacional en Acuicultura y Pesca AUNAP, Colegio Mayor de Antioquia, Ministerio de Agricultura y la Region Central RAPE</t>
  </si>
  <si>
    <t>Establecer proyectos productivos de abastecimiento agroalimentariopor medio de 
circuitos cortos de comercialización y mercados deproximidad.</t>
  </si>
  <si>
    <t>Con Fundación Alpina se trabajaron centros de plantulación y siembra de setas, huertas caseras para autoconsumo y ventas en mercados de proximidad para 300 proyectos productivos.
Con Caficultores se hizo el apoyo al sistema productivo del Café cundinamarques apoyando 272 proyectos productivos
Con Pesca Artesanal se apoyo el sistema pesquero en 429 proyectos productivos de asociados de la región
Con el proceso del Conpes Lechero se apoyaron 180 proyectos productivos de 6 municipios lecheros del departamento
Con el proceso de la RAPE se apoyaron 162 proyectos productivos de 22 municipios del departamento</t>
  </si>
  <si>
    <t xml:space="preserve">Fundación Alpina - Federación Nacional de Cafeteros - INSTITUCIÓN UNIVERSITARIA COLEGIO MAYOR DE ANTIOQUIA - Ministerio de Agricultura - AUNAP - Cofinanciación </t>
  </si>
  <si>
    <t>Brindar acompañamiento técnico en la Implementación de un componenteproductivo que promueva el desarrollo y fortalecimiento de la
Agricultura Familiar</t>
  </si>
  <si>
    <t xml:space="preserve">Se hizo el acompañamiento técnico con toda la estrategia ZODAS a los 1,343 proyectos productivos fortaleciendo la Agricultura familiar y comunitaria de la región </t>
  </si>
  <si>
    <t>Focalizar áreas potenciales 
para gantizar la disponibilidad yabastecimiento agroalimentario del departamento y la región PRE</t>
  </si>
  <si>
    <t>Se focalizaron 62 municipios del departamento donde se hicieron todos los trabajos de acompañamiento tecnico, circuitos cortos de comercialización, acompañamiento social y fortalecimiento de la asociatividad</t>
  </si>
  <si>
    <t>1125</t>
  </si>
  <si>
    <t>SECRETARIA DE CIENCIA  TECNOLOGIA E INNO</t>
  </si>
  <si>
    <t>2020004250289</t>
  </si>
  <si>
    <t>3902006</t>
  </si>
  <si>
    <t>Otorgar 140 créditos condonables en formación de alto nivel para los cundinamarqueses.</t>
  </si>
  <si>
    <t>Créditos otorgados para formación de alto nivel</t>
  </si>
  <si>
    <t>Participar y acompañar la producción de documentos de investigación.</t>
  </si>
  <si>
    <t>DIRECCIÓN DE INNOVACIÓN</t>
  </si>
  <si>
    <t>Entrega de 40 becas condonables en Formación de alto nivel en maestrías para jóvenes Cundinamarqueses, beneficiando a jóvenes de 27 municipios y 14 provincias del departamento en los siguientes programas: Nueve (9) Maestrías en ingeniería y afines, Veintiún (21) Maestría en áreas de ciencias, sostenibilidad, ambiente, desarrollo rural y afines, una (1) Maestría en matemáticas, Nueve (9) Maestrías en áreas de ciencias sociales y educación.</t>
  </si>
  <si>
    <t>GOBERNACION</t>
  </si>
  <si>
    <t>2020004250267</t>
  </si>
  <si>
    <t>3904006</t>
  </si>
  <si>
    <t>Fomentar 14 semilleros de formación temprana en CTeI.</t>
  </si>
  <si>
    <t>Semilleros de Formación Temprana en CTeI fomentados</t>
  </si>
  <si>
    <t>Coordinar y conformar equipos de investigación.</t>
  </si>
  <si>
    <t>A través del Proyecto Cundinamarca Apropia la Ciencia, Tecnología e Innovación (CACTI) y el grupo de investigación de la Secretaría de CTeI se realizó la identificación y selección de semilleros de formación temprana en las 15 provincias del departamento de Cundinamarca con la conformación de comunidades de aprendizaje, se realizó fortalecimiento y transferencia de conocimiento a seis Semilleros de investigación conformados por docentes y estudiantes de los municipios de Ubaté, Sopo, Girardot, Zipaquirá, Soacha y Madrid.</t>
  </si>
  <si>
    <t>2020004250299</t>
  </si>
  <si>
    <t>3903005</t>
  </si>
  <si>
    <t>Incorporar 1.000 nuevos productores en procesos de ciencia y tecnología del sector agropecuario y agroindustrial.</t>
  </si>
  <si>
    <t>Productores incorporados a procesos CT.</t>
  </si>
  <si>
    <t>Difundir los servicios enfocados a la transferencia de conocimiento</t>
  </si>
  <si>
    <t>Con el proyecto Innovación sistema de producción de frutas/hortalizas frescas/procesadas tipo exportación con tecnología biológica /integral inocua de Cundinamarca, “FRUTAS Y HORTALIZAS". Se realizo la entrega Seis paquetes tecnológicos (Uchuva, Granadilla, Gulupa, Tomate, Aguacate Hass y Limón Tahity) y artículos de investigación y transferencia de tecnología a 1750 productores agrícolas de frutas y hortalizas del departamento de Cundinamarca. Se conformó la red de laboratorios Agrolabs de Cundinamarca que les permitirá a productores realizar pruebas analíticas autorizadas, pruebas acreditadas y pruebas con reconocimiento de Buenas Prácticas de Laboratorio en forma detallada, actualizada, consolidada, fácil de comprender y de fácil acceso a través de tecnología informática que llegue al usuario. Se gestionaron los recurso del Fondo CTeI SGR para  los convenios Fortalecimiento de la competitividad de la cadena productiva de la Guadua por medio del desarrollo e implementación de dos (2) paquetes tecnológicos para la generación de productos con valor agregado a base de carbón activado y laminados en el departamento de Cundinamarca y el proyecto Fortalecimiento de Capacidades de CTeI para la Reactivación Económica y la Transformación Productiva en Cundinamarca.
Se encuentra en proceso de ejecución el proyecto “Análisis de factores genéticos sanitarios y medio ambientales que afectan las tasas de preñez a partir de embriones invitro en el departamento de Cundinamarca. - "EMBRIONES DE GANADERÍA", beneficiando pequeños productores del sector pecuario.</t>
  </si>
  <si>
    <t>Realizar apoyo al seguimiento de los productores incorporados</t>
  </si>
  <si>
    <t>3902020</t>
  </si>
  <si>
    <t>Crear 2 actores del sistema de CTeI en el departamento.</t>
  </si>
  <si>
    <t>Actores del Sistema CTeI creados.</t>
  </si>
  <si>
    <t>Financiar procesos administrativos.</t>
  </si>
  <si>
    <t>Creación del primer actor CTeI, con la estructuración del grupo de investigación de la Secretaria de CTeI del departamento, quien a su vez  ha participado en eventos de CTeI a nivel nacional e internacional como el WEA-CITINF, OPEN INNOVATION SUMMIT 2021, se capacito a los integrantes del grupo en cuanto a metodologías y tipos de investigación, además del diseño y puesta en marcha del programa radial "Cundinamarca avanza en I+D" proyecto de generación de contenidos de comunicación social del conocimiento a través de la emisora el Dorado radio, presentando los avances de los productos que desarrolla el grupo de investigación. Se llevo a cabo la publicación de un capítulo del libro "Productos relevantes del proyecto Fortalecimiento de la competitividad del sector floricultor colombiano mediante el uso de ciencia, tecnología e innovación aplicadas en Cundinamarca. Para la creación del segundo actor se realizó el Cumplimiento de requisitos previos para el inicio, estudio previo y suscripción del Convenio del Proyecto Generación de espacios de encuentro de la sociedad con la ciencia y la tecnología “Un viaje con la ciencia en el departamento de Cundinamarca” (Centro de ciencia itinerante).</t>
  </si>
  <si>
    <t>Coordinar y conformar el grupo de investigación</t>
  </si>
  <si>
    <t>financiar actividades operativos</t>
  </si>
  <si>
    <t>Producir artículos científicos originados por el grupo deinvestigación.</t>
  </si>
  <si>
    <t>3903013</t>
  </si>
  <si>
    <t>Beneficiar 250 empresas que incorporen ciencia, tecnología e innovación.</t>
  </si>
  <si>
    <t>Empresas con incorporación CTeI</t>
  </si>
  <si>
    <t>Realizar apoyo al seguimiento a las empresas beneficiadas</t>
  </si>
  <si>
    <t>DIRECCIÓN DE GESTIÓN ESTRATÉGICA</t>
  </si>
  <si>
    <t>Con la ejecución del proyecto Implementación de Estrategias de Fomento a la Cultura y Servicios de Innovación, se beneficiaron 147 pequeñas y medianas empresas de las provincias de Sumapaz, sabana centro, Soacha y sábana occidente a través de bonos de innovación que permitieron impulsar y transformar las Mipymes del departamento los cuales ofrecieron servicios de innovación como: Prototipos y Pruebas Especializadas, Desarrollo  de Productos o Servicios Nuevos, Vigilancia Tecnológica e Inteligencia Competitiva, Servicios de Extensión Tecnológica y Propiedad Intelectual y Transferencia de Tecnología. 
Con el proyecto "Innovación mas País" se benefició a 30 empresas del sector industrial con un entrenamiento especializado y la implementación de un sistema de innovación para el mejoramiento de su competitividad, así como la vinculación a una red de confianza colaborativa y apoyada por ANDI. 
A través de la secretaría se gestionó la firma del convenio para el proyecto Fortalecimiento de Capacidades de CTeI para la Reactivación Económica y la Transformación Productiva en Cundinamarca que busca fortalecimiento de capacidades de innovación para micro y pequeñas empresas, asociaciones productivas, pequeños productores de los sectores seleccionados incrementado su nivel de innovación.</t>
  </si>
  <si>
    <t>Generar proyectos de fortalecimiento en sistemas de gestión deinnovación</t>
  </si>
  <si>
    <t>2020004250304</t>
  </si>
  <si>
    <t>3901003</t>
  </si>
  <si>
    <t>Implementar 2 herramientas de análisis y evaluación provincial en CTeI.</t>
  </si>
  <si>
    <t>Herramientas de análisis y evaluación provincial en CTeI Implementadas</t>
  </si>
  <si>
    <t>Coordinación y dirección para desarrollo del sistema de información</t>
  </si>
  <si>
    <t>Se realizó la estructuración del proyecto para la construcción de la herramienta Índice Provincial CTeI en el marco de la convocatoria de Fortalecimiento territorial ofertada por Minciencias. Proyecto que se encuentra en cumplimiento de requisitos.</t>
  </si>
  <si>
    <t>3901002</t>
  </si>
  <si>
    <t>Actualizar la Política Pública de Ciencia Tecnología e Innovación del departamento.</t>
  </si>
  <si>
    <t>Política de Ciencia Tecnología e Innovación actualizada</t>
  </si>
  <si>
    <t>fortalecer el desarrollo de política publica a traves del apoyo a la supervisión</t>
  </si>
  <si>
    <t>Participación activa en las sesiones del CODEPS con el objetivo recibir la aprobación para la formulación y actualización de la Política Pública de CTeI, de acuerdo a la metodología de gestión de PP de la secretaria de Planeación se realizaron las siguientes acciones: Activación de mesa institucional CTeI de la gobernación de Cundinamarca con la socialización del Plan Operativo, Activación de instancias de participación como el CODECTI y Consejo Regional CTeI de Sabana Centro, divulgación de la Política Pública CTeI a través de la emisora el Dorado radio, Pagina de la Gobernación y redes sociales. Inicio del Diagnostico Participativo a través del desarrollo de la mesa provincial de Medina Cundinamarca.</t>
  </si>
  <si>
    <t>3904016</t>
  </si>
  <si>
    <t>Participar en 8 eventos de innovación y tecnología.</t>
  </si>
  <si>
    <t>Eventos de innovación y tecnología con participación</t>
  </si>
  <si>
    <t>Desarrollar actividades de transferencia de conocimiento</t>
  </si>
  <si>
    <t>La Secretaría de CTeI participo en el II conversatorio” Hablemos de CTeI en Sabana Centro” realizado en el municipio de Sopó, Conto con la participación de la Exministra de ciencia, tecnología e innovación Dra. Mabel Torres Torres y la Dra. Nelly Russi Secretaria de Ciencia, Tecnología e Innovación del departamento de Cundinamarca quien socializó las acciones a desarrollar en el marco de la actualización de la Política Pública CTeI, avance en proceso de Apropiación social del conocimiento, entrega de becas en estudios de alto nivel para jóvenes cundinamarqueses, consolidación y desarrollo de proyectos que respaldan los agricultores y ganaderos para mejorar sus procesos productivos y el trabajo articulado interinstitucional identificando las capacidades y desarrollo de los actores del Ecosistema Departamental.
La Secretaría de CTeI participa como co-organizador del evento Open Innovation Summit (OISummit) 2021, Evento que busca generar relacionamiento entre los emprendedores e investigadores con empresarios e inversionistas, con el fin de generar nuevas alianzas y negocios entre las partes a través de un formato de speed dating o citas rápidas. Cundinamarca participó con 20 emprendimientos que incorporan CTeI, tuvieron la oportunidad de participar en citas de 20 minutos para presentar sus emprendimientos con inversionistas y representantes de 30 empresas nacionales e internacionales. También La Secretaría de CTeI Participo como coorganizador  con la escuela de Infantería del ejército nacional del evento internacional CITINF 2021 el cual permitió la participación de estudiantes, docentes, investigadores, miembros de las fuerzas militares, emprendedores y empresarios en un encuentro que consintió en la presentación de ponencias magistrales, artículos de revista, posters y stands que muestran el avance en ciencia, tecnología e innovación en la industria militar y el ecosistema de CTeI.</t>
  </si>
  <si>
    <t>1126</t>
  </si>
  <si>
    <t>SECRETARIA DESARROLLO INCLUSION</t>
  </si>
  <si>
    <t>2020004250348</t>
  </si>
  <si>
    <t>4102041</t>
  </si>
  <si>
    <t>Vincular a 2.500 familias del departamento a la estrategia de protección y unión familiar, con énfasis en el área rural.</t>
  </si>
  <si>
    <t>Familias vinculadas a la estrategia de protección y unión familiar</t>
  </si>
  <si>
    <t>Desarrollar acciones de cooperación y promover la celebración deconvenios para incluir a la población identificada previamente enprogramas de orientación para el desarrollo y mejoramiento de lasensibilización al emprendimiento, creación de formas empresarialesbajo criterios de produccion limpia, mitigación de bajos grados deescolaridad.</t>
  </si>
  <si>
    <t>GERENCIA PARA LA FAMILIA, INFANCIA Y ADOLESCENCIA</t>
  </si>
  <si>
    <t xml:space="preserve">Se realizo la implementacion de la estrategia una familia que progresa es una familia cundinamarquesa, con el taller "roles de padres e hijos- comunicacion asertiva", taller pareja encuentro entre iguales", primer taller virtual con adolescentes del Sistema de Responsabilidad Penal Adolescentes </t>
  </si>
  <si>
    <t>Identificar 2500 familias vulnerables del Departamento de Cundinamarcay vincularlas en acciones de mitigación de problemas de convivencia,ciudadana, violencia intrafamiliar, violación a derechos de N.N.A,pérdida de valores fortalecimiento de valores personales y familiaresy ocupación del tiempo libre</t>
  </si>
  <si>
    <t>4102042</t>
  </si>
  <si>
    <t>Ejecutar en un 50% el plan de implementación de la política pública de Familia.</t>
  </si>
  <si>
    <t>Implementación de la política pública de Familia</t>
  </si>
  <si>
    <t>Ejecutar acciones para la consolidación de la política pública defortalecimiento familiar en los 116 municipios</t>
  </si>
  <si>
    <t>Gira promoción política pública  en 116 municipios, 112 gestores capacitados - Caracterizacion de las familias del Departamento que devengan su sustento del trabajo independiente - Socializacion de la politica publica de familia en los 116 municipios de Cundinamarca - Gira provincial de politica publica  ( con articulacion con la secretatria de planeacion)</t>
  </si>
  <si>
    <t>Generar procesos de reconocimiento integral de la política Publica defamilia.</t>
  </si>
  <si>
    <t>2020004250352</t>
  </si>
  <si>
    <t>4103017</t>
  </si>
  <si>
    <t>Beneficiar a 12.000 familias con estrategias nutricionales, especialmente en el área rural y población vulnerables.</t>
  </si>
  <si>
    <t>Familias con estrategias nutricionales</t>
  </si>
  <si>
    <t>Organizar y articular las actividades administrativas y financierasque se requieren para el desarrollo y ejecución de las diferentesactividades y/o estrategias definidas y programadas, como tambiénfacilitar el ejercicio permanente de monitoreo y evaluación paraestablecer el estado de cumplimiento de las mismas y recopilar yprocesar la información que se produzca en la ejecución de cada una deellas.</t>
  </si>
  <si>
    <t>GERENCIA PARA PROGRAMAS ESPECIALES</t>
  </si>
  <si>
    <t>se realizo la ejecución de estrategia nutricional para beneficiar a por lo menos 12.000 familias vulnerables  especialmente del área rural del departamento de Cundinamarca durante la vigencia 2021</t>
  </si>
  <si>
    <t>Entrega de paquetes alimentarios para familias en condición devulnerabilidad de la zona rural del Departamento de Cundinamarca</t>
  </si>
  <si>
    <t xml:space="preserve">IGLESIA JESUCRISTO RESUCITADA </t>
  </si>
  <si>
    <t>Fortalecimiento técnico y profesional de las actividades destinadas alcumplimiento de la entrega de alimentos a las familias vulnerables,así como su capacitación.</t>
  </si>
  <si>
    <t>2020004250374</t>
  </si>
  <si>
    <t>4102016</t>
  </si>
  <si>
    <t>Bnficiar 4686 NNA con riesg desnutri Beneficiar a 4.686 niños y niñas menores de 5 años con riesgo de desnutrición con complementos nutricionales.</t>
  </si>
  <si>
    <t>Niños y niñas de la primera infancia beneficiados</t>
  </si>
  <si>
    <t>Entrega de paquetes alimentarios para niños y niñas menores de 5 añoscon riesgo de desnutrición con complementos nutricionales.</t>
  </si>
  <si>
    <t>Junto con la Caja de COMPENSACION COMPENSAR  se pretende firmar un Convenio de Asociación a fin de beneficiar 188 niños de 0 a 5 años de edad a y así lograr regular su estado nutricional.   Inicialmente en los municipios de  Caparrapi Yacopi La Palma La Peña Guaduas y Villeta. Se encuentra en tramite precontractual</t>
  </si>
  <si>
    <t>Beneficiar 4000 madrs con complem nutrci Beneficiar a 4.000 madres gestantes y lactantes con bajo peso con complementos nutricionales.</t>
  </si>
  <si>
    <t>Madres gestantes y lactantes beneficiadas</t>
  </si>
  <si>
    <t>Entrega de paquetes alimentarios 8.000 madres gestantes y lactantescon bajo peso con complementos nutricionales.</t>
  </si>
  <si>
    <t>GERENCIA PARA LA ATENCION DE GRUPOS ETNICOS Y COMUNIDAD LGBTI</t>
  </si>
  <si>
    <t xml:space="preserve">1. firma de convenios con los 8 municipios, firma de actas de incios con 8 municipios </t>
  </si>
  <si>
    <t>Fortalecimiento técnico y profesional de las actividades destinadas alcumplimiento de la entrega a las madres gestantes, así como sucapacitación.</t>
  </si>
  <si>
    <t>2. Seguimiento plan de acción programas habitante de calle y en calle a Fusagasuga, Giradot, Funza, Madrid y La mesa.</t>
  </si>
  <si>
    <t>2020004250335</t>
  </si>
  <si>
    <t>4102037</t>
  </si>
  <si>
    <t>Implementar en 8 municipios la atención integral psicosocial del habitante de calle y en calle con prevalencia de niños, niñas y adolescentes.</t>
  </si>
  <si>
    <t>Municipios con atención psicosocial del habitante de calle y en calle</t>
  </si>
  <si>
    <t>Brindar apoyo psicosocial a los diferentes grupos en condición de habitabilidadde la calle ajustado a la Política Pública Social Para Habitante De Calle –PPSHC nacional apuntándole al desarrollo integral de esta población.</t>
  </si>
  <si>
    <t>3.Asistencia técnica municipios de Fusagasuga y Girardot</t>
  </si>
  <si>
    <t>2020004250458</t>
  </si>
  <si>
    <t>4102047</t>
  </si>
  <si>
    <t>Implementar en los 116 municipios, estrategias de seguimiento y evaluación del plan departamental de erradicación de trabajo infantil.</t>
  </si>
  <si>
    <t>Municipios con estrategias implementadas</t>
  </si>
  <si>
    <t>Estrategias de implementación del plan departamental de erradicaciónde trabajo infantil en los 116 municipios del Departamento</t>
  </si>
  <si>
    <t>4102043</t>
  </si>
  <si>
    <t>Realizar 15 intercambios de roles culturales de niños, niñas y adolescentes entre las diferentes etnias.</t>
  </si>
  <si>
    <t>Intercambios realizados</t>
  </si>
  <si>
    <t>Realizar eventos de intercambios de roles culturales de niños, niñas yadolescentes entre las diferentes etnias.</t>
  </si>
  <si>
    <t>En elaboración plan de trabajo y coordinación con Gerencia de Etnias</t>
  </si>
  <si>
    <t>4102006</t>
  </si>
  <si>
    <t>Garantizar 70 espacios lúdico pedagógicos en los municipios priorizados.</t>
  </si>
  <si>
    <t>CDI y Ludotecas dotadas</t>
  </si>
  <si>
    <t>Dotación de espacios lúdicos recreativos que permita a niños y niñasel juego libre y su participación en actividades lúdico formativas,que fomenten sus valores como seres humanos y propicien competencias,habilidades y conductas adecuadas para su desarrollo integral y lasana convivencia con otros miembros de su comunidad.</t>
  </si>
  <si>
    <t>Diagnóstico de espacios lúdico pedagógicos en 88 municipios</t>
  </si>
  <si>
    <t>Organizar y articular las actividades administrativas y financierasque se requieren para el desarrollo y ejecución de las diferentesactividades y/o estrategias definidas y programadas, como tambiénfacilitar el ejercicio permanente de monitoreo y evaluación paraestablecer el estado de cumplimiento de la mismas y recopilar yprocesar la información que se produzca en la ejecución de cada una deellas</t>
  </si>
  <si>
    <t>Implementar acciones de asistencia y fortalecimiento técnico quepermitan aumentar e incentivar la asistencia de los NNA y sus familiasy promover las diferentes culturas a traves de las ludotecasexistentes.</t>
  </si>
  <si>
    <t>Dotar los Centros de Atención para la primera infancia con materialdidáctico, mobiliario, lencería equipos de cocina, electrodomésticos,tecnología, insumos y demás elementos que permitan satisfacer lasnecesidades esenciales que garanticen el desarrollo integral y el gocede los derechos fundamentales de protección y cuidado, existencia,desarrollo, participación y construcción de ciudadanía de los niños yniñas menores de 5 años</t>
  </si>
  <si>
    <t>Dotar las ludotecas de material didáctico, tecnologia e insumos queapunten a potencializar la parte sensorio motriz de los niños, niñas yadolescentes y sus familias.</t>
  </si>
  <si>
    <t>Implementar en los 116 municipios, la estrategia "Cundinamarca al tamaño de los Niños y Niñas" con énfasis en las zonas rurales.</t>
  </si>
  <si>
    <t>Municipios con estrategia implementada</t>
  </si>
  <si>
    <t>Desarrollar estrategias transversales que apunten a la atenciónintegral de la primera infancia en el marco de la "Estrategia de Ceroa Siempre"</t>
  </si>
  <si>
    <t>Asistencia tecnica para la implementacion de la politica pública deprimera infancia, infancia y adolescencia en el Departamento</t>
  </si>
  <si>
    <t>CELEBRACION DIA DE LA NIÑEZ</t>
  </si>
  <si>
    <t>4102021</t>
  </si>
  <si>
    <t>Implementar en 116 municipios la Estrategia de Prevención del Embarazo adolescente y promoción de los derechos sexuales y reproductivos, con énfasis en las zonas rurales.</t>
  </si>
  <si>
    <t>Estructuración e Implementación de la estrategia "Pienso en mí, piensoen progreso, todo tiene su tiempo"</t>
  </si>
  <si>
    <t xml:space="preserve">Se realizo encuesta de caraterizacion aplicada a 30 municipios, 66  talleres ludicopedagogicos en 37 municipios. Activación comite departamental de prevencion de embarazo en adolescentes.                                                                                                                          Se realizo actividad en la SEMANA ANDINA </t>
  </si>
  <si>
    <t xml:space="preserve">Campañas publicitarias para sexualidad responsable y prevención deembarazo en adolescentes
</t>
  </si>
  <si>
    <t>Actividades de acompañamiento en proyectos de habilidades para la vidacon oportunidades</t>
  </si>
  <si>
    <t>Promoción de acciones de autoreconocimiento, estructuración deproyectos de vida y registro de información de bases de datos</t>
  </si>
  <si>
    <t>Atención psicosocial en prevención de embarazos a adolescentes y susfamilias</t>
  </si>
  <si>
    <t>2020004250478</t>
  </si>
  <si>
    <t>Impulsar en 15 provincias del departamento espacios de arte y cultura urbana para el aprovechamiento de los espacios de ocio de los jóvenes.</t>
  </si>
  <si>
    <t>Provincias con espacios de arte y cultura urbana</t>
  </si>
  <si>
    <t>Iniciar una red de talentos emergentes en las provincias de donde elarte y la cultura urbana Juvenil tengan un gran impacto.</t>
  </si>
  <si>
    <t>GERENCIA PARA LA JUVENTUD Y ADULTEZ</t>
  </si>
  <si>
    <t>Asistencia técnica y promoción de espacios de arte y cultura con Cajicá, Sopó y Funza.</t>
  </si>
  <si>
    <t>Realizar circuitos de presentaciones artísticas y culturales del arteurbano de gran impacto promoviendo los talentos y habilidades de lapoblación joven del Departamento</t>
  </si>
  <si>
    <t>Desarrollar acciones de formación artística empresarial de arte ycultura Juvenil urbano para fortalecer talentos y valores de las y losJóvenes del departamento.</t>
  </si>
  <si>
    <t>Brindar el acompañamiento técnico desde el concepto de economíanaranja donde las expresiones de arte y cultura urbana logren unequilibrio de auto-sostenimiento financiero</t>
  </si>
  <si>
    <t>4102048</t>
  </si>
  <si>
    <t>Crear 5 casas de integración Juvenil.</t>
  </si>
  <si>
    <t>Casas de integración juvenil creadas</t>
  </si>
  <si>
    <t>Coordinar la creación del proyecto de cada una de las casas de lajuventud en sus diferentes etapas.</t>
  </si>
  <si>
    <t>viabilizacion del proyecto de la casa juvenil de Gachancipá. Acompañamiento y asesoria en la formulación de planos y diseños de la propuesta de casa. Visitas técnicas al municipio de San Antonio del Tequendama, Facatativá, Fusagasugá, Soacha, Gachancipa y La Calera. aprobacion proyecto gachancipa</t>
  </si>
  <si>
    <t>Socializar el proyecto con la comunidad del municipio beneficiariosobre las bondades de este tipo de infraestructura específica para lapoblación joven.</t>
  </si>
  <si>
    <t>2020004250479</t>
  </si>
  <si>
    <t>4103052</t>
  </si>
  <si>
    <t>Conformar 4 redes departamentales en comunicación popular juvenil, jóvenes rurales y jóvenes ambientales.</t>
  </si>
  <si>
    <t>Redes departamentales conformadas</t>
  </si>
  <si>
    <t>Realización de Eventos para la conformación de las redesdepartamentales de comunicación popular juvenil, jóvenes rurales ycuidadores ambientales y red de comunicación de grupos étnicos</t>
  </si>
  <si>
    <t xml:space="preserve">Conformación de dos redes departamentales de comunicacion juvenil 1. Red de jovenes por los derechos huamnos 2. Red juvenil de talentos emregentes 3. Fortalecimiento y acompañamiento a las redes juveniles </t>
  </si>
  <si>
    <t>4102046</t>
  </si>
  <si>
    <t>Vincular a 10.000 adolescentes o jóvenes de las provincias del departamento a la estrategia "Juntos hacemos combo- recargado" para el intercambio de vivencias y experiencias.</t>
  </si>
  <si>
    <t>Jóvenes vinculados al programa</t>
  </si>
  <si>
    <t>Realización de alianzas estratégicas con Entidades Departamentales oNacionales, de índole público o privado para el desarrollo de laEstrategia "Juntos Hacemos Combo Recargado"</t>
  </si>
  <si>
    <t xml:space="preserve"> La estrategia "Juntos Hacemos Combo Recargado" se implementó en las 15 provincias del Departamento, impactando a la fecha en el año 2021 a una población de 3279 jóvenes con su núcleo familiar, comunitario y social </t>
  </si>
  <si>
    <t>Realizar asesorías a funcionarios municipales que tiene competenciaspara prevenir el consumo de SPA.</t>
  </si>
  <si>
    <t>Orientar a las y los jóvenes en la construcción de sus proyectos devida</t>
  </si>
  <si>
    <t>Implementación de actividades deportivas convencionales mixtas</t>
  </si>
  <si>
    <t>Presentaciones artísticas, montaje de una obras de teatro,cortometrajes, etc., de jóvenes del municipio y/o fuera del mismo.</t>
  </si>
  <si>
    <t>Diseño e Implementación de la campaña publicitaria</t>
  </si>
  <si>
    <t>4103057</t>
  </si>
  <si>
    <t>Beneficiar 100 proyectos juveniles a través del banco de iniciativas.</t>
  </si>
  <si>
    <t>Proyectos juveniles beneficiados</t>
  </si>
  <si>
    <t>Selección de los beneficiarios y entrega de los recursos</t>
  </si>
  <si>
    <t>Entrega de incentivos económicos a las iniciativas beneficiadas de la convocatoria 2020. Seguimiento a Iniciativas 2020 (desembolsadas en marzo de la vigencia actual) . Formulación de Convocataria 2021. Apertura de la convocatoria del banco de iniciativas juveniles.</t>
  </si>
  <si>
    <t>Organizar y articular las actividades que se requieren para eldesarrollo y ejecución de las diferentes iniciativas y recopilar yprocesar la información que se produzca en la ejecución de cada una deellas</t>
  </si>
  <si>
    <t>Actualización del banco de iniciativas juveniles, y promoción de laoferta institucional.</t>
  </si>
  <si>
    <t>2020004250349</t>
  </si>
  <si>
    <t>1901149</t>
  </si>
  <si>
    <t>Beneficiar 2.500 adultos mayores con subsidio económico.</t>
  </si>
  <si>
    <t>Personas adultas beneficiados con subsidio económico</t>
  </si>
  <si>
    <t>Apoyo técnico y administrativo a la selección, seguimiento y control ala entrega de subsidios monetarios</t>
  </si>
  <si>
    <t>GERENCIA PARA LA ATENCION DE PERSONAS MAYORES Y POBLACION CON DISCAPACIDAD</t>
  </si>
  <si>
    <t>socialización de la ordenanza 037 de 2020, aprobacion ordenanza 054 de 2021 inicio de pagos a beneficiarios y validacion de los requisitos para los beneficarios de la meta</t>
  </si>
  <si>
    <t>Entrega de subsidio económico Cundinamarca Mayor a la poblaciónseleccionada de acuerdo al cumplimiento de requisitos establecidos</t>
  </si>
  <si>
    <t>Caracterizaciones de los posibles nuevos beneficiarios.</t>
  </si>
  <si>
    <t>1901007</t>
  </si>
  <si>
    <t>Garantizar el transporte en el área rural dispersa al 100% de los beneficiarios de subsidios económicos, priorizando a los adultos mayores que reciben subsidios entregados por el departamento.</t>
  </si>
  <si>
    <t>Beneficiarios de subsidios económicos con garantía de transporte.</t>
  </si>
  <si>
    <t>Apoyo técnico y administrativo a la selección, seguimiento y control ala entrega de subsidios monetarios.</t>
  </si>
  <si>
    <t>Se aprobo ordenanza 055 de 2021 Por la cual se reglamenta el otorgamiento de beneficios que garanticen el transporte a las personas beneficiarias del subsidio monetario para  persona Mayores de 60 años que residan en el sectro rural del territorio del departamento de Cundinamarca. Socialización y e inicio de recoleccion de información para el pago del beneficio. se realizo resolución para el  reconocimeinto del beneficio para cada uno de los municipios</t>
  </si>
  <si>
    <t>Entrega de subsidios económicos para transporte a la poblacion adultamayor rural priorizando los beneficiarios del subsidio deldepartamento.</t>
  </si>
  <si>
    <t>1901018</t>
  </si>
  <si>
    <t>Beneficiar a 250 cuidadores o adultos mayores vulnerables con proyectos productivos.</t>
  </si>
  <si>
    <t>Personas adultos mayores o cuidadores beneficiarios de proyectos productivos</t>
  </si>
  <si>
    <t>Apoyo técnico y administrativo a la caracterización, selección,ejecución, seguimiento y control de los proyectos productivos</t>
  </si>
  <si>
    <t>Se focalizaron 33 proyectos productivos. que se encuentran en proceso contractual</t>
  </si>
  <si>
    <t>Capacitar a las personas mayores y/o sus cuidadores para potenciar sushabilidades en artes y oficios.</t>
  </si>
  <si>
    <t>Implementar los proyectos productivos para las personas mayores y /osus cuidadores capacitados.</t>
  </si>
  <si>
    <t>1901145</t>
  </si>
  <si>
    <t>Cofinanciar en los 116 municipios acciones sociales de adulto mayor.</t>
  </si>
  <si>
    <t>Municipios beneficiados con estampilla adulto mayor</t>
  </si>
  <si>
    <t>Organizar y articular las actividades administrativas y financierasque se requieran para el desarrollo y ejecución de las diferentesactividades y/o estrategias definidas y programadas,como tambiénfacilitar el ejercicio permanente de monitorio y evaluación paraestablecer el estado de cumplimiento de las mismas y recopilar yprocesar la información que se produzca de la ejecución de cada una deellas.</t>
  </si>
  <si>
    <t>Seguimiento a loa 116 convenios de estampilla realizados en el año 2020, se realizó proceso para adicional los recursos de excedentes financieros del año 2020 y $4.000.000.000 del año 2011</t>
  </si>
  <si>
    <t>Realizar la transferencia de los recursos realizados a los 116municipios del departamento.</t>
  </si>
  <si>
    <t>Apoyo técnico y administrativo a la caracterización, selección,ejecución, seguimiento y control de la inversión de los recursos deestampilla adulto mayor.</t>
  </si>
  <si>
    <t>1901176</t>
  </si>
  <si>
    <t>Coadyuvar Centros Vida 15 provincias. Coadyuvar en la operación de los Centros Vida en las 15 provincias del departamento.</t>
  </si>
  <si>
    <t>Provincias con coadyuva para operación de centros vida.</t>
  </si>
  <si>
    <t>Apoyo en personal profesional,tecnólogo y técnico asi como enadecuación e infraestructura a los municipio del Deparatmento quecuenten con centros de vida/dia Municipales</t>
  </si>
  <si>
    <t>Actualización por parte de los municipios sobre las necesidades de los centros vida. este contartofue adjudicado y se encuentra en ejecución</t>
  </si>
  <si>
    <t>Apoyo tecnico y administrativo a la caracterizacion, selección,ejecución, seguimiento y control de la entrega de la dotación a loscentros vida/dia</t>
  </si>
  <si>
    <t>Dotar los Centros Día de Personas Mayores</t>
  </si>
  <si>
    <t>1901128</t>
  </si>
  <si>
    <t>Brindar asistencia emocional y psicológica a 4.000 adultos mayores.</t>
  </si>
  <si>
    <t>Adultos mayores asistidos</t>
  </si>
  <si>
    <t>Movilizar, coordinar y articular las redes de protección y apoyo juntocon las acciones normativas e intersectoriales que generen tejidosocial en torno a la seguridad e integridad física, sicológica y moralde las personas mayores vulneradas y VCA</t>
  </si>
  <si>
    <t xml:space="preserve">Se esta prestando asistencia a personas mayores en el proceso de vacunación adelantado por el Departamento. se atendieron los 1656 adultos mayores en capacitaciones sicologicas y emocionales y Se socializó la ruta de apoyo sicosocial a 58 cuidadores. </t>
  </si>
  <si>
    <t>Realización de eventos</t>
  </si>
  <si>
    <t>Talleres dirigidos a personas mayores, cuidadores y sus familiasincluyendo población VCA, para crear y fortalecer las redes de apoyoprimarias y secundarias</t>
  </si>
  <si>
    <t>Adquisición de accesorios, elementos y trajes para grupos folclóricosy/o de música conformados por personas mayores de 60 años de losmunicipios del departamento de Cundinamarca.</t>
  </si>
  <si>
    <t>Dotación de elementos de entretenimiento, uniformes e implementosdeportivos para personas mayores y grupos de personas mayores de 60años de los municipios del Departamento de Cundinamarca.</t>
  </si>
  <si>
    <t>2020004250452</t>
  </si>
  <si>
    <t>Implementar un proyecto de presupuesto participativo para la comunidad LGTBIQ+.</t>
  </si>
  <si>
    <t>Proyecto de presupuesto participativo para la comunidad LDTBIQ+ implementado</t>
  </si>
  <si>
    <t>Reuniones participativas.</t>
  </si>
  <si>
    <t>Participación del sector social LGBTI en el segundo encuentro de proyecto participativo  donde se detrmino los proyectos para votación y ejecución  en el periodo de gobierno - se realizo la seleccion de los proyectos casa refugio y atencion a personas de LGTBI</t>
  </si>
  <si>
    <t>Financiación de los proyectos o actividades definidas en las reunionesparticipativas</t>
  </si>
  <si>
    <t>4502037</t>
  </si>
  <si>
    <t>Implementar una estrategia para la vinculación laboral de la población LGTBIQ+.</t>
  </si>
  <si>
    <t>Estrategia para la vinculación laboral de la población LGTBIQ+ implementada</t>
  </si>
  <si>
    <t>Enlace y articulación interinstitucional para acceder a la ofertalaboral</t>
  </si>
  <si>
    <t>Se realizó la convocatoria para la  socialización de la oferta laboral en articulación con  la caja de compensación familiar Compensar para  los grupos étnicos y comunidad LGBTi, para los 116 municipios del departamento.  donde se han contratado 5 personas de la comunidad LGBTI. Se gestionó con el director de planeación distrital Dr. Marcial el 31 de marzo solicitud para proceso educativo de la comunidad y el proceso de caraterización de organizaciones sociales LGBTI. 3. Con el Alcalde de Tocancipa y su  Director de Planeación para revisar ofertas laborfales de las empresas del sector. 4. Socialización de oferta educativa institucional con el Sena y Secretaria de Educacion Departamental para programas de educacion superior.</t>
  </si>
  <si>
    <t>Capacitación, marco de cualificación, mercado del trabajo y formaciónlaboral.</t>
  </si>
  <si>
    <t>4103054</t>
  </si>
  <si>
    <t>Garantizar el funcionamiento de 116 consejos de discapacidad.</t>
  </si>
  <si>
    <t>Consejos de discapacidad con garantía de funcionamiento</t>
  </si>
  <si>
    <t>Realizar capacitaciones en inclusión social dirigidos a los consejosde discapcidad y comunidad en general</t>
  </si>
  <si>
    <t>se realizaron 102 certificaciones de Consejos de discapacidad con garantía de funcionamiento</t>
  </si>
  <si>
    <t>Realizar asistencia jurídica sobre los derechos de las personas condicacidad y el goce de los mismos</t>
  </si>
  <si>
    <t>4103006</t>
  </si>
  <si>
    <t>2500 cuidadores/pers discap subsimoneta Beneficiar a 2.500 cuidadores o personas con discapacidad con el subsidio monetario.</t>
  </si>
  <si>
    <t>Cuidadores o personas con discapacidad con subsidio monetario</t>
  </si>
  <si>
    <t>Actualización de Base de datos de beneficiarios. Se realizo giros a 1982 personas con discapacidad o cuidadres</t>
  </si>
  <si>
    <t>Entrega de subsidio económico a la población seleccionada de acuerdoal cumplimiento de requisitos establecidos</t>
  </si>
  <si>
    <t>4103019</t>
  </si>
  <si>
    <t>Dotar los nuevos centros provinciales centros de vida sensorial</t>
  </si>
  <si>
    <t xml:space="preserve">Registro completo del proyecto del municipio de Silvania, y en verificación por parte del ICCU los municippios de Alban y Guasca  </t>
  </si>
  <si>
    <t>Efectuar capacitación y seguimiento al manejo de los nuevos centrosprovinciales centros de vida sensorial</t>
  </si>
  <si>
    <t>Apoyo técnico y administrativo a la caracterización, selección,ejecución, seguimiento y control de los nuevos centros de vidaprovinciales de vida sensorial</t>
  </si>
  <si>
    <t>4103024</t>
  </si>
  <si>
    <t>Coadyuvar Centros Vida Sensorial prov. Coadyuvar en la operación de los Centros de Vida Sensorial en las 15 provincias.</t>
  </si>
  <si>
    <t>Provincias con coadyuva para operación de centros de vida sensorial.</t>
  </si>
  <si>
    <t>Dotar los centros de vida sensorial</t>
  </si>
  <si>
    <t xml:space="preserve"> Se determino el kit de dotacion para Centros de vida sensorial que se realizo contrato y se encuentra en ejecución para la posterior entrega </t>
  </si>
  <si>
    <t>Apoyo técnico y administrativo a la caracterización, selección,ejecución, seguimiento y control de la entrega de la dotación a loscentros de vida sensoria</t>
  </si>
  <si>
    <t>Apoyo en personal profesional,tecnólogo y técnico asi como enadecuación e infraestructura a los municipio del Departamento quecuentes con centros Municipales de vida sensorial</t>
  </si>
  <si>
    <t>4103005</t>
  </si>
  <si>
    <t>Implementar un sistema de información departamental para la identificación de ofertas laborales promoviendo la responsabilidad social empresarial para la inclusión.</t>
  </si>
  <si>
    <t>Sistema de información departamental implementado</t>
  </si>
  <si>
    <t>Identificar el perfil laboral de las PcD</t>
  </si>
  <si>
    <t>Capacitaciones con alta Consejeria para la Discapacidad y se establecio mediante acta de compromiso de cooperación con colsubsidio la implementación de envio de hojas de vida para la vinculación laboral en la plataforfa de la caja de compensación familiar.</t>
  </si>
  <si>
    <t>Seguimiento en el sistema virtual como espacio de oferta laboral paralas personas con discapacidad</t>
  </si>
  <si>
    <t>Atender el 90% de las solicitudes de personas en condición de discapacidad con la entrega de ayudas técnicas.</t>
  </si>
  <si>
    <t>Solicitudes de personas en condición de discapacidad atendidas</t>
  </si>
  <si>
    <t>Identificación de las personas con discapacidad a beneficiar</t>
  </si>
  <si>
    <t>Entrega de ayudas técnicas de solicitudes realizadas a la secretria durante el año 2021 y en los bancos de ayudas entregados a las alcaldias firma de contrato de ayudas en el 2021</t>
  </si>
  <si>
    <t>Adquisición de las ayudas técnicas</t>
  </si>
  <si>
    <t>Realizar brigadas de rehabilitación, habilitación a las personas condiscapacidad beneficiarias de las ayudas técnicas a través de alianzasestratégicas</t>
  </si>
  <si>
    <t>Creación del banco de ayudas técnicas</t>
  </si>
  <si>
    <t>4103010</t>
  </si>
  <si>
    <t>Desarrollar en las 15 provincias proyectos productivos dirigidos a la población en condición de discapacidad.</t>
  </si>
  <si>
    <t>Provincias con proyectos productivos de PCD.</t>
  </si>
  <si>
    <t>Capacitar a las PcD y/o cuidadores y asociaciones para potenciar sushabilidades en artes y oficios.</t>
  </si>
  <si>
    <t>Se tienen priorizados 19 proyectos productivos y la contartación se encuentra publicación</t>
  </si>
  <si>
    <t>Implementar los proyectos productivos para las PcD , sus cuidadores yasociaciones capacitados.</t>
  </si>
  <si>
    <t>4103048</t>
  </si>
  <si>
    <t>Promover en las 15 Provincias del departamento la implementación de los manuales de accesibilidad y planes integrales de accesibilidad.</t>
  </si>
  <si>
    <t>Provincias con promoción de implementación de manuales y planes integrales de accesibilidad</t>
  </si>
  <si>
    <t>Realizar la promoción e implementación de los manuales deaccesibilidad y planes integrales de accesibilidad</t>
  </si>
  <si>
    <t>Socialización de los manuales de accesibilidad en todos los municipios de las provincias: de ubate, sumapaz y provincia del Guavio</t>
  </si>
  <si>
    <t>2020004250465</t>
  </si>
  <si>
    <t>Entrega de apoyos proyectos productivos</t>
  </si>
  <si>
    <t xml:space="preserve"> se proyectaron para Firma de  convenios con los municipios de Sesquile y Medina para la compra delos proyectos productivos de la cumunidad Kichwa, Muisca y Je´eruriwa  - Ya se firmo el RPC</t>
  </si>
  <si>
    <t>Convocatoria, seguimiento y evaluación para iniciativas o proyectosproductivos.</t>
  </si>
  <si>
    <t>Articular el 100% de los asentamientos indígenas con los mecanismos de gobernabilidad indígena, municipal, departamental y nacional.</t>
  </si>
  <si>
    <t>Asentamientos indígenas con articulación de mecanismos de gobernabilidad indígena, municipal, departamental y nacional</t>
  </si>
  <si>
    <t>Elaboración de Documento de Divulgación.</t>
  </si>
  <si>
    <t>Planeacion y justificación de la solicitud de recurso para elaborar diagnostico y estados del arte del plan de vida indigena y continuidad cultural -encuentro intercultural de comunidades indiigenas de cuindinamarca "intercambiando saberes" 17/12/2021 en el muniicpio de facatativa parque ecologico piedra del TUNJO  (todas las 5 comunidades indigenas del departamento reconocidas por el ministerio del interior)</t>
  </si>
  <si>
    <t>Desarrollar acciones participativas y de articulacióninterinstitucional para la concertacion de acciones afirmativas paralos pueblos indígenas que fomenten la prevención y proteccióngarantizando sus derechos.</t>
  </si>
  <si>
    <t>Impulsar la participación de 4 asentamientos indígenas en eventos que resalten la identidad cultural indígena.</t>
  </si>
  <si>
    <t>Asentamientos indígenas que participan en eventos de identidad cultural</t>
  </si>
  <si>
    <t>Generación de espacios para el reconocimiento de identidad y tradicióna través de la recreación, el deporte, el arte y la cultura comoestrategias de implementación en entornos saludables y pacíficos de lacomunidad indígena.</t>
  </si>
  <si>
    <t>Celebración del mes del niño dirigido a las comunidad indígena Kichwa de Sesquile el dia 26 de abril en articulación con la Alcaldia Municipal y la Secretaria de Indeportes -1.  Encuentro intercultural de comunidades indigenas acentadas en el Deparatmento de cundinamarca que no estan reconocidas opor el ministerio en el parque Jaime Duque.</t>
  </si>
  <si>
    <t>Adecuar una maloca en el resguardo indígena del municipio de Chía.</t>
  </si>
  <si>
    <t>Malocas adecuadas</t>
  </si>
  <si>
    <t xml:space="preserve">Acompañamiento para la socialización del proyecto adecuación Malocade la comunidad indígena de Chia
</t>
  </si>
  <si>
    <t>firma de convenio con la alcaldia de Chía y la RAPE regíon Cental para la ejecucion de la adecuacion de la maloKa - se Firmó el convenio interadministrativo entre la Alcaldia de Chia y La RAPE.</t>
  </si>
  <si>
    <t>Ejecución mejoramiento Maloca de la comunidad indígena de Chia.</t>
  </si>
  <si>
    <t>2020004250453</t>
  </si>
  <si>
    <t>Socializar a 8 grupos afrocolombianos del departamento la promoción y protección de sus derechos.</t>
  </si>
  <si>
    <t>Grupos afrocolombianos con socialización de promoción y protección de sus derechos</t>
  </si>
  <si>
    <t>Desarrollar acciones participativas que promuevan y fomenten el apoyoal desarrollo de proyectos productivos con enfoque sostenible yambiental.</t>
  </si>
  <si>
    <t>Articulación  y apoyo sobre la conmemoración del dia de la Afrocolombianidad con los 116 municipios. Articulación  y apoyo a la Secretaria de Educación y el Ministerio de Educación sobre Etnieducación y cátedras de estudios Afrocolombianos. Articulación  y apoyo con   la Secretaria de Mujer y Género sobre conversatorio de Mujeres Aftro Exitosas.</t>
  </si>
  <si>
    <t>Monitoreo y evaluacion a la ejecucion sobre las iniciativasproductivas apoyadas.</t>
  </si>
  <si>
    <t>Capacitaciones enfocadas a promover los proyectos productivos a travésde las practicas tradiciones.</t>
  </si>
  <si>
    <t>Impulsar 8 proyectos productivos en la comunidad afrocolombiana acorde con los saberes tradicionales.</t>
  </si>
  <si>
    <t>Proyectos productivos impulsados de comunidad afrocolombiana</t>
  </si>
  <si>
    <t>Entrega de paquetes alimentarios para población Afrocolombiana enriesgo de desnutrición con complementos nutricionales.</t>
  </si>
  <si>
    <t>Se encuentra en proceso de registro presupuestal la contratación de los elemntos de apoyo a los proyectos productivos - Ebtrega de Proyectos productivos comunidad Afro</t>
  </si>
  <si>
    <t>Generación de espacios para el reconocimiento de identidad y tradiciona través de la recreación, el deporte, el arte y la cultura comoestrategias de implementación en entornos saludables y pacíficos conniños, niñas y adolescentes de la comunidad afrocolombiana, raizal ypalenquera.</t>
  </si>
  <si>
    <t>Implementar proyectos de participacion con comunidad afrocolombiana,raizal y palenquera que resalten su identidad, tradiciones y derechos, a través de la recreación, el deporte, el arte y la cultura comoestrategias de implementación en entornos saludables y pacíficos.</t>
  </si>
  <si>
    <t>2020004250457</t>
  </si>
  <si>
    <t>Impulsar 2 proyectos productivos en la comunidad Rrom o gitana acorde con los saberes tradicionales.</t>
  </si>
  <si>
    <t>Proyectos productivos impulsados de comunidad Rrom.</t>
  </si>
  <si>
    <t>Apoyo a iniciativas mediante la entrega de maquinaria y equipo</t>
  </si>
  <si>
    <t xml:space="preserve">Se encuentra en proceso de registro presupuestal la contratación de los elemntos de apoyo a los proyectos productivos - se hizo entrega de elementos proyectos productivos a comunidades Gitana </t>
  </si>
  <si>
    <t>Capacitaciones enfocadas a promover los proyectos productivos a travesde las practicas tradiciones.</t>
  </si>
  <si>
    <t>Impulsar la participación de la kumpania Rrom en 4 eventos que resalten la identidad cultural del pueblo Rrom que transita el departamento.</t>
  </si>
  <si>
    <t>Eventos con participación de la kumpania Rrom</t>
  </si>
  <si>
    <t>Implementar proyectos de participacion con comunidad Rrom que resaltensu identidad y tradiciones , a través de la recreación, el deporte, elarte y la cultura como estrategias de implementación en entornossaludables y pacíficos.</t>
  </si>
  <si>
    <t xml:space="preserve">Conmemoracion del dia del niño en el municipio de sesquile, haciendo intercambio de grupos etnicos "saberes y cultura" 2. Participación de los NNA de la comunidad Room en la celebración del mes de abril mes del niño "NIÑO GOBERNADOR POR 1 DIA". - </t>
  </si>
  <si>
    <t>Realizar 4 rendiciones de cuentas de niños, niñas, adolescentes y jóvenes.</t>
  </si>
  <si>
    <t>Rendiciones realizadas</t>
  </si>
  <si>
    <t>Apoyo logístico al proceso de diálogos y rendición de cuentas de NNAJ</t>
  </si>
  <si>
    <t>DIRECCION DE INCLUSION SOCIAL</t>
  </si>
  <si>
    <t>En ejecucion fases 1,2 y 3 del proceso, 100 municipios asistidos y dos sesiones mesa departamental NNA, ejecución socialización</t>
  </si>
  <si>
    <t>Generación, disponibilidad, exposición y difusión de datos ycontenidos sobre NNJA</t>
  </si>
  <si>
    <t>DIRECCION DE INCLUSION Y ECONOMIA SOCIAL</t>
  </si>
  <si>
    <t>Asesorar y apoyar el proceso de rendición de cuentas de NNJA</t>
  </si>
  <si>
    <t>2020004250477</t>
  </si>
  <si>
    <t>Implementar 116 plataformas municipales de juventudes en el departamento.</t>
  </si>
  <si>
    <t>Plataformas municipales implementadas</t>
  </si>
  <si>
    <t>Adquirir elementos que permitar facilitar la comunciación y ladifusión de encuentros y actividades de participación.</t>
  </si>
  <si>
    <t>Se realizó la primera Asamblea Departamental de las Juventudes, en el marco del desarrollo de la Semana de la Juventud y se presento apoyo ala las elecciones de los consejos municipales de Juventud en los 116</t>
  </si>
  <si>
    <t>Realizar alianzas estratégicas con entidades Departamentales,Nacionales e Internacionales de índole Público o Privada para elDesarrollo de las Iniciativas Juveniles y la participación endiferentes eventos</t>
  </si>
  <si>
    <t>Estructurar y asesorar técnicamente el fortalecimiento y laactualización de las plataformas juveniles</t>
  </si>
  <si>
    <t>Organizar y articular las actividades que se requieren para eldesarrollo y ejecución de las diferentes actividades y recopilar yprocesar la información que se produzca en la ejecución de cada una deellas.</t>
  </si>
  <si>
    <t>Impulsar en las 15 provincias del departamento procesos de formación en empoderamiento, liderazgo político y social en los jóvenes.</t>
  </si>
  <si>
    <t>Procesos de formación realizados</t>
  </si>
  <si>
    <t>Adquirir elementos que permitir facilitar la comunicación y ladifusión de encuentros y actividades de participación.</t>
  </si>
  <si>
    <t>Se ha puesto en marcha la escuela de liderazgo, brindando capacitaciones a las y los jóvenes del Departamento en temas como Paz-conflicto, Derechos Humanos, Participación política, Ciudad Región, comunicación política</t>
  </si>
  <si>
    <t>Estructurar y asesorar técnicamente la realización de capacitacionespara la formación de futuros lideres juveniles</t>
  </si>
  <si>
    <t>Brindar Asesoría técnica para al implementación de Trabajo de campoque permita  Identificar a través de las dinámicas de participaciónsocial, política y comunitaria con los jóvenes, la observación delparticipante a través de entrevista informal que permita captar laatención de jóvenes y potenciales líderes comunitarios.</t>
  </si>
  <si>
    <t>Impulsar en los 116 municipios los consejos municipales de juventud.</t>
  </si>
  <si>
    <t>Consejos municipales establecidos</t>
  </si>
  <si>
    <t>Organizar y articular las actividades que se requieren para eldesarrollo y ejecución de las diferentes actividades y recopilar yprocesar la información que se produzca en la ejecución de cada una deellas</t>
  </si>
  <si>
    <t>Capacitación de Consejos Municipales de Juventud en 44 municipios del departamento. Promoción de los consejos municipales de juventud en 111 municipios de Cundinamarca.</t>
  </si>
  <si>
    <t>Adquirir elementos que permita facilitar la comunicación y la difusiónde encuentros y actividades de participación.</t>
  </si>
  <si>
    <t>Brindar asistencia técnica para la estructuración y planificación delos Consejo Municipal de Juventud, integrado por jóvenes procedentesde listas de jóvenes independientes, de procesos y prácticasorganizativas de las y los jóvenes formalmente constituidos, y dejuventudes de los partidos políticos elegidos mediante voto popular ydirecto de las y los jóvenes.</t>
  </si>
  <si>
    <t>Realizar eventos para la conformación, elección e implementación delas elecciones de los CONSEJOS municipales</t>
  </si>
  <si>
    <t>2020004250343</t>
  </si>
  <si>
    <t>Asistir técnica y logísticamente a los 117 consejos de política social.</t>
  </si>
  <si>
    <t>Consejo asistidos</t>
  </si>
  <si>
    <t>Realizar asistencia técnica y capacitación, Conformación de lasinstancias operativas y técnicas, acompañamiento en las sesiones,elaboración de planes de acción y seguimiento a la operatividad</t>
  </si>
  <si>
    <t>Resolución de funcionamiento para 116 COMPOS.</t>
  </si>
  <si>
    <t>Garantizar el funcionamiento de las 116 instancias de participación de niños, niñas y adolescentes.</t>
  </si>
  <si>
    <t>Instancias de participación en funcionamiento</t>
  </si>
  <si>
    <t>Integrar las instanci Brindar asistencia técnica y capacitación;Generar plan de acción de la instancia; Asesorar instanciasmunicipales; Acompañar en los procesos participación de niños, niñas yadolescentes.</t>
  </si>
  <si>
    <t>Seguimiento a los municipios para la verificacion de actividad de las mesas de participación de niñas y adolescentes, asistencia a 11 municipios para establecer estrategias de fortalecimiento. 4 sesiones de la mesa de participacion de niños, niñas y adolescentes</t>
  </si>
  <si>
    <t>1128</t>
  </si>
  <si>
    <t>SECRETARIA DE TECNOLOGIAS DE LA INFORMA</t>
  </si>
  <si>
    <t>2020004250268</t>
  </si>
  <si>
    <t>2301067</t>
  </si>
  <si>
    <t>Implementar un semillero de jóvenes emprendedores TIC del departamento.</t>
  </si>
  <si>
    <t>Semillero de emprendedores TIC implementado</t>
  </si>
  <si>
    <t>PRESTAR LOS SERVICIOS PROFESIONALES ESPECIALIZADOS PARA DESARROLLAR LAESTRATEGIA DE EMPRENDIMIENTO DIGITAL EN LA IMPLEMENTACIÓN DE UNSEMILLERO DE JÓVENES EMPRENDEDORES TIC</t>
  </si>
  <si>
    <t>DIRECCIÓN DE GOBIERNO EN LÍNEA</t>
  </si>
  <si>
    <t>El apoyo de mano de obra especializada, con conocimientos especificos en el etema, es fundamental para el cumolimiento de la meta</t>
  </si>
  <si>
    <t>2020004250283</t>
  </si>
  <si>
    <t>2301028</t>
  </si>
  <si>
    <t>Brindar conectividad a 8 sectores del departamento a través de la Autopista Digital de Cundinamarca ADC.</t>
  </si>
  <si>
    <t>Sectores beneficiados con la Autopista Digital de Cundinamarca - ADC</t>
  </si>
  <si>
    <t>Implementar la estrategia de conectividad departamental</t>
  </si>
  <si>
    <t>DIRECCIÓN DE INFRAESTRUCTURA TECNOLÓGICA</t>
  </si>
  <si>
    <t>para brindar conectividad se reqiere implementar no solo una, sino varias estrategias, esta es la red de alta velocidad, que respalda a la autopista digital</t>
  </si>
  <si>
    <t>implementar infraestructura o servicios tecnológicos a entidadespúblicas, JAC y asociaciones</t>
  </si>
  <si>
    <t>Proveer servicio de internet</t>
  </si>
  <si>
    <t>Para garantizar la conectividad, se requiere la provisión y pagodel servicio de internet</t>
  </si>
  <si>
    <t>Soportar la tecnología de red de usuario final</t>
  </si>
  <si>
    <t>El soporte de la red es requerido para garantizar la conectividad</t>
  </si>
  <si>
    <t>Soportar la tecnología de red troncal</t>
  </si>
  <si>
    <t>Brindar conectividad sedes red salud. Brindar conectividad a 100 sedes de la red de salud pública departamental.</t>
  </si>
  <si>
    <t>Sedes red de salud pública con conectividad</t>
  </si>
  <si>
    <t>Soportar, la tecnología de red troncal en la red de saluddepartamental</t>
  </si>
  <si>
    <t>la conectividad a las IPS, requiere del soporte permanente de la red</t>
  </si>
  <si>
    <t>2301031</t>
  </si>
  <si>
    <t>Capacitar en uso y apropiación TIC Capacitar en uso y apropiación de las TIC a cundinamarqueses pertenecientes a 6 sectores de desarrollo del departamento</t>
  </si>
  <si>
    <t>Sectores capacitados en TIC</t>
  </si>
  <si>
    <t>PRESTAR LOS SERVICIOS PROFESIONALES PARA EL DISEÑO Y ELABORACIÓN DEMATERIAL PUBLICITARIO</t>
  </si>
  <si>
    <t>PRESTAR LOS SERVICIOS PROFESIONALES PARA DESARROLLAR PROCESOS DEFORMACIÓN EN TEMAS TIC</t>
  </si>
  <si>
    <t>Lacapacitación y apropiación en el uso de las TIC se realiza mediante el apoyo de mano de obra calificada en el tema</t>
  </si>
  <si>
    <t>2301015</t>
  </si>
  <si>
    <t>Participar en 2 convocatorias de financiación para proyectos TIC en el departamento.</t>
  </si>
  <si>
    <t>Convocatorias presentadas</t>
  </si>
  <si>
    <t>PRESTAR LOS SERVICIOS PROFESIONALES ESPECIALIZADOS PARA FORMULARPROYECTOS TIC EN EL DEPARTAMENTO DE CUNDINAMARCA</t>
  </si>
  <si>
    <t>La mano de obra capacitada es fundamental para la prwsentación de loos proyectos en las convocatorias</t>
  </si>
  <si>
    <t>2301024</t>
  </si>
  <si>
    <t>Garantiz. funcionam 100% CID Garantizar el funcionamiento del 100% de los centros interactivos digitales del departamento.</t>
  </si>
  <si>
    <t>Centros Interactivos Digitales en funcionamiento</t>
  </si>
  <si>
    <t>Soportar tecnológicamente los centros interactivos digitales</t>
  </si>
  <si>
    <t>2301064</t>
  </si>
  <si>
    <t>Recolectar y llevar a destino final 120 toneladas de residuos de aparatos eléctricos y electrónicos.</t>
  </si>
  <si>
    <t>Toneladas de residuos electrónicos recolectados</t>
  </si>
  <si>
    <t>PRESTAR LOS SERVICIOS TÉCNICOS PARA APOYAR LA RECOLECCIÓN DE RESIDUOSDE APARATOS ELÉCTICOS Y ELECTRÓNICOS - RAEE</t>
  </si>
  <si>
    <t>para el cumplimiento d ela meta, adicional al operador especializado, se requiere el apoyo de mano de obra en las jornadas, procesos, informes, etc</t>
  </si>
  <si>
    <t>2020004250233</t>
  </si>
  <si>
    <t>2302003</t>
  </si>
  <si>
    <t>Apoyar al 100% de las entidades del sector central de la gobernación en la implementación de la Política de Gobierno Digital.</t>
  </si>
  <si>
    <t>Entidades del sector central apoyadas en la implementación de la política de gobierno digital</t>
  </si>
  <si>
    <t>PRESTAR EL SOPORTE TÉCNICO PARA EL HARDWARE Y SOFTWARE QUE SOPORTA LAPLATAFORMA DEL PORTAL WEB INSTITUCIONAL</t>
  </si>
  <si>
    <t>en la politica de gobierno digital, parte importante es el portal web, la actividad de soporte de hardware y software garantiza la funcionalidad del mismo</t>
  </si>
  <si>
    <t>2302024</t>
  </si>
  <si>
    <t>Brindar asistencia a los 116 municipios en la implementación de la Política de Gobierno Digital.</t>
  </si>
  <si>
    <t>Municipios asistidos en implementación de Política de Gobierno Digital</t>
  </si>
  <si>
    <t>REALIZAR EL ACOMPAÑAMIENTO Y CAPACITACIONES A LOS MUNICIPIOS,ENTIDADES DESCENTRALIZADAS Y OTRAS ENTIDADES PÚBLICAS DEPARTAMENTALESEN LA IMPLEMENTACIÓN DE LA POLÍTICA DE GOBIERNO DIGITAL</t>
  </si>
  <si>
    <t xml:space="preserve">La asistencia a los municipios para la implementación de la politica de obierno digital se basa entre otras en acompañamientos, capacitaciones, asesorías, </t>
  </si>
  <si>
    <t>2020004250259</t>
  </si>
  <si>
    <t>Soportar 9 sistemas de información estratégicos para el cumplimiento de la Política de Gobierno Digital.</t>
  </si>
  <si>
    <t>Sistemas de información soportados</t>
  </si>
  <si>
    <t>Soporte gestión contractual</t>
  </si>
  <si>
    <t>DIRECCIÓN DE SISTEMAS DE INFORMACIÓN Y APLICACIONES</t>
  </si>
  <si>
    <t>se requiere el paoyo contractual para llevar adelante los procesos de soporte de los sistemas de información</t>
  </si>
  <si>
    <t>Soporte, mantenimiento, actualización de Sistemas de información.</t>
  </si>
  <si>
    <t>el soporta, actualización, permite el funicionamiento de los sistemas de información</t>
  </si>
  <si>
    <t>Realizar seguimiento implem PETIC Realizar anualmente el seguimiento a la implementación del plan estratégico de TIC – PETIC.</t>
  </si>
  <si>
    <t>seguimiento anual a la implementación del PETIC</t>
  </si>
  <si>
    <t>Levantamiento, revisión y mejora de procesos a automatizar.</t>
  </si>
  <si>
    <t>El levantamiento de la información permite realizar el seguimiento a la implementación del PETIC</t>
  </si>
  <si>
    <t>2020004250253</t>
  </si>
  <si>
    <t>2399065</t>
  </si>
  <si>
    <t>Mantener 100% infraest tecnológica. Mantener en funcionamiento el 100% de la infraestructura tecnológica de los datacenter principal y alterno de la gobernación.</t>
  </si>
  <si>
    <t>Infraestructura tecnologíca mantenida</t>
  </si>
  <si>
    <t>Soportar la infraestructura tecnológica de los Centros de Datosprincipal y alterno</t>
  </si>
  <si>
    <t>El soporte de la infraestructura tecnológica permite mantener en funcionamiento los datacenter principal y alterno de la gobernación</t>
  </si>
  <si>
    <t>Adquirir 120 equipos computo uso inst. Adquirir 120 equipos de computo para uso institucional.</t>
  </si>
  <si>
    <t>Equipos de computo para uso institucional adquiridos</t>
  </si>
  <si>
    <t>Actualizar la infraestructura computacional de usuario final</t>
  </si>
  <si>
    <t>Soportar 6 plataformas de uso corporativo de la gobernación.</t>
  </si>
  <si>
    <t>plataformas de uso corporativo soportadas</t>
  </si>
  <si>
    <t>Soportar la infraestructura tecnológica plataformas corporativas</t>
  </si>
  <si>
    <t>El soporte (mano de obra, repuestos, etc) permite mantener en funcionamiento y operativas las plataformas</t>
  </si>
  <si>
    <t>Soportar 9 plataformas habilitadoras de la arquitectura empresarial de TI.</t>
  </si>
  <si>
    <t>Plataformas soportadas</t>
  </si>
  <si>
    <t>Soporte, mantenimiento, actualización de las plataformashabilitadoras.</t>
  </si>
  <si>
    <t>El soporte mantenimiento y actualización es parte fundamental del funcionamiento de las plataformas</t>
  </si>
  <si>
    <t>Ampliación o crecimiento en licenciamiento y/o infraestructura deplataformas</t>
  </si>
  <si>
    <t>El licenciamiento del software es la otra parte indispensable para al funcionamiento de las plataformas</t>
  </si>
  <si>
    <t>1129</t>
  </si>
  <si>
    <t>SECRETARIA DE INTEGRACION REGIONAL</t>
  </si>
  <si>
    <t>2020004250438</t>
  </si>
  <si>
    <t>Cooperar en la implementación de 8 proyectos regionales estratégicos.</t>
  </si>
  <si>
    <t>Proyectos regionales apoyados</t>
  </si>
  <si>
    <t>Seguimiento a la operación de dinámicas de competitividad</t>
  </si>
  <si>
    <t>Apoyo técnico en la consolidación de los dos proyectos regionales realizados en el periodo, los cuales fueron: 1)  Servicio de acompañamiento al proyecto Garantizar la seguridad alimentaria del Distrito Capital y Cundinamarca. 2) Servicio de acompañamiento al proyecto “Fortalecer la realización de proyectos educativos culturales y artísticos (Orquesta Filarmónica de Bogotá - OFB)</t>
  </si>
  <si>
    <t>Efectuar acompañamiento técnico</t>
  </si>
  <si>
    <t>Prestación de servicios y acompañamiento jurídico de la entidad.</t>
  </si>
  <si>
    <t>0401051</t>
  </si>
  <si>
    <t>Mantener actualizados el 100% de los indicadores de hechos regionales a través del ODUR y en articulación con la IDER.</t>
  </si>
  <si>
    <t>Indicadores actualizados</t>
  </si>
  <si>
    <t>Implementar esquemas de articulación e intercambio de informaciónmunicipal y regional.</t>
  </si>
  <si>
    <t xml:space="preserve">Para facilitar las acciones de integración regional, la Secretaría de Integración Regional apoya la identificación, construcción y actualización de indicadores de la información regional contenida tanto en la Infraestructura de Datos Espaciales Regional IDER como en las bases de datos compiladas por el observatorio de Dinámicas urbano regionales ODUR, en coordinación con las Secretarías de Planeación de Cundinamarca y  Bogotá. </t>
  </si>
  <si>
    <t>2020004250437</t>
  </si>
  <si>
    <t>Implementar una estrategia técnica, financiera y de gestión para fortalecer los espacios de coordinación regional existentes CIT - RAPE y otros.</t>
  </si>
  <si>
    <t>La SIR en representación del Dpto de Cundinamarca, generó espacios de articulación y coordinación regional  y esquemas asociativos, como la RAPE o el CIT,  buscando fortalecer la competitividad en la Región</t>
  </si>
  <si>
    <t>Realizar aportes anuales a la RAPE</t>
  </si>
  <si>
    <t>Transferencia anual de recursos a la RAPE</t>
  </si>
  <si>
    <t>2020004250442</t>
  </si>
  <si>
    <t>Acompañar la definición de la metodología para el desarrollo de losesquemas asociativos</t>
  </si>
  <si>
    <t xml:space="preserve">Se inició la formulación de dos PAP provinciales, específicamente en la provincia de Sumapaz y Alto Magdalena.  Para ello, se brindó asesoría y acompañamiento a los municipios para identificar el esquema asociativo más conveniente, para detallar su alcance y, además, para la elaboración y trámite ante los concejos municipales de los acuerdos que facultan a los alcaldes para hacer parte del esquema asociativo.
Además, se estructuraron dos proyectos de ordenanza, uno orientado a establecer el marco jurídico general para la creación de estas figuras, a partir de la normatividad nacional, y el otro para la creación de la PAP del Sumapaz”.
</t>
  </si>
  <si>
    <t>4599018</t>
  </si>
  <si>
    <t>Implementar una estrategia para la creación y puesta en marcha de una estructura de gobernanza subregional.</t>
  </si>
  <si>
    <t>Seguimiento y apoyo a la operación de proyectos.</t>
  </si>
  <si>
    <t>El articulado  de la Ley Orgánica fue aprobado por el Congreso de la República el 20 de diciembre y pasó a sanción presidencial.  Dicha ley tiene como finalidad garantizar la ejecución de planes y programas de desarrollo sostenible</t>
  </si>
  <si>
    <t>Estudios de investigacion tec</t>
  </si>
  <si>
    <t xml:space="preserve">Como base fundamental de la ley orgánica se aprobaron 7 hechos metropolitanos los cuales son: movilidad, servicios públicos, ordenamiento territorial y hábitat; seguridad ciudadana, convivencia y justicia; desarrollo económico y  seguridad alimentaria y comercialización, los cuales corresponden a las dinámicas existentes en la Región. </t>
  </si>
  <si>
    <t>Ejecutar una estrategia de identidad apropiación y conocimiento de la región Cundinamarca - Bogotá.</t>
  </si>
  <si>
    <t>Implementar estrategias y acciones de comunicación y divulgación</t>
  </si>
  <si>
    <t>Ejecución de las  acciones de comunicaciones de la entidad, orientadas a la promoción, divulgación, socialización y visibilización de la temática de integración regional</t>
  </si>
  <si>
    <t>Estudios de investigacion plan igación o planeación</t>
  </si>
  <si>
    <t>Se contrata profesionales especializados en el manejo de redes sociales y diseño de piezas gráficas de comunicación, con el fin de crear una mejor estratégia de identidad en la Región Cundinamarca-Bogotá</t>
  </si>
  <si>
    <t>1130</t>
  </si>
  <si>
    <t>SECRETARIA DE LA MUJER Y EQUIDAD DE GENE</t>
  </si>
  <si>
    <t>2020004250190</t>
  </si>
  <si>
    <t>Intervenir a través de mejoramiento y dotación 13 casas sociales de la mujer de empoderamiento y emprendimiento.</t>
  </si>
  <si>
    <t>Casas intervenidas</t>
  </si>
  <si>
    <t>Dotar las casas de mujer en el departamento de Cundinamarca.</t>
  </si>
  <si>
    <t>GERENCIA DE GESTION Y ASISTENCIA TECNICA TERRITORIAL</t>
  </si>
  <si>
    <t>Con los recursos se financia la dotación de las casas sociales, siendo este el objetivo especifico de la meta.</t>
  </si>
  <si>
    <t>Actualizar la Política pública departamental de Mujer y equidad genero e igualdad de oportunidades.</t>
  </si>
  <si>
    <t>Política actualizada</t>
  </si>
  <si>
    <t>Actualización de la política pública de mujer y equidad de género.</t>
  </si>
  <si>
    <t>GERENCIA DE POLITICA Y ARTICULACION SECTORIAL</t>
  </si>
  <si>
    <t>El desarrollo de los documentos tecnicos requeridos para la actualización del aPolítica Pública permite el desarrollo del proyecto de ordenanza para su correspondiente adopción.</t>
  </si>
  <si>
    <t>Crear el observatorio de mujer y equidad de género.</t>
  </si>
  <si>
    <t>Observatorio creado</t>
  </si>
  <si>
    <t>Poner en marcha el Observatorio de la Mujer Equidad de genero.</t>
  </si>
  <si>
    <t>GERENCIA DE COMUNICACIONES Y GESTION DEL CONOCIMIENTO</t>
  </si>
  <si>
    <t>El desarrollo de los documentos tecnicos requeridos para la puesta en marcha del observatorio permite definir la estructura y fines de esta institución.</t>
  </si>
  <si>
    <t>Potencializar 30 organizaciones de mujer y género existentes en el departamento.</t>
  </si>
  <si>
    <t>Organizaciones de mujeres y genero potencializadas</t>
  </si>
  <si>
    <t>Fortalecimiento de las Organizaciones de Mujeres.</t>
  </si>
  <si>
    <t>Con los recursos se efectua el fortalecimiento de las actividades adelantadas por las Organizaciones sociales de mujeres del departamento, lo cual es el objetivo directo de la meta.</t>
  </si>
  <si>
    <t>Promover la operación de las 117 instancias de participación de la mujer en el departamento.</t>
  </si>
  <si>
    <t>Instancias de participación de la mujer promovidas</t>
  </si>
  <si>
    <t>Apoyar la instituciónalización y funcinamiento de los consejosconsultivos municipales y del departamento.</t>
  </si>
  <si>
    <t>Efectuar la elección del Consejo dEpartamental y apoyar tecnicamente el funcionamiento de los consejos municipales permite contar con espacios de participación ciudadana.</t>
  </si>
  <si>
    <t>Implementar en los 116 municipios una estrategia de garantía de derechos de la mujer.</t>
  </si>
  <si>
    <t>Municipios con estrategia de garantía de derechos de la mujer implementada</t>
  </si>
  <si>
    <t>Acompañamiento técnico a la Secretaría de la Mujer del departamentopara la implementación de la estrategia para la defensa delos derechosde la mujer.</t>
  </si>
  <si>
    <t>Con el desarrollo de talleres, capacitaciones y cursos se promueve la divulgación de los derechos de las mujeres y las acciones con equidad de género.</t>
  </si>
  <si>
    <t>CORPORACIÓN UNIFICADA NACIONAL DE EDUCACIÓN SUPERIOR</t>
  </si>
  <si>
    <t>Diseñar una estrategia que promueva la defensa y ejercicio de losnueve derechos del as mujeres Mujeres de Cundinamarca.</t>
  </si>
  <si>
    <t>2020004250211</t>
  </si>
  <si>
    <t>Impulsar 1.200 proyectos productivos de mujeres u organizaciones de mujeres, mediante el fortalecimiento técnico, económico y productivo.</t>
  </si>
  <si>
    <t>Proyectos y planes productivos de mujeres impulsados</t>
  </si>
  <si>
    <t>Brindar apoyo técnico y financiero para la promoción y fortalecimientode emprendimientos y unidades productivas</t>
  </si>
  <si>
    <t>GERENCIA DE LA MUJER RURAL PARA EL DESARROLLO Y EMPODERAMIENTO ECONOMICO</t>
  </si>
  <si>
    <t>Con los recursos se efectua el apoyo economico en especie a las unidades productivas priorizadas a través de estrategias como ICPES.</t>
  </si>
  <si>
    <t>MINISTERIO DE AGRICULTURA</t>
  </si>
  <si>
    <t>1131</t>
  </si>
  <si>
    <t>SECRETARIA DE  HABITAT Y VIVIENDA</t>
  </si>
  <si>
    <t>2020004250314</t>
  </si>
  <si>
    <t>4001018</t>
  </si>
  <si>
    <t>Mejorar 4000 viviendas enf diferencial Mejorar 4.000 viviendas urbanas y rurales con enfoque diferencial y territorial en los municipios del Departamento.</t>
  </si>
  <si>
    <t>Viviendas mejoradas</t>
  </si>
  <si>
    <t>Construcción de cubiertas</t>
  </si>
  <si>
    <t>DIRECCION DE PLANEACION Y COORDINACION INTERINSTITUCIONAL</t>
  </si>
  <si>
    <t>Esta actividad no aporta al cumplimiento dela meta de producto.</t>
  </si>
  <si>
    <t>Mejoramiento del sistema de almacenamiento de agua</t>
  </si>
  <si>
    <t>Con la ejecución de esta actividad la meta programada para la vigencia 2021 presentó un avance significativo del 53,67%</t>
  </si>
  <si>
    <t>4001041</t>
  </si>
  <si>
    <t>Construcción de cubiertas rurales VIV RU</t>
  </si>
  <si>
    <t>La ejecución de esta actividad permitió un avance de la meta de producto para la vigencia 2021 del 4,83%</t>
  </si>
  <si>
    <t>Mejoramiento Fachadas rurales VIV RUR</t>
  </si>
  <si>
    <t>La actividad ejecutada en la vigencia 2021 permitió un avance de la meta de producto del 8.50%</t>
  </si>
  <si>
    <t>Construcción de pisos rurales VIV RUR</t>
  </si>
  <si>
    <t>La actividad ejecutada en la vigencia 2021 permitió un avance de la meta de producto del 27,33%</t>
  </si>
  <si>
    <t>2020004250294</t>
  </si>
  <si>
    <t>4002020</t>
  </si>
  <si>
    <t>Mejorar 30 barrios y entornos rurales Mejorar integralmente 30 barrios y entornos rurales en los municipios del departamento.</t>
  </si>
  <si>
    <t>Barrios y entornos beneficiados con obras de mejoramiento</t>
  </si>
  <si>
    <t>Infraestructura física Urbana (Barrios)</t>
  </si>
  <si>
    <t>M2</t>
  </si>
  <si>
    <t>Esta actividad aportó al cumplimiento de la meta en el 100% logrando un valor superior al programado para la vigencia 2021</t>
  </si>
  <si>
    <t>Caparrapí, Cogua, Fómeque, Fúquene, La Mesa, Lenguazaque, Ricaurte, Sasaima, Sesquilé, Ubalá, Guasca, Ubaté y Suesca</t>
  </si>
  <si>
    <t>2020004250302</t>
  </si>
  <si>
    <t>4001023</t>
  </si>
  <si>
    <t>Ejec acompañ social mejoram habitabilid Ejecutar 20 procesos de acompañamiento social a intervenciones habitacionales en los municipios del departamento.</t>
  </si>
  <si>
    <t>Procesos acompañados</t>
  </si>
  <si>
    <t>Diagnósticos y caracterización de población beneficiaria deintervenciones de mejoramiento habitacional</t>
  </si>
  <si>
    <t>DESPACHO DEL DIRECTOR</t>
  </si>
  <si>
    <t>La actividad ejecutada permitió la contratación de servicios profesionales para llevar a cabo los procesos de acompañamiento social y el cumplimiento del 100% de la meta de producto programada para la vigencia 2021</t>
  </si>
  <si>
    <t>2021004250363</t>
  </si>
  <si>
    <t>4001002</t>
  </si>
  <si>
    <t>2021004250365</t>
  </si>
  <si>
    <t>4001040</t>
  </si>
  <si>
    <t>Apoyar la adquis de 150 vivienda VCA Apoyar la construcción y adquisición de 150 viviendas urbanas y rurales para Población Víctima del Conflicto Armado en el Departamento de Cundinamarca</t>
  </si>
  <si>
    <t>Viviendas construidas o adquiridas para población VCA</t>
  </si>
  <si>
    <t>Construcción y/o Adquisición de viviendas rurales VIS o VIP SitioPropio</t>
  </si>
  <si>
    <t>La ejecución de los recursos asignados a la actividad, aportó al avance de la meta de producto mediante el apoyo a la construcción de vivienda rural para población víctima del conflicto armado, y el cumplimiento del 47% de la programación para la vigencia 2021.</t>
  </si>
  <si>
    <t>El Peñón y Quetame</t>
  </si>
  <si>
    <t>4001038</t>
  </si>
  <si>
    <t>Ejecutar 10 procesos de acompañamiento social para la integralidad de las intervenciones de construcción de vivienda.</t>
  </si>
  <si>
    <t>Procesos de acompañamiento social</t>
  </si>
  <si>
    <t>La actividad ejecutada permitió la contratación de servicios profesionales para llevar a cabo los procesos de acompañamiento social. Estos recursos programados apotaron al cumplimiento del 100% de la meta de producto 051 programada para la vigencia 2021</t>
  </si>
  <si>
    <t>2020004250307</t>
  </si>
  <si>
    <t>4001039</t>
  </si>
  <si>
    <t>Apoyar adquis y constr de VIS y VIP Apoyar la adquisición y construcción de 4.000 viviendas rurales y urbanas VIS y VIP en el departamento de Cundinamarca</t>
  </si>
  <si>
    <t>Viviendas VIS/VIP con apoyo para adquisición y construcción</t>
  </si>
  <si>
    <t>Suministro e instalación de viviendas prefabricadas rurales</t>
  </si>
  <si>
    <t>La ejecución de los recursos asignados a la actividad, aportó al avance de la meta de producto, con la adición de recursos al convenio de la vigencia 2020 celebrado con el municipio de Caparrapí, para la construcción de 7 viviendas adicionales.</t>
  </si>
  <si>
    <t>Construcción de viviendas de interés prioritario rural</t>
  </si>
  <si>
    <t>La ejecución de los recursos asignados a la actividad, aportó al avance de la meta de producto mediante el apoyo a la construcción de vivienda rural para población vulnerable, y el cumplimiento del 100% de la programación para la vigencia 2021.</t>
  </si>
  <si>
    <t>Quetame, La Calera, La Vega y Ubalá</t>
  </si>
  <si>
    <t>4001019</t>
  </si>
  <si>
    <t>Apoyar la construc 300 viviendas sit Apoyar la construcción de 300 viviendas urbanas y rurales en sitio propio en el Departamento.</t>
  </si>
  <si>
    <t>Viviendas con apoyo para la construcción</t>
  </si>
  <si>
    <t>Construcción de viviendas de interés prioritario en sitio propio</t>
  </si>
  <si>
    <t>La ejecución de los recursos asignados a la actividad, aportó al avance de la meta de producto mediante el apoyo a la construcción de vivienda rural en sitio propio para población vulnerable, y el cumplimiento del 85% de la programación para la vigencia 2021.</t>
  </si>
  <si>
    <t>Jerusalén, Guataquí, La Calera, El Peñón</t>
  </si>
  <si>
    <t>4001007</t>
  </si>
  <si>
    <t>Apoyar técnicamente 10 procesos de titulación y legalización de predios poseídos de manera informal con vivienda de interés social y prioritario.</t>
  </si>
  <si>
    <t>Procesos de titulación apoyados</t>
  </si>
  <si>
    <t>Saneamiento, Legalización y Titulación de predios.</t>
  </si>
  <si>
    <t>La actividad ejecutada permitió la contratación de servicios profesionales para apoyar la gestión y cumplimiento de la meta de produto de titulación, cumpliendo con el 100% de lo programado en la vigencia 2021.</t>
  </si>
  <si>
    <t>2021004250344</t>
  </si>
  <si>
    <t>4001042</t>
  </si>
  <si>
    <t>Apoyar la reubic de flia alto riesgo Apoyar la reubicación de 120 familias localizadas en zonas urbanas y rurales de alto riesgo en el Departamento.</t>
  </si>
  <si>
    <t>Familias reubicadas</t>
  </si>
  <si>
    <t>Construcción de viviendas urbanas (pasivo exigible)</t>
  </si>
  <si>
    <t>Esta actividad no aportó al cumplimiento dela meta de producto, toda vez que eran recursos para el pago de un pasivo exigible.</t>
  </si>
  <si>
    <t>Construcción de viviendas urbanas VIS o VIP</t>
  </si>
  <si>
    <t>La ejecución de los recursos asignados a la actividad, aportó al avance de la meta de producto mediante el apoyo a la construcción de vivienda rural para población localizada en zonas de riesgo, y el cumplimiento del 85% de la programación para la vigencia 2021.</t>
  </si>
  <si>
    <t>Pacho</t>
  </si>
  <si>
    <t>Construcción de viviendas rurales VIS o VIP</t>
  </si>
  <si>
    <t>San Antonio del Tequendama, Quetame, La Calera</t>
  </si>
  <si>
    <t>4001031</t>
  </si>
  <si>
    <t>Apoyar técnicamente 5 proyectos de vivienda inconclusos de iniciativa comunitaria en el departamento.</t>
  </si>
  <si>
    <t>Procesos apoyados técnicamente</t>
  </si>
  <si>
    <t>Construcción de Muros Lindero o de Cerramiento</t>
  </si>
  <si>
    <t>La ejecución de los recursos asignados a la actividad, aportó al avance de la meta de producto logrando el 100% de avance con respecto a lo programado en la vigencia 2021.</t>
  </si>
  <si>
    <t>Redes de servicios públicos domiciliarios</t>
  </si>
  <si>
    <t>4001022</t>
  </si>
  <si>
    <t>Formular PP habitat y vivienda Formular la Política Pública de Hábitat y Vivienda del Departamento de Cundinamarca</t>
  </si>
  <si>
    <t>Avance en la formulación de la Politica Publica de habitat y vivienda</t>
  </si>
  <si>
    <t>Prestación de Servicios profesionales</t>
  </si>
  <si>
    <t>La actividad ejecutada permitió la contratación de servicios profesionales para apoyar la gestión de la Secretaría para el cumplimiento de las metas de produto programadas en la vigencia 2021</t>
  </si>
  <si>
    <t>4001004</t>
  </si>
  <si>
    <t>Elaboración de documentos de diagnóstico y caracterización delproblema habitacional</t>
  </si>
  <si>
    <t>4001047</t>
  </si>
  <si>
    <t>Diseño e implementación de herramienta tecnológica.</t>
  </si>
  <si>
    <t>Diseño e implementación de base de datos para control de informacióntécnica y financiera.</t>
  </si>
  <si>
    <t>2021004250362</t>
  </si>
  <si>
    <t>4002013</t>
  </si>
  <si>
    <t>Interv entorno 2 territor de borde Cund-Btá Intervenir el entorno de 2 territorios de borde entre Cundinamarca y Bogotá.</t>
  </si>
  <si>
    <t>Territorios de borde con entornos intervenidos</t>
  </si>
  <si>
    <t>La ejecución de los recursos asignados a la actividad, aportó al avance de la meta de producto, y el cumplimiento del 100% de la programación para la vigencia 2021.</t>
  </si>
  <si>
    <t>La Calera</t>
  </si>
  <si>
    <t>SE HIZO REPROGRAMACIÓN DE RECURSOS DE ESTA ACTIVIDAD. PASARON $88 MILLONES A LA ACTIVIDAD INFRAESTRUCTURA FÍSICA URBANA Y QUEDARON $162 MILLONES EN LA ACTIVIDAD ESTUDIOS Y DISEÑOS. SI EMBARGO LA MODIFICACIÓN NO SE REFLEJA EN LA PRESENTE MATRIZ.</t>
  </si>
  <si>
    <t>1132</t>
  </si>
  <si>
    <t>SECRETARIA DE MINAS ENERGÍA Y GAS</t>
  </si>
  <si>
    <t>2020004250247</t>
  </si>
  <si>
    <t>2104004</t>
  </si>
  <si>
    <t>Asistir a 700 actores mineros del departamento, en temas de buenas prácticas mineras y cumplimiento de los indicadores de formalización.</t>
  </si>
  <si>
    <t>Actores Mineros asistidos</t>
  </si>
  <si>
    <t>Brindar formación en salud y seguridad en el trabajo, ambiental,tecnica y adminsitrativa.</t>
  </si>
  <si>
    <t xml:space="preserve">Mediante los contratos de OPS Los profesionales realizan acompañamiento y asesoría en el marco de la Asistencia técnica profesional junto con el grupo interdisciplinar a las Unidades de Producción Minera en el Departamento. </t>
  </si>
  <si>
    <t>Asistir técnicamente a los actores mineros</t>
  </si>
  <si>
    <t>2104018</t>
  </si>
  <si>
    <t>Potencializar 10 procesos product miner Potencializar 10 procesos productivos del sector minero.</t>
  </si>
  <si>
    <t>Procesos productivos del sector minero Potencializados</t>
  </si>
  <si>
    <t>Asistir y asesorar empresarialmente a las UPM´s</t>
  </si>
  <si>
    <t>A través de la asistencia técnica empresarial, se logra el fortalecimiento y potencialización de las UPM's en el departamento de cundinamarca</t>
  </si>
  <si>
    <t>2020004250187</t>
  </si>
  <si>
    <t>2102033</t>
  </si>
  <si>
    <t>Conectar 1.000 usuarios al servicio de energía eléctrica en zona rural y urbana del departamento.</t>
  </si>
  <si>
    <t>Usuarios conectados al servicio de energía eléctrica</t>
  </si>
  <si>
    <t>Realizar estudios y diseños redes eléctricas.</t>
  </si>
  <si>
    <t>La realización de estudios y diseños, es una necesidad para la posterior conexión de usuarios nuevos al servicio de energía electrica</t>
  </si>
  <si>
    <t>2102045</t>
  </si>
  <si>
    <t>Construir redes eléctricas</t>
  </si>
  <si>
    <t xml:space="preserve">Mediante la ejecución de esta actividad se conectaron a 12 al servicio de energía electrica </t>
  </si>
  <si>
    <t>2020004250254</t>
  </si>
  <si>
    <t>2101009</t>
  </si>
  <si>
    <t>Conectar al servicio de gas combustible por redes a 20.000 usuarios nuevos.</t>
  </si>
  <si>
    <t>Nuevos usuarios conectados al servicio de gas combustible por redes.</t>
  </si>
  <si>
    <t>Efectuar Obras civiles en cada municipio para la construcción de redesde distribución de gas domiciliario.</t>
  </si>
  <si>
    <t>KM</t>
  </si>
  <si>
    <t>La expansión de 59 km de redes permitirá la posterior conexión de usuarios nuevos en los municipios de pandi, Guachetá y Lenguzaque  al servicio de gas combustible domiciliario.</t>
  </si>
  <si>
    <t>Fortalecimiento a la gestión y el seguimiento de proyectos de gasdomiciliario.</t>
  </si>
  <si>
    <t xml:space="preserve">Con los profesionales se apoya la gestión de recursos adicionales, supervisión y seguimiento de los convenios que permitiran la conexión de nuevos usuarios al servicio de gas combustible domiciliario. </t>
  </si>
  <si>
    <t>2101016</t>
  </si>
  <si>
    <t>Financiar las obras del Cargo por Conexión.</t>
  </si>
  <si>
    <t xml:space="preserve">A través de la aplicación de subsidios para la financiación del cargo por conexión se garantiza la conexión de 1.474 usuarios al servicio de gas combustible domiciliario </t>
  </si>
  <si>
    <t>2020004250193</t>
  </si>
  <si>
    <t>2102058</t>
  </si>
  <si>
    <t>Implementar estrategias de energías renovables en 50 entornos en el departamento.</t>
  </si>
  <si>
    <t>Entornos con estrategias de energías renovables</t>
  </si>
  <si>
    <t>FORTALECER LAS CAPACIDADES DE GESTIÓN (Apoyo técnico)</t>
  </si>
  <si>
    <t xml:space="preserve">Con los profesionales se apoya la gestión de recursos adicionales, supervisión y seguimiento de los convenios que permitiran la conexión de nuevos usuarios al servicio de energía eléctrica </t>
  </si>
  <si>
    <t>2021004250569</t>
  </si>
  <si>
    <t>SUMINISTRO E INSTALACIÓN DE SISTEMAS DE ENERGÍAS RENOVABLES</t>
  </si>
  <si>
    <t>1132 -1223</t>
  </si>
  <si>
    <t>SECRETARIA DE MINAS ENERGÍA Y GAS recursos de INSTITUTO DE INFRAESTRUCTURA .I.C.C.U</t>
  </si>
  <si>
    <t>2020004250216</t>
  </si>
  <si>
    <t>2199068</t>
  </si>
  <si>
    <t>Implementar la primera fase del centro de formación minero energético de Cundinamarca.</t>
  </si>
  <si>
    <t>Fases implementadas</t>
  </si>
  <si>
    <t>Realizar Estudios y Diseños para la construcción del centro de formación</t>
  </si>
  <si>
    <t xml:space="preserve">Num </t>
  </si>
  <si>
    <t>Subdirección de Contrucciones</t>
  </si>
  <si>
    <t>Se cuenta con los estudios y diseños para 2100 m2 de area construida para avanzar con la construcción del centro de formación</t>
  </si>
  <si>
    <t>Contratar la Interventoría</t>
  </si>
  <si>
    <t xml:space="preserve">Se realizo correcto seguimiento al contrato de los estudios y diseños que serviran de base para la construcción del centro </t>
  </si>
  <si>
    <t>1133</t>
  </si>
  <si>
    <t>ALTA CONSEJERÍA PARA LA FELICIDAD</t>
  </si>
  <si>
    <t>4102</t>
  </si>
  <si>
    <t>2020004250279</t>
  </si>
  <si>
    <t>4102040</t>
  </si>
  <si>
    <t>Implementar el observatorio de felicidad y bienestar de Cundinamarca.</t>
  </si>
  <si>
    <t>Observatorio implementado</t>
  </si>
  <si>
    <t>Operación del observatorio de bienestar y felicidad del Departamento</t>
  </si>
  <si>
    <t>ALTO CONSEJERO PARA LA FELICIDAD Y EL BIENESTAR</t>
  </si>
  <si>
    <t>Se creo el Observatorio de Felicidad y Bienestar mediante el  Decreto No. 316 de septiembre 13 de 2021 Por e cual se crea el Observatorio de Felicidad y Bienestar como estrategia fundamental para el soporte, monitoreo y seguimiento a la política publica de felicidad y bienestar subjetivo del Departamento de Cundinamarca. Se elaboraron los siguientes documentos técnicos finales: Documento Marco, Parámetros para la elaboración del artículo de investigación. Se crearon espacios digitales de entrevistas y talleres: Hablando con el que sabe y Puro Bienestar.</t>
  </si>
  <si>
    <t>Elaboración de estudios e investigaciones de bienestar y felicidad</t>
  </si>
  <si>
    <t xml:space="preserve">Se realizo una investigacion tema "Son los Hombres mas Violentos?, el objetivo de esta investigacion se fundamenta en generar herramientas a los Cundinamarqueses para lograr la complementariedad entre Hombres y Mujeres. De esta forma se desarrollo la tercera del Observatorio de Felicidad y Bienestar, acorde con el documento marco que corresponde al desarrollo de las líneas de investigación y su metodología definida. </t>
  </si>
  <si>
    <t>Divulgación de la información</t>
  </si>
  <si>
    <t>Se publico la primera edicion 2021 de la revista #Cundinamarca Feliz es La Revista de la Familia y el Bienestar en Cundinamarca y se creo el EBOOK De esta forma se desarrollo la cuarta fase del Observatorio de Felicidad y Bienestar, con sus respectivos procesos de socialización y publicación del trabajo realizado en el Observatorio. Se creo</t>
  </si>
  <si>
    <t>Recolección, tabulación, desarrollo de indicadores , procesamiento yanálisis de datos e información sobre el bienestar y felicidad</t>
  </si>
  <si>
    <t>Se realizo la actualizacion del indicador Multidimensional de Felicidad como lo establece la Política Pública de Ferlicidad y Bienestar.</t>
  </si>
  <si>
    <t>Implementar la política pública de felicidad y bienestar en la primera fase</t>
  </si>
  <si>
    <t>Fases de la política pública de felicidad y bienestar implementadas</t>
  </si>
  <si>
    <t>Desarrollar un proceso de articulación de la política pública defelicidad y bienestar con las políticas públicas asociadas albienestar de los 116 municipios del Departamento</t>
  </si>
  <si>
    <t xml:space="preserve">Se realizó el primer y segundo, Comité Transversal de Felicidad y Bienestar vigencia 2021 y se realizó socialización de la Política Pública a las instancias de particiación: Consejo Consultivo de Mujeres, las plataformas municipales y departamental de jóvenes y en el mes de julio: Consejo Territorial de Planeación y los representantes de las Juntas de Acción Comunal.  </t>
  </si>
  <si>
    <t>Asesorar la integración de las políticas públicas del departamento deCundinamarca con el enfoque de Felicidad y Bienestar</t>
  </si>
  <si>
    <t>Se articularon  las metas de las diferentes dependencias del Departamento a través del plan operativo de la política pública de felicidad y bienestar subjetivo y a su vez se participo en las diferentes mesas de trabajo de la diferentes politicas de las secretaqria de la Gobernacion de Cundinamarca.</t>
  </si>
  <si>
    <t>Celebración del día internacional de la Felicidad: 20 de marzo</t>
  </si>
  <si>
    <t>Se institucionalizó el Día Internacional de la Felicidad mediante el Decreto 093 del 19 de marzo de 2021, en cumplimiento del Resolución 66/281 del 20 de marzo de 2012 de las Naciones Unidas. Asimismo se celebró este Día en el Departamento, en un evento realizado en el municipio de Cajicá y transmitido vía streaming a los 116 municipios.</t>
  </si>
  <si>
    <t>Asistencia técnica a través de capacitaciones, conferencias, talleres,simposios, entre otros, de la política pública de felicidad ybienestar</t>
  </si>
  <si>
    <t>Se generaron siete espacios academicos con un promedio de 500 asistentes presenciales y alrededor de 1000 asistentes virtuales donde se desarrollaron los temas relacionados a las dimensiones de la política pública de felicidad y bienestar.</t>
  </si>
  <si>
    <t>La actividad fisica programada en esta actividad es de 0,10 y no de 0,20 como aparece el la columna "U" fila 630</t>
  </si>
  <si>
    <t>Implementar la Escuela Móvil de Atención en Bienestar y Felicidad del departamento</t>
  </si>
  <si>
    <t>Escuela móvil de atención en bienestar y felicidad implementada</t>
  </si>
  <si>
    <t>Realizar 15 cursos virtuales sobre la adquisición de habilidades parauna vida positiva adecuados para cada edad</t>
  </si>
  <si>
    <t>Se desarrollaron dos diplomados, uno como estrategia de bienestar y progreso con el fin de  implementar procesos de formación a la comunidad para el auto-reconocimiento de habilidades y fortalezas y la orientación vocacional y el segundo como finalidad fue generar conciencia colectiva acerca de la existencia y relevancia del bienestar subjetivo e impulsar procesos de formación en la comunidad que potencien su uso en la vida cotidiana. Tambien se estructuraron y se desarrollaron nueve cursos orientados a la dimensiones de la Política pública de felicida y bienestar</t>
  </si>
  <si>
    <t>Crear laboratorio de iniciativas y oportunidades juveniles para elbienestar</t>
  </si>
  <si>
    <t>Se fortalecio los sistemas productivos de 30 familias Cundinamarquesas con el fin de robustecer el tejido familiar y social a través de programas de emprendimiento, en el marco de este proyecto se desarrollo el Diplomado de Jovenes Emprenderos, felices y exitos</t>
  </si>
  <si>
    <t>Crear Escuela de Felicidad para brindar apoyo psicosocial y de saludmental a la población cundinamarquesa</t>
  </si>
  <si>
    <t>Se realizó la actualización del portafolio de servicios y se implementó a través de talleres, capacitaciones y conferencias beneficiando  a 4235 personas. Asimismo se realizó un trabajo especializado con cerca de 20 consejos consultivos de mujeres en el departamento. Se realizo un programa de formadores de felicidad certificado por la Universidad de Cundinmarac capacitando a mas de 100 personas de difrentes municipios del Departamento.</t>
  </si>
  <si>
    <t>Realizar un pilotaje en un (1) municipio de Cundinamarca, aplicandotodas las estrategias construidas en el observatorio y la políticapublica</t>
  </si>
  <si>
    <t>De los 116 municipios del departamento se identificaron 3 municipios con caracteristicas potenciales para iniciar el proceso de aplicar la estrategia del observatorio y la política pública de felicidad</t>
  </si>
  <si>
    <t>Generar herramientas virtuales para el análisis de las emociones de lapoblación en los 116 municipios del Departamento</t>
  </si>
  <si>
    <t>Construccion de la primera Aula Virtual de la Felicidad en el Departamento.</t>
  </si>
  <si>
    <t>1135</t>
  </si>
  <si>
    <t>SECRETARIA DE ASUNTOS INTERNACIONALES</t>
  </si>
  <si>
    <t>2020004250440</t>
  </si>
  <si>
    <t>Implementar 1 estrategia de promoción de la marca territorial del departamento "Cundinamarca, EL DORADO !LA LEYENDA VIVE!".</t>
  </si>
  <si>
    <t>Estrategia de promoción de la marca territorial implementada</t>
  </si>
  <si>
    <t>Construcción de lineamientos que oriente la promoción de la narrativae identidad de la marca territorial.</t>
  </si>
  <si>
    <t>1. Mediante contratación SAI-CMC-021-2021, se entrega el primer sitio web de la marca Cundinamarca, una estrategia de promoción que incorpora toda la oferta de productos y servicios más representativos de todo el territorio, así como nuestra cultura, costumbres y principales características como departamento. El sitio web está dividido en 9 secciones que ofrecen lo más destacable del territorio (Gastronomía, Artesanías, Turismo, Licenciamiento entre otros) Este proyecto incluyo la inversión en una estrategia de posicionamiento digital en redes sociales y del sitio web en buscadores, para darle difusión y alcance a la estrategia. Así mismo incorporo la entrega de un documento de lineamientos técnicos, para el correcto uso del sitio web y los elementos técnicos que la acompañan.</t>
  </si>
  <si>
    <t>Coordinar y ejecutar alianzas estratégicas para la participación ydifusión de la marca territorial en escenarios locales, nacionales,internacionales.</t>
  </si>
  <si>
    <t xml:space="preserve">Actualización de los registros marcarios de la Marca Cundinamarca. Por primera vez la Marca Cundinamarca, estará presente con su sello dorado sobre productos y servicios del departamento, gracias a la actualización de los registros marcarios ante la Superintendencia de Industria y Comercio. Se reciben los registros marcarios actualizados y con ellos se logra beneficiar a empresarios y productores que como reconocimiento por su gran trabajo la gobernación los reconocerá haciéndolos portadores de la marca territorial sobre sus productos y servicios, así como haciendo promoción especial desde los canales de comunicación de la marca.
1. Mediante contratación SAI-CMC-021-2021, se entrega el primer sitio web de la marca Cundinamarca, una estrategia de promoción que incorpora toda la oferta de productos y servicios más representativos de todo el territorio, así como nuestra cultura, costumbres y principales características como departamento. El sitio web está dividido en 9 secciones que ofrecen lo más destacable del territorio (Gastronomía, Artesanías, Turismo, Licenciamiento entre otros) Este proyecto incluyo la inversión en una estrategia de posicionamiento digital en redes sociales y del sitio web en buscadores, para darle difusión y alcance a la estrategia. Así mismo incorporo la entrega de un documento de lineamientos técnicos, para el correcto uso del sitio web y los elementos técnicos que la acompañan.
2. Mediante contratación SAI-CPS-016-2021, Asesoría Y Acompañamiento Para La Construcción De La Estrategia De Posicionamiento De La Marca Cundinamarca Dentro De La Tienda Kunamya, en el cual 98 celebridades del país, entre actores, deportistas, cantantes, artistas, expertos en moda, expertos en gastronomía y sobre todo influenciadores digitales conocieron la marca Cundinamarca por su presencia tangible en la tienda Cundinamarca: Kuna Mya. Gracias a las publicaciones en sus redes sociales millones de seguidores de estas figuras públicas, conocieron la tienda y la marca territorial. Se implementa una estrategia de posicionamiento y comunicación de la marca territorial en el marco del lanzamiento de la tienda Cundinamarca. 
3. Mediante contratación SAI-CD-020-2021, se realizó la emisión de dos retos de campo en el programa de televisión master cheff celebrity del canal RCN para la implementación de acciones de difusión, promoción y posicionamiento de la marca territorial Cundinamarca el dorado la leyenda vive. Con la participación en el programa logramos que 3.609.676 televidentes del país conocieran un poco más sobre la cultura y gastronomía del departamento. 18.25% de la audiencia que ve televisión en Colombia, se logra beneficiar a los municipios de Guatavita y Villeta y a los demás municipios del departamento bajo la sombrilla de la marca territorial.
4. Mediante contratación SAI-CMC-030-2021, Se contrata el suministro de elementos impresos que garanticen el reconocimiento y recordación de la marca territorial en el público cundinamarqués, más allá de las fronteras de la gobernación y sus funcionarios. Con el ánimo de iniciar una campaña fuerte de reconocimiento a nivel externo, con material gráfico para eventos y diversos escenarios en los que queremos que los cundinamarqueses identifiquen la marca del territorio. Se busca beneficiar los 116 municipios bajo la sombrilla de la marca territorial.
5. Mediante contratación SAI-CMC-034-2021, Se implementa una campaña de promoción y creación de contenido audiovisual de la marca territorial para el sector turístico del departamento de Cundinamarca, que involucra figuras públicas con alto impacto en redes sociales y comunidades digitales, logrando un alcance de más de 1.800.000 cuentas alcanzadas en Instagram.
6. Mediante contratación SAI-CMC-034-2021, Se implementa una campaña de promoción y creación de contenido audiovisual de la marca territorial para el sector turístico del departamento de Cundinamarca, que involucra figuras públicas con alto impacto en redes sociales y comunidades digitales, logrando un alcance de más de 1.800.000 cuentas alcanzadas en Instagram.
</t>
  </si>
  <si>
    <t>Realizar 2 ferias Expo Cundinamarca.</t>
  </si>
  <si>
    <t>Ferias realizadas</t>
  </si>
  <si>
    <t>Planear, coordinar, ejecutar y verificar las actividades para eldesarrollo y promoción de Expo Cundinamarca, en articulación conaliados locales, nacionales e internacionales.</t>
  </si>
  <si>
    <t xml:space="preserve">Mediante contrato SAI–CDCTI–033-2021 suscrito entre la Secretaria de Asuntos Internaciones y el Fondo de Desarrollo de Proyectos de Cundinamarca FONDECÚN cuyo objeto es “Realizar la gerencia integral del proyecto feria “Expo Cundinamarca, el dorado, la leyenda vive”, por un valor de $3.569.999.997, se realizó la tercera edición de Expo Cundinamarca los días 2 al 5 de diciembre del 2021 en el Centro de Eventos Briceño 18 del municipio de Sopó- Cundinamarca. </t>
  </si>
  <si>
    <t>Implementar la estrategia de internacionalización del departamento.</t>
  </si>
  <si>
    <t>Estrategia de internacionalización implementada</t>
  </si>
  <si>
    <t>Planear y coordinar alianzas estratégicas nacionales e internacionalespara el desarrollo económico, los negocios y la inversión deldepartamento en torno a procesos de apertura en mercadosinternacionales</t>
  </si>
  <si>
    <t>OFICINA DE ASUNTOS ECONÓMICOS INTERNACIONALES</t>
  </si>
  <si>
    <t xml:space="preserve">Mediante la contratación de 9 contratistas los cuales apoyaron en la implementación del eje de fomento y promoción del comercio internacional de bienes y servicios de la Estrategia de Internacionalización de Cundinamarca, se ha desarrollado a través de dos grandes estrategias: la intervención a aglomeraciones productivas del departamento y la intervención empresarial uno a uno, consistente en el acompañamiento a cada una de las empresas y asociaciones con potencial exportador, a través de actividades de diagnóstico, asesoría en internacionalización, inteligencia de mercados, vinculación a actividades de fortalecimiento y promoción en el mercado internacional (a través de convenios y acompañamiento para la postulación a oportunidades del orden nacional e internacional), entre otros. Actualmente, 109 empresas y asociaciones del departamento cuentan con un asesor encargado de su acompañamiento uno a uno al interior de la Secretaría de Asuntos Internacionales.
Se realizaron alianzas estratégicas mediante convenio SAI-CDCASO-017-2021, Aunar esfuerzos técnicos, administrativos y financieros entre el departamento de Cundinamarca Secretaría de Asuntos Internacionales y la Asociación de las Cámaras de Industria y Comercio binacionales de la Unión Europea en Colombia Euro Cámaras, para la promoción del tejido empresarial del departamento de Cundinamarca hacia el mercado Europeo, gestión no incorporada $48.000.000.
Se realizaron alianzas estratégicas mediante convenio SAI-CDCASO-029-2021, Aunar esfuerzos técnicos, administrativos y financieros entre el Departamento de Cundinamarca Secretaría de Asuntos Internacionales y el Instituto Colombiano De Normas Técnicas Y Certificación Icontec para fortalecer el potencial exportador del tejido empresarial del departamento a través de un programa de sensibilización, capacitación y evaluación de la conformidad según estándares de calidad y normas de referencia para la exportación en el sector agro alimentario, gestión no incorporada $42.857.142.
Se realizaron alianzas estratégicas mediante convenio SAI-CDCASO-028-2021, Aunar esfuerzos técnicos, administrativos y financieros entre el departamento de Cundinamarca,  Secretaría de Asuntos Internacionales y la Asociación nacional de comercio exterior  ANALDEX, para la formación y asistencia técnica a empresas cundinamarquesas del sector agro con potencial exportador en el diseño de su plan de internacionalización, gestión no incorporada $ 18.595.986..
</t>
  </si>
  <si>
    <t>Eurocamaras, Analdex, Icontec</t>
  </si>
  <si>
    <t>Mantener 2 líneas efectivas de cooperación nacional e Internacional.</t>
  </si>
  <si>
    <t>Líneas de cooperación</t>
  </si>
  <si>
    <t>Fortalecimiento institucional, administrativo, técnico financiero,jurídico para el desarrollo de las actividades de la entidad</t>
  </si>
  <si>
    <t>Mediante contratos de prestación de servicios SAI-CPS-001-2021, SAI-CPS-003-2021, SAI-CPS-022-2021, SAI-CPS-023-2021, se apoyó jurídica y financieramente todos los 34 procesos suscritos en la entidad en cada una de sus etapas, pre contractual, contractual y post contractual, así como los demás requerimientos de carácter jurídico como derechos de petición, asesoría en la realización de memorandos de entendimiento, etc,  atender las diferentes solicitudes y requerimientos emitidas de otras entidades de carácter financiero, la realización de informes mensuales a entes de control internos y externos.</t>
  </si>
  <si>
    <t>Coordinar y ejecutar consecución de recurso técnicos y financieros concooperantes internacionales y aliados estratégicos para el impulso deproyectos prioritarios</t>
  </si>
  <si>
    <t>OFICINA DE COOPERACIÓN INTERNACIONAL</t>
  </si>
  <si>
    <t xml:space="preserve">Gestión de cooperación técnica y financiera, se han generado 8 alianzas estratégicas con entidades nacionales e internacionales, que permitirán movilizar recursos técnicos y financieros de cooperación con el fin de aportar al desarrollo Departamento y los Cundinamarqueses: 1. FUNDACIÓN ÉXITO convenio a través del cual se desarrolla el programa GEN CERO que beneficia a 1500 madres gestantes y lactantes y a niños y niñas menores de 12 meses en 15 municipios del Departamento. Así mismo se desarrolló la actividad LACTATON que beneficio a 4000 mujeres, el Valor de la gestión no incorporada, en estas dos actividades es de $1.601.000.000, 2. MEMORANDO DE ENTENDIMIENTO ENTRE LA SAI Y FUNDACIÓN CAROLINA para fortalecimiento de capacidades de los cundinamarqueses, en los sectores que se identifiquen, 3. MEMORANDO DE ENTENDIMIENTO DE COOPERACIÓN ENTRE LA SAI Y  PACT INC. /PROYECTO EQUAL - VAMOS TEJIENDO para beneficiar a mujeres del sector floricultor de los municipios de Facatativá y Funza, 4. Memorando de Entendimiento Gobernación de Cundinamarca y Agencia Turca de Cooperación y Coordinación – TIKA, con el fin de presentar proyectos de impacto territorial. 5. PROYECTO APROBADO POR COOPERANTE INTERNACIONAL TIKA -  COOPERACIÓN FINANCIERA “FORTALECIMIENTO PARA LA TRANSFORMACIÓN DE RESIDUOS PLÁSTICOS EN EL MUNICIPIO DE FUNZA, se entregaron 4 máquinas industrializadas valor de $89.500.000.  6. COMIXTA PARAGUAY, Proyecto de internacionalización del municipio de Facatativá, se está realizando mesas técnicas SAI, APC, Gobierno de Paraguay y Facatativá.  7. CONVENIO DE ASOCIACION ENTRE SAI Y 2811, evento internacional YOUNG CLIMATHON dirigidos a los estudiantes de grado 10 y 11 y sus docentes de instituciones educativas no certificadas del departamento con el fin que presente soluciones al reto medio ambiental planteado  este último aportando recursos de cooperación por valor de $11.000.598. 8. CONVENIO MARCO DE COOPERACIÓN INTERADMINISTRATIVO ENTRE LA GOBERNACIÓN DE CUNDINAMARCA Y LA ESAP, con el fin de aunar esfuerzos técnicos, administrativos y financieros para establecer acciones de cooperación enfocadas al fortalecimiento institucional a través de la formación en el saber público y administrativo a los servidores públicos y los ciudadanos del Departamento de Cundinamarca.
Se han realizado 19 Transferencias de conocimiento con diferentes entes territoriales, departamento nacional e internacional que han expresado su interés por la gestión de la cooperación internacional, su normatividad, sus procedimientos, mapas de riesgos, proceso de gestión de calidad, metodología de la cuantificación de la cooperación internacional y estrategia de internacionalización, proceso de fortalecimiento marca Cundinamarca EL DORADO LA LEYENDA VIVE y metodologías de valoración en gestión pública de la cultura.
</t>
  </si>
  <si>
    <t>Fundaciòn Éxito, Tika, Asociaciòn 2811</t>
  </si>
  <si>
    <t>1136</t>
  </si>
  <si>
    <t>AGENCIA PUBLICA DE EMPLEODE CUND-APEC</t>
  </si>
  <si>
    <t>36</t>
  </si>
  <si>
    <t>3602</t>
  </si>
  <si>
    <t>2021004250342</t>
  </si>
  <si>
    <t>3602004</t>
  </si>
  <si>
    <t>Lograr 50000 pers con empleo emp. Depto Lograr que 50.000 personas accedan a las ofertas de empleo generadas por las empresas del Departamento de Cundinamarca</t>
  </si>
  <si>
    <t>Personas con acceso a ofertas de empleo generadas por empresas del Departamento</t>
  </si>
  <si>
    <t>Realizar Brigadas móviles y comunicación</t>
  </si>
  <si>
    <t>DIRECCIÓN APEC</t>
  </si>
  <si>
    <t>Recursos utilizados en la organización y desarrollo de I Feria de Empleo Presencial, realizada el 11 y 12 de noviembre de 2021, donde asistieron 44 Empresas y más de 11.000 buscadores de empleo</t>
  </si>
  <si>
    <t>Adquisición Plataforma Digital</t>
  </si>
  <si>
    <t>Recurssos utilizaos en la adquisición de plataforma digital propia de la Agencia Pública de Empleo APEC</t>
  </si>
  <si>
    <t>Realizar Soporte Técnico Plataforma digital</t>
  </si>
  <si>
    <t>Adquisición de Equipos de Computo y herramientas tecnológicas,licencias</t>
  </si>
  <si>
    <t>3602005</t>
  </si>
  <si>
    <t>Bridar Asesoría y asistencia Financiera</t>
  </si>
  <si>
    <t xml:space="preserve">Gestión de colocación de empleo desarrollando estrategias y acciones que vinculen de manera organizada a los generadores de vacantes laborales del sector público y privado, brindando apoyo a la elaboración y ejecución presupuestal y financiera de la Agencia Pública de Empleo </t>
  </si>
  <si>
    <t>Asesoría , Asistencia técnica y administrativa</t>
  </si>
  <si>
    <t>Gestión Profesional Especializado en el relacionamiento corporativo, enfocado en el cumplimiento de la meta 449 del Plan Desarrollo Departamental</t>
  </si>
  <si>
    <t>Brindar Asesoría y asistencia Jurídica</t>
  </si>
  <si>
    <t>Gestión y colocación de empleo mediante el desarrollo de estrategias y acciones que permitan generar vacantes laborales del sector público y privado, así como el apoyo y orientación jurídica en los procesos y trámites jurídicos a cargo de la entidad</t>
  </si>
  <si>
    <t>Gestores empresariales</t>
  </si>
  <si>
    <t>Servicio de Intermediación Laboral</t>
  </si>
  <si>
    <t xml:space="preserve"> Gestión como orientador ocupacional desarrollando estrategias y acciones para capacitar, orientar y apoyar los oferentes en la búsqueda de empleo a través de la Agencia Pública de Empleo de Cundinamarca</t>
  </si>
  <si>
    <t>1152</t>
  </si>
  <si>
    <t>UNIDAD ADM.ESPECIAL PARA LA GESTION DEL</t>
  </si>
  <si>
    <t>2020004250353</t>
  </si>
  <si>
    <t>4503024</t>
  </si>
  <si>
    <t>Implementar la Política Pública para la Gestión del Riesgo de Desastres, priorizando las 5 provincias con mayor frecuencia de riesgo.</t>
  </si>
  <si>
    <t>Política implementada</t>
  </si>
  <si>
    <t>Actualizar e implementar la Politica publica de gestión del riesgo dedesastres .</t>
  </si>
  <si>
    <t>SUBDIRECCION DE CONOCIMIENTO</t>
  </si>
  <si>
    <t>A partir de la actividad se formularon dos estrategias; la primera se relacionó al plan padrino el cual se implementó mediante la articulación de la subdirección de conocimiento y la subdirección de manejo cuyo objetivo es fortalecer la implementación de la política publica y sus instrumentos de planificación los cuales se relacionan al plan departamental para la gestión del riesgo y la estrategia departamental de respuesta ante eventos de desastre, así como la ejecución de las metas de plan de desarrollo asignadas a la UAEGRD. A partir de la articulación de las acciones de la unidad y del plan padrino se logró realizar acompañamiento a todos los coordinadores municipales de gestión del riesgo de desastres de los 116 municipios con el fin de brindar asesoría frente a la implementación de la política pública y sus instrumentos de planificación, lo cual permitió fortalecer el eje de gobernanza y mantener una comunicación directa con los municipios a fin de consolidar las acciones orientadas al conocimiento, la mitigación del riesgo y el manejo de desastres. La segunda estrategia permitió realizar un diagnóstico de los 116 municipios del departamento frente al avance de la implementación de la política pública en cada uno de los territorios, a partir de dicho diagnóstico se realizó asesoría al 100% de los municipios con el fin de dar cumplimiento a la normatividad que regula la implementación de la política pública logrando a la fecha que 81% de los municipios cuenten con plan municipal para la gestión del riesgo, 84% cuenten con tasa bomberil, 74% cuenten con fondo municipal para la gestión del riesgo y 37% cuenten a la fecha con estrategia municipal de respuesta.</t>
  </si>
  <si>
    <t>Divulgacion de la politica publica de la gestión del riesgo dedesastres priorizando las 15 provincias de Cundinamarca.</t>
  </si>
  <si>
    <t xml:space="preserve">Una vez implementado el plan padrino se diseñó y ejecuto el plan de divulgación y capacitación de la política pública y sus instrumentos de planificación relacionados al plan departamental para la gestión del riesgo y la estrategia de respuesta, se logró realizar acompañamiento al 100% de los municipios del departamento a partir de la articulación con los coordinadores municipales para la gestión del riesgo y los consejos municipales para la gestión del riesgo, lo que ha permitido el fortalecimiento del sistema departamental para la gestión del riesgo en Cundinamarca, dentro de las acciones ejecutadas se llevaron a cabo asesorías, acompañamiento y capacitaciones a los municipios, comunidad, cuerpos operativos y actores de interés frente a la temática de gestión del riesgo lo que permitió fortalecer el conocimiento de la política y sus respectivos instrumentos.  </t>
  </si>
  <si>
    <t>Realizar un diagnóstico de las metas del plan de desarrolloarticuladas al plan nacional y política pública nacional para lagestión del riesgo de desastres</t>
  </si>
  <si>
    <t>Se llevó a cabo el diagnóstico de metas de plan de desarrollo del departamento lo cual permitió identificar las entidades que realizan acciones orientadas y coordinadas a la gestión del riesgo con el fin de ser incorporadas en el plan estratégico y el plan operativo de la política pública. Asimismo, se realizó seguimiento y acompañamiento a los municipios para llevar a cabo el reporte ante la Unidad Nacional para la Gestión del Riesgo de las acciones implementadas de la política pública en el departamento.</t>
  </si>
  <si>
    <t>Elaborar un plan estratégico integral, articulado con las demásentidades frente a la implementación de la política pública de gestióndel riesgo de desastres.</t>
  </si>
  <si>
    <t>A partir de la formulación del diagnóstico de metas de plan de desarrollo y la formulación del plan estratégico, se logró incorporar las acciones relacionadas de todas las entidades a la gestión del riesgo, al plan operativo de la política pública para la gestión del riesgo, lo que permitió formular un plan de trabajo para llevar a cabo una agenda de reuniones y seguimiento con las entidades competentes y articuladas al proceso de la UAEGRD.</t>
  </si>
  <si>
    <t>Realizar campañas de comunicación gráfica y audiovisual que promuevanel conocimiento de la política pública para la gestión del riesgo.</t>
  </si>
  <si>
    <t>Se ejecutaron dos estrategias relacionadas al componente de comunicación las cuales se orientaron a la divulgación de las acciones de la UAEGRD en materia de implementación de política pública, la primera se relaciona a la formulación del plan de comunicaciones mediante el cual se desarrollaron campañas orientadas a las temporadas de lluvia, temporada seca, el cuidado del agua, cuerpos de bomberos voluntarios. La segunda estrategia permitió fortalecer la divulgación y conocimiento de las actividades que realiza la UAEGRD en materia de conocimiento, reducción y manejo de desastres a partir del fortalecimiento de las redes sociales; a partir de esta estrategia se generaron boletines denominados “sabias que” en el cual se divulgaron las acciones realizadas mediante el subprograma de conocimiento del riesgo, subprograma de reducción del riesgo y manejo de desastres.</t>
  </si>
  <si>
    <t>Identificar escenarios de riesgo y amenaza con la articulación con lasSubdirecciones de reducción y manejo de de gestión del riesgo de losmunicipios.</t>
  </si>
  <si>
    <t>Se ejecutaron cuatro estrategias orientadas a la actividad en articulación con la subdirección de reducción; con base en esto se logró llevar a cabo la identificación de escenarios de riesgo en el departamento de acuerdo a las solicitudes realizadas por los municipios y la comunidad, a partir de las visitas oculares se formularon las respectivas recomendaciones al 100% de los municipios en donde se identificaron los escenarios de riesgo. Así mismo, a partir del plan padrino se realizó acompañamiento a los coordinadores municipales con el fin de que conocieran la ruta para llevar a cabo la solicitud de visitas oculares; de igual manera se formuló un diagnóstico de los escenarios de riesgo identificados en el municipio con el fin de contar con una base de datos que permita consolidar el mapa de riesgos en el departamento; finalmente la última estrategia se consolido a partir del acompañamiento realizado a los consejos municipales que solicitan la asesoría y orientación a la UAEGRD de acuerdo a los escenarios y tipos de riesgo identificados.</t>
  </si>
  <si>
    <t>Formular y ejecutar acciones para la implementación, seguimiento ycontrol de la política pública y sus instrumentos de planificación.</t>
  </si>
  <si>
    <t xml:space="preserve">A partir de los recursos ejecutados se logró llevar a cabo la contratación mediante prestación de servicios profesionales y apoyo a la gestión con el fin de, realizar acompañamiento a la ejecución de todas las metas de plan de desarrollo toda vez que estas a su vez hacen parte de la implementación de la política pública, se realizó la formulación y acompañamiento de planes de trabajo para las subdirecciones con el fin de articular todos los procesos y metas de la unidad, lo que permitió consolidar bases de datos y de gestión con el fin de medir los avances de la implementación de la política pública y sus instrumentos de planificación, como segunda estrategia, se llevo a cabo la actualización de proyectos en aras de fortalecer las actividades que permiten el cumplimiento de las metas de plan de desarrollo; se fortaleció el componente financiero con el fin de realizar un mayor seguimiento a la ejecución de los recursos y finalmente se logro llevar a cabo un contrato interadministrativo con el Fondo de desarrollo de Proyectos para realizar cuatro encuentros con los cuerpos operativos a fin de fortalecer la implementación de la política pública, el plan departamental y la estrategia de respuesta ante eventos de desastre. </t>
  </si>
  <si>
    <t>Del total de recursos programados en el plan de acción para la actividad, no se ejecutaro un total de $1.600.000 para la respectiva actividad.</t>
  </si>
  <si>
    <t>2020004250351</t>
  </si>
  <si>
    <t>Realizar 80 jornadas de capacitaciones a la comunidad.</t>
  </si>
  <si>
    <t xml:space="preserve">A partir de la implementación de unidad móvil en 12 municipios del departamento y en la gobernación, se logró el fortalecimiento de la construcción social y las capacidades para la gestión del riesgo ante las actividades de conocimiento, reducción y manejo, mediante la participación de 8.616 personas entre estudiantes, docentes, cuerpos operativos, servidores públicos y comunidad en general, de los cuales 6.881 fueron niños, niñas y adolescentes de 72 instituciones educativas, artísticas, deportivas y culturales que se beneficiaron con jornadas de fortalecimiento de las capacidades para la gestión del riesgo a partir de la unidad móvil. </t>
  </si>
  <si>
    <t>La meta fue programada para realizar 10 jornadas en la vigencia 2021, 40 en la vigencia 2022 y 30 en la vigencia 2023. No obstante, no presenta programación para el 2021 en este documento y se había solicitado ajustes en el año 2021 mediante correo electrónico remitido por la dirección lo cual en su momento fue ajustado para los correspondientes reportes.</t>
  </si>
  <si>
    <t>4503023</t>
  </si>
  <si>
    <t>Implementar el Plan Departamental de Gestión del Riesgo.</t>
  </si>
  <si>
    <t>Plan departamental de Gestión del Riesgo implementado</t>
  </si>
  <si>
    <t>Actualizar la estrategia departamental de respuesta ante eventos dedesastres</t>
  </si>
  <si>
    <t>Se formuló la ruta para actualización del plan departamental y se llevó a cabo convenio interadministrativo con RED COLOMBIANA DE INSTITUCIONES con el fin de realizar seguimiento y evaluación a la implementación de la política pública para la gestión del riesgo y llevar a cabo posteriormente la actualización del plan y la estrategia departamental de respuesta acorde a lo que estipula la norma.</t>
  </si>
  <si>
    <t>La actividad presenta error en la programación del plan de acción dado que, la actividad que se debe relacionar para esta meta es actualizar el plan departamental para la gestión del riesgo, actividad que se realiza mediante contrato interadministrativo con RED COLOMBIANA DE INSTITUCIONES. Se debe indicar que para las metas 307, 309 y 311 se formuló un solo proyecto y es posible que por tan razón se cometió un error por parte de la UAEGRD en el ajuste de proyecto y programación de plan de acción 2021. De igual manera, se debe realizar ajuste en la programación física de la actividad.</t>
  </si>
  <si>
    <t>Realizar jornadas de divulgación con las juntas de acción comunal yCMGRD</t>
  </si>
  <si>
    <t xml:space="preserve">Se formularon dos estrategias orientadas a fortalecer el conocimiento para la formulación de planes comunitarios para la gestión del riesgo mediante acciones de capacitación con las juntas de acción comunal. Asimismo, se logró el fortalecimiento de las acciones de participación mediante la incorporación de los presidentes de las juntas de acción comunal en las acciones de los consejos municipales de gestión del riesgo, pasando del 3% al 38,7%, lo que permite la articulación de los actores sociales en los procesos de conocimiento, reducción y manejo de desastres en el territorio. Por otra parte, se ejecutó el plan de divulgación en el cual se logró fortalecer el conocimiento y la implementación de la política pública, el plan departamental para la gestión del riesgo y la estrategia de respuesta mediante la articulación de los padrinos de la UAEGRD y los coordinadores para la gestión del riesgo de los 116 municipios, a partir de las asesorías, capacitaciones y acompañamiento realizados. </t>
  </si>
  <si>
    <t>Socializar con el sistema el plan departamental para la gestión delriesgo</t>
  </si>
  <si>
    <t xml:space="preserve">A partir de la articulación entre la subdirección de conocimiento, reducción y manejo de desastres y mediante la implementación del plan padrino, se llevó a cabo con el sistema departamental, las entidades centrales que requirieron asesoría y las 15 provincias del departamento la socialización del plan departamental para la gestión del riesgo, permitiendo articular con la UAEGRD los consejos municipales para la gestión del riesgo y los 116 coordinadores municipales para la gestión del riesgo. De igual manera se llevaron a cabo cuatro eventos para la socialización y divulgación de la política pública, el plan departamental para la gestión del riesgo y la estrategia de respuesta, así como temas articulados al funcionamiento de los CRIR y la escuela de bomberos mediante encuentro regional con la defensa civil, la cruz roja, los coordinadores municipales para la gestión del riesgo y el cuerpo de bomberos del departamento. </t>
  </si>
  <si>
    <t>Implementar la estrategia departamental de respuesta ante eventos de desastres.</t>
  </si>
  <si>
    <t>Estrategia departamental de respuesta ante eventos de desastres implementada</t>
  </si>
  <si>
    <t>SUBDIRECCION DE MANEJO</t>
  </si>
  <si>
    <t xml:space="preserve">Se formuló la ruta para actualización de la estrategia departamental de respuesta a eventos de emergencia y se llevó a cabo convenio interadministrativo con RED COLOMBIANA DE INSTITUCIONES con el fin de realizar seguimiento y evaluación de la política pública para la gestión del riesgo y llevar a cabo posteriormente la actualización del plan departamental para la gestión del riesgo y la estrategia departamental de respuesta acorde a lo que estipula la norma. Es preciso indicar que esta actividad se encuentra articulada con la meta 309 dado que para llevar a cabo la actualización de la estrategia es preciso realizar la evaluación e la implementación de la política publica y la actualización del plan departamental para la gestión del riesgo. </t>
  </si>
  <si>
    <t>La actividad se encuentra programada físicamente en el plan de acción pero presenta error en el indicador, la UAEGRD realizará el ajuste respectivo dado que, por error esta actividad también se programó para la meta 309 y no corresponde.</t>
  </si>
  <si>
    <t>Realizar jornadas de capacitación a los municipios para la elaboraciónde la Estrategia municipal de respuesta ante eventos de desastres.</t>
  </si>
  <si>
    <t xml:space="preserve">Se formuló y ejecuto el plan de capacitación orientado a los municipios para fortalecer el conocimiento y elaboración de las estrategias municipales de respuesta, lo que permitió contar con diagnóstico del territorio frente a los instrumentos de planificación de la política pública.  A partir del plan padrino como estrategia de articulación entre la subdirección de conocimiento y de manejo, se logró llevar a cabo la asesoría al 100% de los municipios en relación a los planes municipales para la gestión del riesgo y las estrategias de respuesta, lo que ha permitido mayor cumplimiento de la política nacional y departamental. </t>
  </si>
  <si>
    <t>Socializar con el sistema departamental la estrategia departamental derespuesta ante eventos de desastres.</t>
  </si>
  <si>
    <t xml:space="preserve">A partir de la ejecución de los consejos departamentales para la gestión del riesgo y los comités de manejo de desastres y de reducción, se logró socializar con el sistema departamental la estrategia de respuesta; asimismo, a partir de la ejecución de la estrategia se atendieron el 100% de los reportes de emergencias y desastres del departamento en coordinación con las entidades del nivel central; de igual manera, se atendieron el 100% de las solicitudes de ayuda humanitaria y se realizó el acompañamiento a la calamidad pública por temporada de lluvias decretada en el departamento de Cundinamarca, acciones que se encuentran articuladas con la meta 315 y meta 317 del plan de desarrollo dado que, también se desarrollaron flujogramas para fortalecer con los municipios los pasos que se deben llevar a cabo ante eventos naturales o antrópicos, lo que ha permitido fortalecer el sistema de alertas tempranas. </t>
  </si>
  <si>
    <t>Formular y ejecutar acciones para la implementación, de losinstrumentos de planificación para la gestión del riesgo de desastres.</t>
  </si>
  <si>
    <t xml:space="preserve">Se elaboró el reglamento para el funcionamiento de los comités provinciales para la gestión del riesgo de desastres, de igual manera como documentos de soporte para la ejecución de la estrategia se diseñaron los flujogramas para la atención de emergencia y desastres, activación de la sala de crisis departamental, respuesta frente a eventos complejos, temporada de lluvias, temporada seca, respuesta ante eventos de materiales peligrosos, emergencia minera y ruta para la activación de solicitud de ayudas humanitarias lo cual ha permitido fortalecer la gestión de los comités provinciales frente a la estrategia de respuesta así como fortalecer el eje de gobernanza en relación al conocimiento, reducción y el manejo de desastres. </t>
  </si>
  <si>
    <t>Del total de recursos apropiados no se ejecutaron $52.430.000 para esta actividad</t>
  </si>
  <si>
    <t>2021004250308</t>
  </si>
  <si>
    <t>4503016</t>
  </si>
  <si>
    <t>SUMINISTRO DE KIT DE RADIO COMUNICACIÓN</t>
  </si>
  <si>
    <t>Se adjudicó el contrato de compraventa No. UAEGRD-SASIE-077-2021, cuyo objeto es: “AQUISICIÓN DE KITS DE RADIO COMUNICACIÓN PARA EL FORTALECIMIENTO ESTRATÉGICO Y MEJORAMIENTO DE LA RED DE ATENCIÓN DE EMERGENCIAS AMBIENTALES EN LOS MUNICIPIOS DE LA JURISDICCIÓN CAR DEL DEPARTAMENTO DE CUNDINAMARCA.” con el cual se logró la adquisición de 40 kits de radiocomunicación que serán entregados a 40 municipios del departamento de Cundinamarca en la vigencia 2022, con el cual se logrará la articulación de procesos y una comunicación segura y eficaz para mejorar la atención de emergencias.</t>
  </si>
  <si>
    <t>Del total de recursos apropiados no se ejecutaron $1.324.800.000 para esta actividad los cuales serán incorporados para la vigencia 2022.</t>
  </si>
  <si>
    <t>SUMINISTRO DE KIT TRAJES FORESTALES</t>
  </si>
  <si>
    <t>Durante la vigencia 2021 se realizó toda la estructuración contractual y administrativa necesaria para el contrato con el cual se lograría la adjudicación; sin embargo, debido a variaciones del comportamiento del mercado como tazas de TRM y cambio de divisas, fue necesario surtir un modificatorio al convenio No 1653 del 2021 por cambios abruptos en los precios de los bienes, lo cual impidió la adjudicación del contrato en la vigencia 2021. La actividad será reprogramada para ejecución del 2022 con el total de recursos no ejecutados y que fueron programados por un valor de $ 1.000.000.000</t>
  </si>
  <si>
    <t>SUMINIISTRO DE KITS DE BOMBAS PARA INCENDIOS</t>
  </si>
  <si>
    <t>Durante la vigencia 2021 se realizó toda la estructuración contractual y administrativa necesaria para el contrato con el cual se lograría la adjudicación; sin embargo, debido a variaciones del comportamiento del mercado como tazas de TRM y cambio de divisas, fue necesario surtir un modificatorio al convenio No 1653 del 2021 por cambios abruptos en los precios de los bienes, lo cual impidió la adjudicación del contrato en la vigencia 2021. La actividad será reprogramada para ejecución del 2022 con el total de recursos no ejecutados y que fueron programados por un valor de $ 862.893.818</t>
  </si>
  <si>
    <t>2020004250354</t>
  </si>
  <si>
    <t>4503022</t>
  </si>
  <si>
    <t>Realizar mitigación/reducción del riesgo Realizar acciones orientadas a la mitigación o reducción del riesgo al 100% de los municipios que soliciten la intervención de la UAEGRD.</t>
  </si>
  <si>
    <t>municipios solicitantes con acciones de mitigación o reducción del riesgo</t>
  </si>
  <si>
    <t>Adelantar acciones de impacto social y de bienestar que reduzcan elimpacto del riesgo.</t>
  </si>
  <si>
    <t>SUBDIRECCION DE REDUCCION</t>
  </si>
  <si>
    <t>Se realizaron a partir de las visitas oculares a 70 municipios, los respectivos informes de recomendación para llevar a cabo acciones de mitigación y reducción del riesgo en los escenarios así como su incorporación en los instrumentos de planificación territorial, se logró contar con un reporte consolidado que permite tener insumos para la formulación del mapa de escenarios de riesgo del departamento.</t>
  </si>
  <si>
    <t>Construir obras civiles y de bioingeniería para la reducción ymitigación del riesgo.</t>
  </si>
  <si>
    <t xml:space="preserve">Se llevó a cabo la asistencia técnica en 58 municipios para la identificación de escenarios de riesgo y se presentaron los informes respectivos con las recomendaciones requeridas para llevar a cabo acciones prospectivas y correctivas en los respectivos escenarios, se realizaron jornadas de asesorías a los consejos municipales lo que ha permitido contar con una base de identificación de escenarios para la consolidación del mapa de riesgos del departamento. </t>
  </si>
  <si>
    <t>Los recursos ejecutados se relacionan a contratación de OPS con el fin de contar con ingenieros que puedan llevar a cabo la identificación de escenarios de riesgo y verificar la necesidad de llevar a cabo la construcción de obras, así como identificar la entidad competente de atender la necesidad de acuerdo con el tipo de riesgo.</t>
  </si>
  <si>
    <t>2021004250010</t>
  </si>
  <si>
    <t>3205018</t>
  </si>
  <si>
    <t>PRELIMINARES</t>
  </si>
  <si>
    <t>Para el proyecto con BPIN 2021004250010, producto 3205018, se informa que del total del valor apropiado del proyecto se genero un total de RPC por $ 29.136.449.837 de los cuales se hizo un anticipo por valor de $ 10.223.607.580 y queda un saldo por valor de $ 18.912.842.257 los cuales ingresan como reservas para el año 2022 junto con $ 7.293.895.913 que no fueron ejecutados</t>
  </si>
  <si>
    <t>MOVIMIENTO DE TIERRAS</t>
  </si>
  <si>
    <t>CONSTRUCCION DE OBRAS DE PROTECCION</t>
  </si>
  <si>
    <t>OBRAS VARIAS</t>
  </si>
  <si>
    <t>TRANSPORTE</t>
  </si>
  <si>
    <t>2021004250374</t>
  </si>
  <si>
    <t>4503004</t>
  </si>
  <si>
    <t>Formular, estructurar e implementar proyectos que permitan lareducción del riesgo acorde a los diferentes escenarios en eldepartamento y de acuerdo a las competencias de la UAEGRD.</t>
  </si>
  <si>
    <t xml:space="preserve">Se llevó a cabo la formulación de 5 proyectos de los cuales 3 están asociados a las metas de plan de desarrollo acorde a la armonización que se realizó mediante ordenanza 059, asimismo se formuló el proyecto para el Fortalecimiento estratégico y de mejoramiento en la red de atención de emergencias ambientales para la protección y sostenibilidad ambiental en los municipios de la jurisdicción CAR del departamento de Cundinamarca y finalmente se formuló el proyecto para el fortalecimiento del sistema automotor para la gestión del riesgo de desastres en el departamento de Cundinamarca, lo cual conlleva a fortalecer las acciones de mitigación y reducción del riesgo a partir de acciones que fortalecen la respuesta oportuna y la identificación de escenarios de riesgo. </t>
  </si>
  <si>
    <t>La actividad será programada en el plan de acción dado que no se relacionó dicha información en el sistema. En cuanto a los recursos no se ejecuto un total de $7.032.172</t>
  </si>
  <si>
    <t>Realizar visitas técnicas a los municipios del departamento a fin deevidenciar afectaciones ocasionadas por los diferentes escenarios deriesgo y de esta manera emitir conceptos para la mitigación delriesgos.</t>
  </si>
  <si>
    <t xml:space="preserve">Se atendieron el 100% de las solicitudes realizadas por los municipios mediante las visitas técnicas y oculares por parte del equipo de reducción a fin de elaborar las recomendaciones respectivas mediante acciones correctivas y prospectivas, así como la inclusión de los escenarios en los instrumentos de planificación territorial. Con base en lo anterior se logró cumplir con el 100% de la identificación de amenazas en el territorio permitiendo así contar con información estadística para la formulación del mapa de riesgos del departamento. </t>
  </si>
  <si>
    <t>La actividad será programada en el plan de acción dado que no se relacionó dicha información en el sistema. En relación a los recursos, no se ejecuto un total de $6.778.276</t>
  </si>
  <si>
    <t>Construir obras civiles y de bioingeniería para la reducción ymitigación del riesgo</t>
  </si>
  <si>
    <t>Se benefició al municipio de Guayabetal en el departamento de Cundinamarca, mediante la asignación de recursos a partir de un convenio interadministrativo para llevar a cabo la demolición de las viviendas en riesgo de colapso por la inestabilidad del talud en el sector del barrio Perdices; con el fin de evitar que se generará afectación por contaminación de las aguas del río Negro por escombros y disminuir el riesgo de la alteración de la hidrodinámica del río por escombros. Lo anterior responde a la atención de acciones orientadas a la mitigación y reducción del riesgo, dada la calamidad pública establecida mediante decreto 045 del 10 de agosto de 2021 con motivo de la temporada de lluvias y la declaración mediante decreto 046 del 11 de agosto de 2021 de urgencia manifiesta ocasionada por la ola invernal en el municipio.</t>
  </si>
  <si>
    <t>Se realizará ajuste en la programación física de la actividad dado que el indicador registrado no corresponde a la planeación realizada por la UAEGRD.</t>
  </si>
  <si>
    <t>2020004250356</t>
  </si>
  <si>
    <t>4503026</t>
  </si>
  <si>
    <t>Garantizar el funcionamiento de 2 CRIR Garantizar el funcionamiento de 2 Centros Regionales Integrales de Respuesta - CRIR.</t>
  </si>
  <si>
    <t>Centros Regionales Integrales de Respuesta - CRIR funcionando</t>
  </si>
  <si>
    <t>Elaboración del plan administrativo, tecnico y operativo de los CRIR</t>
  </si>
  <si>
    <t>Se logró estructurar el modelo de operación para el funcionamiento del CRIR del municipio de Tocaima y se firmó contrato interadministrativo UAEGRD-CIC-051-2021 con el objeto de aunar esfuerzos técnicos y administrativos entre el Departamento, UAEGRD secretaria general y el Municipio de Tocaima para la operación y puesta en funcionamiento del centro regional integral de respuesta CRIR el cual inicio operaciones en el mes de agosto de 2021.</t>
  </si>
  <si>
    <t>2021004250370</t>
  </si>
  <si>
    <t>Realizar asistencia técnica, orientar y coordinar al sistema municipalde gestion del riesgo y a las comunidades frente a los procesos degestión de riesgo en las provincias de los CRIR</t>
  </si>
  <si>
    <t>Se realizó asistencia técnica para el fortalecimiento del conocimiento y la elaboración de los planes comunitarios para la gestión del riesgo; asimismo, se articuló mediante contrato interadministrativo con el FONDO DE DESARROLLO DE PROYECTOS la ejecución de cuatro eventos mediante los cuales se socializo la puesta en marcha del CRIR, se promovió el plan operativo y se generaron redes para el funcionamiento mediante la participación de los cuerpos de bomberos, defensa civil, cruz roja y coordinadores municipales para la gestión del riesgo</t>
  </si>
  <si>
    <t>Elaborar, actualizar e implementar el manual administrativo, tecnico yoperativo de los CRIR.</t>
  </si>
  <si>
    <t xml:space="preserve">los recursos programados se relacionan a la firma de un contrato de OPS que no se ejecuto y cuyo dinero finalmente no fue ejecutado. </t>
  </si>
  <si>
    <t>2020004250363</t>
  </si>
  <si>
    <t>4503032</t>
  </si>
  <si>
    <t>Implementar 3 nuevas funcionalidades del sistema de información de gestión del riesgo y de alertas tempranas.</t>
  </si>
  <si>
    <t>Funcionalidades nuevas implementadas</t>
  </si>
  <si>
    <t>Fortalecer el talento humano para la atención y el manejo y gestión dela información de reportes de emergencia y desastres del departamento</t>
  </si>
  <si>
    <t xml:space="preserve">Mediante el fortalecimiento del talento humano se logró implementar el Centro Integral de Telecomunicaciones por parte de la UAEGRD como funcionalidad para el sistema de alertas tempranas logrando atender y apoyar tanto las emergencias como la atención a las solicitudes de ayuda humanitaria, lo que permitió consolidar los reportes mensuales de información con el fin de establecer las medidas requeridas de alertas tempranas a partir de la articulación con los coordinadores municipales para la gestión del riesgo y la creación de boletines de alerta para la atención oportuna de emergencias en el departamento así como la implementación de la estrategia de respuesta. </t>
  </si>
  <si>
    <t>Actualización de las plataformas de información del sistema SAGA</t>
  </si>
  <si>
    <t xml:space="preserve">Se llevó a cabo la actualización de los reportes en el sistema de información SAGA relacionados a las emergencias e identificación de escenarios de riesgo en el departamento de Cundinamarca lo que permite la articulación del centro de información y telecomunicaciones con los coordinadores municipales para la activación de las alertas tempranas en los municipios. De igual manera se llevó a cabo convenio interadministrativo con Red Colombiana de Instituciones a fin de llevar a cabo el diseño para la posterior implementación de una nueva funcionalidad para el sistema de alertas tempranas. </t>
  </si>
  <si>
    <t>2020004250355</t>
  </si>
  <si>
    <t>Crear 1 escuela departamental de bomberos de Cundinamarca.</t>
  </si>
  <si>
    <t>Escuelas de Bomberos creada</t>
  </si>
  <si>
    <t>Realizar los estudios y diseños para la construcción de la escueladepartamental de bomberos.</t>
  </si>
  <si>
    <t>Se realizó acompañamiento para la identificación y análisis del terreno donde se llevará a cabo la construcción de la escuela, cumplimiento y legalización del predio y asistencia técnica para su construcción.</t>
  </si>
  <si>
    <t>Pese a que se llevó a cabo la verificación previa del terreno y se realizó acompañamiento para la legalización de este, no se logró llevar a cabo los estudios y diseños respectivos dado que se debía cumplir con todo el proceso de adquisición y así mismo los recursos financieros no eran suficientes para realizar el proceso.</t>
  </si>
  <si>
    <t>Diseño y elaboración del plan administrativo y operativo de laescuela.</t>
  </si>
  <si>
    <t xml:space="preserve">ESBOCUN cuenta a la fecha con licencia de funcionamiento y se le otorgo el registro de los programas de formación laboral, cuenta también con aprobación de dos carreras técnicas, cursos libres y diplomados orientados al tema de gestión del riesgo. Se cuenta con la propuesta de un plan administrativo y operativo que  fue presentado para validación; no obstante, se encuentra en ajustes para su formulación final. </t>
  </si>
  <si>
    <t>Diseño y elaboración del plan de capacitación y formación.</t>
  </si>
  <si>
    <t xml:space="preserve">Se cuenta con un plan de capacitación el cual permitió iniciar proceso de un programa técnico con las unidades de bomberos de Tabio; asimismo, se formuló con FONDECUN proyecto para la formación de niños y niñas en vigías para la gestión del riesgo con el fin de fomentar las acciones de conocimiento, reducción y manejo en la población infantil y adolescente. </t>
  </si>
  <si>
    <t>2020004250364</t>
  </si>
  <si>
    <t>Atender el 100% de las solicitudes de ayudas y acciones de respuesta por emergencias, calamidades o desastres.</t>
  </si>
  <si>
    <t>Suministro, Dotación, Montaje e Instalación de elementos para larealización de acciones de prevención y mitigación.</t>
  </si>
  <si>
    <t xml:space="preserve">Se llevó a cabo la compra de suministros y dotación que permitió atender las solicitudes de ayuda que realizaron los municipios dada la primera y segunda ola invernal del año en donde se generaron eventos de emergencia y desastre como consecuencia de esta. Se logro atender a las familias que sufrieron afectaciones en sus viviendas mediante la entrega suministros y dotación requerida. </t>
  </si>
  <si>
    <t>Compra de ayudas humanitarias</t>
  </si>
  <si>
    <t xml:space="preserve">Se llevó a cabo la compra de ayudas humanitarias para atender las solicitudes que realizaron los municipios dadas las diferentes emergencias y desastres naturales y/o antrópicos. La mayor atención se realizó como respuesta a la calamidad publica decretada en el departamento como consecuencia de la ola invernal en donde se beneficiaron familias con insumos básicos como mercados, kit de aseo, colchonetas, colchas entre otros elementos esenciales para superar la emergencia.  </t>
  </si>
  <si>
    <t>Fortalecimiento institucional para atender las acciones y solicitudescon ayuda humanitaria</t>
  </si>
  <si>
    <t>Se llevó a cabo la contratación mediante OPS de profesionales que permitieron fortalecer la atención a los municipios de ayuda humanitaria mediante la estructuración de proyectos y contratos requeridos para la compra de ayudas y suministros, de igual manera se llevo a cabo la contratación de mano de obra para apoyo a la gestión con el fin de realizar acompañamiento a la UAEGRD para la entrega de las ayudas humanitarias a las familias damnificadas de los municipios que solicitaron a la unidad su intervención y apoyo. Dentro de la gestión se encuentra la ejecución de un convenio interadministrativo con el municipio de Guayabetal a fin de atender la calamidad pública y urgencia manifiesta decretada en el mes de agosto como consecuencia de la ola invernal.</t>
  </si>
  <si>
    <t>2021004250377</t>
  </si>
  <si>
    <t>4503017</t>
  </si>
  <si>
    <t>Realizar asistencia tecnica, orientar y coordinar las acciones deelaboración, desarrollo de analisis y evaluación del riesgo con el finde facilitar su incoporación en los instrumentos de planeación de losmunicipios que requieran el acompañamiento de la UAEGRD</t>
  </si>
  <si>
    <t>Se llevaron a cabo 12 reuniones mediante las cuales se realizaron asesorías y acompañamiento a los municipios a fin de definir las etapas revisar para la legalización de convenios en aras de llevas acabo la cofinanciación de los estudios básicos de riesgo. Una vez firmados los convenios se realizaron 7 comités operativos para realizar asesoría y acompañamiento a los municipios a fin de definir el plan de trabajo para realizar seguimiento y reporte de los avances de ejecución.</t>
  </si>
  <si>
    <t>Desarrollar la Supervision de los contratos y/o convenios</t>
  </si>
  <si>
    <t>No se registra facturación ni avance de la actividad dado que esta no corresponde a la programación realizada; se realizará el ajuste en el banco de proyectos y posteriormente en el plan de acción con el equipo de proyectos de la UAEGRD para hacer debidamente el reporte de ejecución física y financiera, dado que si se facturo un total de $4.363.230.013 pero mediante otra actividad con la cual se firmaron los convenios para los estudios de los 13 municipios. cabe indicar de igual manera que en el momento derealizar los precontractuales, estos si se realizaron relacionando la actividad correcta la cual se denomina "Desarrollar estudios de movimientos en masas, inundaciones, avenidas torrenciales, incendios forestales y demas"</t>
  </si>
  <si>
    <t>1184</t>
  </si>
  <si>
    <t>SECRETARIA DE PRENSA Y COMUNICACIONES</t>
  </si>
  <si>
    <t>2020004250220</t>
  </si>
  <si>
    <t>2399063</t>
  </si>
  <si>
    <t>Crear la red departamental de radio de Cundinamarca y conectar a las emisoras del departamento.</t>
  </si>
  <si>
    <t>Red departamental de radio de Cundinamarca creada</t>
  </si>
  <si>
    <t>Producción y emisión de la programacion de radio que conecte aemisoras comunitarias y comerciales del departamento.</t>
  </si>
  <si>
    <t>Se ha logrado la conexión con 15 municipios para transmisión de programas de interés de cada territorio en la Emisora El Dorado Radio. A través del programa “En línea Con El Gobernador” llegamos a 53 emisoras comunitarias y 2 emisoras regionales. Se ha promovido el apoyo a jóvenes emprendedores del municipio de Gachancipá con la apertura de un espacio radial en la Emisora “El Dorado Radio” en los días viernes de 8pm a 10pm y sábados de 8pm a 11pm.</t>
  </si>
  <si>
    <t>Funcionamiento y mantenimiento tecnico y operativo de la emisora</t>
  </si>
  <si>
    <t xml:space="preserve">A 31 de diciembre de 2021 contamos con 42 programas al aire en la Emisora “El Dorado Radio” divididos en noticieros, programas de entretenimiento, musicales, de emprendimiento, salud, empoderamiento, participación y de secretarías y direcciones de las diferentes entidades de la Gobernación de Cundinamarca; adicional a ello también se efectuaron transmisiones de eventos especiales que realiza la gobernación, por ejemplo, Gobernador en Línea, ferias de servicios y rendición de cuentas.  Se han transmitido eventos especiales en la frecuencia 99.5FM y redes sociales (Instagram, Facebook, YouTube y Twitter) teniendo las siguientes estadísticas con tendencia al incremento de seguidores en redes sociales así: Resumen estadísticas Instagram:  Seguidores: 2050, Cuentas alcanzadas: 3.845 Cuentas que interactuaron: 27. Resumen estadísticas twitter: Twitter: 4.368. Resumen estadísticas Facebook: Seguidores: 12.498. </t>
  </si>
  <si>
    <t>Pasivo Exigible: Fondo de Desarrollo de Proyectos deCundinamarca-FONDECUN</t>
  </si>
  <si>
    <t>Fortalecer desemp internet 50% de medios Fortalecer el desempeño en internet y redes sociales del 50% de los periódicos, emisoras y canales de televisión del departamento.</t>
  </si>
  <si>
    <t>Medios de comunicación fortalecidos en desempeño de internet y redes sociales</t>
  </si>
  <si>
    <t>Plan de promoción y posicionamiento en redes sociales y buscadores webpara los medios de comunicación del departamento.</t>
  </si>
  <si>
    <t>Se realizó la entrega de 7 tablets Marca Lenovo Tab M8 HD pantalla HD y altavoz con tecnología Dolby Audio, procesador de cuatro núcleos y batería a periodistas ganadores de 8 categorías en el marco de la celebración del día del periodista vigencia 2021 denominado Reconocimiento "Periodismo Vivo Antonio Nariño". En dicho contexto el día 04 de octubre de 2021, se dio apertura a la convocatoria de la 2ª versión de la condecoración ‘Periodismo vivo Antonio Nariño de Cundinamarca’ vigencia 2022, un reconocimiento a quienes, por su trabajo y servicio, a través del ejercicio del periodismo, aportan y exaltan el nombre del departamento.</t>
  </si>
  <si>
    <t>Acompañamiento en el diseño y ejecución del plan de promoción en redessociales y buscadores web para los medios de comunicación deldepartamento.</t>
  </si>
  <si>
    <t xml:space="preserve">Producto de una alianza estratégica con el Servicio Nacional de Aprendizaje- SENA se desarrollaron los cursos de marketing digital y redacción y ortografía donde se logró impactar a 25 y 41 periodistas de medios de comunicación del departamento. Por ultimo y en el marco de la alianza con la Casa Editorial El Tiempo S.A se desarrolló un taller enfocado en redes sociales, digital y edición de textos que permitió contribuir con la capacitación de 51 periodistas de medios de comunicación del departamento. Además, se realizó acompañamiento técnico a 120 medios de comunicación del departamento para la postulación de propuestas ante el Ministerio de Tecnologías de la Información y las Comunicaciones- MinTIC y así recibir apoyo en transformación digital; 4 de ellos culminaron el proceso exitosamente.     </t>
  </si>
  <si>
    <t>Implementar una estrategia de promoción, fortalecimiento y consolidación de la imagen del departamento.</t>
  </si>
  <si>
    <t>Plan de promoción, fortalecimiento y consolidación en mediosdigitales, redes sociales y buscadores web.</t>
  </si>
  <si>
    <t xml:space="preserve">Se adelantó gestión interadministrativa con la Secretaría de Asuntos Internacionales para fortalecimiento y posicionamiento de las marcas registradas del departamento a través de influencers y youtubers posicionados en redes sociales y diseño y puesta en funcionamiento de un portal web de uso exclusivo de la marca Cundinamarca que permita promover ofertas gastronómicas, artesanales y turísticas del departamento. </t>
  </si>
  <si>
    <t>Emisión del programa de televisión Cundinamarca ¡REGIÓN Que Progresa! durante la vigencia se emitieron 29 capítulos en Suesca, Sopó, San Juan de Rioseco, Anato, Ubaté, Girardot, Nemocón, Villeta, Villapinzón, Tienda Kuna Mya, Vergara, Subachoque, Gobernación de Cundinamarca (2 capitulos), Cáqueza, Silvania, Pacho, Sesquilé, San Francisco, Guachetá, La Mesa, Sibaté, AgroExpo, Ubaque, La Calera, Bojacá, Cogua, y ExpoCundinamarca 2021 (con la transmisión de 2 capítulos). Ahora bien, en el marco de la suscripción del contrato interadministrativo con el Fondo de Desarrollo de Proyectos de Cundinamarca- FONDECUN vigencia 2021, a la fecha se evidencia un avance de ejecución del 99,5% correspondiente a la ejecución de los siguientes productos: 1. Plan de medios regionales y nacionales. 2. Programa productora de televisión.</t>
  </si>
  <si>
    <t>Elaboracion y distribucion de material POP que contribuya a lapromocion y fortalecimiento, consolidacion de la imagen deldepartamento</t>
  </si>
  <si>
    <t xml:space="preserve">En el marco de la suscripción del contrato interadministrativo con el Fondo de Desarrollo de Proyectos de Cundinamarca- FONDECUN vigencia 2021, a la fecha se evidencia un avance de ejecución del 99,5% correspondiente a la ejecución de los siguientes productos: 1. Material POP- Socialización gestión institucional en municipios y material publicitario para el patrocinio de la marca “Cundinamarca- El Dorado, La Leyenda Vive” en el marco de la suscripción del Contrato No. SPC-CD-060-2021 con el Club Independiente Santafé S.A. </t>
  </si>
  <si>
    <t>Plan de promoción, fortalecimiento y consolidación a partir deactividades ATL y BTL</t>
  </si>
  <si>
    <t>Emisión del programa de televisión del canal RCN Master Chef en sus dos emisiones en los municipios de Guatavita y Villeta. Mencionar que, durante el desarrollo de la feria denominada ExpoCundinamarca 2021 participaron los 116 municipios del departamento con stands de exhibición de sus productos gastronómicos y artesanales acompañados siempre con la presencia de nuestra marca Cundinamarca generando un  sentido de pertenencia en todos los cundinamarqueses y promoviendo la activación y dinamización económica para nuestros de productores toda vez que hubo bastante afluencia de visitantes donde se alcanzaron ventas superiores a los 40.000.000 y un aforo aproximado de 40.000 personas.Se realizó apoyo técnico para la suscripción de dos contratos de licencia de uso de la marca Cundinamarca para productores de la región y se realizó registro ante la Superintendencia de Industria y Comercio de las siguientes marcas: El Sol Dorado de Cundinamarca (figurativa), El Sol Cundinamarca (mixta) y Emisora El Dorado Radio (mixta), en dicho contexto la Superintendencia de Industria y Comercio- SIC concedió los registros marcarios solicitados a nombre del departamento con lo cual se genera una propiedad más mediante estos intangibles, beneficiando a todos nuestros licenciatarios de marca puesto que se les da seguridad jurídica sobre el respectivo uso del sello Dorado.</t>
  </si>
  <si>
    <t>1197.01</t>
  </si>
  <si>
    <t>SECRETARÍA DE SALUD</t>
  </si>
  <si>
    <t>2020004250281</t>
  </si>
  <si>
    <t>1901122</t>
  </si>
  <si>
    <t>Implementar en 40 municipios las líneas estratégicas de la Política Pública para el fomento de la seguridad y salud de los trabajadores.</t>
  </si>
  <si>
    <t>Municipios con líneas estratégicas implementadas de la Política Pública para el Fomento de la Seguridad y Salud de los Trabajadores.</t>
  </si>
  <si>
    <t>Asistir técnicamente a municipios priorizados en la implementación delas líneas estratégicas de Política Pública, sin requerir la adopciónde la misma.</t>
  </si>
  <si>
    <t>Se realiza asistencia tecnica  a los  municipios priorizados de Gachancipa, Cota, Choconta, Guaduas, Villeta,  Girardot, Cucunuba; Lenguazaque, Ubate, guacheta, Funza y Guasca.  Se realiza reguimiento a ejecución PAS y cumplimiento lineas estrategicas  de los municipios priorizados</t>
  </si>
  <si>
    <t>Realizar vigilancia epidemiológica por exposición a organofosforadosen la población trabajadora informal.</t>
  </si>
  <si>
    <t xml:space="preserve">Se realiza asistencia tecnica a los municipios de Madrid,  Fusagasuga, Zipaquira y Mosquera  para la implementacion de las acciones de vigilancia epidemiologica de organofosforados VEO, las cuales van dirigidas a los trabajadores Informales, expuestos a plaguicidas. Se entrega guia del programa y las orientaciones especificas de acuerdo con la cateroria de estos municipios.  Se realizó asistencia tecnica al municipio de Funza para la implementación del programa de vigilancia epidemiologica de organofosforados VEO.  Se inicio la intervención de los municipios priorizados de UBATE, FUQUENE, CARMEN DE CARUPA, UBAQUE, UNE Y FOMEQUE.  Se realiza intervención a trabajadores informales de los municipios de Ubate, Fuquene, Carmen de Carupa, Une, Fomeque, Ubaque, a traves de contrato interadministrativo. En el mes de septiembre se realiza acompañamiento a los municipios de  Ubate, Fuquene, carmen de Carupa, ubaque, Une y Fomeque,  para la implementación de acciones de vigilancia epidemiológica frente al   manejo adecuado de plaguicidas. Se realiza intervención a trabajadores informales de los municipios de Chaguani, Funza, Ubate, Fuquene, Carmen de Carupa, Une, Ubaque y Fomeque a traves de contrato interadministrativo. </t>
  </si>
  <si>
    <t>Realizar acciones de gestión del riesgo ocupacional de trabajadoresinformales y formales</t>
  </si>
  <si>
    <t>* Se realizan 116 asistencias técnicas:
Para ejecución y seguimiento de PAS en salud laboral a los municipios de Nilo, Yacopi, Madrid,  Gacheta, La Calera, Cajica, Guayabetal, Zipaquira, El Colegio, El Rosal, Facatativa, Mosquera, Soacha, La Vega, La Mesa, Nimaima, Nocaima, Quebradanegra, Sopo, Chia, Tabio, Tocancipa, Fusagasuga, Granada, San Bernardo, Tibacuy, Silvania, Gachala, Puerto Salgar, Une, Ubala, Viani, Caqueza,  Subachoque, Sasaima, Nemocon, Cogua, Tenjo, Sibate,  Bojaca, Choachi, Gama, Guatavita, Macheta, San juan de Rioseco, Ubaque, Beltran, Fuquene, Pandi, Susa, Sutatausa, Tausa, Cachipay,  La peña, Tena,  Paratebueno,  Pacho,Carmen de Carupa, Villagomez, Puli, Cabrera, Topaipi, Quipile, Tibirita, Quetame, Bituima, Fomeque, Manta, Gutierrez, Fosca, Chaguani, Chipaque, Junin, Villapinzón, Guayabal, Sesquile, Caparrapi,  EL peñon, Arbelaez,  Tocaima, Viota, San Antonio del Tequendama, Agua de Dios, Guataqui, Apulo, Ricaurte, Zipacon,  San Francisco, Supatá, Alban, Jerusalen, Nariño, La Palma, Venecia, Paime, Pasca, Tocancipa, Tabio, Sasaima, San Francisco, Nocaima, Vergara, Nimaima, Anolaima, La Palma, San Cayetano, Silvania, Medina, Paime, Susa, Topaipi, Choachi, Chaguani, Suesca, Fomeque, Bituima, Guayabal de Siquima, Gama, Manta, Gutierrez, Pasca, tausa, Villagomez, Granada, Tibacuy, Ubate, Guacheta, Quipile, Tena, San Antonio del Tequendama, La Mesa, Cachipay, Nilo, Zipacon, Girardot, El Rosal, Sibate, Mosquera, Choconta, Gachancipa, Cajica, Cogua, Lenguazaque, San Bernardo, Quebradanegra, La Vega, Cauqueza, Quetame.
Para el fortalecimiento del sistema de vigilancia en salud laboral SIVISALA, capacitando tanto a entes municipales, como a IPS para identificación y reporte adecuado de casos de accidente y enfermedad laboral, a los municipios de Cota, Tocancipa, Choconta, Paime, San Cayetano, Tabio, Cajica, Chia, Villeta, Nemocon, Pacho, Guasca, Sopo, Carupa, Fusagasuga, Facatativá,  Madrid, Mosquera, Nilo, Funza, Zipaquira,  Soacha, Girardot, Tenjo, Fosca, Tena, Cachipay, El Rosal, Puerto Salgar, Venecia, Sesquile, Nimaima,   Guacheta,Vergara, Junin, Ricaurte, guaduas, Ubaque, Fusagasugá, Cajica, Gama, Paratebueno, Tabio, Nilo, Caparrapi, La Mesa, Fomeque, Jerusalen, Viani, Lenguazaque, La Palma, Medina, Zipaquirá y La calera.</t>
  </si>
  <si>
    <t>2020004250323</t>
  </si>
  <si>
    <t>1901121</t>
  </si>
  <si>
    <t>Implementar en 15 municipios la estrategia de gestión integral para la promoción de la salud, prevención y control de las enfermedades transmitidas por vectores (ETV).</t>
  </si>
  <si>
    <t>Realizar acciones de promoción y prevención de las Arbovirosis yLeishmaniasis en los municipios priorizados a través de laconcurrencia.</t>
  </si>
  <si>
    <t>Fortalecmiento  acciones intersectoriales en el marco de las Enfermedades transmitidas por Vectores, que fortalezcan la implementación del plan de interrupción de la transmisión intradomiciliaria de Enfermedad de Chagas por Rhodnius Prolixus y acciones tendientes a mitigar y controlar las ETV con énfasis en Arbovirosis (Dengue, Chikunguña y Zika), Leishmaniasis y Malaria en los municipios Medina, Paratebueno , Ubalá, Manta, Tibirita, Macheta, Choachí, Fomeque,  Ubaque, El Colegio, Cachipay, Anolaima, Anapoima ,  San Antonio del Tequendama, Arbeláez, Pandi, San Bernardo, La Vega, Villeta, Nocaima, Nimaima, Vergara, San Francisco, Quebrada Negra y Sasaima.</t>
  </si>
  <si>
    <t>Realizar las acciones sectoriales e intersectoriales en la promociónde entornos saludables y el diagnóstico y tratamiento de lasArbovirosis y las Leishmaniasis</t>
  </si>
  <si>
    <t>Se realizan 9 asistencias técnicas a autoridades locales en salud a los municipios de chaguaní, pulí, bituima, vianí, silvania, tibacuy, medina, paratebueno, san bernardo.  se realiza 5 asistencia técnica para la implementación de acciones correctivas a través del comparendo ambiental en los municipios de chaguaní, pulí, bituima, medina, paratebueno, san bernardo y Silvania.  se realizan 3 jornadas de educación sobre la promoción de entornos saludables en los municipos de silvania - vereda el retiro, vinaí, vereda guane, chaguaní - vereda loma larga.  Se realizan asistencia técnica en relación a la participación social para el cambio conductual en la prevención y el control de las enfermedades transmitidas por vectores y zoonosis en los municipios de: paime, silvania, arbelaez, jerusalen, san antonio del tequendama, tena, nilo, san bernardo,tibacuy- fusagasugá, nimaima, manta. cachipay, la vega, villeta, paratebueno, topaipi, nimaima, supatá, jerusalen, nariño, anapoima, apulo, la vega, el rosal, la calera, nemocón, guatavita, ubaté, vergara, vianí, nocaima, bituima, la peña, sasaima, bojacá, ricaurte, tocaima, cogua, guayabal de síquima. Se realizan 10 acompañamientos para la elaboración y ajuste de comparendos ambientales en los municipios de arbelaez, jerusalen, paime, silvania, nilo, supatá, topaipi, tena, nariño, apulo,la vega,, vergara, vianí, nocaima, bituima, la peña.  Se realizan 18 jornadas de capacitación en la promoción de entornos comunitarios y la prevención de las etv en: jac vdereda buenos aires - jac vereda cerro azul, jac vereda argentina del municipio de  villagomez; jac centro - san antonio del tequendama , jac centro  - silvania, jac inspeccion de la gran via – tena; barrio centro - nimaima; jac maya, jac villa braidy, jac cabullariro - paratebueno; jac vereda alto de la cruz y morro azul - jerusalen; jac guasimal - tena; jac naranjalito - apulo.; jac centro nocaima; jac centro bituima, jac 10 febrero sa del tequendama; jac san antonio centro - sa tequendama; jac asojuntas ricaurte; jac giron cáqueza, jac centro tena.  Se realizan 3 jornadas de movilización social para la prevención de las etv en los mununicipio de la peña, vergara, Nemocón.  Se realizan 20 asistencias técnicas en guias de atención integral de pacientes con etv y zoonosis:  guía de dengue mes de abril: eapb-; red prestadora de convida e inducción a servicio social obligatorio; mes de mayo ips y secretaría de salud de Fusagasugá guia de rabia mes de mayo: provincias de sumapaz soacha y tequedama; provincias de alto magdalena, bajo magdalena, magdalena centro ; provincias rionegro, sabana centro, provincias gualivá sabana occidente , provincias oriente, medina, guavio; provincias: ubaté y almeidas; eapb's del departamento; mes de junio atención de paciente agraedido por animal potencialmente transmisor de la rabia municipio de girardot y la mesa; atención integral del paciente con dengue ips públicas y privadas provincias de sumapaz, tequendama y soacha, provincias de magadalena alto, centro y bajo, provicnias de rionegro y sabana centro. asistencia técnica sobre calida de atención del paciente con dengue y con agresión por animal portencialmente transmisor de la rabia compensar, coosalud, nueva eps, ecoopsos.  Se realizan 31 asistencia técnica en relación a la participación social para el cambio conductual en la prevención y el control de las enfermedades transmitidas por vectores y zoonosis en los municipios de: lenguazaque, fúquene, machetá, quebradanegra,  jerusalen, nilo, agua de dios, la calera, anolaima, viotá, el colegio, girardot, topaipi, nocaima, silvania, quipile, la mesa, choachí, fómeque, ubalá, guataquí, ricaurte, nariño, vergara, villagomez, la peña ,la palma, choachí, quetame, san antonio del tequendama, Anapoima.  Se realizan 27 acompañamientos para la elaboración y ajuste de comparendos ambientales en los municipios de nilo, tocaima, topaipi, quebradanegra, guayabetal. quetame, la vega, anolaima, ricaurte, paime, nocaima, villeta, la mesa, quipile, silvania, fómeque, ubalá, nilo, guataquí, nariño, topaipí, villagomez, vergara, quetame, apulo,  nariño, Cáqueza.  Se realizan 18 jornadas de capacitación en la promoción de entornos comunitarios y la prevención de las etv en: jac barrio nuevo guayabetal, grupo de mujeres campesinas - guayabetal; jac puentequetame - quetame, jac barrio bello horizonte - tocaima; asojuntas viotá; base militar la mesa;  jac san rafael  - paime; jac centro - paime; jac tonuncha - paime; jac el cajón - nocaima; jac concepción - nocaima; jac san martha alta - quipile; jac vereda rioblanco, rionegro, gramal, unión fómeque; asojuntas villeta; jac sector carpintería quetame; jac centro cáqueza; jac lagunas - la peña; madres comunitarias y mujer rural – Nariño.  Se realizan 4 jornadas de movilización social para la prevención de las etv en los mununicipios de guayabetal - barrio nuevo;  villeta - barrio el mirador - estoraques - brisas del plamar;  adultos con discapacidad - la mesa; parque central - municipio de la peña.  
Se realizan asistencias técnicas en guías de atención integral de pacientes con etv y zoonosis: 3 asistencias técnicas regionales en atención del paciente con accidente ofídico,  
5 asistencias técnicas en atención integral del paciente con dengue: ese viotá, ese el colegio, centro de salud pandi, villeta, la mesa
3 asistencia técnica en atención integral dengue y aptr - dumian girardot, cenae - nilo; muniicpio de girardot e ips; 
1 asistencia técnica dengue y leishmaniasis - aiepi departamental
8 asistencia técnica aptr municipio chía, soacha, ubaté, viotá, la mesa; fusagasugá; pacho.; hospital san rafael de fusagasugá
1 capacitación en la inducción a sso departamental sobre etv y zoonosis
1 socialización de lienamientos y gestión de tratamientos aptr - en el marco del día mundial de la rabia 
5 asesorias a eapb sobre dengue y aptr
6 asesorias para la adherencia a guias de atención integral ese ubate, ese viotá, ese la mesa, ese villeta, ese pacho
1 asistencia técnica atención del paciente con leishmaniasis, red de prestadores de convida 
2 asistencia técnica leptospirosis ese san rafael de pacho, cenae nilo
9 asesoría a municipios y red prestadora sobre gestión, ruta y administración de tratamientos antirrábicos: villeta, ubaté, tocancipá, sibaté, nemocón, mosquera, funza, cota, chía
se suman 30 acciones que se relacionan en la descripción del trimestre anterior pero no se sumaron en el número del trimestre ii
se realizan 25 asistencias técnicas en relación con la participación social para el cambio conductual en la prevención y el control de las enfermedades transmitidas por vectores y zoonosis en los municipios de: yacopí, la palma. útica, supatá, quebradanegra, guaduas, caparrapí, puerto salgar, anolaima, quipile, el peñon, pacho,sasaima, nocaima, san francisco, beltran, silvania, pulí, ricaurte, san juan de rioseco,paime, tibacuy, guayabetal,. quetame,choachi</t>
  </si>
  <si>
    <t>Realizar articulación sectorial e intersectorial en los municipiospriorizados para la implementación y sostenibilidad de la EGI ETV.</t>
  </si>
  <si>
    <t>Se realizaron actividades orientadas a la articulación intersectorial de la EGI en los Municipios de Arbeláez, Tena, Silvania, Paime, Ricaurte, Fusagasugá, Girardot, Guaduas, Ricaurte, La Vega, La Mesa, Nocaima, Manta, Pandi y Villeta  
Se realiza sensibilización a los municipios en riesgo de arbovirosis y municipios priorizados para la certificación y recertificación por  Rhodiux Prolixus  intradomicilialrio</t>
  </si>
  <si>
    <t>Realizar acciones de promoción y prevención Aedes con el fin decontrolar los índices de infestación y evitar la presencia de brotes oepidemias de Arbovirosis (Dengue, Zika, Chikungunyia)</t>
  </si>
  <si>
    <t>62 muncipios priorizados con acciones de promoción y prevención Aedes con el fin de controlar los índices de infestación y evitar la presencia de brotes o epidemias de Arbovirosis (Dengue, Zika, Chikungunyia)</t>
  </si>
  <si>
    <t>Realizar el suministro de repuestos y mantenimiento preventivo ycorectivo de los vehículos de la dirección de salud publica</t>
  </si>
  <si>
    <t xml:space="preserve">Se ejecuto mantenimiento  suministro de repuestos y mantenimiento preventivo y corectivo de los vehículos </t>
  </si>
  <si>
    <t>Realizar el suministro de combustible para los vehículos asignados ala dirección de salud publica</t>
  </si>
  <si>
    <t xml:space="preserve">Se realizo el suministro de combustible para los vehículos asignados. </t>
  </si>
  <si>
    <t>2020004250325</t>
  </si>
  <si>
    <t>1901055</t>
  </si>
  <si>
    <t>Implementar en el 100% de las regionales el modelo de Atención Primaria en Salud.</t>
  </si>
  <si>
    <t>Regionales con el modelo de APS implementado</t>
  </si>
  <si>
    <t>Asistir técnicamente a los 116 municipios para el Fortalecimiento delos procesos de la gestión de la salud publica</t>
  </si>
  <si>
    <t>Se hizo Asistencia técnica para Desarrollar y fortalecer a los entes territoriales en  (conocimientos, capacidades y Actitudes)  con el fin de  ayudar a los procesos de la gestión  de la salud pública en temas de,monitoreo al plan de acción municipal y proceso de la gestión de la salud pública enfocado a  Socialización de concurrencias 2021 en los 116 Municipios de Cundinamarca</t>
  </si>
  <si>
    <t>Realizar seguimiento a la estructuracion de las regionales de salud,con relacion a los programas y proyectos de la direccion de saludpublica del departamento de Cundinamarca</t>
  </si>
  <si>
    <t xml:space="preserve">No se realizar seguimiento a la estructuracion de las regionales de salud, con relacion a los programas y proyectos de la direccion de salud publica del departamento de Cundinamarca, debido no hubo contratacion del personal y el recurso fue reasignado </t>
  </si>
  <si>
    <t>Realizar asistencia técnica para la implementación de la estrategiadel modelo atención primaria en salud en el marco de la normatividadvigente</t>
  </si>
  <si>
    <t>Se realizó Asistencia técnica con el fin de socializar a los entes territoriales Proceso De Atención Primaria En Salud Y Caja De Herramientas en los 116 municipios del dpto</t>
  </si>
  <si>
    <t>Realizar la gestion administrativa y financiera de la direccion desalud publica del departamento de Cundinamarca</t>
  </si>
  <si>
    <t>se adelantaron  los  procesos de gestion contractual de la direccion de salud publica requeridos</t>
  </si>
  <si>
    <t>Realizar Asistencia Técnica a los 116 municipios con la estrategia deInformación, Educación y comunicación (IEC)</t>
  </si>
  <si>
    <t>Se realizó Asistencia técnica con el fin de  Desarrollar y fortalecer la capacidad técnica en IEC a los 116 municipios</t>
  </si>
  <si>
    <t>Realizar Acciones de Gestión del Riesco y Promoción de la salud de conla estrategia del modelo de Atención Primaria En Salud Región QueProgresa</t>
  </si>
  <si>
    <t xml:space="preserve">Se ralizo acciones de Gestión del Riesgo y Promoción de la salud , con  intervencion en 102 municipios con el fin de disminuir la morbilidad materna extrema; se lograron identificar gestantes sin aseguramiento y sin controles prenatales, logrando canalizarlas a los servicios de salud, realizando  seguimiento de acuerdo al riesgo identificado de la gestante </t>
  </si>
  <si>
    <t>1901012</t>
  </si>
  <si>
    <t>Implementar en 20 municipios con mayor carga de tuberculosis las acciones del plan estratégico departamental "Hacia el fin de la tuberculosis" en la línea estratégica 1 y 2.</t>
  </si>
  <si>
    <t>Municipios con acciones del plan "Hacia el fin de la tuberculosis" implementadas</t>
  </si>
  <si>
    <t>Efectuar seguimiento al diagnóstico, tratamiento y control de lainfección en tuberculosis en los 116 municipios</t>
  </si>
  <si>
    <t>Se realiza 5 asistencia técnica regionales sobre fortalecimiento de capacidades en Sistemas de Información de TB, Gestión de Medicamentos y Georreferenciaciones: 1 Region sabana centro occidente, medina y soacha; 2 Region Centro Oriente Almeidas, Centro y bajo Magdalena; 3 Region Centro Oriente Guavio, Nororiente y Suroriente; 4 Region Norte, Noroccidente y Sur; 5 Region Sabana Centro y Suroccidente;
Se realizan  asistencia técnicas sobre las acciones del lineamiento de Tuberculosis a los actores del sistema general de seguridad social en salud:
Abril:  en los municipios de Madrid, Facatativa, Anapoima, Girardot, Fusagasuga, La Mesa, Cota , Zipaquirá, Cachipay, 
Mayo:  en los municipios de Agua de Dios, Cajicá, Chía, Facatativá, Funza, Fusagasugá, Girardot, La Mesa, Madrid, Mosquera, ESE la Samaritana, Tenjo, Villeta, Pacho, Pandi, Mosquera, Chía, La Palma , Soacha, Apulo,  Girardot, Madrid, Fusagasugá, Carmen de Carupa, Guaduas, Sopó, Tocancipá, Zipaquirá. 
Se realiza consolidación mensual de sistemas de información de tuberculosis: el departamento
Se realiza cruce sistemas de información con el Distrito Captital el 21 de Junio
Se realizan asistencia técnicas sobre las acciones del lineamiento de Tuberculosis a los actores del sistema general de seguridad social en salud:
Julio:  IPS Hospital Funcional Chía, Hospital San Antonio de Sesquilé. Hospital Santa Barbara de Vergara, Hospital Santa Rosa de Tenjo, Hospital de Une, Hospital de Sasaima, Hospital Salazar de Villeta, Hospital Ismael Silva de Silvania, Hospital Nuestra Señora del Tránsito de Tocancipa,  Hospital San José de Guaduas, Centro de Salud de Nocaima, Sanatorio de Agua de Dios, Centro de Salud de Bituima, Centro de Salud de Apulo
Se realiza jornada de capacitación de inducción a Rurales del SSO
Agosto: IPS Clínica Dumian Girardot; Hospital San Francisco de Gachetá; Hospital San Antonio de Guatavita; Hospital de la Vega; Hospital San Rafael de Pacho; Centro de Salud San Antonio de Yacopí; Hospital Mario Gaitan Yanguas de Soacha; Centro de Salud de Guayabetal;  ESE Hospital El Salvador de Ubaté; ESE Maria Auxiliadora de Mosquera; ESE San Francisco de Viotá; ESE San Vicente de Paul de San Juan de Rioseco
Dos Jornadas de capacitacion por parte del Infectólogo sobre diagnóstico, tratamiento y seguimiento de la Tuberculosis en las Regiones de Salud Sabana de Occidente y Centro
Septiembre: ESE Cayetano maria Rojas de El PEñon,  Hospital Pedro Leon Alvarez Diaz de la MEsa, Puesto de Salud de Supatá, Hospital de Nemocón, Hospital Maria Auxiliadora de Mosquera, Sanitas Ventura IPS, Hospital de Funza, Centro de Salud de Chipaque, ESE Hospital San José de Guachetá, Centro de Salud de Nimaima
Una Jornadas de capacitacion por parte del Infectólogo sobre diagnóstico, tratamiento y seguimiento de la Tuberculosis en las Regiones de Salud Centro oriente
Se realizan  asistencia técnicas sobre las acciones del lineamiento de Tuberculosis a los actores del sistema general de seguridad social en salud:
Octubre: ESE Hospital Santa Rosa de Tenjo; ESE San Jose de la Palma; Centro de Salud Subachoque; Crear MAS Vida EPS de Tocancipá; Hospital Nuestra Señora de Transito de Tocancipá; ESE Santa Matilde de Madrid; Hospital Mario Gaitan Yanguas de Soacha; ESE Nuestra Señora de del Rosario de Suesca; ESE Salazar de Villeta.
Se realiza Jornada de Capacitación en Lineamientos de prevención, diagnóstico y tratamiento de TB según Resolución 227 de 2020. 
Noviembre: Centro de Salud de Choaquí, Hospital de Puerto Salgar, Hospital San Vicente de Paul Fomeque y Centro de Salud de Ubalá. 
Se realiza Jornada de Capacitación en Lineamientos de prevención, diagnóstico y tratamiento de TB según Resolución 227 de 2020. 
Diciembre: IPS Colsubsidio de Funza, IPS Compensar Facatativá, Hospital Pedro León Alvarez de la Mesa, Centro de Salud de Tiribita, Centro de Salud La Gran Vía de Tena, Centro de Salud de Bojacá, Centro de Salud de Cachipay, Centro de Salud de Caparrapi, Centro de Salud de Lenguazaque, Hospital San Rafael de Fusagasugá - Puesto de Salud de Pasca, ESE Centro de Salud de Cucunubá, ESE Centro de Salud San José de Ninaima, Unidad Funcional Quebradanegra y EAPB Convida.</t>
  </si>
  <si>
    <t>Realizar asistencia técnica y seguimiento en la aplicación de loslineamientos técnicos y operativos del programa de Tuberculosis a losactores del SGSSS acorde a la normatividad vigente en los 116municipios del departamento</t>
  </si>
  <si>
    <t>Se realizan  asistencia técnicas sobre las acciones del lineamiento de Tuberculosis a los actores del sistema general de seguridad social en salud a los 116 municipios a travez de IPS y Ese del dpto</t>
  </si>
  <si>
    <t>Desarollar competencias técnicas de los municipios, EAPB, IPS para lagestión de los planes, programas y proyectos dirigidos a laeliminicación de la enfermedad de Hansen en los 116 municipios deldepartamento</t>
  </si>
  <si>
    <t xml:space="preserve">Se realizan capacitaciones en Enfermedad de Hansen sobre atención, diagnóstico, tratamiento, seguimiento y rehabilitación de los pacientes Hansen, de acuerdo con los lineamientos del Ministerio de Salud y Protección Social dirigida a los 116 Municipios. 
Asistencias técnicas a las Entidades Municipales Pacho, Villagómez, Tocancipá, Bojacá, Girardot, Agua de Dios, Funza, ; IPS Hospital Nuestra Señora del Rosario de Suesca, ESE Hospital San Antonio de Chía, Centro Médico San Luis de Tabio, ESE Hospital San Antonio de Arbeláez, Hospital San Rafael de Fusagasugá, ESE Hospital Marco Felipe Afanador de Tocaima, ESE Hospital Santa Rosa de Tenjo, Centro de Salud de Paratebueno, Centro de Salud de Simijaca, Centro de Salud de Bojacá, ESE Hospital Divino Salvador de Sopó, Hospital Nuestra Señora del Transito Tocancipá, E.S.E Puesto de Salud Topaipí, Sanatorio Agua de Dios ESE. </t>
  </si>
  <si>
    <t>Desarrollar en articulación con los municipios priorizados estrategiaspara la conformación y mantenimiento de organizaciones de basecomunitaria que trabajen en la prevención y control de la tuberculosis</t>
  </si>
  <si>
    <t>Se realiza abordajes con agentes comuniatrios en el municipio de Chía, Zipaquirá,  La Mesa, Fusagasugá, Guaduas y Caquezá.</t>
  </si>
  <si>
    <t>Realizar seguimiento en la implementación de las líneas estratégicasdel plan departamental y nacional hacia el fin de la tuberculosis 2016-2025 en los municipios priorizados en el departamento</t>
  </si>
  <si>
    <t xml:space="preserve">Se realiza seguimiento en la implementación de las líneas estratégicas del plan departamental y nacional hacia el fin de la tuberculosis 2016 -2025 en los municipios priorizados en el departamento  en los municipios  Guaduas, Villeta, La Mesa,  Yacopí, Anapoima y La Palma. </t>
  </si>
  <si>
    <t>2020004250286</t>
  </si>
  <si>
    <t>Implementar en 60 municipios priorizados estrategias orientadas a la prevención de conductas suicidas y los diferentes tipos de violencia.</t>
  </si>
  <si>
    <t>Realizar seguimientos a la ejecución de acciones de protecciónespecífica y detección temprana a través de las acciones deconcurrencia en salud mental, con base a los lineamientos en saludmental</t>
  </si>
  <si>
    <t>Se llevó a cabo inducción, descargue de soportes y seguimiento de actividades según los lineamientos de concurrencia de la Dimensión  a los  municipios priorizados para la segunda concurrencia: Beltran; Bituima ; Chaguani; Carmen De Carupa ; Fosca; Guataquí; Jerusalen; La Peña; Nilo; Nimaima ;Paime; Puerto Salgar; Quipile; Supata; Topaipi; Villa Gomez; Cabrera; Guaduas; Gutierrez: La Palma; Medina; Puerto Salgar; Puli; Quebradanegra; Sasaima; Ubala; Ubaque; Venecia</t>
  </si>
  <si>
    <t>Desarrollar capacidades para la implementación de estrategias yacciones como respuesta integral en Salud Mental convivencia social enlos municipios del departamento.</t>
  </si>
  <si>
    <t>Se ha brindado asistencia técnica por oferta y por demanda sobre lineamientos PIC vigencia 2021, política de salud mental y planes de acción de prevención de conducta suicida y prevención de violencia. 
Además de la asistencia técnica programada de manera individual, se llevó a la cabo la Semana Con Sentido, en conmemoración del día de la salud mental con la participación de 840 personas entre profesionales de equipos psicosociales y comunidad; dentro de los logros más relevantes vale la pena resaltar:
 * Se brinda línea técnica para el abordaje de los eventos de salud mental con enfoque diferencial como población indígena, personas, mayores, personas con trastornos mentales y epilepsia.
*Articulación intersectorial, toda vez que la Semana Con Sentido fue coordinada con los integrantes del Consejo Departamental de Salud Mental
* Reconocer que la inclusión social implica el goce al derecho fundamental de la salud mental 
*Enmarcas las acciones de inclusión social en la Política Pública de Salud Mental
* Formación de Gatekeepers, preparándome para reconocer las emociones en el otro, en las provincias de medina, Soacha, Almeidas
* Se llevo a cabo inducción sobre lineamientos PIC 2022 dirigida al 100% de los municipios del departamento
* Se capacitaron 823 personas en primeros Auxilios Psicológicos en articulación con el Colegio Colombano de Psicólogos</t>
  </si>
  <si>
    <t>1901020</t>
  </si>
  <si>
    <t>Implementar el 95% de los lineamientos nacionales de vigilancia en salud pública de los eventos de interés y reglamento sanitario internacional.</t>
  </si>
  <si>
    <t>Lineamientos de vigilancia en eventos de interés en salud pública implementados</t>
  </si>
  <si>
    <t>Asistir técnicamente para el cumplimiento de los lineamientos devigilancia de EISP</t>
  </si>
  <si>
    <t xml:space="preserve">se cunplemn con las 648 asistencias proramadas
Se realiza segumiento a los eventos de interes en salud publica mediante recepcion de bases, realizacion de comites, asistencia tecnica y la respectiva notificacion al instituto nacional de salud
Se asisitio tecnicamente a los municpios del departamento en los diferentes eventos de interes publica, mediante comites de vigilancia epidemiologixam, asistencias tecnica, unidades de analisis y covecom
Se realizo comité de vigilancia epidemiologica  en el cual se presento el comportamiento de lesiones por causa externa, lineamientos para la vigilancia intensificada por lesiones por polvora, Comité de estadisticas vitales, depuracion de bases, de igual manera se realiza recepcion y consolidacion y reporte de la notificion al INS </t>
  </si>
  <si>
    <t>Asistir a la red de unidades notificadoras frente a la calidad de losregistros de hechos vitales (nacimientos y defunciones)</t>
  </si>
  <si>
    <t>fortalecimiento me diante asistencia tecnica a los 116 municipios del departamenteo frente a la calidad de los registros de hechos vitales 
Se reliza cierre prelimar de  indicadores de oportunidad y cuplimiento de la notificacion de los hechos vitales, nacimiento y defunciones en los 116 municipios del departamento a sem epidemiologica 49, en espera de reporte a semana epidemiologica 52.</t>
  </si>
  <si>
    <t>Asistir técnicamente en la vigilancia a las unidades informadoras ensalud Publica en COVID19</t>
  </si>
  <si>
    <t>Se asisitio tecnicamente a los municpios del departamento frente a las acciones frente  casos  activos de COVID 19 , mediante comites de vigilancia epidemiologixam, asistencias tecnica, salas de riesgo y atencion a conglomerados, revision de casos de eventos adversos seguidos a la vacunacion (EAPV)</t>
  </si>
  <si>
    <t>Realizar seguimiento a casos positivos, sus contactos estrechos, casossospechosos y probables de COVID 19.</t>
  </si>
  <si>
    <t xml:space="preserve">seguimiento de lo casos sospechosos y postivos, tomas de muestra y georefernciacion generacion de indicadores y proyeccion diaria de boletin epidemiologico </t>
  </si>
  <si>
    <t>Realizar intervenciones de vigilancia epidemiológica a brotes,epidemias en el departament</t>
  </si>
  <si>
    <t>Se realiza atención de los brotes notificados por enfermedades transmitida por alimentos en los municipios de Agua de Dios, Gutierrez, Villapinzon , Tocancipa , Anolaima, Madrid, Zipaquira, Sibate, Tena, Funza y Sasaima
El grupo de vigilancia epidemiológica genero acciones frente a brote por enfermedad transmitida por alimentos en los municipios de Funza, Puerto Salgar y El Rosal, las intoxicaciones en los municipios de Puerto Salgar y Cachipay  
Se realizo orientación y acompañamiento en una intoxicación por plaguicida en el municipio de Puerto Salgar y de las enfermedad transmitida por alimentos en Guaduas, Villeta, Agua de Dios y Nilo de igual manera de atendió un brote varicela en Tolemaida</t>
  </si>
  <si>
    <t>2020004250291</t>
  </si>
  <si>
    <t>1901009</t>
  </si>
  <si>
    <t>Acreditar 14 ESEs como Instituciones Amigas de la Mujer y la Infancia Integral (IAMII).</t>
  </si>
  <si>
    <t>ESEs acreditadas como IAMII</t>
  </si>
  <si>
    <t>Realizar asistencia técnica para el funcionamiento de los 3 bancos deleche humana del departamento</t>
  </si>
  <si>
    <t xml:space="preserve">Se realiza el acompañamiento técnico a los 3 Hospitales con Banco de Leche Humana: Fusagasuga, Facatativa y Zipaquirá. Se inicia prueba piloto para uso del sistema de información de Bancos de Leche Humana. El convenio de la Gobernación con la Red Iberoamericana de Bancos de leche humana de Brasil  sigue vigente, sin embargo por la contingencia de Covid 19, Brasil ha cerrado por el primer trimestre la plataforma de curso virtual, por lo que la actividad se realizará tan pronto se abran los espacios virtuales. </t>
  </si>
  <si>
    <t>Realizar la implementación del Programa Madre Canguro en las ESES delDepartamento, mediante el fortalecimiento de capacidades en el talentohumano.</t>
  </si>
  <si>
    <t>Se realiza acompañamiento técnico en los Hospitales de Facatativá y Mario Gaitan Yanguas de Soacha, se mantiene el acompañamiento en los Hospitales de Facatativá y Zipaquirá</t>
  </si>
  <si>
    <t>Realizar la implementación de la estrategia IAMII en las ESES a travésdel acompañamiento técnico, capacitación y asesoría.</t>
  </si>
  <si>
    <t>Se inicia prueba piloto para uso del sistema de información de la Estrategoa IAMII y curso virtual IAMII. 
Se realiza asistencia técnica en en los Hospitales Caqueza, Nemocon, Fusagasugá, La Mesa, Gacheta, Tocaima, Choconta, Arbelaez, El Colegio y Samaritana Bogota los cuales hacen parte de los 10 Hospitales priorizados para certificación IAMII en el año 2021. Como un proceso complementario se adelantan asistencias técnicas en las ESES de Medina, Fomeque, San Antonio Tequendama, Sesquile, Junin, Funza, La Vega, Cajica, Suesca, Ubate, Guatavita, Tenjo, Tabio, Mosquera y Madrid, hospitales que no estan priorizados pero que adelantaran proceso para la implementación y certificación en los próximos años.</t>
  </si>
  <si>
    <t>Realizar la concurrencia de Lactancia materna para el Departamento.</t>
  </si>
  <si>
    <t>Se da inicio a la concurrencia de lactancia materna, de los 17 Hospitales ya se firmo acta de inicio con 15: ESE Municipal de Soacha, Hospital Fusagasuga, Facatativá, Arbelaez, Choconta, Ubate, Caqueza, Tocaima, La Mesa, El Colegio, Gacheta, Pacho, La Vega, Nemocon, San Juan de Rioseco. No se hizo contrato con la ESE Mario Gaitan Yanguas de Soacha, ni con Samaritana UF Zipaquira</t>
  </si>
  <si>
    <t>Certificar instituciones en IAMI a través de proceso de evaluaciónexterna de la estrategia con enfoque integral.</t>
  </si>
  <si>
    <t>Se inicia el proceso de evaluación externa IAMII, en los Hospitales de Arbelaez, Caqueza, La Mesa, El Colegio, Choconta, Gacheta, Nemocon, Fusagasuga, se incluyeron dos Hospitales más: Samaritana Bogota, Tocaima, en el ejercicio de evaluación externa se cubrieron 10 ESES teniendo en cuenta que algún Hospital podia no pasar la evaluación, al finalizar el proceso se certifican las 10 ESES, se realiza ceremonia de acreditación cumpliendo cn los lineaientos nacionales.</t>
  </si>
  <si>
    <t>Realizar la implementación de las salas de lactancia materna.</t>
  </si>
  <si>
    <t>Se realiza asistencia técnica al municipio de La Calera para que realicen el acompañamiento a la empresa para la implementación de la Sala Amiga de la Familia Lactante. 
Se inicia prueba piloto para uso del sistema de información de las salas de lactancia materna.  
Se inicia construcción de lineamientos para implementación de Salas Amigas de la Familia Lactante y Salas de extracción de leche humana
Se realiza acompañamiento técnico en Sala Amiga de la Familia Lactante SAFL en los municipios de Chía, Tocaima, Ricaurte, Tocancipa y en la Gobernación; y en tres salas del municipio de Cota y Nilo</t>
  </si>
  <si>
    <t>1901125</t>
  </si>
  <si>
    <t>Implementar en 60 IED la estrategia de tiendas saludables escolares.</t>
  </si>
  <si>
    <t>IED con estrategia implementada</t>
  </si>
  <si>
    <t>Realizar asistencia tecnica para la implementacion de la estrategiatiendas escolares saludables</t>
  </si>
  <si>
    <t>Se realiza acompañamiento técnico en 30 IED mediante convenio con Fundación CEGES:Guasca INSTITUCION EDUCATIVA DEPARTAMENTAL SANTO DOMINGO SAVIO, Pacho INSTITUCION EDUCATIVA DEPARTAMENTAL PIO XII, ZIPAQUIRA IEM SANTIAGO PEREZ, Puli: INSTITUCION EDUCATIVA DEPARTAMENTAL INTEGRADO, Guacheta INSTITUCION EDUCATIVA DEPARTAMENTAL MIÑA Y TICHA, Ubaté INSTITUCIÓN EDUCATIVA DEPARTAMENTAL NORMAL SUPERIOR, Medina INSTITUCIÓN EDUCATIVA DEPARTAMENTAL ALONSO RONQUILLO, Paratebueno INSTITUCIÓN EDUCATIVA DEPARTAMENTAL JOSÉ MANRIQUE, Guaduas INSTITUCIÓN EDUCATIVA DEPARTAMENTAL MIGUEL SAMPER, Villeta INSTITUCIÓN EDUCATIVA DEPARTAMENTAL ALONSO DE OLAYA, FUSAGASUGA -I.E NUEVO HORIZONTE, Silvania INSTITUCIÓN EDUCATIVA DEPARTAMENTAL SUBÍA, La Mesa INSTITUCIÓN EDUCATIVA DEPARTAMENTAL SAN JOAQUÍN, Pacho INSTITUCIÓN EDUCATIVA DEPARTAMENTAL AQUILEO PARRA, Nemocón INSTITUCIÓN EDUCATIVA DEPARTAMENTAL PATIO BONITO, Cucunuba INSTITUCIÓN EDUCATIVA DEPARTAMENTAL DIVINO SALVADOR, Guachetá INSTITUCION EDUCATIVA DEPARTAMENTAL EL CARMEN, Paime INSTITUCION EDUCATIVA DEPARTAMENTAL NACIONALIZADO PAIME, Sasaima INSTITUCIÓN EDUCATIVA RURAL DEPARTAMENTAL SAN BERNARDO, Simijaca INSTITUCION EDUCATIVA DEPARTAMENTAL AGUSTIN PARRA, Bojacá IED NUESTRA SEÑORA DE LA GRACIA , Zipacón INSTITUCIÓN EDUCATIVA DEPARTAMENTAL CARTAGENA, Caqueza INSTITUCIÓN EDUCATIVA CAQUEZA, Anapoima INSTITUCIÓN EDUCATIVA DEPARTAMENTAL JULIO CESAR SÁNCHEZ SEDE 1, Anolaima INSTITUCIÓN EDUCATIVA DEPARTAMENTAL LA FLORIDA, San Bernardo INSTITUCION EDUCATIVA RURAL LOS ANDES, El colegio INSTITUCIÓN EDUCATIVA DEPARTAMENTAL EL TEQUENDAMA, Subachoque INSTITUCIO EDUCATIVA DEPARTAMENTAL RICARDO GONZALEZ, Girardot INSTITUCION EDUCATIVA LUIS DUQUE PEÑA, Girardot INSTITUCION EDUCATIVA NUEVO HORIZONTE</t>
  </si>
  <si>
    <t>Realizar asistencia técnica en la implementación de estrategiassaludables y proyectos de seguridad alimentaria y nutricional</t>
  </si>
  <si>
    <t>2020004250326</t>
  </si>
  <si>
    <t>1901094</t>
  </si>
  <si>
    <t>Implementar en 80 instituciones educativas planes de acción intersectoriales para la gestión de la salud pública.</t>
  </si>
  <si>
    <t>Instituciones educativas con planes de acción implementados</t>
  </si>
  <si>
    <t>Implementar estrategias intersectoriales que permitan construir planesescolares</t>
  </si>
  <si>
    <t xml:space="preserve">se organiza con las instituciones educativas el dia del cepillado como estrategia intersectorial de los planes de trabajo   pen las instituciones de los municipios de   Cucunuba (divino salvador), Guacheta ( El transito, Miña, Ticha, El carmen), Lenguazaque (el Carmen),Susa Tisquesusa , ubate (Bruselas,Volcan , Normal superior, Santa Maria ),  Paratebueno (  Josue Manrique), Bojaca (barroblanco) , Suesca (I.ED Garcilasgo, San Juan apostol), Puerto salgar (I.ED departamenta), El Colegio (I.E.D El Triunfo)  Funza (I-E.D Bicentenario), Sopo ( Pblo sexto, La Victoria) </t>
  </si>
  <si>
    <t>Realizar asistencia técnica para fortalecer las capacidades deltalento humano que trabaja en las instituciones escolares</t>
  </si>
  <si>
    <t xml:space="preserve">Se realizan siete (7) reuniones de concertacion con los municipios a través del Coordinador PIC y articulación intersectorial (salud - educación) para definir las instituciones educativas.Ubaté, Carmen de Carupa, Guachetá, Lenguazaque, Susa, Sutatausa, Cucunubá.
Se realizo asistencia tecnica para la formulacion de planes en entornos educativos con las instituciones: Cucunuba (divino salvador), Guacheta (El tránsito, Miña, Ticha, El carmen), Lenguazaque (el Carmen),Susa 8Tisquesusa9, ubate (Bruselas,Volcan , Normal superior, Santa Maria ), Caqueza(Urbana,Rionegro,Giron de Blancos), Pacho 8Aquileo Parra, Tecnico Agricola, PIO XII ), Paratebueno 8 Agricola, Josue Manrique, Santa Cecilia) Sasaima ( Fatima, San Nicolas),Utica ( Manuel Murillo Toro)  
Se realizo  seguimiento a las asistencia tecnica para la formulacion de planes en entornos educativos con las instituciones :Cucunuba (divino salvador), Guacheta ( El tránsito, Miña, Ticha, El carmen), Lenguazaque (el Carmen),Susa Tisquesusa , ubate (Bruselas,Volcan , Normal superior, Santa Maria, Caqueza (Urbana,Rionegro,Giron de Blancos), Pacho Aquileo Parra, Tecnico Agricola, PIO XII ), Paratebueno 8 Agricola, Josue Manrique, Santa Cecilia) Sasaima ( Fatima, San Nicolas),Utica ( Manuel Murillo Toro)  
se organiza con las instituciones educativas el dia del cepillado como parte de las acciones intersectoriales de gestion de la salud pública en las instituciones de los municipios de   Cucunuba (divino salvador), Guacheta ( El tránsito, Miña, Ticha, El carmen), Lenguazaque (el Carmen),Susa Tisquesusa , ubate (Bruselas,Volcan , Normal superior, Santa Maria ),  Paratebueno (  Josue Manrique), Bojaca (barroblanco) , Suesca (I.ED Garcilasgo, San Juan apostol), Puerto salgar (I.ED departamenta), El Colegio (I.E.D El Triunfo)  Funza (I-E.D Bicentenario), Sopo ( Pblo sexto, La Victoria) </t>
  </si>
  <si>
    <t>1901069</t>
  </si>
  <si>
    <t>Garantizar al 100% de las gestantes identificadas con malnutrición, la valoración nutricional a cargo del asegurador.</t>
  </si>
  <si>
    <t>Gestantes identificadas con malnutrición con garantía de valoración nutricional.</t>
  </si>
  <si>
    <t>Establecer la mesa de seguimiento para la garantía de la atención ennutrición a gestantes.</t>
  </si>
  <si>
    <t>Se da continuidad a la realización de la mesa Departamental de seguimiento a la malnutrición en gestantes con participación del ICBF, Alcaldias y Hospitales de Soacha, Facatativá, Fusagasugá y Zipaquirá</t>
  </si>
  <si>
    <t>Realizar concurrencia en RIAS materno perinatal específicamente en lasacciones de nutrición</t>
  </si>
  <si>
    <t>Se da inicio a la concurrencia de lactancia materna, de los 16 Hospitales ya se firmo acta de inicio con 14: ESE Municipal de Soacha, Hospital Fusagasuga, Facatativá, Arbelaez, Choconta, Ubate, Caqueza, Tocaima, La Mesa, El Colegio, Gacheta, Pacho, Nemocon, San Juan de Rioseco. No se hizo contrato con la ESE Mario Gaitan Yanguas de Soacha, ni con Samaritana UF Zipaquira</t>
  </si>
  <si>
    <t>2020004250290</t>
  </si>
  <si>
    <t>Implementar el 100% del plan de acción de morbilidad materna extrema.</t>
  </si>
  <si>
    <t>Avance en implementación del plan</t>
  </si>
  <si>
    <t>Se ejecuto concurrencia RUTA MATERNA desde 7 diciembre al 20 diciembre del 2021 en los 116 municipios del Dpto</t>
  </si>
  <si>
    <t>Desarrollar capacidades a los actores intersectoriales ytransectoriales en los lineamientos técnicos y operativos en la RIAMaterno Perinatal.</t>
  </si>
  <si>
    <t xml:space="preserve">Se realiza asistencia tecnica a los actores intersectoriales y transectoriales en lineamientos tecnicos y operativos de la RIA MATERNO PERINATAL, para los municipios:  1.Agua de Dios  2.Albán  3.Anapoima 4.Anolaima 5.Apulo 6.Arbeláez  7.Beltrán 8.Bituima 9.Bojacá  10.Cabrera 11.Cachipay 12.Cajicá  13.Caparrapi 14.Cáqueza  15.Carmen de Carupa  16.Chaguani 17.Chia 18.Chipaque 19.Choachí 20.Chocontá  21.Cogua 22.Cota 23.Cucunuba 24.El Colegio 25.El Peñón 26.El Rosal 27.Facatativa 28.Fómeque 29.Fosca 30.Funza 31.Fuquene 32.Fusagasuga 33.Gachalá 34.Gachancipa 35.Gachetá 36.Gama 37.Girardot 38.Granada 39.Guacheta 40.Guaduas 41.Guasca 42.Guataqui 43.Guatavita 44.Guayabal de Siquima 45.Guayabetal 46.Gutierrez 47.Jerusalen 48.Junin 49.La Calera 50.La Mesa
Se realiza asistencia técnica a los actores intersectoriales y transectoriales en los lineamientos técnicos y operativos en la RIA Materno Perinatal: LINEAMIENTOS PARA LA ATENCIÓN OBSTÉTRICA DE CALIDAD EN CONTINGENCIA COVID-19 ,HERRAMIENTAS VIRTUALES y Gestión del riesgo obstétrico preconcepcional, para la atención de calidad del cuidado prenatal y prevención del contagio de la infección por el virus del COVID para los municipios (ABRIL):  1.La Palma, 2.La Vega, 3.Madrid, 4.Medina, 5.Mosquera, 6.Nilo, 7.Nocaima,  8.Paratebueno, 9.PuertoSalgar, 10.Quipile, 11.Ricaurte,  12.Sesquile, 13.Sibate, 14.Silvania, 15.Simijaca, 16.Soacha, 17.Sopo, 18.Subachoque, 19.Suesca, 20.Susa, 21.Sutatausa, 22.Tenjo, 23.Tibirita, 24.Tocaima, 25.Tocancipa, 26.Ubala, 27.Ubate, 28.Utica, 29.Venecia, 30.Vergara, 31.Viani, 32.Villagomez, 33.Villeta, 34.Viota.   Se realiza asistencia técnica a los actores intersectoriales y transectoriales en los lineamientos técnicos y operativos en la RIA Materno Perinatal: EVENTO TROMBOEMBOLICO (MAYO) 1.Bojacá, 2.Cabrera, 3.Cachipay, 4.Cajica, 5.Chaguani, 6.Chia, 7.Choachi, 8.Choconta, 9.Cogua, 10.cota, 11.El colegio, 12. El Peñón, 13.Facatativá, 14.Fomeque, 15.Funza, 16.Gachancipá, 17.Gacheta, 18.Girardot, 19.Granada, 20.Guachetá,21.Guasca, 22.Lenguazaque, 23.La Mesa, 24.Macheta, 25. Nimaima, 26.Pacho, 27.Pandi, 28. San Antonio del Tequendama, 29. San Bernardo, 30. Tibacuy, 31. Topaipi, 32. Yacopí, 33.Zipaquira
Se realiza asistencia tecnica a los actores intersectoriales y transectoriales en los lineamientos técnicos y operativos en la RIA Materno Perinatal: TRASTORNOS HIPERTENSIVOS DEL EMBARAZO, PROTOCOLO DE MME, ATENCION DEL PUERPERIO Y EL RECIEN NACIDO, ATENCION  GESTANTES CONTEXTO COVID (JUNIO):
1.Agua de dios, 2.Cachipay, 3.Cajica, 4.Caqueza, 5.Chia, 6.Choconta, 7.Cucunuba, 8.Facatativa, 9.Fuquene, 10.Fusagasuga, 11.Fomeque, 12.Fosca, 13.Funza, 14.Gama, 15.Guaduas, 16.Guatavita, 17.Granada, 18.El Rosal, 19.La vega, 20.Madrid, 21.Manta, 22.Nariño, 23.Nemocon, 24.Nilo, 25.Nimaima, 26.Paime, 27.San Cayetano, 28.Soacha, 29.Une, 30.Ubate, 31.Viani, 32.Villeta, 33.Yacopi.
Se realiza asistencia tecnica a los actores intersectoriales y transectoriales en los lineamientos técnicos y operativos en la RIA Materno Perinatal: TRASTORNOS HIPERTENSIVOS DEL EMBARAZO, PROTOCOLO DE MME, ATENCION DEL PUERPERIO Y EL RECIEN NACIDO, ATENCION  GESTANTES CONTEXTO COVId:1.Agua de dios, 2.Cachipay, 3.Cajica, 4.Caqueza, 5.Chia, 6.Choconta,7.Cucunuba, 8.Facatativa, 9.Fuquene, 10.Fusagasuga, 11.Fomeque, 12.Fosca, 13.Funza, 14.Gama,15.Guaduas, 16.Guatavita,17.Gra nada,18.El Rosal,19.La vega, 20.Madrid, 21.Manta, 22.Nariño, 23.Nemocon, 24.Nilo, 25.Nimaima, 26.Paime, 27.San Cayetano, 28.Soacha, 29.Une, 30.Ubate, 31.Viani, 32.Villeta, 33.Yacopi,34.La PalmaSe realiza asistencia tecnica a los actores intersectoriales y transectoriales en los lineamientos técnicos y operativos en la RIA Materno Perinatal: HEMORRAGIAS I TRIMESTRE DEL EMBARAZO (JULIO), 1 Fusagasugá,  2.Madrid , 3.Silvania, 4.Mosquera, 5.Girardot, 6.Gachetá, 7.Cabrera, 8.Choconta, 9.Cogua,10.Cota, 11.El Colegio, 12.Fuquene, 13.Granada, 14.Guasca, 15.Guayabal De Siquima, 16.La Mesa, 17.Lenguazaque, 18.Macheta, 19.Nimaima, 20.Pacho, 21.Paratebueno, 22.Ricaurte, 23.San Cayetano, 24.Sibate, 25.Soacha, 26.Tibirita, 27.Manta, 28.Ubate, 29.Viani, 30.Yacopi, 31.Zipaquira, 32.Medina, 33.Facatativa, 34.Funza.  Se realiza asistencia tecnica a los actores intersectoriales y transectoriales en los lineamientos técnicos y operativos en la RIA Materno Perinatal (agosto):  Funza, Guaduas, Villeta, Guacheta, Cajica, Sopo, Simijaca, Paime, La Mesa, Pacho, Quebradanegra, Utica, La peña, Caqueza, Nilo, Agua de dios, Choconta, Macheta, Villapinzon.
Se realiza asistencia tecnica a los actores intersectoriales y transectoriales en los lineamientos técnicos y operativos en la RIA Materno Perinatal (septiembre): Cucunuba, carmen de carupa, Tenjo, Girardot, La palma, El peñon, Topaipi, Pacho, Yacopi, Nilo, Nariño, Guataqui, Supata, Agua de Dios, Tocaima, Choconta, Villagomez, Caparrapi, Chaguani, Puerto Salgar, La Vega,Nocaima, San Francisco, San juan de Rioseco, Viani, Manta, Macheta.  Se realiza asistencia tecnica a los actores intersectoriales y transectoriales en los lineamientos técnicos y operativos en la RIA Materno Perinatal: AT Y TALLER EMERGENCIAS OBSTETRICAS, CAPACITACION GEBIS RIA MP Suesca, Nimaima, Caqueza, Fomeque, Fosca, Funza, Vergara, Villeta, Soacha, Sesquile, Choachi, Ubaque, Fusagasuga, Arbelaez, Facatativa, Gacheta, la Mesa, Topaipi, Pandi, Villagomez, Gacheta, junin, Tocaima, viota , arbelaez, san Bernardo, Guatavita, Guasca, nemocon, Cogua, gama, Ubala, El Colegio, el peñon, Ricaurte Quebradanegra, Tabio, Sasaima, Une, El colegio, San antonio del tequendama, Anolaima, Agua de Dios, Medina, paratebueno, Ricarute, Tausa, Tocancipa, Zipaquira, Ubala, Gachala, Ubate, Madrid, Tenjo, Facatativa, Cajica, Sopo, Chia, Girardot, Fomeque, Anolaima, Beltran, Bojaca, Tibacuy, Mosquera, Tocancipa, Nilo, Nimaima y Guasca,
</t>
  </si>
  <si>
    <t>1901120</t>
  </si>
  <si>
    <t>Realizar al 92% de gestantes 4 o más controles prenatales.</t>
  </si>
  <si>
    <t>Gestantes con 4 o más controles prenatales.</t>
  </si>
  <si>
    <t>Realizar asistencias técnicas a los profesionales de la salud de lasIPS y EAPB del Departamento para actualización de las guías depráctica clínica para la atención integral de las ITS, VIH, hepatitisB y C</t>
  </si>
  <si>
    <t>Se realizo asistencias técnicas a los profesionales de la salud de las IPS y EAPB del Departamento para actualización de las guías de práctica clínica para la atención integral de las ITS, Hepatitis B, Sifilis dentro del marco de la Estrategia ETMIPLUS beneficiando al talento humano de las IPS de los municipios: ABRIL 1.Anapoima, 2.Arbelaez, 3.Bituima, 4.Cajica, 5.Carupa, 6.Chia, 7.Cota, 8.Facatativa, 9.Funza, 10.Gachala 11.Gacheta, 12.Gama, 13.Guacheta, 14.Guataqui, 15.Guayabal De Siquima, 16.La Mesa, 17.La Vega, 18.Madrid, 19.Medina, 20.Mosquera, 21.Nariño, 22.Puerto Salgar.
Se realizo asistencias técnicas a los profesionales de la salud de las IPS y EAPB del Departamento ESTRATEGIA ETMIPLUS SIFILIS beneficiando al talento humano de las IPS de los municipios: MAYO
1.Caqueza, 2.Choconta, 3.El Colegio, 4.Fusagasuga, 5.Girardot, 6.Guaduas, 7.guatavita, 8.La palma, 9.Sibate, 10.Soacha, 11.Villapinzon, 12.Zipaquira.
Se realizo asistencias técnicas a los profesionales de la salud de las IPS y EAPB del Departamento ESTRATEGIA ETMIPLUS ENFERMEDAD DE CHAGAS beneficiando al talento humano de las IPS de los municipios:
1.Caparrapi, 2.Cogua, 3.Girardot, 4.Guasca, 5.La Calera, 6.Manta, 7.Ricaurte, 8.San Francisco, 9.Vergara, 10.Venecia, 11.Viani, 12.Villeta, 13.Yacopi
Se realizo asistencias técnicas a los profesionales de la salud de las IPS y EAPB del Departamento ESTRATEGIA ETMIPLUS ENFERMEDAD DE CHAGAS beneficiando al talento humano de las IPS de los municipios: Caparrapi. Cogua, Girardot, Guasca. La Calera. Manta, Ricaurte. San Francisco, Vergara, Venecia, Viani, Villeta, Yacopi, Silvania, Cachipay, Granada, Nilo, Pacho, Puli, Quebradanegra, Suesca, Tenjo, Tocancipa, Ubaté, Une, Pacho, Funza, Guaduas, Villeta, Quebrdanegra, La peña, Utica, La Mesa, Cajica, Sopo, Guacheta, Choconta,  Villapinzon, Puerto Salgar, Chaguani, Caparrapi, La vega, San francisco, Nocaima, san juan de rioseco, viani, paime, quetame, tena
Se realiza asistencias técnicas a los profesionales de la salud de las IPS y EAPB del Departamento para actualización de las guías de práctica clínica para la atención integral de las ITS, VIH, hepatitis B y C: Suesca, Nimaima, Caqueza, Fomeque, Fosca, Vergara, Sesquile, Tabio, Soacha, El colegio, San antonio del tequendama, Sasaima, Anolaima, Une, La Vega, Macheta, Madrid, Medina</t>
  </si>
  <si>
    <t>1901124</t>
  </si>
  <si>
    <t>Mantener el 95% de la cobertura útil de vacunación, en los biológicos contemplados en el Plan Ampliado de Inmunización.</t>
  </si>
  <si>
    <t>Cobertura de vacunación</t>
  </si>
  <si>
    <t>Efectuar asistencias técnicas encaminadas al monitoreo de los 13componentes del programa y a el seguimiento de resultadosadministrativos de vacunación.</t>
  </si>
  <si>
    <t>Se realizo asistencias técnicas a los profesionales de la salud de las IPS y EAPB del Departamento ESTRATEGIA ETMIPLUS HEPATITIS B beneficiando al talento humano de las IPS de los municipios</t>
  </si>
  <si>
    <t>Realizar el mantenimiento preventivo, correctivo y predictivo, elsistema de monitoreo continuo, calificación y calibración de losequipos de la red de frio.</t>
  </si>
  <si>
    <t>se esta realizado el sistema de monitoreo continuo a la red de frio del departamento y un correctivo</t>
  </si>
  <si>
    <t>Implementar las acciones de seguimiento monitoreo y vigilancia en elmarco del plan nacional de vacunación contra la Covid 19 en eldepartamento de Cundinamarca "</t>
  </si>
  <si>
    <t>se garantiza la distribución de vacuna a los 116 municipios del departamento, además de  asistencia técnica  en la revisión del cargue de usuarios vacunados en paiweb, la verificación de los códigos de habilitación y la verificación de dosis entregadas  Vs dosis aplicadas.</t>
  </si>
  <si>
    <t>Realizar el seguimiento nominal a la calidad del dato del programaampliado de inmunizaciones.</t>
  </si>
  <si>
    <t xml:space="preserve">se realiza la revision de la calidad del dato a los informes de la vacunación entregado por los  116 municipios </t>
  </si>
  <si>
    <t>Realizar el despacho mensual de medicamentos biológicos e insumos alos 116 municipios del departamento de Cundinamarca.</t>
  </si>
  <si>
    <t>Se realizaron los despachos mensuales de medicamentos biológicos e insumos a los 116 municipios del departamento de Cundinamarca.</t>
  </si>
  <si>
    <t>Realizar búsqueda, canalización y seguimiento a las cohortes en losmunicipios categoría 4,5 y 6 según el curso de vida, con el fin demejorar coberturas de vacunación.</t>
  </si>
  <si>
    <t>se realizro seguimiento  a la concurrencia para la canalizacion , busqueda , y seguimiento a la cohortes en los municipios de soacha, villeta, facattiva, viapinon. Fusagasug, ubate, simijaca, tausa, lenguzaque, pacho, zipaquira, cogua, chia , cota, cajic, el peñon, guaduas, pasca, silvania , sibate, caqueza, medna, paratebueno, funza, mosquera, madrid, subachoque, Choconta, Villapinzon,Puerto Salgar, Chaguani,Caparrapi,La vega, San francisco,Nocaima,san juan de rioseco,viani,paime, quetame,tena</t>
  </si>
  <si>
    <t>Realizar el seguimiento, monitoreo y evaluación del comportamiento dela eficacia y efectividad del programa ampliado de inmunizaciones.</t>
  </si>
  <si>
    <t>se realizaron los seguimientos, monitoreos y evaluación del comportamiento de la eficacia y efectividad del programa ampliado de inmunizaciones.</t>
  </si>
  <si>
    <t>Adquirir equipos e insumos de la red de frio para la atención de loseventos de interés en salud pública.</t>
  </si>
  <si>
    <t xml:space="preserve"> No se adquieren equipos </t>
  </si>
  <si>
    <t>Mantener en los 116 municipios la estrategia AIEPI "Atención Integral de las enfermedades Prevalentes de la infancia".</t>
  </si>
  <si>
    <t>Municipios con la estrategia AIEPI implementada</t>
  </si>
  <si>
    <t>Realizar Asistencia Técnica a Instituciones Prestadoras de Servicios yEntidades territoriales en los municipios para desarrollar capacidadesy adoptar, adaptar e implementar RPMS a Primera mediante la estrategiaAIEPI.</t>
  </si>
  <si>
    <t xml:space="preserve">2do trimestres. Se  inicia a realizar asistencias técnica a Instituciones Prestadoras de Servicios y Entidades territoriales en los municipios en los municipios de: Chocontá, Bituima, Bojaca, El Rosal, Gachala, Gacheta, Gama, Guasca, Guatavita, Junín, La Calera, La Peña, La Vega, Macheta, Madrid, Manta, Nimaima, Quebrada Negra, Sasaima, Suesca, Tibirita, Tocancipá, Utica, Vergara, Viani, Villapinzon, Villeta y Zipacon para desarrollar capacidades y adoptar, adaptar e implementar RPMS a Primera mediante la estrategia AIEPI. Asi mismo se cuenta con la contratación de 6 profesionales una para el manejo de sistemas de información, cuatro para 29 municipios cada una y uno para fortalecimiento de RPMS en algunas IPS´S Públicas quienes en su mayoria ingresaron en mayo y junio por lo que sus actividades se verán reflejadas en los próximos periodos. 
3er trimestre. Se  inicia a realizar asistencias técnica a Instituciones Prestadoras de Servicios y Entidades territoriales en los municipios en los municipios de: Agua de Dios, Alban, Apulo, Beltrán, Cachipay, Cajicá, Caparrapi, Caqueza, Chaguaní, Chía, Cogua, Cota, El Colegio, Facatativá, Funza, Fuquene, Fusagasugá, Gachancipa, Girardot, Granada, Guaduas, Guayabal de Siquima, Guayabetal, Gutiérrez, Jerusalén, La Mesa, Lenguazaque, Mosquera, Nemocón, Nilo, Nocaima, Pacho, Pasca, Puerto Salgar, Pulí, Quetame, Ricaurte, San Francisco, San Juan De Rio Seco, Sesquile, Silvania, Simijaca, Soacha, Subachoque, Supatá, Susa, Tabio, Tenjo, Tocaima, Topaipi, Ubala, Une, Ubaté, Viota, Yacopi y Zipaquirá para desarrollar capacidades y adoptar, adaptar e implementar RPMS a Primera mediante la estrategia AIEPI. Asi mismo se cuenta con la contratación de 6 profesionales una para el manejo de sistemas de información, cuatro para 29 municipios cada una y uno para fortalecimiento de RPMS en algunas IPS´S Públicas. 
4to trimestre. Se  inicia a realizar asistencias técnica a Instituciones Prestadoras de Servicios y Entidades territoriales en los municipios en los municipios de: Anapoima, Anolaima, Arbeláez, Cabrera, Carmen de Carupa, Chipaque, Choachi, Cucunuba, El Peñón, Fomeque, Fosca, Guachetá, Guataqui, La Palma, Medina, Nariño, Paime, Pandi, Paratebueno, Quipile, San Antonio de Tequendama, San Bernardo, San Cayetano Sibate, Sopo, Sutatausa, Tausa, Tena, Tibacuy, Ubaque, Venecia, Villagomez  para desarrollar capacidades y adoptar, adaptar e implementar RPMS a Primera mediante la estrategia AIEPI. Asi mismo se cuenta con la contratación de 6 profesionales una para el manejo de sistemas de información, cuatro para 29 municipios cada una y uno para fortalecimiento de RPMS en algunas IPS´S Públicas. </t>
  </si>
  <si>
    <t>Realizar acciones de promoción, gestión de riesgo para laimplementación de la RPMS de la salud para la Primera infanciamediante la estrategia AIEPI.</t>
  </si>
  <si>
    <t>Se inicio actividades de ejecución de contratos concurrencia para realizar acciones de promoción, gestión de riesgo para la implementación de la RPMS de la salud para la Primera infancia mediante la estrategia AIEPI en 8 municipios del departamento los cuales tienen programadas entregas finales en la ultima semana de de noviermbre sin embargo a la fecha han reportaron 6 municipios Quipile, Paime, Topaipi, Villagomez,  Yacopi y Puerto Salgar quienes ya entregaron I, II y III periodo algunos los demás serán reportados en el próximo periodo.</t>
  </si>
  <si>
    <t>1901123</t>
  </si>
  <si>
    <t>Realizar acciones en promoción y gestión del riesgo para aplicar elprograma nacional de prevención, manejo y control de IRA.</t>
  </si>
  <si>
    <t xml:space="preserve">Se culmino con actividades de ejecución de contratos concurrencia para realizar acciones de promoción, gestión de riesgo para aplicar el programa nacional de prevención, manejo y control de IRA en 7 municipios del departamento Caparrapi, Chaguani, Nariño, Jerusalen, Guataqui y Quebrada Negra se hace la aclaración de que todos fueron beneficiados y quedaron con Diagnostico a pesar de haber presentado invalidación de algunos productos por no tener la calidad requerida. </t>
  </si>
  <si>
    <t>Asistir técnicamente a IPS y Entidades Territoriales en los municipiospara implementar programa de prevención, manejo y control de las IRA.</t>
  </si>
  <si>
    <t>1er trimestre. Se  inicia a realizar asistencias técnica a Instituciones Prestadoras de Servicios y Entidades territoriales en los municipios en los municipios de: Chocontá, Gachala, Gacheta, Gama, Granada, Guasca, Junín, La Calera, Macheta, Manta, Sibate, Sopo, Suesca, Tibirita y Villapinzón para implementar programa de prevención, manejo y control de las IRA.  Asi mismo se cuenta con la contratación de 3  profesionales 2 especialistas (pediatra - enfermera) para el fortalecimiento y reporte ante los entes de control del programa y una  para 29 municipios, se encuentra en tramite 3 profesionales  por priorizar para dar alcance a las actividades progrramadas y cubrimiento a los 116 municipios.. 
2do trimestre. Se  inicia a realizar asistencias técnica a Instituciones Prestadoras de Servicios y Entidades territoriales en los municipios en los municipios de: Anapoima, Agua de Dios, Anolaima, Cachipay, Caqueza, Chipaque, Choachi, El Colegio, Fomeque, Fusagasugá, Guataqui, Guatavita, Guayabetal, Gutiérrez, Jerusalén, La Mesa, Medina, Nariño, Paratebueno, Pasca, Quetame, Quipile, San Antonio de Tequendama, Silvania, Soacha, Tena, Tocaima, Tocancipá, Ubala, Ubaque, Une para implementar programa de prevención, manejo y control de las IRA.   Asi mismo se cuenta con la contratación de 4  profesionales 2 especialistas (pediatra - enfermera) para el fortalecimiento y reporte ante los entes de control del programa y dos  para 29 municipios cada una; una de ellas ingreso a mediados de julio;  se encuentra en tramite 2 profesionales más  por priorizar para dar alcance a las actividades programadas y cubrimiento a los 116 municipios..
4to trimestre. Se  inicia a realizar asistencias técnica a Instituciones Prestadoras de Servicios y Entidades territoriales en los municipios en los municipios de: Albán, Apulo, Arbeláez, Bojaca, Cabrera, El Rosal, Facatativá, Fosca, Funza, Girardot, Guaduas, Guayabal de Siquima, La Peña, La Vega, Madrid, Mosquera, Nilo, Nimaima, Nocaima, Pandi, Quebrada Negra, Ricaurte, San Bernardo, San Francisco, San Juan de Rio Seco, Sasaima, Subachoque, Tibacuy, Utica, Venecia, Vergara, Viani, Villeta, Viota, Zipacon,  para implementar programa de prevención, manejo y control de las IRA.   Asi mismo se cuenta con la contratación de 4  profesionales 2 especialistas (pediatra - enfermera) para el fortalecimiento y reporte ante los entes de control del programa y tres  para 29 municipios cada una; una de ellas ingreso a mediados de julio y otra el 28 de noviembre por lo que no se logró cubrir los 116 municipios.</t>
  </si>
  <si>
    <t>1901118</t>
  </si>
  <si>
    <t>Implementar 4 ESEs como Centros Regionales de atención integral a la desnutrición aguda en menores de 5 años.</t>
  </si>
  <si>
    <t>ESEs implementadas como Centros Regionales de atención integral a la Desnutrición aguda en menores de 5 años</t>
  </si>
  <si>
    <t>Realizar asistencia técnica a actores comunitarios e institucionalesen la ruta de promoción y mantenimiento en primera infancia.</t>
  </si>
  <si>
    <t>Se realiza capacitación y seguimiento técnico en los Hospitales y municipios de: Fusagasugá, Facatativá, Soacha, Zipaquirá, Cucunuba, Gacheta, Silvania, Ubate, Sesquile, Girardot, Villeta, Pacho, Madrid, Mosquera</t>
  </si>
  <si>
    <t>Realizar asistencia técnica a actores comunitarios e institucionalesen la ruta de manejo integral de la desnutrición aguda en menores de 5años.</t>
  </si>
  <si>
    <t>Se realiza evento Departamental de asistencia técnica en la nueva Resolución Nacional de manejo integral de las atenciones en menores con desnutrición aguda  de l,os 116 municipiosd</t>
  </si>
  <si>
    <t>Realizar la Conformación de redes de apoyo comunitario a la lactanciamaterna y la alimentación infantil.</t>
  </si>
  <si>
    <t>Se realiza asistencia técnica y acompañamiento para la generación de redes en los municipios de: Fusagasugá, Choconta, Villapinzón, Ubate, Girardot, Fomeque, Chía, Cota, Arbelaez, Cajica, Nemocon, Arbelaez, El Colegio, La Mesa</t>
  </si>
  <si>
    <t>1901129</t>
  </si>
  <si>
    <t>Implementar en las 53 IPS públicas los Servicios Amigables para jóvenes (SSAAJ).</t>
  </si>
  <si>
    <t>IPS de la red Publica con SSAAJ implementados</t>
  </si>
  <si>
    <t>Asistir técnicamente para la puesta en marca de los ServiciosAmigables en Salud para Adolescentes y Jóvenes a nivel municipal enlos 116 municipios del Departamento en articulación de laimplementación de la Ruta de promoción y mantenimiento.</t>
  </si>
  <si>
    <t>Se han realizado dos entregas de productos ejecucion de servicios amigables por cada municipio: Suesca, Guatavita, Une, Nemocon, Sopo, Carmen De Carupa, Tausa, Madrid, Arbelaez, Choconta, Medina, Girardot, Ubate, Cajica, Caqueza, La Mesa, Villeta, Pacho, Anolaima, Beltran, Bojaca, Cajica, Chaguani, Chia, Choconta, Cogua, Cota, Cucunuba, El Peñon, El Rosal, Fomeque, Fosca, Funza, Fusagasugá, Gachala, Gachancipa, La Calera, Madrid, Medina y Mosquera</t>
  </si>
  <si>
    <t>Realizar desarrollo de competencias técnicas en la Ruta de Atención aVíctimas de Violencia Sexual y a la Identificación y manejo de lasViolencias Basadas en Género.</t>
  </si>
  <si>
    <t>1er trimestre: Se realiza asistencia técnica en Ruta de atención a víctimas de violencia sexual, identificación y manejo de las violencia de genero para los municipios de: 1. Agua de Dios 2.Albán  3.Anapoima 4.Anolaima 5.Apulo 6.Arbeláez  7.Beltrán 8.Bituima 9.Bojacá  10.Cabrera 
2do trimestre: Se realiza asistencia técnica al personal de los equipos de plan de intervenciones colectivas del territorio – gestoras de bienestar en acciones de promoción de la salud y gestión del riesgo para una vida libre de violencias para los municipios de: Agua De Dios, Anapoima, Cogua, Cucunuba, Fuquene, Gachancipa, Girardot, Guacheta, Nilo, Suesca, Tocaima, Ubate.
Se realiza asistencia tecnica en  DECRETO 1710 DE 2020 MECANISMO ARTICULADOR PARA ABORDAJE DE VIOLENCIAS DE GENERO: MAYO 1.Cachipay, 2.Cajica, 3.Caqueza, 4.Fusagasuga, 5.Gachala, 6.Gacheta, 7.Junin, 8.La Calera, 9.San Cayetano, 10.Tabio, 11.Tibacuy, 12.Villagomez
Asistencia técnica acciones en salud para la promoción de vida libre de violencias y prevención, gestión del riesgo y activación de rutas: 1.Arbelaez, 2.Facatativa, 3.Guaduas, 4.Medina, 5.Mosquera, 6.Soacha, 7.Tocaima, 8.Tocancipa, 9.Ubate, 10.Viani, 11.Yacopi, 12.Zipaquira
3er trimestre: Asistencia técnica acciones en salud para la promoción de vida libre de violencias y prevención, gestión del riesgo y activación de rutas: Arbelaez, Facatativa, Guaduas, Medina, Mosquera, Soacha, Tocaima, Tocancipa, Ubate, Viani, Yacopi, Zipaquira, Fusagasuga, Silvania, Mosquera, Ubate, Girardot, Choconta, Tenjo, Tabio, Cota, Junin, Guayabetal, Villagomez.
Asistencia técnica acciones en salud para la promoción de vida libre de violencias y prevención, gestión del riesgo y activación de rutas: Funza, Guaduas, Quebradanegra, La Peña, Utica, Villeta, La Mesa, Pacho, Cajica, Sopo, Guacheta, Simijaca.  Asistencia técnica acciones en salud para la promoción de vida libre de violencias y prevención, gestión del riesgo y activación de rutas: septiembre: Choconta, villapinzon, Funza, Puerto Salgar, San juan de rioseco, viani, tenjo, carmen de carupa, cucunuba, La palma, El peñon
4to trimestre: Asistencia técnica modalidad asesoría dirigida a instituciones apretadoras de servidos de salud sobre modelos de atención a víctimas de razones de sexo y género: Suesca, Sesquile, Caqueza, Nimaima, Gacheta, Arbelaez, Junin,Tabio, Soacha, El Colegio, San antonio del tequendama, Sasaima, Anolaima, Une, Viani, Villagomez,  Yacopi, Zipacón  y Zipaquira</t>
  </si>
  <si>
    <t>Realizar asistencias técnicas a los profesionales de la salud de lasIPS y EAPB del Departamento para actualización de Métodos dePlanificación, Criterios de Elegibilidad OMS, PlanificaciónAdolescentes, Anticoncepción de Emergencia, consulta preconcepcional yreconocimiento de los derechos sexuales y derechos reproductivos.</t>
  </si>
  <si>
    <t>Se realiza asistencias técnicas a los profesionales de la salud  para actualización de Métodos de Planificación, Criterios de Elegibilidad OMS, Planificación Adolescentes, Anticoncepción de Emergencia beneficiando las IPS de los 116 municipios</t>
  </si>
  <si>
    <t>Realizar acciones de concurrencia a los 57 municipios para eldesarrollo de capacidades a los profesionales de salud en derechossexuales y reproductivos</t>
  </si>
  <si>
    <t>2020004250310</t>
  </si>
  <si>
    <t>1901131</t>
  </si>
  <si>
    <t>Realizar la detección temprana de hipertensión en un 14% de población entre los 20 y 69 años.</t>
  </si>
  <si>
    <t>Población con detección temprana de hipertensión</t>
  </si>
  <si>
    <t>Realizar visitas de asistencia técnica a los entes territoriales parala detección temprana de riesgos asociados a hipertensión en poblaciónde 20 a 69 años.</t>
  </si>
  <si>
    <t>Se realizan procesos de Asistencia Técnica a los siguientes Actores Municipales para la Deteccion Temprana de la Hipertensión las Ese del dpto</t>
  </si>
  <si>
    <t>Realizar en los municipios del departamento acciones de concurrenciadepartamental, relacionadas con la promoción de estilos de vidasaludables.</t>
  </si>
  <si>
    <t>Se cumple ejecución de  proceso contractual de Concurrencia en Estilos de Vida Saludables en las siguientes Insituciones de Salud: ESE Policlinico de Junin, ESE Hospital Santa Barbara de Vergara, ESE Hospital Diogenes Troncoso de Puerto Salgar, ESE Hospital San Jose de la Palma, ESE Hospital San Antonio del Tequendama, Ese Hospital San Antonio de Sesquile, Centro de Salud de Fosca, ESE Hospital El Salvador de Ubate (Susa y Sutatausa) Para un total de 9 Instituciones de Salud  programadas.</t>
  </si>
  <si>
    <t>Realizar visitas de asistencia técnica a los entes territoriales parala promoción de estilos de vida saludables a la población en todos losmomentos del curso de vida.</t>
  </si>
  <si>
    <t>Se realizaron asistencias técnicas para la promoción de Modos, Condiciones Estilos de Vida  Saludable en los 116 municipios</t>
  </si>
  <si>
    <t>Realizar concurrencia a través de las Empresas Sociales del Estado enintervenciones de promoción y fomento de la salud bucal.</t>
  </si>
  <si>
    <t xml:space="preserve">Se Realiza Seguimiento a la ejecucion de las Intervenciones colectivas a traves de la   Concurrencia Departamental con las siguientes Insituciones de Salud:  Hospital San Antonio de Arbelaez, ESE Centro Salud Cucunuba, Hospital Pedro Leon Alvarez de La Mesa, Hospital nuestra Señora del Pilar de Medina, Hospital San Jose de La Palma, Hospital San Rafael de Pacho, Hospital Diogenes Troncoso de Puerto Salgar,  Hospital San Vicente de Paul de San Juan de Rioseco, Hospital Marco Felipe Afanador de Tocaima, Hospital San Francisco de Viota, Hospital Nuestra Señora del Carmen de Tabio, Hospital el Salvador de ubate,Hospital de la Vega, Hospital San Vicente de Paul de Nemocon, Hospital San Martin de Porres de Choconta,                            Hospital Nuestra Señora de las Mercedes de Funza, Hospital Salazar de Villeta, Hospital Nuestra señora del Carmen de el Colegio, Hospital San jose de Guaduas,      ESE Hospital Ismael Silva de Silvania </t>
  </si>
  <si>
    <t>Asistencia Técnica en el talento humano para la implementación de laestrategia Cundinamarca más sonriente en 60 municipios</t>
  </si>
  <si>
    <t>Se Realizo Asistencia Tecnica en Lineamientos  Planes de Accion y  desarrollo Estrategia Cundinamarca mas Sonriente  de salud oral en los 116 municipios</t>
  </si>
  <si>
    <t>1901117</t>
  </si>
  <si>
    <t>Realizar la detección temprana de diabetes en un 12,4% de la población entre los 20 y 69 años.</t>
  </si>
  <si>
    <t>Población con detección temprana de diabetes</t>
  </si>
  <si>
    <t>Realizar visitas de asistencia técnica a los entes territoriales parala detección temprana de riesgos asociados a Diabetes en población de20 a 69 años</t>
  </si>
  <si>
    <t xml:space="preserve">1er trimestre. Se realizó Asistencia Técnica en los municipios de: Chía, Cajicá, Fómeque (2), Nemocón, Zipaquirá, Cota, Cogua, Sesquilé, San Bernardo, Pandi, Arbelaez, Silvania, Caparrapi 
2do trimestre. Se realizo Asistencia Técnica en los siguientes municipios: Guaduas, La Palma, Yacopi, Pasca, Pacho, Venecia, Villagomez, Chaguani, Arbelaez, Caparrapi, Fusagasuga (2), Cáqueza, Cabrera, Guataqui, Choconta, Tocaima, Une, Chia, Fómeque, Pacho, Tabio, Suesca, Silvania, Suesca, Puerto Salgar, Cáqueza, Quetame, Paime, Fosca, Manta, Villapinzon, Girardot, Suesca, Chia, Tabio, Girardot (IPS), Guaduas (IPS), Arbelaez (IPS), Tenjo (IPS), Cáqueza (IPS), Cota, Choconta, Silvania, Cajica, Tocaima
3er trimestre. Se realizo Asisrtencia Técnica en los siguientes municipios: 1.  Hospital Nuestra Señora de Suesca, 2. ESE Centro de Salud Timoteo Cubillos de Une, 3. ESE Hospital Marco Fidel Aafanador de Tocaima, 4. ESE Hospital San Vicente de Paul de Fómeque,5.  ESE Hospital Ismael Silva de Silvania,6.  PIC Macheta, 7. PIC Cogua, 8. PIC Tabio, 9. PIC Ubaque, 10. PIC Caparrapi, 11. ESE Hospital San Fracisco de Viota, 12. ESE Hospital San Martin de Porres de Choconta, 13. ESE Hospital Ismael Silva de Silvania , 14. ESE Hospital San Antonio de Arbelaez, 15.  PIC Pacho, 16.  PIC Fusagasugá, 17. PIC Tenjo,   18. PIC Chía, . 19. PIC Choachí, 20. PIC Villapinzón, 21 ESE Centro de Salud de Fosca, 22 ESE Hospital San Rafael de Fusagasuga, 23 ESE Hospital San Antonio de Arbelaez, 24 ESE Cayetano el Peñon, 25 ESE Cayetano el Peñon, 26 ESE Hospital San Rafael de Fusagasuga, 27 PIC Venecia, 28 PIC Une, 29 PIC Une, 30 PIC Ricaurte 
4to trimestre. Se realizan procesos de Asistencia Técnica a los siguientes Actores Municipales para la Deteccion Temprana de la Diabetes:  1.Centro de Salud de Gutierrez, 2.Centro de Salud de Quetame, 3.Centro Salud de Guayabetal, 4.Centro Salud de Chipaque,  5.Centro de Salud Topaipi, 6.ESE Hospital San José La Palma, 7.Centro de Salud San Antonio de Yacopi, 8.ESE Hospital San Antonio de Sesquile, 9.Centro de Salud de Supata, 10.Centro de Salud de Gachancipa, 11.PIC Quetame, 12.PIC Tibirita, 13.PIC La Palma, 14.PIC Gachancipá, 15.PIC Manta, 16.PIC San Cayetano, 17.PIC Viotá,  18.PIC Agua de Dios,  19.PIC Nariño,  20.PIC Zipaquirá, ESE Hospital San Francisco Gachetá, 21.   Hospital  San Rafael de Facatativá, 22. de Salud Municipio de Villagomez , 23. ESE Hospital Santa Rosa Municipio de Tenjo, 24. Centro de Salud Municipio de  Ricaurte, 25. Centro de Salud Municipio de Paime, 26. PIC Supatá, 27.PIC El Peñón. 28. PIC Tocaima, 29. PIC Puertosalgar, 30.PIC Gutiérrez </t>
  </si>
  <si>
    <t>Implementar en los 116 municipios los criterios de atención integral en los centros de bienestar del anciano.</t>
  </si>
  <si>
    <t>Municipios con criterios de atención integral implementados</t>
  </si>
  <si>
    <t>Asistir técnicamente a los municipios en la implementación de unprograma integral en centros día y centros de protección social deCundinamarca.</t>
  </si>
  <si>
    <t>1er trimestre. Se realizó asistencia técnica a los municipios Agua de Dios, Anolaima, Anapoima Apulo, Caqueza, Nilo, Tausa, 
2do trimestre. Se realizó asistencia técnica a los municipios de Beltrán, Bituima, Caparrapí, Chaguani, Gacheta, Guaduas, Guatavita, Girardot, Guasca, Junín, La Calera,  La Mesa,   Manta, Medina, Nariño , Pacho, Puerto Salgar, Quebradanegra,  Sasaima,  San Francisco,  San Juan de Rioseco,  Topaipi, Tocaima, Villeta, Viotá 
3er trimestre. Se realizó asistencia técnica para la implementación de los criterios  de atención integral  a los municipios Agua de Dios, Anolaima, Anapoima, Apulo,  Beltran, Bituima,   Caparrapí, Cogua, Cota, Chaguani, Chia, Chipaque, Choachi, Choconta, Facatativa, Gacheta, Girardot, Guaduas,  Guatavita, Junín,  La Calera, La Mesa,  Manta, Medina,  Nariño , Nimaima, Nilo, Nocaima, Sesquile, Subachoque, Suesca,  Pacho, Puerto Salgar,  Quebradanegra, Sasaima,  San Francisco,  San Juan de Rioseco, Subachoque, Suesca,Tabio, Tausa,  Tibirita,Tocaima, Topaipi,  Villeta, Viota.
4to trimestre. Se realizó asistencia técnica para la implementación de los criterios de atención integral a los municipios de Arbelaez, Carupa, Fusagasuga, Funza, Madrid, Mosquera, Sibaté, Silvania, Soacha,Zipaquirá,Cucunuba, Lenquazaque,Ubate, Susa.</t>
  </si>
  <si>
    <t>Conformar redes primarias, secundarias institucionales de apoyo a laspersonas mayores del departamento, como sujetos de derechos y actoressociales.</t>
  </si>
  <si>
    <t>Se estan ejecutando contratos de concurrencia de redes y caracterizacion  en los municpios de  Sopó, Guasca, San Antonio del Tequendama, La Mesa, El Colegio</t>
  </si>
  <si>
    <t>1901010</t>
  </si>
  <si>
    <t>Realizar asistencias técnicas para la socialización de acciones ensalud pública en el territorio para población diferencial</t>
  </si>
  <si>
    <t>1er trimestre. Se realizaron 21 asistencias técnicas en los municipios de Arbeláez, Cabrera, Carmen de Carupá, Cucunubá, Funza, Fúquene, Granada, Guachetá, Lenguazaque, Pandi, Pasca, San Bernardo, Silvania, Simijaca, Susa, Sutatausa, Tausa, Tibacuy, Topaipí, Villagómez, Yacopí, en tema   referente lineamientos PIC, normatividad, rutas de atención, estadísticas, reporte ASIS y SIVIGILA enfocada a población diferencial del departamento.
2do trimestre. Se realizaron 41 Asistencias Técnicas sobre el abordaje de la Población Migrante, normatividad vigente, acciones en salud pública desde los lineamientos PIC, Caracterización, rutas de atención, reporte ASÍS y SIVIGILA y en tema de Acciones de Promoción de la Salud en los entornos familiares, comunitarios e institucionales, en los municipios de (Guaduas y Mosquera). los municipios asistidos fueron: 1. Agua de Dios, 2. Albán 3. Anapoima, 4. Beltrán,5. Bituima
6. Bojacá, 7. Cajicá, 8. Chaguaní, 9. Chía 10. Chipaque 11. Choachí 12. Facatativá,13. El Rosal, 14. Fosca, 15. Funza, 16. Fusagasugá, 17. Girardot 18. Guayabetal 19. Guaduas,20. Guataquí, 21. Jerusalén,22. La Peña, 23. La Vega 24. Medina,25. Mosquera ,26. Nariño, 27. Nilo, 28. Nimaima, 29. Nocaima,30. Pulí, 31. Paratebueno, 32. Quebradanegra, 33. Quetame 34. San Francisco, 35. San Juan de Rioseco 36. Sasaima,37. Subachoque ,38. Supatá, 39. Tenjo,40. Tocaima, 41. Ubaque
3er trimestre. Se  avanzo realizando  Asistencias Técnicas sobre el abordaje de la Población Migrante, normatividad vigente, acciones en salud pública desde los lineamientos PIC, Caracterización, reporte ASÍS y SIVIGILA, lo anterior socializado en los municipios de  Anolaima,  Bojacá ,Cogua, Cota, Choachí, Chocontá, Fusagasugá, Gachancipá, Gutierrez, Mosquera, Nemocón, Sopó, Tabio, Villapinzón, Zipacón, Gachalá, Gachetá, Gama, Guatavita,  Guayabal de Síquima ,Junín, La Calera, Machetá, Pacho, Paime, San Cayetano, Sesquilé, Suesca, Tibirita, Ubalá, Apulo, Cachipay, El Colegio, El Peñón, Fómeque, Guasca, Quipile, La Palma, Manta, Puerto Salgar, Ubaté, Viotá.
4to trimestre. Se avanzó en la realización de Asistencias Técnicas sobre el abordaje de la Población Migrante, normatividad vigente, acciones en salud pública desde los lineamientos PIC, Caracterización, rutas de atención, reporte ASÍS y SIVIGILA acciones de Promoción de la Salud en los entornos familiares, comunitarios e institucionales, lo anterior socializado en los municipios de Carmen de Carupa, Fómeque,  Fúquene, Guachetá, El Peñón, La Palma, Lenguazaque, Ricaurte, Simijaca, Soacha, Susa, Zipaquirá, Cucunubá, Granada, La Mesa, Madrid, Pasca, San Bernardo, Silvania, Tausa, Tena, Topaipí, Villeta, Yacopí.</t>
  </si>
  <si>
    <t>Realizar asistencias técnicas en la socialización del plan de cuidadoindígena en los territorios donde se encuentran las comunidades deldepartamento de Cundinamarca</t>
  </si>
  <si>
    <t>1er trimestre. Se realizaron 15 asistencias técnicas en acciones en salud en diferentes municipios tales como Albán, Anapoima, Anolaima, Apulo, Beltrán, Bituima, Bojaca, Cabrera, Cajica, Caparrapi, Caqueza, Chaguani, Chía, Chipaque, Choconta en los cuales se proporcionó direccionamiento en   los siguientes temas :Socialización de los lineamientos para la atención de los grupos étnicos, Socialización del documento articulado SISPI, Socialización del documento NARP, Recomendaciones sobre las actividades que se pueden realizar con los grupos étnicos, reporte  de información sobre personas contagiadas con covid-19 según circular 0010 de 2020.
2do trimestre. Se realizaron 43  asistencias técnicas en acciones en salud en diferentes municipios en las cuales se socializaron los siguientes temas , Socialización de los lineamientos para la atención de los grupos étnicos , Socialización del documento articulado SISPI, Socialización del documento NARP, Recomendaciones sobre las actividades que se pueden realizar con los grupos étnicos, Solicitud de información sobre bases de datos de pacientes contagiados con covid-19, En los siguientes municipios: 1.Cucunuba, 2.El rosal, 3.El peñón, 4.El colegio 5.Granada, 6.Girardot, 7.Gama, 8.Gacheta, 9.Gachancipa, 10.Gachala, 11.Guataqui, 12. Guatavita, 13.Guayabetal, 14.Gutierrez, 15.Fusagasugá, 16.Funza, 17.Fosca, 18.Fomeque, 19.Facatativá, 20.Funza, 21.Jerusalen, 22. Junín, 23.La calera, 24.La mesa, 25.La peña 26. La vega, 27. Lenguasaque,28. Manta, 29. Medina,30. Mosquera,31. Nariño, 32. Nemocón, 33. Nilo, 34. Paime, 35. Pacho, 36. Paratebueno, 37. Pasca, 38. Puerto Salgar, 39 Puli, 40. Quebradanegra, 41. Quetame, 42. Quipile, 43. Ricaute, 
3er trimestre. Se realizaron asistencias técnicas del plan de cuidado indígena en los municipios San Antonio, Sanjuan De Rioseco, Sasaima,esquile, Sibate, Silvania, Simijaca, Sopo, Suesca, Supata, Susa, Susatausa, Tausa, Tena, Tenjo, Tibacuy, Titiribita, Tocaima, Tocancipa, Ubala, Ubaque, Ubate, Une, Venecia, Vergara, Viani, .Villapinzon, .Villeta,Viota, Yacopi, Agua De dios, Cogua, Guacheta, Guaduas, Guasca, La Palma, Nocaima, Paime, Pandi, San Cayetano, Soacha, Subachoque, Tabio, Topaipi, Utica
4to trimestre. Se realizaron asistencias técnicas en acciones en salud  en las cuales se socializaron los temas de  Sistema Indígena de Salud Propia e Intercultural SISPI,   el derecho del acceso a la salud a las comunidades y resguardos indígenas existentes dentro del Departamento de Cundinamarca articulando acciones que respondan  a las necesidades reales de la población, donde se  reconozca, respete y  fortalezca la diversidad étnica y cultural dentro del  Contexto territorial , socio cultural en salud   , articulando la  medicina ancestral con la occidental conservando el respeto a las creencias, a los usos y costumbres de estas comunidades en los diferentes territorios de Cundinamarca,  lo anterior se dio a conocer en los municipios de: Albán, Anapoima, Anolaima, Apulo, Arbeláez, Beltran, Bituima, Bojacá, Cabrera, Cachipay, Cajicá, Caparrapí, Cáqueza, Carmen de Carupa, Chaguaní. Chocontá, El colegio, Granada, La mesa, Manta, Sibaté, Sopo, Suesca, Tena, Tibacuy, Tiribita, Vianí, Villa pinzón, Villagómez, zipaco, Anapoima, Cachipay, Chipaque, Fuquene, Fusagasuga, LA Calera, La Peña, Nimaima, Nocaima, Paime, Paratebueno, San Cayetano, Tocancipa.</t>
  </si>
  <si>
    <t>1901119</t>
  </si>
  <si>
    <t>Implementar en 116 municipios estrategias de prevención de sustancias psicoactivas.</t>
  </si>
  <si>
    <t>Establecer dispositivos comunitarios (ZOE, ZOEC, ZOL, ZOU) en losmunicipios priorizados por el departamento.</t>
  </si>
  <si>
    <t>Se ha brindado asistencia tecnica para implementación de ZOEC en Cogua, Silvania, Macheta, Yacopi, Quebradanegra</t>
  </si>
  <si>
    <t>Implementar estrategias preventivas de desarrollo de capacidadesacorde a las necesidades de los territorios.</t>
  </si>
  <si>
    <t>Se realiza seguimiento a La estrategia preventiva: " Mi fortaleza mi familia" como estrategia preventiva y se   realizó  el curso de prevención para los municipios priorizados: Anolaima, Apulo, Cachipay, Chaguaní, Chipaque,El colegio,EL peñon, Fomeque, Guaduas,Guataqui, Guayabal de siquima, Gutierrez, La palma, La Peña, Leguazaque, Medina,Nariño, Pandi, Paratebueno,Ricaurte,  San Antonio del Tequendama, San Cayetano Sasaima, Supata,  Tausa,Tibacuy, Tocaima,Utica, Villa Gomez, Villapinzón,  Vergara,    Venecia, Yacopi,  zipacon, Cabrera. En el mes de octubre se recibiò reconocimiento por parte del Min de salud y proteccion social como entidad comprometida con la prevenciòn de consumo, abuso y adicciòn a las sustancias psicoactivas. Ley 1566 de 2012. Se realizò la semana de la salud mental, con una participacion de 800 personas.Se brindò lineamientos del PASS a los 116 municipios del depto</t>
  </si>
  <si>
    <t>1901028</t>
  </si>
  <si>
    <t>Garantizar que el 100% de las aseguradoras implementen una ruta de atención en cáncer para atender la población en riesgo.</t>
  </si>
  <si>
    <t>Aseguradoras en proceso de implementación de la ruta de cáncer</t>
  </si>
  <si>
    <t>Asistir técnicamente a las aseguradoras en las fases de implementaciónde una ruta de atención en cáncer</t>
  </si>
  <si>
    <t>1er trimestre. Se realizó Asistencia Técnica en los siguientes municipios: El Peñon, Pandi y Cota
2do trimestre. Se realizo asistencia tecnica a los siguientes municipios: Facatativa, Zipaquirá, Villeta, Cucunuba, Carmen de Carupa, Ubate, San Cayetano, Madrid, Anolaima, El Colegio, Cáqueza, Chia, Funza, Fómeque, Fusagasugá, Cajicá, Tocaima, Tabio, Ricaurte, Fosca, Cabrera,  La Palma, Medina,  Bojaca, Guaduas, Mosquera, Beltran, El Rosal, Bojacá, Viani, San Juan de Rioseco, Granada, Sibate, Guayabal de Síquima, Alban, Zipacón, Cachipay, Une, Puli, Subachoque, Bituima, Paratebueno, Ubala, Ubaque, ESE Hospital de Madrid, ESE Hospital de San Juan de Rioseco, Centro de Salud de Puli, Centro del Salud de El Rosal, ESE Hospital Mario Gaitan Yanguas, Centro de Salud de Bojaca, ESE Hospital San Rafael de Facatativa, ESE Hospital Nuestra Señora de las Mercedes de Funza, Centro de Salud de Zipacon, Puesto de Salud de Beltran, Centro de Salud de Sibate, Centro de Salud de Granada, Puesto de Salud de Alban
3er trimestre. Se realizo Asistencia Técnica con los siguientes actores del sistema: 1 La Vega, 2  Anapoima, 3 Zipaquirá,  4 Girardot, 5 Soacha, 6 Cajica,  7 ESE Hospital Nuestra Señora del Carmen de El Colegio, 8  ESE Hospital Pedro Leon Alvares de La Mesa, 9 ESE Hospital San Antonio de Anapoima, 10 Centro de Salud de Anapoima, 11  Hospital San Rafael de Facatativá,12  Hospital El Salvador de Ubaté, 13 PIC La Mesa, 14 San Antonio del Tequendama, 15 PIC  Zipacón, 16  PIC La Vega,  17 PIC Chaguani,  18  PIC San Antonio de Tequendama, 19 PIC Bojacá, 20  PIC Choachi,  21 PIC Gachalá, 22 PIC Yacopí , 23 PIC Guaduas, 24 Tocancipá, 25 Guachetà, 26 Yacopí, 27 Nocaima,  28 Hospital San francisco de Gacheta, 29 ESE hospital el salvador de Ubate, 30, PIC Granada
4to trimestre. Se realizan procesos de Asistencia Técnica con los siguientes actores del Sistema sobre Rutas Integrales de Atención del Cáncer: 1.ESE Hospital San Antonio de Sesquilé, 2.PIC Guatavita, PIC Silvania, 3.ESE Hospital San Vicente de Paul, 4.ESE Hospital Ismael Silva de Silvania, 5.6.Centro de Salud Gama, 6.E.S.E Hospital Santa Rosa  de Tenjo, 7.E.S.E Centro de Salud Timoteo Riveros Cubillos, 8.PIC La Peña, 9.PIC , 10. San Francisco,11.PIC Sasaima, 12.PIC Facatativa, 13.ESE Hospital San Francisco de Viota, 14.ESE Hospitala Hilaro Hugo de Sasaima, 15.ESE Hospital Salazar de Villeta,  16.PIC LA Peña, 17. PIC Venecia, 18.Centro de Salud Jerusalén, 19.Centro de Salud Rafael Reyes de Apulo. 20.PIC Granada, 21.PIC Tausa, 22.E.S.E Hospital San Rafael de Caquezá, 23.PIC Paime, 24.E.S.E Hospital de la Vega, 25.ESE Hospital San Antonio de Sesquile,26. E.S.E Centro de Salud Tausa, 27.  ESE Hospital San Martin de Porras, 28.E.S.E Hospital Santa Rosa de Tenjo, 29. ESE Hospital San Vicente de Paul, 30. PIC Sutatausa.</t>
  </si>
  <si>
    <t>Realizar a través de las IPS del departamento acciones de concurrenciapara la detección temprana de riesgos asociados a cáncer en losentornos de convivencia</t>
  </si>
  <si>
    <t>Se inicia proceso contractual de Concurrencia con las siguientes Insituciones de Sallud: 1.ESE Hospital de La Vega,2. ESE Hospital San Rafael de Cáqueza, 3.ESE Hospital san Francisco de Gachetá, 4.ESE Hospital San martín de Porres de Choconta, 5.ESE Hospital El Salvador de Ubate, 6.ESE Hospital Pedro León Alvarez de la Mesa, 7.ESE Hospital San Rafael de Facatativa</t>
  </si>
  <si>
    <t>Realizar asistencias técnicas a los actores del sistema de salud sobreRutas Integrales de Atención del cáncer</t>
  </si>
  <si>
    <t>1er trimestre. Se realizó Asistencia Técnica en los siguientes municipios: El Peñon, Pandi y Cota
2do trimestre. Se realizo asistencia técnica a los siguientes municipios: Facatativa, Zipaquirá, Villeta, Cucunuba, Carmen de Carupa, Ubate, San Cayetano, Madrid, Anolaima, El Colegio, Cáqueza, Chia, Funza, Fómeque, Fusagasugá, Cajicá, Tocaima, Tabio, Ricaurte, Fosca, Cabrera,  La Palma, Medina,  Bojaca, Guaduas, Mosquera, Beltran, El Rosal, Bojacá, Viani, San Juan de Rioseco, Granada, Sibate, Guayabal de Síquima, Alban, Zipacón, Cachipay, Une, Puli, Subachoque, Bituima, Paratebueno, Ubala, Ubaque, ESE Hospital de Madrid, ESE Hospital de San Juan de Rioseco, Centro de Salud de Puli, Centro del Salud de El Rosal, ESE Hospital Mario Gaitan Yanguas, Centro de Salud de Bojaca, ESE Hospital San Rafael de Facatativa, ESE Hospital Nuestra Señora de las Mercedes de Funza, Centro de Salud de Zipacon, Puesto de Salud de Beltran, Centro de Salud de Sibate, Centro de Salud de Granada, Puesto de Salud de Alban
3er trimestre. Se realizo Asistencia Técnica con los siguientes actores del sistema: 1 La Vega, 2  Anapoima, 3 Zipaquirá,  4 Girardot, 5 Soacha, 6 Cajica,  7 ESE Hospital Nuestra Señora del Carmen de El Colegio, 8  ESE Hospital Pedro Leon Alvares de La Mesa, 9 ESE Hospital San Antonio de Anapoima, 10 Centro de Salud de Anapoima, 11  Hospital San Rafael de Facatativá,12  Hospital El Salvador de Ubaté, 13 PIC La Mesa, 14 San Antonio del Tequendama, 15 PIC  Zipacón, 16  PIC La Vega,  17 PIC Chaguani,  18  PIC San Antonio de Tequendama, 19 PIC Bojacá, 20  PIC Choachi,  21 PIC Gachalá, 22 PIC Yacopí , 23 PIC Guaduas, 24 Tocancipá, 25 Guachetà, 26 Yacopí, 27 Nocaima,  28 Hospital San francisco de Gacheta, 29 ESE hospital el salvador de Ubate, 30, PIC Granada
4top trimestre. Se realizan procesos de Asistencia Técnica con los siguientes actores del Sistema sobre Rutas Integrales de Atención del Cáncer: 1.ESE Hospital San Antonio de Sesquilé, 2.PIC Guatavita, PIC Silvania, 3.ESE Hospital San Vicente de Paul, 4.ESE Hospital Ismael Silva de Silvania, 5.6.Centro de Salud Gama, 6.E.S.E Hospital Santa Rosa  de Tenjo, 7.E.S.E Centro de Salud Timoteo Riveros Cubillos, 8.PIC La Peña, 9.PIC , 10. San Francisco,11.PIC Sasaima, 12.PIC Facatativa, 13.ESE Hospital San Francisco de Viota, 14.ESE Hospitala Hilaro Hugo de Sasaima, 15.ESE Hospital Salazar de Villeta,  16.PIC LA Peña, 17. PIC Venecia, 18.Centro de Salud Jerusalén, 19.Centro de Salud Rafael Reyes de Apulo. 20.PIC Granada, 21.PIC Tausa, 22.E.S.E Hospital San Rafael de Caquezá, 23.PIC Paime, 24.E.S.E Hospital de la Vega, 25.ESE Hospital San Antonio de Tequendama, Sesquile,26. E.S.E Centro de Salud Tausa, 27.  ESE Hospital San Martin de Porras, 28.E.S.E Hospital Santa Rosa de Tenjo, 29. ESE Hospital San Vicente de Paul, 30. PIC Sutatausa.</t>
  </si>
  <si>
    <t>Implementar en 6 municipios priorizados el protocolo de atención integral en salud con enfoque psicosocial y diferencial diseñado por el Ministerio de Salud con base en la ley 1448 de 2011.</t>
  </si>
  <si>
    <t>Municipios prioridades con implementación de protocolo</t>
  </si>
  <si>
    <t>Desarrollar una mesa técnica entre los actores del SGSSS a nivelterritorial, que respondan de manera integral a las necesidades ensalud de la PVCA, a partir de las medidas de asistencia , atención yrehabilitación</t>
  </si>
  <si>
    <t>Se realiza asistencia tecnica en los municipios de  San francisco, Facatativa. Cajica. Suesca, Granada.  Zipaquira  de la mesa tecnica de los actores del SGSSs, circulaares 206 y 207, Matriz PyP, socialización del protocolo, seguimiento al PAS, decreto 780.  Y se realiza asistencia tecnica a los municipios de Lenguazaque, Simijaca, Susa, Fuquene, Sutatausa, Machta, Manta, Tiirita, Villapinzon, Choconta, Ubate., Cajica, chia cota, Pasca, Nemocon, Arbelaez, cabrera, Granada, Gachancipa, Pandi.,  Vergara, Viani, Supata,</t>
  </si>
  <si>
    <t>Conformar redes integrales de Salud para optimizar la prestación deservicio respecto a las demandas de atención de la PVCA</t>
  </si>
  <si>
    <t>En el municipio de Zipaquira y Soacha se realizo asistencia tecnica en la ley 1448, para la conformacion de la mesa tecnica con los actores del sistema de seguridad social en salud .</t>
  </si>
  <si>
    <t>Asistir técnicamente al talento humano que atiende a PVCA en eldesarrollo de habilidades y fortalecimiento de competencias quefavorezcan la atención con enfoque psicosocial y diferencial</t>
  </si>
  <si>
    <t xml:space="preserve">En el municipio de Soacha y Zipaquira se realizo asistencia tecnica en la ley 1448, para el desarrollo de habilidades y fortalecimiento de competencias que favorescan la atencion con enfoque psicosocial. </t>
  </si>
  <si>
    <t>Asistir técnicamente a los municipios fortaleciendo el desarrollo decapacidades referente a la atención en salud y reconocimiento de lapoblación privada de la libertad</t>
  </si>
  <si>
    <t>se realizaron asistencias técnicas en cuanto a temas de  Plan decenal de salud pública ,Información estadística de población privada de la libertad: nivel Nacional, Regional, Departamental y municipal de los 11 Establecimientos carcelarios, Gestión en salud pública  Promoción de la salud, Articulación PAS municipal con acciones de gestión en salud pública y promoción de la salud  Lineamientos de prevención de Covid-19  y socialización de política publica de habitante de  calle.
En el mes de marzo se realizaron 15 asistencias técnicas los municipios de:
1.Apulo,2.Bituima,3.Cáqueza,4.Carmen De Carupa,5.Chía, 6.Chocontá,  7.Gachetá, 8.Fusagasugá, 9.Facatativá, 10.La Vega, 11.Macheta,12.Nemocón,14. Pacho,14. Sasaima,15.Tibirita. 
Se realizaron 43 asistencias técnicas en Tema socialización política habitante  de calle y notificación búsqueda activa de habitante  de calle  y Asistencia técnica dirigida a población Privada de la libertad y su proceso en atención en salud y Caracterización en los territorios municipios   1. Agua De Dios 2 .Anapoima 3. Arbeláez  4.Chaguani, 5.Choachi, 6.Fomeque , 7. Gachalá, 8. Guachetá 9. Medina, 10.Paratebueno11. Sibaté, 12 Quipile, 13.Topaipi,. 14 Tocaima, 15.Viota. para el mes de Mayo se  realizaron 15 asistencias técnicas en tema de: lineamientos de la política pública  de HC, socializacion de la circular 061 y cuadro de recolección de datos de HC y migrantes, socialización de circular 061 y cuadro de reporte de BAC en los municipios de: 1.Caparrapí, 2. Fómeque,3. La Peña, 4.Mosquera,5. Tausa,6.Choconta,7. Anapoima,8. Cachipay, 9.Apulo, 10.Fomeque, 11.Gutierrez,12. Chipaque , 13.Lenguazaque,14.guataqui,15. Nariño, Para el mes de Junio se realizaron 13asistencias técnicas,  en los municipios de 1.Bojacá, 2.Cachipay, 3.Chipaque, 4.El Rosal,5.Fómeque,6.Guasca,7.Mosquera,8.Nimaima, 9.Nocaima,10,Supatá,11.Zipaquirá, 12.Zipacón 13.Viani
se realizaron asistencias técnicas en tema dirigido a población privada de la libertad, fortaleciendo capacidades en atención en salud de acuerdo a, lineamientos de prevención de la población vulnerable PPL para su reconocimiento dentro de los siguientes municipios:  Arbelaez, cota, choconta, fuquene, Girardot, Quetame, sibate, suesca, Tenjo, tocaima, topaipi, ubaque, une, vergara, Viota. Alban, Beltrán, Gama, Granada, Guayabetal, Junín, La Vega, Manta, Medina, Paime, Pandi, Pulí, San Cayetano, Sesquilé, Sopó, Une, Cajicá; fusagasuga; Gachalá; Chocontá, Gachancipá, Macheta, Manta, Sesquilé, Suesca, Tibirita, Villapinzón, El Colegio, san Antonio de Tequendama.
se  realizaron  Asistencias técnicas dirigidas a población privada de la libertad y su proceso en atención en salud y caracterización en los territorios , generando acciones de prevencion frente a poblacion objeto que requiere reconocimiento en acciones de salud pulica , beneficiando municipios de:  Chaguaní, Chía, Cogua, Cota, Machetá, Nemocón, Pasca, Quetame, Ricaurte, Soacha, Tibirita, Tocancipá, Villagómez, Villapinzón, Villeta,Cabrera, Carmen de Carupa, Cucunubá, Fúquene, Guachetá, Guasca, La Calera, Lenguazaque, Puerto Salgar, Quebradanegra, San Francisco, Silvania, Simijaca, Susa, Tenjo.</t>
  </si>
  <si>
    <t>Realizar  concurrencia en  acciones de promoción de la salud quebeneficien a la  Población Privada de la Libertad  en el departamentode Cundinamarca</t>
  </si>
  <si>
    <t>se realiza concurrencia en acciones de promoción y prevención de la salud  de la población Privada de  la libertad  interviniendo por medio de jornadas de  salud donde se fortalecio en  temas,VIH, Dechos sexuales y reproductivos, metodos anticonceptivos.,nutricion, CONSUMO DE FRUTAS Y VERDURAS , CONSUMO DE AGUA, promoción de Modos, Condiciones y Estilos de Vida Saludables, enfocado en promover la alimentación saludable, la actividad física y el no consumo de tabaco como factores protectores de la salud,sensibilización sobre sentido de vida,  convivencia armonica , transformación de las crisis y resolucion de conflictos,manejo del duelo  ( Perdidas, separaciones , privacion de libertad, enfermedades, prevención con respecto a covid19 y grupos de riesgo (Crónicos, salud mental),  Medidas preventivas en tema de (Higiene de manos, uso correcto de tapabocas ,alcohol u antibacterial , medidas de distanciamiento fisico demas generalidades para evitar contagio Covid 19 para poblacion privada de la libertad (PPL), lo anterior se desarrollo en los centros penitenciarios del municipio de Choconta , La mesa, Guaduas, Fusagasuga</t>
  </si>
  <si>
    <t>Realizar acciones de Promoción de la salud y Gestión del Riesgo de lapoblación habitante de calle</t>
  </si>
  <si>
    <t>Se realizaron  acciones de Promoción  de la salud y Gestión del Riesgo de la población habitante de calle en los municipios Silvania, San Bernardo, Tocaima, la Vega, sasaima , Viota .</t>
  </si>
  <si>
    <t>Implementar en 116 municipios acciones de salud integral para personas con discapacidad.</t>
  </si>
  <si>
    <t>Municipios con acciones de salud integral para personas con discapacidad</t>
  </si>
  <si>
    <t>Desarrollar la estrategia de rehabilitación Basada en comunidad RBC,rehabilitación integral y funcional, en articulación con lasinstituciones y entidades que convergen en el desarrollo de lapolítica pública de discapacidad.</t>
  </si>
  <si>
    <t xml:space="preserve">Se realiza asistencia técnica en los municipios de Guatativa, Choconta en la estrategia de rehabilitación basada en comunidad
Se realiza asistencia técnica en la estrategia de rehabilitación basada en la evidencia en los municipios de Macheta. La Mesa. Nocaima. Tabio   Chipaque, lenguazaque, guasca, Fuquene, chia en la estrategia de rehabilitación basada en comunidad
Se realiza asistencia técnica en los municipios de   Guatativa, Choconta. Macheta. La Mesa. Nocaima. Tabio, fuquene, chia, Guasca, Lenguazaque, Chipaque, Choachi, cucunuba, fosca, guayabetal, gutierrez, Paratebueno, Sutatausa, tausa, El peñon, La Palma, La peña, Manta, Paime, Supata, tenjo Tibirita, villagomez, Villapinzon,  Arbelaez, Silvania, Villeta, Funza, Zipacon, San Juan de Rioseco, Mosquera, Bituima, Madrid, Bojaca, Beltran, Pandi, Zipaquira, Anapoima, Tocancipa, Caparrapi, Girardot, Quipile, .en la estrategia de rehabilitación basada en comunidad
Se realiza asistencia tecnica en la estrategia de rehabilitacion basada en la evidencia en los municipios de Chaguani, cota, Cogua,  Gacheta, Fusagasuga, Nimaima, Nocaima, Pasca, Puli, Quebradanegra, San Bernardo, Sasaima, San cayetano, Sesquile, Susa, Tenjo, Tibacuy, Tocima, Ubate, Utica, Vergara, Villapinzon, Viota, Zipacon, </t>
  </si>
  <si>
    <t>Implementar el certificado de discapacidad y el RLCPD comoherramientas de información e identificación de la PCD, de acuerdo conlos lineamientos expuestos en la resolución 583 y 113 de 2020.</t>
  </si>
  <si>
    <t>Se realiza asistencia técnica en los municipios de guatavita, choconta para el proceso de certificación de discapacidad en los municipios tanto priorzados como algunos municipios que dejan recursos propios.
Se realiza asistencia técnica sobre la certificación en los municipios de Macheta. La Mesa. Nocaima. Tabio, Chipaque, lenguazaque, guasca, Fuquene, chia, para el proceso de certificación de discapacidad en los municpios tanto priorzados como algunos municipios que dejan recursos propios.
Se realiza asistencia técnica en los municipios de Guatativa, Choconta. Macheta. La Mesa. Nocaima. Tabio, fuquene, chia, Guasca, Lenguazaque, Chipaque, Choachi, cucunuba, fosca, guayabetal, gutierrez, Paratebueno, Sutatausa, tausa, El peñon, La Palma, La peña, Manta, Paime, Supata, tenjo Tibirita, villagomez, Villapinzon, Arbelaez, Silvania, Villeta, Funza, Zipacon, San Juan de Rioseco, Mosquera, Bituima, Madrid, Bojaca, Beltran, Pandi, Zipaquira, Anapoima, Tocancipa, Caparrapi, Girardot, Quipile, en la estrategia de rehabilitación basada en comunidad
Se realiza asistencia técnica sobre la certificación en los municipios de Chaguani, cota, Cogua, Gacheta, Fusagasuga, Nimaima, Nocaima, Pasca, Puli, Quebradanegra, San Bernardo, Sasaima, San cayetano, Sesquile, Susa, Tenjo, Tibacuy, Tocima, Ubate, Utica, Vergara, Villapinzon, Viota, Zipacon,</t>
  </si>
  <si>
    <t>2020004250296</t>
  </si>
  <si>
    <t>1903035</t>
  </si>
  <si>
    <t>Implementar 7 planes de acción de las mesas técnicas del COTSACUN.</t>
  </si>
  <si>
    <t>Planes de acción COTSACUN implementados</t>
  </si>
  <si>
    <t>Adelantar acciones de seguimiento a las actividades comerciales eindustriales para la reducción de factores de riesgo sanitario queafectan la salud de la población.</t>
  </si>
  <si>
    <t>Se presentaron los siete (/) planes de accion de las mesas tecnicas del COTSACUN los cuales fueron aprobados por los mienbros del Consejo Territorial de Salud Ambiental en reunion ordinaria.</t>
  </si>
  <si>
    <t>1903040</t>
  </si>
  <si>
    <t>Elaborar 40 mapas de riesgo de fuentes de abastecimiento de los sistemas de acueducto ubicados en la jurisdicción de los municipios de la Cuenca del Rio Bogotá de responsabilidad departamental.​</t>
  </si>
  <si>
    <t>Mapas de riesgo Elaborados</t>
  </si>
  <si>
    <t>Elaborar concepto técnico, jurídico y acto administrativo que otorgala Autorización Sanitaria.</t>
  </si>
  <si>
    <t>Se realiza la elaboración de 15 mapas de riesgo de Agua para Consumo Humano de las fuentes Hídricas: Pozo profundo que surte el sistema de Acueducto Asociación de Usuarios del Servicio de Acueducto Vereda Pueblo Viejo Alto y Sector Piedra de Sal  municipio de Chocontá (1) y Quebrada El Aljibe o Borracheral que surte el sistema de acueducto  Asociación de Usuarios del Acueducto Pueblo Viejo Parte Baja del municipio de Chocontá (1),  asociación de usuarios de la vereda del campo nacedero Capotes del municipio de El Colegio (1), de la  fuente Hídrica: del rio Apulo del municipio de la Mesa (1) , Quebrada El barro del municipio de La Calera (1) y del Rio Calandaima del municipio de La Mesa (1) .fuente pozo profundo en el municipio de Suesca (1), de la fuente Hídrica Quebrada La Aguilita del municipio de Anolaima (1), de la fuente hídrica denominada “quebrada rodamontal, del municipio de Subachoque (1), y   la fuente hídrica denominada “laguna del cacique guatavita”, del municipio de Sesquile (1), Quebrada la ruidosa del municipio de Subachoque (1), de la fuente hídrica quebrada el salitre del municipio de Subachoque (1), de la  Quebrada El Choque del municipio de Chocontá (1),  Quebrada Pinuelal del municipio de Suesca (1) y del Rio Apulo del municipio de Anapoima (1). Beneficiando a 9 municipios La Calera, Chocontá, Subachoque, La mesa, la Calera, Suesca, Anapoima, Sesquile, Anolaima y El Colegio</t>
  </si>
  <si>
    <t>Realizar Análisis de sustancias de interés sanitario.</t>
  </si>
  <si>
    <t>Recopilar información para elaboración de mapa de riesgo.</t>
  </si>
  <si>
    <t>Aumentar a 90% las coberturas de vacunación antirrábica para perros y gatos.</t>
  </si>
  <si>
    <t>Coberturas de vacunación de la población canina y felina del departamento</t>
  </si>
  <si>
    <t>Realizar vacunación rutinaria antirrábica de perros y gatos en los 116municipios en las zonas rurales y urbanas para la prevención de larabia animal</t>
  </si>
  <si>
    <t>Se realizo vacunación intensificada en los 116 municipios, se siguio con la ejecución del plan de contingencias para esta actividad, al igual se trabajo con el Instituto de Protección y Bienestar Animal en las Giras de los Municipios priorizados y se delegaron actividades se seguimiento semeanal a las secretarias de salud, ya se cumplio la meta de cobertura</t>
  </si>
  <si>
    <t>Implementar la Estrategia de Gestión Integral en Zoonosis comomecanismo de articulación para en la prevención de Rabia humana yanimal y otras enfermedades de origen zoonótic</t>
  </si>
  <si>
    <t xml:space="preserve"> Se realizo asistencia técnica en la estregia de gestion integral  EGI en 116 los municipio</t>
  </si>
  <si>
    <t>1901037</t>
  </si>
  <si>
    <t>Implementar el sistema de gestión de calidad en el laboratorio de salud pública acorde a los requisitos de la Resolución 1619 de 2015 y a la norma ISO IEC 17025:2017.</t>
  </si>
  <si>
    <t>Avance en implementación del Sistema de gestión de calidad en el laboratorio</t>
  </si>
  <si>
    <t>Asistir técnicamente las redes de laboratorios de los 116 municipiosdel departamento</t>
  </si>
  <si>
    <t>Se realizo asistencia técnica a loa hospitales de los 116 municipios</t>
  </si>
  <si>
    <t>Realizar las actividades requerifas para el aseguramiento de lacalidad del laboratorio para garantizar la validez de los resultadosemitidos</t>
  </si>
  <si>
    <t>Con la contratcion se garantiza el aseguramiento  de la calidad del laboratorio generando validez de los resultados emitidos apoyando a la vigilancia de los diferentes eventos de salud pública</t>
  </si>
  <si>
    <t>Realizar análisis de evaluación externa a la red de laboratorios delos 116 municipios del departamento</t>
  </si>
  <si>
    <t>Se analizan muestras de los Programas de Evaluación Externa del Desempeño (Microbiología, Leishmania, Malaria, Dengue, Micobacterias, ITS, virologia, TSH) nenonatal, citologia a laboratorios clínicos, citologia y Bancos de sangre según la programación definida en el laboratorio</t>
  </si>
  <si>
    <t>Realizar análisis en apoyo a la vigilancia de eventos de interés enS.P. y ambiental, brotes y emergencias en los 116 municipios</t>
  </si>
  <si>
    <t>Se realizaron analisis de apoyo a la vigilancia de eventos de interés en S.P. y ambiental, brotes y emergencias en los 116 municipio, por medio de muestras  de vigilancia en salud pública.</t>
  </si>
  <si>
    <t>Realizar el análisis de las muestras recepcionadas de SARS COV-2 en ellaboratorio de salud pública y /o laboratorio colaborador de acuerdoal proceso vigente.</t>
  </si>
  <si>
    <t>Se recibieron y procesaron muestras para análisis de SARS COV-2 de los 116 municipios y son enviadas al Laboratoio colaborador Agrosavia y se envian los resultados a las IPS remitentes</t>
  </si>
  <si>
    <t>Adquirir la tecnología biomédica según se requiera para la mejoracontinua del laboratorio</t>
  </si>
  <si>
    <t>Se adquirio tecnologia biomecanicapara el funcionamientode las diferentes areas del laboratoriode Salud Públicagarantizandoque el procesamiento de las muestras se den con calidad y oportunidad</t>
  </si>
  <si>
    <t>Mantener el 90% de las acciones de Inspección, Vigilancia y Control en los objetos sanitarios de los municipios categorías 4,5 y 6.</t>
  </si>
  <si>
    <t>Acciones de Inspección, Vigilancia y Control en los objetos sanitarios de los municipios categorías 4,5 y 6.</t>
  </si>
  <si>
    <t>Adelantar acciones de IVC a sujetos y establecimientos susceptibles devigilancia.</t>
  </si>
  <si>
    <t>A travez de las E.S.E.s Hospitales Pùblicos del Departamento, se mantiene el apoyo con el Departamento, para la realizacion de las acciones de Inspeccion, Vigilancia y Control Sanitario en los municipios de 4a., 5a. Y 6a. Categoria de responsabilidad Departamental.</t>
  </si>
  <si>
    <t>Realizar acciones de IVC a objetos de vigilancia sanitaria de interésde salud ambiental.</t>
  </si>
  <si>
    <t>Se realizaron visitas de IVC Sanitario a cinco (5) Cementerios de los municipios de Caqueza, Chipaque, San Antonio del Teq, Subachoque, y Viani y a veinti cuatro (24) piscinas en los municipiods de Cáqueza, El Colegio, Nilo, San Antonio del Tequendama, Silvania y Villeta
Se realizaron acciones de inspeccion, vigilancia y control en los munciipios categoria 4,5,6.  Se realizaron visitas de IVC Sanitario a veinticinco (20) Cementerios en el mes de Abril de los municipios de : Anapoima, Apulo, Beltran, Cogua, Guatavita, Guayabal de Siquima, Guayabetal, La Mesa, Nimaima, Nocaima, Pacho, Quetame, Quipile, San Francisco, San Juan de Rio Seco, Suesca, Supata, Tabio, Tocaima, Ubate y a treinta y tres  (33) piscinas en los municipiods de Cáqueza, El Colegio, Guayabetal, Nilo,  Nocaima, Pacho, Quetame, Ricaurte, Silvania ,Tocaima y Villeta.  Para el mes de mayo se realizaron visitas de IVC Sanitario a (24) establecimientos de Piscinas de los municipio de Agua de Dios, Cáqueza, El Colegio, La Vega, Pacho, Ricaurte,Tocaima y Villeta. en el mes de Mayo Se realizaron visitas de IVC Sanitario a veinticinco (24) Cementerios de los municipios de:Agua de Dios, Alban, Arbelaez, Chaguani, Choconta, El Colegio, Granada, Guataqui, Jeresulén, La Vega, Macheta, Nariño, Nemocon, Nilo, Paime, Ricaurte, Sasaima, Sesquile, Sibate, Silvania, Villapinzón yViotá, en el mes de junio de realizaron visitas de IVC Sanitario a (30) piscinas en los municipios de Cáqueza, El Colegio, La vega, Pacho, Pandi, Puerto Salgar, Ricaurte, Tena y Tocaima.y se realizaron visitas de IVC Sanitario a (22 ) Cementerios de los municipos de Cachipay, Calera, Carmen de Carupa, Cucunuba, El peñón, El Rosal, Fomeque, Fosca, Gachetá, Guasca, Gutiérrez, Junín, Paime, Simijaca, Susa, Sutatausa, Tausa, Ubalá, Une, Villagomez, Villeta, Zipacon.
Se realizaron acciones de inspeccion, vigilancia y control en los munciipios categoria 4,5,6.  Se realizaron visitas de IVC Sanitario a veinticinco (22) Cementerios en el mes de Julio de los municipios de : Beltrán, Bojaca, Cabrera, Gachancipa, Guatavita, Guayabetal, Jerusalén, Manta, Pandi, Pasca, San Antonio del Teq, San bernardo, San Cayetano, Sesquile, Sibate, Subachoque, Supata, Tena, Tibacuy, Tibirita, Tocaima, Venecia. y a Veinti siete  (27) piscinas en los municipios de  Agua de Dios, Guayabetal, La Mesa, La Vega, Jerusalén, Pacho, Paratebueno; Ricaurte, Silvania y Villeta, en el mes de Agosto de visitaron veinti siete (27) piscinas en los municipios de Apulo, La Vega, La Palma, Nimaima, Paratebueno, Ricaurte, Tena y Tocaima. y veinti dos cementerios en los muicipios de Cachipay, Calera, Carmen de Carupa, Cucunuba El peñon, El Rosal, Fomeque, Fosca, Gachalá, Gama, Guasca, Gutiérrez, Paime, Simijaca, Susa, Sutatausa, Tausa, Ubalá, Une, Villagomez, Villeta, Zipacon.  en el mes de Septiembre se realizaron visitas de IVC Sanitario a veinti siete (27) piscinas en los municipios de Anapoima, Cachipay, Chaguaní, Choachí, El Peñón, Guaduas, Medina, Pacho, Ricaurte, Vianí y Villeta. y veinti dos (22) Cementerios en los municipios de Alban, Anapoima, Apulo, Arbelaez, Caqueza, Chipaque, Choconta, Cogua, Granada, Guasca, Guataqui, La Palma, Nariño, Quipile, San bernardo, San Francisco, Sasaima, Silvania, Simijaca, Suesca, Susa, Ubate, Viani, Yacopi.
Se realizaron acciones de inspeccion, vigilancia y control en los munciipios categoria 4,5,6. Se realizaron visitas de IVC Sanitario a veinticinco (22) Cementerios en el mes de Octubre de los municipios de : Agua de Dios, Cachipay, Choachi, El Colegio, Fomeque, Gama, Guaduas, Guayabal de Siquima,  Nocaima, Paime, Paratebueno, Pasca, Puli, Quetame, San Juan de Rio Seco, Sutatausa, Tausa, Topaipi,  Ubaque, Vergara, Villapinzon, y Viotá  y se visitaron veinti siete (27) piscinas en los municipios de Choachi (1), El Colegio (1), Fomeque (2), La Vega (3), Nocaima (2), Pacho (3), Pandi (3), Ricaurte (6), San Juan de Rioseco (1), Tocaima (3) y Viota (2), Para el mes de Noviembre se visitaron veinti siete (27) piscinas en los municipios de El colegio (3), Cáqueza (1), La Mesa (1), La Palma (1), La Vega (1), Medina (2), Pacho (2), Pandi (3), Ricaurte (6), San Juan de Rioseco (2), Tocaima (3), Utica (1)  y Villeta (1). Para el mes de Noviembre se visitaron veinti dos (22) cementerioss de los municipios de Cabrera, Caparrapi, Carmen de Carupa, El Peñón, El Rosal, Fosca, Fúquene, Guachetá, La Peña, Manta, Nilo, Nocaima, Pandi, Puerto Salgar, Quebradanegra, Ricaurte, Tabio, Tibirita, Ubalá, Utica, Venecia y Villagomez , para el mes de diciembre se realizaron cisitas de IVC Sanitario Inspeccion, Vigilancia y Control, a  veinti cuatro (24) piscinas de los municipios de Anolaima 1, El Colegio 3, Guaduas 1, La Mesa 6, La Vega 1, Pandi 1, Puerto Salgar 1, Ricaurte 6, San Francisco 1, Tena 2, Villeta 1. de la misma forma se realizaron para el mes de Diciembre visitas de Inspeccion, Vigilancia y Control Sanitario a veinti tres (23) cementerios de los municipios de Anolaima, Bituima, Bojaca, Chaguani, Cucunuba, Gachalá, Gachancipa, Gachetá, Gutierrez, Junín, La Calera, La Vega, Lenguazaque, Macheta, Medina, Nemocon, Pacho, San Cayetano, Tena, Tibacuy, Une, Villeta, y Zipacon.</t>
  </si>
  <si>
    <t>Realizar acciones de IVC (Inspección, Vigilancia y Control) sanitariopara atender la emergencia de los factores de riesgo que afectan lasalud humana y elcontrol de las zoonosis.</t>
  </si>
  <si>
    <t xml:space="preserve">Se realizaron un total de 85,742 actividades en los Municipios con jurisdiccion de los Hopitales cabeza de provincia asi: Caqueza, Choconta, el Colegio, fomeque, Gacheta, Guaduas, Guatavita, La mesa, La vega, Madrid., Medina, Nemocon, Puerto Salgar, Sesquile, Soacha, Sopo, Tabio, Tocaima, Ubate, Vergara, Villeta y Viota lo que se ve reflejado en un total de 85,742 animales inmunizados contra la rabia animal correspondiente al 79,05 % de avance en está actividad. </t>
  </si>
  <si>
    <t>1197.02</t>
  </si>
  <si>
    <t>2020004250287</t>
  </si>
  <si>
    <t>1901100</t>
  </si>
  <si>
    <t>Tramitar el 100% de las solicitudes de atención en salud para población pobre no asegurada y extranjera sin afiliación al SGSSS.</t>
  </si>
  <si>
    <t>Concurrir en la financiación con la operación de la prestación deservicios en la red adscrita del Departamento.</t>
  </si>
  <si>
    <t>Estan en ejecucion de los 39 convenios interadminastrativo con las ESE Hospitales. Y se realizaron la liquidacion de los convenios de la vigencia 2020</t>
  </si>
  <si>
    <t>Coordinar el pago de cartera con vigencias anteriores</t>
  </si>
  <si>
    <t>En el primer trimestre 2021: Se recepcionan las cuentas medicas por la prestación de los servicios y tecnologías no contenidos en el PBS en la PPNA incluye PVCA de la RED ADSCRITA y RED NO ADSCRITA de las vigencias anteriores y está en proceso de auditoría.
En RED NO ADSCRITA en lo radicado por un valor de $ 2.128.360.330 que tiene radicada en facturas 4022, en auditado con una cantidad en facturas 3938 por un valor de $2.050.918.286 y con una devolución cantidad de facturas 13 por un valor de $2.195.519.
En RED ADSCRITA en lo radicado por un valor de $ 1.859.125.905 que tiene radicada en facturas 3901, en auditado con una cantidad en facturas 3878 por un valor de $1.791.153.075.
En NO PBS en lo radicado por un valor de $269.234.425 que tiene radicada en facturas 121, en auditado con una cantidad en facturas 60 por un valor de $259.765.211 y con una devolución cantidad de facturas 13 por un valor de $2.195.519.
En el segundo trimestre 2021: Se recepcionan las cuentas medicas por la prestación de los servicios y tecnologías no contenidos en el PBS en la PPNA incluye PVCA de la RED ADSCRITA y RED NO ADSCRITA de las vigencias anteriores y está en proceso de auditoría.
En la atención de población nacional y migrante no afiliada hay una radicación por un valor de $ 50.811.617.827, en proceso de auditoria por valor de $ 43.520.757.182; notificado de glosa por un valor de $ 24.462.892.402, reconocido certificado por AUD es por un valor $ 19.057.847.170 y devoluciones por un valor de $ 11.687.278.850.
En NO PBS hay facturas radicadas de 11449 facturas por un valor de $23.608.350.427; facturas sin soportes de 91 facturas por un valor de $ 40.706.786; facturas devueltas a IPS de 388 facturas por un valor de $277.796.727.  Con facturas auditables de 10970 facturas por un valor de $23.289.849.914 (corresponde a facturas radicadas, menos sin soportes, menos devueltas a IPS, menos a AUD hecho por la ssc). Con facturas auditadas de 10941 facturas por un valor de $23.289.846.914, con valor certificado en AUD de 5995 facturas por un valor de $ 7.450.405.275.  Con un valor glosa relacionada en AUD facturas por un valor de $ 3.864.768.016.
En el tercer trimestre 2021: Se recepcionan las cuentas medicas por la prestación de los servicios y tecnologías no contenidos en el PBS en la PPNA incluye PVCA de la RED ADSCRITA y RED NO ADSCRITA de las vigencias anteriores y está en proceso de auditoría.
En la atención de población nacional y migrante no afiliada hay una radicación por un valor de $ 50.811.617.827, en proceso de auditoria por valor de $ 43.520.757.182; notificado de glosa por un valor de $ 24.462.892.402, reconocido certificado por AUD es por un valor $ 19.057.847.170 y devoluciones por un valor de $ 11.687.278.850.
En NO PBS hay facturas radicadas de 11449 facturas por un valor de $23.608.350.427; facturas sin soportes de 91 facturas por un valor de $ 40.706.786; facturas devueltas a IPS de 388 facturas por un valor de $277.796.727.  Con facturas auditables de 10970 facturas por un valor de $23.289.849.914 (corresponde a facturas radicadas, menos sin soportes, menos devueltas a IPS, menos a AUD hecho por la ssc). Con facturas auditadas de 10941 facturas por un valor de $23.289.846.914, con valor certificado en AUD de 5995 facturas por un valor de $ 7.450.405.275.  Con un valor glosa relacionada en AUD facturas por un valor de $ 3.864.768.016.
Se han realizado pago por resolución de un valor $326.267.577 hasta el mes de Julio
Se realizo las siguientes resoluciones: Res 383/2021, Res 476/2021, Res 477/2021, Res 384/2021, Res 676/2021, Res 679/2021, Res 681/2021,  Res 682/2021, Res 683/2021, Res 685/2021, Res 686/2021, Res 687/2021, Res 688/2021, Res 742/2021, Res 743/2021, Res 745/2021, Res 1035/2021, Res 1049/2021, Res 1050/2021, Res 1051/2021, Res 1052/2021, Res 1053/2021 , Res 1054/2021 , Res 1055/2021, Res 1056/2021, Res 1412/2021, Res 1413/2021, Res 1443/2021, Res 1444/2021, Res 1445/2021, Res 1446/2021,  Res 846 modifica Res 680/2021, Res 847 modifica Res 744/2021, Res 848 modifica Res 746/2021, Res 845/2021, Res 1036/2021, Res 1037/2021, Res 1038/2021, Res 1040/2021, Res 1041/2021, Res 1043/2021, Res 1044/2021, Res 1046/2021, Res 1047/2021, Res 1048/2021, Res 1079/2021, Res 1080/2021, Res 1081/2021, Res  1082/2021, Res 1084/2021, Res 1086/2021, Res 1087/2021, Res 1088/2021, Res 1089/2021, Res  1090/2021, Res 1042/2021, Res 1045/2021, Res 1078/2021, Res 1039/2021, Res 1085/2021, Res 1411/2021, Res 1488/2021, Res 1589/2021, Res 1609/2021, Res 1610/2021, Res 1613/2021, Res 1614/2021, Res 1615/2021, Res 1616/2021, Res 1617/2021, Res 1618/2021, Res 1619/2021, Res 1620/2021, Res 1646/2021, Res 1752/2021, Res 1753/2021, Res 1754/2021, Res 1755/2021, Res 1756/2021, Res 1757/2021, Res 1758/2021, Res 1759/2021, Res 1760/2021, Res 1761/2021, Res 1763/2021, Res 1764/2021, Res 1766/2021, Res 1767/2021, Res 1768/2021, Res 1769/2021, Res 1994/2021, Res 1995/2021, Res 1996/2021, Res 1997/2021, Res 1998/2021, Res 1999/2021, Res 2000/2021, Res 2001/2021, Res 2002/2021, Res 2003/2021, Res 2006/2021, Res 2009/2021, Res 2010/2021, Res 2015/2021, Res 2016/2021, Res 2018/2021, Res 2020/2021 y Res 1902/2021
En el cuarto trimestre 2021:  Se recepcionan las cuentas medicas por la prestación de los servicios y tecnologías no contenidos en el PBS en la PPNA incluye PVCA de la RED ADSCRITA y RED NO ADSCRITA de las vigencias anteriores y está en proceso de auditoría.
Se han realizado pago por resolución de un valor $25,451,524,017 hasta el mes de Noviembre
Se realizo las siguientes resoluciones: Res 3823/2021; Res 3824/2021; Res 3869/2021; Res 3870/2021; Res 3871/2021; Res 3874/2021; Res 3875/2021; Res 3877/2021; Res 3878/2021; Res 3884/2021; Res 3885/2021; Res 3964/2021; Res 3962/2021; Res 3659/2021; Res 3730/2021; Res 3820/2021; Res 3842/2021; Res 3668/2021; Res 3671/2021; Res 3672/2021; Res 3673/2021; Res 3674/2021; Res 3668/2021; Res 3723/2021; Res 3731/2021; Res 3729/2021; Res 3819/2021; Res 3831/2021; Res 3872/2021; Res 3873/2021; Res 3886/2021; Res 3963/2021; Res 3820/2021; Res 3876/2021; Res 4138/2021; Res 4092/2021; Res 4142/2021; Res 4140/2021; Res 4144/2021</t>
  </si>
  <si>
    <t>Contratar con la red adscrita la prestación de salud para la PPNA yextranjera, incluida la PVCA con enfoque diferencial.</t>
  </si>
  <si>
    <t>Seguimiento de los seguimientos de los contratos SS-CDCTI-683-2020 ESE HOSPITAL SAN RAFAEL DE FACATATIVA, SS-CDCTI-700-2020 ESE HOSPITAL SAN RAFAEL DE FUSAGASUGA, SS-CDCTI-763-2020 ESE HOSPITAL SAN RAFAEL DE CAQUEZA, SS-CDCTI-764-2020 ESE HOSPITAL PEDRO LEON ALVAREZ DIAZ DE LA MESA, SS-CDCTI-699-2020 ESE HOSPITAL EL SALVADOR DE UBATE y SS-CDCTI-825-2020 ESE HOSPITAL UNIVERSITARIO DE LA SAMARITANA y SS-CDCTI-771-2020 ESE HOSPITAL SAN RAFAEL DE PACHO estan en proceso de liquidación.
Este en ejecución los siguientes contratos SS-CDCTI-618-2021 ESE HOSPITAL UNIVERSITARIO DE LA SAMARITANA, SS-CDCTI-622-2021 ESE HOSPITAL SAN RAFAEL DE FACATATIVA, SS-CDCTI-623-2021 ESE HOSPITAL SAN RAFAEL DE FUSAGASUGA, SS-CDCTI-621-2021 ESE HOSPITAL MARIO GAITAN YANGUAS DE SOACHA, SS-CDCTI-624-2021 ESE HOSPITAL SAN RAFAEL DE CAQUEZA, SS-CDCTI-770-2021 ESE HOSPITAL PEDRO LEON ALVAREZ DIAZ DE LA MESA, SS-CDCTI-772-2021 ESE HOSPITAL EL SALVADOR DE UBATE, SS-CDCTI-773-2021 ESE HOSPITAL SANTA MATILDE DE MADRID, SS-CDCTI-759-2021 ESE HOSPITAL NUESTRA SEÑORA DE LAS MERCEDES DE FUNZA, SS-CDCTI-769-2021 ESE HOSPITAL SAN JOSE DE GUADUAS, SS-CDCTI-771-2021 ESE NUESTRA SEÑORA DEL PILAR DE MEDINA, SS-CDCTI-758-2021 ESE HOSPITAL DIVINO SALVADOR DE SOPO, SS-CDCTI-768-2021 ESE HOSPITAL SALAZAR DE VILLETA.</t>
  </si>
  <si>
    <t>Tramitar el pago de cartera por prestación de servicios a la PPNA yextranjera, incluida la PVCA – Sin respaldo contractual.</t>
  </si>
  <si>
    <t>Se recepcionan las cuentas medicas por la prestacion de los servicios y tecnologias no contenidos en el POS en la PPNA incluye PVCA de la RED ADSCRITA y RED NO ADSCRITA, esta en proceso de auditoria. 
Se han realizado pago por resolucion de un valor $1,770,192,904 hasta el mes de Noviembre
Se realizaron las siguiente resoluciones Res 383/2021; Res 476/2021; Res 477/2021; Res 384/2021; Res 676/2021; Res 679/2021; Res 681/2021; Res 682/2021; Res 683/2021; Res 685/2021; Res 686/2021; Res 687/2021; Res 688/2021; Res 742/2021; Res 743/2021; Res 745/2021; Res 1035/2021; Res 1049/2021; Res 1050/2021; Res 1051/2021; Res 1052/2021; Res 1053/2021; Res 1054/2021; Res 1055/2021; Res 1056/2021; Res 1412/2021; Res 1413/2021; Res 1443/2021; Res 1444/2021; Res 1445/2021; Res 1446/2021;  Res 846 modifica Res 680/2021; Res 847 modifica Res 744/2021; Res 848 modifica Res 746/2021; Res 845/2021; Res 1036/2021; Res 1037/2021; Res 1038/2021; Res 1040/2021; Res 1041/2021; Res 1043/2021; Res 1044/2021; Res 1046/2021; Res 1047/2021; Res 1048/2021; Res 1079/2021; Res 1080/2021; Res 1081/2021; Res  1082/2021; Res 1084/2021; Res 1086/2021; Res 1087/2021; Res 1088/2021; Res 1089/2021; Res  1090/2021; Res 1042/2021; Res 1045/2021; Res 1078/2021; Res 1039/2021; Res 1085/2021; Res 1411/2021; Res 1488/2021; Res 4136/2021; Res 3294/2021; Res 3295/2021; Res 3296/2021; Res 3654/2021; Res 3658/2021; Res 3657/2021; Res 3656/2021; Res 3655/2021; Res 3663/2021; Res 3662/2021; Res 3661/2021; Res 3676/2021; Res 3677/2021; Res 3678/2021; Res 3681/2021; Res 3680/2021; Res 3679/2021; Res 3669/2021; Res 3670/2021; Res 3732/2021; Res3726/2021; Res3727/2021; Res3826/2021; Res3825/2021; Res3828/2021; Res3829/2021; Res3830/2021; Res3832/2021; Res3834/2021; Res3841/2021; Res3879/2021; Res3880/2021;  Res3881/2021; Res3796/2021; Res 1589/2021; Res 1609/2021; Res 1610/2021; Res 1613/2021; Res 1614/2021; Res 1615/2021; Res 1616/2021; Res 1617/2021; Res 1618/2021; Res 1619/2021; Res 1620/2021; Res 1646/2021; Res 1752/2021; Res 1753/2021; Res 1754/2021; Res 1755/2021; Res 1756/2021; Res 1757/2021; Res 1758/2021; Res 1759/2021; Res 1760/2021; Res 1761/2021; Res 1763/2021; Res 1764/2021; Res 1766/2021; Res 1767/2021; Res 1768/2021; Res 1769/2021; Res 1994/2021; Res 1995/2021; Res 1996/2021; Res 1997/2021; Res 1998/2021; Res 1999/2021; Res 2000/2021; Res 2001/2021; Res 2002/2021; Res 2003/2021; Res 2005/2021; Res 2006/2021; Res 2007/2021; Res 2008/2021; Res 2009/2021; Res 2010/2021; Res 2014/2021; Res 2015/2021; Res 2016/2021; Res 2017/2021; Res 2018/2021; Res 2019/2021; Res 2020/2021; Res 1902/2021; Res 2270/2021; Res 2271/2021; Res 2274/2021; Res 2579/2021; Res 2580/2021; Res 2581/2021; Res 2582/2021; Res 2585/2021; Res 2586/2021; Res 2587/2021; Res 2601/2021; Res 3110/2021; Res 3111/2021; Res 3116/2021; Res 3122/2021; Res 3125/2021; Res 3127/2021; Res 3136/2021; Res 3137/2021; Res 3121/2021; Res 3117/2021; Res 3118/2021; Res 3119/2021; Res 3120/2021; Res 3126/2021; Res 3129/2021; Res 3130/2021; Res 3131/2021; Res 3134/2021; Res 3142/2021; Res 3143/2021; Res 3141/2021; Res 3148/2021; Res 3151/2021; Res 3156/2021; Res 3157/2021; Res 3158/2021; Res 3159/2021; Res 3161/2021; Res 3162/2021; Res 3163/2021; Res 3165/2021; Res 3166/2021; Res 3167/2021; Res 3168/2021; Res 3173/2021; Res 31742021; Res 3175/2021; Res 3176/2021; Res 3177/2021; Res 3178/2021; Res 3179/2021; Res 3180/2021; Res 3181/2021; Res 3182/2021; Res 3128/2021; Res 3185/2021; Res 3183/2021; Res 3172/2021; Res 3171/2021; Res 3169/2021; Res 3164/2021; Res 3150/2021; Res 3149/2021; Res 3186/2021; Res 3187/2021; Res 3238/20221; Res 3240/2021; Res 3281/2021; Res 3282/2021; Res 3237/2021; Res 3242/2021; Res 3283/2021; Res 3296/2021; Res 3304/2021; Res 3305/2021; Res 3306/2021; Res 3307/2021; Res 3308/2021; Res 3309/2021; Res 3297/2021; Res 3299/2021; Res 3300/2021; Res 3301/2021; Res 3302/2021; Res 3303/2021; Res 3311/2021; Res 3312/2021; Res 3412/2021; Res 3413/2021; Res 3414/2021; Res 3415/2021; Res 3417/2021; Res 3418/2021; Res 3450/2021; Res 3456/2021; Res 3184/2021; Res 3451/2021; Res 3160/2021; Res 3651/2021; Res 3652/2021; Res 3653/2021; Res 3675/2021; Res 2091/2021; Res 2092/2021; Res 2093/2021; Res 2094/2021; Res 2095/2021; Res 2230/2021; Res 2231/2021; Res 2232/2021; Res 2233/2021; Res 2234/2021; Res 2235/2021; Res 2236/2021; Res 2237/2021; Res 2238/2021; Res 2239/2021; Res 2240/2021; Res 2576/2021; Res 2577/2021; Res 2578/2021; Res 2583/2021; Res 2584/2021; Res 2588/2021; Res 2589/2021; Res 2590/2021; Res 2591/2021; Res 2592/2021; Res 2593/2021; Res 2594/2021; Res 2595/2021; Res 2596/2021; Res 2598/2021; Res 2599/2021; Res 2600/2021; Res 3113/2021; Res 3114/2021; Res 3115/2021; Res 3123/2021; Res 3124/2021; Res 3125/2021; Res 3127/2021; Res 3132/2021; Res 3133/2021; Res 3135/2021; Res 3136/2021; Res 3148/2021; Res 3152/2021; Res 3153/2021; Res 3154/2021; Res 3155/2021; Res 3186/2021; Res 3281/2021; Res 3282/2021; Res 3283/2021; Res 3296/2021; Res 3313/2021; Res 3304/2021; Res 3305/2021; Res 3306/2021; Res 3308/2021; Res 3309/2021; Res 3310/2021; Res 3450/2021; Res 3653/2021; Res 3658/2021; Res 3657/2021; Res 3662/2021; Res 3661/2021; Res 3660/2021; Res 3676/2021; Res 3678/2021; Res 3679/2021; Res 3725/2021; Res 3728/2021; Res 3827/2021; Res 3832/2021; Res 3833/2021; Res 3840/2021; Res 3841/2021; Res 3882/2021; Res 3966/2021; Res 3294/2021; Res 3295/2021; Res 3297/2021; Res 3299/2021; Res 3300/2021; Res 3301/2021; Res 3302/2021; Res 3303/2021; Res 3416/2021; Res 3417/2021; Res 3418/2021; Res 3451/2021; Res 3416/2021; Res 3651/2021; Res 3652/2021; Res 3653/2021; Res 3675/2021; Res 2516/2021; Res 2517/2021; Res 2518/2021; Res 2519/2021; Res 2520/2021; Res 2521/2021; Res 2522/2021; Res 2523/2021; Res 2524/2021; Res 2525/2021; Res 2526/2021; Res 2530/2021; Res 2531/2021; Res 2536/2021; Res 2539/2021; Res 2540/2021; Res 2551/2021; Res 2553/2021; Res 2554/2021; Res 2538/2021; Res 2537/2021; Res 2528/2021; Res 2529/2021; Res 2541/2021; Res 2542/2021; Res 2543/2021; Res 2544/2021; Res 2545/2021; Res 2546/2021; Res 2547/2021; Res 2548/2021; Res 2555/2021; Res 2558/2021; Res 2566/2021; Res 2557/2021; Res 2568/2021; Res 2569/2021; Res 2570/2021; Res 2571/2021; Res 2572/2021; Res 2573/2021; Res 2575/2021; Res 2549/2021; Res 2550/2021; Res 2552/2021;Res 2556/2021; Res 2559/2021; Res 2532/2021; Res 2560/2021; Res 2567/2021; Res 2527/2021; Res 3740/2021; Res 3821/2021; Res 3822/2021; Res 3837/2021; Res 3838/2021; Res 3839/2021; Res 3823/2021; Res 3824/2021; Res 3869/2021; Res 3870/2021; Res 3871/2021; Res 3874/2021; Res 3875/2021; Res 3877/2021; Res 3878/2021; Res 3884/2021; Res 3885/2021; Res 3964/2021; Res 3962/2021; Res 3659/2021; Res 3730/2021; Res 3820/2021; Res 3842/2021; Res 3668/2021; Res 3671/2021; Res 3672/2021; Res 3673/2021; Res 3674/2021; Res 3668/2021; Res 3723/2021; Res 3731/2021; Res 3729/2021; Res 3819/2021; Res 3831/2021; Res 3872/2021; Res 3873/2021; Res 3886/2021; Res 3963/2021; Res 3820/2021; Res 3876/2021; Res 4138/2021; Res 4092/2021; Res 4142/2021; Res 4140/2021; Res 4144/2021</t>
  </si>
  <si>
    <t>Tramitar el pago de cartera por la atención al COVID-19 para la PPNA yextranjera, conglomerados y poblacion a cargo del ente territorial.</t>
  </si>
  <si>
    <t>Con la atención al COVID-19 para la PPNA y extranjera, conglomerados y poblacion a cargo del Departamento, hay una radicacion por un valor $70.022.127, esta en proceso de auditoria por un valor de $24.732.127, hay valor a reconocer de lo auditado por $1.260.000 y valor certificado en AUD por $70.000</t>
  </si>
  <si>
    <t>Contratar con la red no adscrita la prestación de salud para la PPNA yextranjera, incluida la PVCA con enfoque diferencial.</t>
  </si>
  <si>
    <t>Seguimiento de los seguimientos de los contratos SS-CDCTI-520-2020 SUBRED INTEGRADA DE SERVICIOS DE SALUD NORTE ESE y SS-CDCTI-557-2020 INSTITUTO NACIONAL DE CANCEROLOGIA se entruenta en proceso de liquidacion. 
Este en ejecucion los siguientes contratos SS-CDCTI-757-2020 SUBRED INTEGRADA DE SERVICIOS DE SALUD CENTRO ORIENTE ESE; SS-CDCTI-758-2020 SUBRED INTEGRADA DE SERVICIOS DE SALUD SUR OCCIDENTE ESE y SS-CDCTI-777-2021 INSTITUTO NACIONAL DE CANCEROLOGIA; SUBRED INTEGRADA DE SERVICIOS DE SALUD NORTE ESE.</t>
  </si>
  <si>
    <t>1197.03</t>
  </si>
  <si>
    <t>2020004250295</t>
  </si>
  <si>
    <t>1902010</t>
  </si>
  <si>
    <t>Cofinanciar en los 116 municipios la UPC del régimen subsidiado.</t>
  </si>
  <si>
    <t>municipios cofinanciados</t>
  </si>
  <si>
    <t>Determinar los montos por fuente financiamiento a trasferir a laADRES.</t>
  </si>
  <si>
    <t xml:space="preserve">De acuerdo con el recaudo reportado por la Tesorería de la Secretaría de Salud Departamental, se generaron los correspondientes proyectos de resolución para el giro de los recursos a la ADRES, determinándose las siguientes resoluciones:  
RESOLUCION 0302 DE 2021  23/02/2021
RESOLUCION 0419 DE 2021  09/03/2021
RESOLUCION 0501 DE 2021  23/03/2021
RESOLUCION 0518 DE 2021  26/03/2021
RESOLUCION 0628 DE 2021 13/04/2021
RESOLUCION 0636 DE 2021  14/04/2021
RESOLUCION 0810 DE 2021  26/04/2021
RESOLUCION 0818 DE 2021  28/04/2021
RESOLUCION 0673 DE 2021  19/04/2021 SSF
RESOLUCION 0962 DE 2021  12/05/2021
RESOLUCION 1057 DE 2021  18/05/2021
RESOLUCION 1123 DE 2021  21/05/2021
RESOLUCION 1186 DE 2021  25/05/2021
RESOLUCION 1290 DE 2021 04/06/2021 LMA MARZO 2021 SSF
RESOLUCION 1291 DE 2021 04/06/2021 LMA ABRIL 2021 SSF
RESOLUCION 1292 DE 2021 04/06/2021 LMA MAYO 2021 SSF
RESOLUCION 1449 DE 2021 17/06/2021 LMA JUNIO 2021 SSF
Resolución 1450 de 2021 17/06/2021
Resolución 1485 de 2021 18/06/2021
Resolución 1543 de 2021 24/06/2021
Resolución 1762 de 2021  12/07/2021
Resolución 1770 de 2021 12/07/2021
Resolución 1959  de 2021 21/07/2021
Resolución 2715 de 2021  26/08/2021
Resolución 2894 de 2021 03/09/2021 LMA MARZO 2021 SSF Modifica la Resolución 1290 de 2021
Resolución 2895 de 2021 03/09/2021 LMA MAYO 2021 SSF Modifica la Resolución 1292 de 2021
Resolución 2896 de 2021 03/09/2021  LMA JULIO 2021 SSF
Resolución 2921 de 2021 08/09/2021  LMA AGOSTO  2021 SSF
Resolución 2994 de 2021 10/09/2021  LMA SEPTIEMBRE 2021 SSF
Resolución 3144  de 2021 21/09/2021  Giro ADRES
Resolución 3146  de 2021 21/09/2021  Giro ADRES
Resolución 3147  de 2021 21/09/2021  Giro ADRES
Resolución 3230  de 2021 24/09/2021  Giro ADRES 
Resolución 3508  de 2021 12/10/2021  Giro ADRES
Resolución 3592  de 2021 21/10/2021  Giro ADRES 
Resolución 3336  de 2021 21/10/2021  Giro ADRES 
Resolución 4083 de 2021 17/11/2021   Giro ADRES
Resolución 4088 de 2021 22/11/2021   Giro ADRES
Resolución 4149 de 2021 26/11/2021   Giro ADRES 
Resolución 4295 de 2021 07/12/2021   Giro ADRES 
Resolución 4435 de 2021 21/12/2021   Giro ADRES
Resolución 4353 de 2021 14/12/2021   LMA OCTUBRE de 2021 SSF 
Resolución 4351 de 2021 14/12/2021   LMA NOVIEMBRE SSF de 2021
Resolución 4436 de 2021 21/12/2021   LMA DICIEMBRE SSF de 2021
Se generan las correspondientes certificaciones con cargo a las respectivas resoluciones.
Y se generan las correspondientes certificaciones con cargo a las respectivas resoluciones e indicando el número de cuenta bancaria de ADRES para su transferencia.  </t>
  </si>
  <si>
    <t>1197.04</t>
  </si>
  <si>
    <t>2020004250322</t>
  </si>
  <si>
    <t>1901004</t>
  </si>
  <si>
    <t>Implementar el Fondo Rotatorio de Estupefacientes de Cundinamarca.</t>
  </si>
  <si>
    <t>FRECUN implementado</t>
  </si>
  <si>
    <t>Realizar Visitas de Inspección, Vigilancia y Control para el manejo deLos Medicamentos de Control Especial a los prestadores de Servicios desalud y establecimientos farmaceuticos en el Departamento</t>
  </si>
  <si>
    <t>Se realiza (80) Visitas de Inspección, Vigilancia y Control para el manejo de Los Medicamentos de Control Especial a los prestadores de Servicios de salud y establecimientos farmacéuticos en el Departamento</t>
  </si>
  <si>
    <t>Generar actos administrativos conducentes a la autorización para elmanejo de medicamentos de control especial, conforme a la normatividadVigente</t>
  </si>
  <si>
    <t xml:space="preserve">No se realizaron acciones </t>
  </si>
  <si>
    <t>1197.B</t>
  </si>
  <si>
    <t>Tramitar los contratos de Prestaciones de Salud a la PPNA yextranjera, incluida la PVCA con enfoque diferencial.</t>
  </si>
  <si>
    <t>Se realiza seguimiento de un cuadro de los contratos de la Dirección en proceso de liquidación los siguientes contratos SS-CDCTI-683-2020 ESE HOSPITAL SAN RAFAEL DE FACATATIVA, SS-CDCTI-700-2020 ESE HOSPITAL SAN RAFAEL DE FUSAGASUGA, SS-CDCTI-763-2020 ESE HOSPITAL SAN RAFAEL DE CAQUEZA, SS-CDCTI-764-2020 ESE HOSPITAL PEDRO LEON ALVAREZ DIAZ DE LA MESA, SS-CDCTI-699-2020 ESE HOSPITAL EL SALVADOR DE UBATE y SS-CDCTI-825-2020 ESE HOSPITAL UNIVERSITARIO DE LA SAMARITANA y SS-CDCTI-771-2020 ESE HOSPITAL SAN RAFAEL DE PACHO, SS-CDCTI-520-2020 SUBRED INTEGRADA DE SERVICIOS DE SALUD NORTE ESE y SS-CDCTI-557-2020 INSTITUTO NACIONAL DE CANCEROLOGIA
En ejecución los siguientes contratos SS-CDCTI-618-2021 ESE HOSPITAL UNIVERSITARIO DE LA SAMARITANA, SS-CDCTI-622-2021 ESE HOSPITAL SAN RAFAEL DE FACATATIVA, SS-CDCTI-623-2021 ESE HOSPITAL SAN RAFAEL DE FUSAGASUGA, SS-CDCTI-621-2021 ESE HOSPITAL MARIO GAITAN YANGUAS DE SOACHA, SS-CDCTI-624-2021 ESE HOSPITAL SAN RAFAEL DE CAQUEZA, SS-CDCTI-770-2021 ESE HOSPITAL PEDRO LEON ALVAREZ DIAZ DE LA MESA, SS-CDCTI-772-2021 ESE HOSPITAL EL SALVADOR DE UBATE, SS-CDCTI-773-2021 ESE HOSPITAL SANTA MATILDE DE MADRID, SS-CDCTI-759-2021 ESE HOSPITAL NUESTRA SEÑORA DE LAS MERCEDES DE FUNZA, SS-CDCTI-769-2021 ESE HOSPITAL SAN JOSE DE GUADUAS, SS-CDCTI-771-2021 ESE NUESTRA SEÑORA DEL PILAR DE MEDINA, SS-CDCTI-758-2021 ESE HOSPITAL DIVINO SALVADOR DE SOPO, SS-CDCTI-768-2021 ESE HOSPITAL SALAZAR DE VILLETA, SS-CDCTI-757-2020 SUBRED INTEGRADA DE SERVICIOS DE SALUD CENTRO ORIENTE ESE; SS-CDCTI-758-2020 SUBRED INTEGRADA DE SERVICIOS DE SALUD SUR OCCIDENTE ESE y SS-CDCTI-777-2021 INSTITUTO NACIONAL DE CANCEROLOGIA
Se encuentra en proceso de contratación de SUBRED INTEGRADA DE SERVICIOS DE SALUD NORTE ESE.</t>
  </si>
  <si>
    <t>Gestionar las solicitudes para los Servicios de salud a la Poblaciónque así lo requiera.</t>
  </si>
  <si>
    <t>Se gestionan las solicitudes a los Servicios para la población PPNA y migrantes a cargo del Departamento medio de trámite a los requerimientos de prestación de servicios salud y de tecnologías no incluidos dentro del plan de beneficios en la Red Adscrita y No Adscrita en el tercer trimestre se autorizaron por parte de los usuarios de manera ambulatoria y en tramite a los requerimientos hospitalizados.
Consulta Externa se ha gestionadoautorización de servicios médicos del usuario con FALLO DE TUTELA contra la Secretaría de Salud de Cundinamarca, se da cumplimiento de acuerdo a lo que el señor Juez determine. Hasta la fecha se han realizado desde el mes de agosto y septiembre, seis (6) autorizaciones entre autorizacion de medicamento por tres (3) días para egreso de pacientes hospitalizados y por fallos de tutela: 1.2	en total son seis (6) pacientes de nacionalidad venezolana que actualmente tienen la Acción de Tutela, las IPS que se ha generado autorizacion son las siguientes en el orden que según su diagnóstico se generó la autorización: INSTITUTTO NACIONAL DE CANCEROLOGIA, HOSPITAL CARDIOVASCULAR DE CUNDINAMARCA y HOSPITAL MARIO GAITAN YANGUAS DE SOACHA.
Se gestiona la autorización de la atención inicial de urgencia de población sin aseguramiento residentes en el Departamento de Cundinamarca con código de urgencia generado por el CRUE DE CUNDINAMARCA y según la base de datos del Sisbén o anexo 8 (incluyendo a población migrante residente en el departamento en condición irregular). En el mes de agosto y septiembre se han generado cincuenta y siete (57) autorizaciones a favor de los prestadores fuera de la red de Cundinamarca o IPS privadas presentes en el departamento, a continuación, se relacionan: HOSPITAL CARDIOVASCULAR DE CUNDINAMARCA y INSTITUTO NACIONAL DE CANCEROLOGIA
Dando respuesta a los requerimientos de orden judicial solicitados por Tutela son 797, en Desacato, Fallos e Impanaciones son 90 de la PPNA del Departamento, del cual en el en el segundo trimestre de 2021 el 98% de los fallos de tutela e incidentes de desacato resultan favorables a la Secretaría de Salud de Cundinamarca. Se han gestionado 953 PQR dando respuesta a requerimientos de los usuarios del Sistema de Seguridad Social en Salud (SGSSS) por fallas en el acceso a los servicios de salud y por la población pobre no afiliada al Sistema de Seguridad Social en Salud (SGSSS) y la adscrita al Régimen Contributivo y Subsidiado en los eventos no incluidos en el Plan de Beneficios.
El mayor número de PQR que se han gestionado corresponde a los usuarios adscritos al régimen subsidiado y contributivo afiliados a las EPS Convida.
La mayor barrera de acceso a la salud durante el año2021 que presentaron los usuarios del SGSSS y la población PPNA fueron las QUEJAS DE MAL SERVICIO DE LAS EPS - IPS, seguido de la NO ENTREGA DE MEDICAMENTOS TECNOLOGIAS Y COMPLEMENTARIOS</t>
  </si>
  <si>
    <t>Determinar el valor a pagar por los servicios y tecnologías nocontenidos en el POS a PPNA y extranjera, incluida la PVCA con enfoquediferencial.</t>
  </si>
  <si>
    <t>En el proceso de Auditoría de Cuentas Medicas en el 4to Trimestre de la vigencia 2021, inicia con la radicación de cuentas por parte de las Instituciones Prestadoras de Salud (IPS) con los Servicios para la Población a Cargo del Departamento.  Se rececionan las cuentas medicas por la prestacion de los servicios y tecnologias no contenidos en el PBS en la PPNA incluye PVCA de la RED ADSCRITA y RED NO ADSCRITA de las vigencias anteriores y esta en proceso de auditoria.
Se informa que se reportó al despacho del secretario de salud de cundinamarca la información en archivo  .txt para reporte en octubre  de 2021, corte tercer  trimestre  2021 (julio  a septiembre de 2021).  El cual  fue reportado en sispro.  El día 23 de septiembre de 2021 se envió a las entidades de control informe de la tercera   mesa de trabajo 2021- circular 030 de 2013, realizada del 12 de agosto al 06 de septiembre de 2021.  https://drive.google.com/file/d/1xEWyTFFx3RmSIbdGa33Co4RdYwS4DzJk/view?usp=sharing INFORME TERCERA MESA  2021- CIRCULAR 030 DE 2013- PRESENCIAL  ENVIO PROCURADURIA DELEGADA PARA LA SALUD</t>
  </si>
  <si>
    <t>Implementar una estrategia de seguimiento a las EAPB que garantice el acceso a los servicios de salud de sus afiliados.</t>
  </si>
  <si>
    <t>Realizar seguimiento a las IPS y los municipios en lo definido en laresolución para actividades de PyD en salud y la afiliación de lapoblación no asegurada.</t>
  </si>
  <si>
    <t>En el primer trimestre 2021: Se realiza planeación para verificar los correos enviados para reporte de 4to trimestre 2020 y programación revisión de 1er trimestre 2021. Se realiza revisión de correos electrónicos recepcionando y actualizando los reportes realizados por las IPS los 116 municipios del departamento el Hospital La Samaritana, entre archivos planos y oficios de no atención correspondiente a los meses del 4to trimestre de 2020.  Se realizo el cargue correspondiente al tercer trimestre de 2020 a la plataforma Pisis como lo establece el Ministerio de Salud
En el segundo trimestre 2021: Se logró la recepción de informes en cuanto a los reportes del primer trimestre del 2021 de la gran mayoría de los 116 municipios y Hospital Samaritana.  Se realizó Asistencia Técnica a los 116 Municipios del Departamento, indicando los nuevos lineamientos del Anexo Técnico de la Resolución 202 de 2021, resolviendo dudas sobre el nuevo reporte que se debe realizar dentro de la vigencia 2021, por lo que solicitó a los Entes Territoriales enviar nuevamente los reportes del primer trimestre del 2021 con las nuevas variables. También se capacitaron sobre la afiliación de oficio, conforme a la Resolución 1128 de 2020 y el Decreto 216 de 2021 &lt;&lt;El permiso por protección temporal (PPT) en el marco del nuevo estatuto de protección temporal a los migrantes del estado de Venezuela&gt;&gt;.  Se realizo el seguimiento a través de llamadas telefónicas, adicional se brindó retroalimentación sobre los nuevos lineamientos de la Resolución en mención a los nuevos referentes encargados del proceso.  Durante este periodo y dando cumplimiento a la Resolución 202 de 2021, se realizó un seguimiento continuo vía telefónica y correo electrónico, resolviendo dudas y dando indicaciones sobre la manera correcta de enviar los reportes correspondientes a cada mes y las fechas establecidas. 
En el tercer trimestre 2021: Se logró la recepción de informes en cuanto a los reportes del mes de Junio, Julio y Agosto del 2021 de la gran mayoría de los 116 municipios y Hospital Samaritana.  Se realizó Asistencia Técnica dirigida al Hospital Mercedes Telles de Pradilla, Hospital Salazar de Villeta  y al ETM del municipio de Vianí, Guaduas, Caparrapí y Chaguaníal Hospital San Rafael de Pacho y los municipios de Pacho , Paime, Villagómez y Supatá; con el fin lograr articulación entre el Hospital y los municipios, brindar retroalimentación de los hallazgos encontrados en los reportes enviados, resolviendo dudas al respecto y tener conocimiento de los nuevos encargados del reporte en cada municipio; con el fin de brindar retroalimentación de los hallazgos encontrados en los reportes enviados y resolviendo dudas al respecto, por lo que se le solicitó al Hospital y Ente Territorial enviar los reportes del mes de Junio, Julio y Agosto de 2021 diligenciados adecuadamente.  Se realizó el seguimiento a través de llamadas telefónicas, adicional se brindó retroalimentación sobre las nuevas variables y valores permitidos de la Resolución en mención.  Durante este periodo y dando cumplimiento a la Resolución 202 de 2021, se realizó un seguimiento continuo vía telefónica y correo electrónico, resolviendo dudas y dando indicaciones sobre la manera correcta de enviar los reportes correspondientes a cada mes y las fechas establecidas.  Se logró realizar el cargue en la plataforma pisis del reporte de la resolución 202 de 2021, referente al segundo trimestre del 2021.
En el cuarto trimestre 2021:  Se logró la recepción de informes en cuanto a los reportes del mes de Septiembre y Octubre del 2021 de la gran mayoría de los 116 municipios y Hospital Samaritana.  Se realizó Asistencia Técnica dirigida a todas las IPS del Departamento; con el fin de brindar retroalimentación de los hallazgos encontrados en los reportes enviados, los errores frecuentes que se están presentando y resolviendo dudas al respecto, como también tener conocimiento de los nuevos encargados del reporte por parte de las IPS, por lo que se le solicitó a las IPS enviar al correo institucional los datos de los nuevos encargados del proceso  y estar al día con los reportes hasta el mes de Septiembre y Octubre de 2021 diligenciados adecuadamente.  Durante este periodo y dando cumplimiento al anexo técnico de la  Resolución 202 de 2021, se realizó un seguimiento continuo vía telefónica y correo electrónico, resolviendo dudas y dando indicaciones sobre la manera correcta de enviar los reportes correspondientes a cada mes y las fechas establecidas.  Se logró retroalimentar a los referentes de las IPS y Entes Territoriales de los municipios de Suesca, Girardot, Tausa, Mosquera, Cucunuba, Guaduas, Junín, Cajicá, Fosca y Tausa, sobre los hallazgos encontrados en los reportes enviados de la Resolución 202 de 2021 y solicitando estar al día en estos, logrando una buena aceptación.  Se viene realizando acompañamiento a las diferentes entidades relacionadas con la Resolución 202 de 2021 obteniendo una buena participación por parte de las ETM e IPS. Con el reporte de la Resolución 202 de 2021, se ha logrado la identificación y canalización de la PPNA, ya que dicho reporte ha servido para lograr identificarlos y así poder realizar el respectivo acompañamiento para el aseguramiento a la población pobre no asegurada.</t>
  </si>
  <si>
    <t>Efectuar mesas de trabajo con los líderes de EAPB y el seguimiento enla implementación a las RIAS.</t>
  </si>
  <si>
    <t>Se realiza una reunion con las EPS habilitadas y no habilitadas para las RIPSS donde se socializa metodología de seguimiento estableciendo cronograma, elaborando oficios de solicitud de red y seguimiento a las RIAS de las Eps habilitadas en el Departamento( Famisanar, Nueva Eps, Compensar, Sanitas, Sura, Salud Total, Ecoopsos) y las No habilitadas (Convida, Coosalud), se participa en reunión con funcionario del MSPS para seguimiento a novedades de RIPSS, estableciendo que la plataforma estara lista para ingreso de Novedades por parte de las Eps teniendo encuenta la transicion de la Res. 3100/2019,(Habilitacion de Servicios de Salud), donde los prestadores de servicios de salud deberan realizar el cargue de sus novedades de acuerdo a lo establecido en Normatividad vigente.  Se participo en socialización y ajustes de instrumento de proceso de RIPSS con Secretaria Distrital de Salud, realizando cruce de archivo del REPS del Departamento.  Socialización de seguimiento a RIPSS de la EPS Famisanar, criterios de permanencia y novedades.
Se realiza verificacion de la documentación con el estandar 1 de la RES 1441 de 2016deben tener vigentes y una vez el MSPS active su plataforma para los RIPSS se puedan cargar en el primer trimestre de cada anualidad, con la información más reciente, se realizó la revisión documental con sus respectivas observaciones y recomendaciones a la EPS, mediante socialización y documento de Realimentación del análisis de los siguientes documentos: DOCUMENTO ACTUALIZADO DE CONFORMACIÓN Y ORGANIZACIÓN DE LA RIPSS HABILITADA.
Se realizo solicitud de documentacion para analisis y seguimiento a la Nueva EPS a los criterios de permanencia establecidos por Res. 1441/2016.
Se realizo reunión con equipo de la Secretaria de Salud Cundinamarca para plan de acción RPMS y RMPNS, participando todo el grupo de 1441/2016, de la Direccion de Aseguramiento estableciendo cronograma para iniciar trabajo articulado con las Direcciones de la SSC.
Se realizo analisis de las EPS habilitadas en RIPSS, ( Famisanar, Nueva Eps, Compensar, Sanitas, Sura, Salud Total, Ecoopsos)de la matriz de RIPSS con prestadores y servicios, revisión de contratos y vigencia, validación por municipio y georeferenciación de los servicios prestados para el componente primario de la red presentada por la entidad para lo cual se elaborara y socializara informe para la entidad.
Se participa en reunión con las referentes de RIPSS de la Secretaría Distrital de Salud, para articular proceso de seguimiento de las RIPSS, donde se socializan los avances que implementará el Departamento.
Se elabora cuestionario que se está desarrollando desde la SSC, el cual será enviado por los funcionarios encargados desde la SSC a los prestadores para diagnóstico de implementación de la RIAS en el Departamento.
Se realizo reunión con calidad para ajuste instrumentos procedimiento Habilitación para las RIPSS.</t>
  </si>
  <si>
    <t>Ejecutar seguimiento y verificación a la afiliación de la poblaciónextranjera y PPNA.</t>
  </si>
  <si>
    <t>Se realizan asistencia del Decreto 064 de 2020 y acompañamiento en el proceso de afiliación de oficio a través del SAT, en la impulsacion de la afiliación de la población sin aseguramiento PNA, lo que ha permitido la disminución considerable de acción de tutela contra la Secretaría de Salud de Cundinamarca al igual la legalización de la población migrante irregular de países fronterizos con la articulación que tenemos con MIGRACION COLOMBIA junto con cancillería. A través del municipio y las IPS del departamento con el personal de facturación, trabajo social y personas encargadas del aseguramiento a través del SAT de mi seguridad social, con una gestión de domingo a domingo.
En el marco del procedimiento técnico de Seguimiento a la Base de Datos del Aseguramiento, se realizaron actividades técnicas de actualización de la base de datos y se realizaron múltiples cruces de información para obtener el insumo de información con posibles personas sin afiliación: 
Se actualizó el archivo con posibles PPNA para los municipios. En esta versión y en el marco de este ejercicio técnico, se verificó que posterior a la fecha de entrega de este insumo de información (efectuada en asistencias técnicas finalizadas el 13 de Mayo/2021), se efectuaron 2147 afiliaciones efectivas en distintas EPSs / municipios del Departamento; destacando que estas personas habían sido  identificadas en dicho recurso dispuesto. Esto significa que se ha avanzado positivamente en la afiliación de población sin aseguramiento identificada en el mencionado insumo de información.
Por otro lado, se incluyó en dicho insumo, información de Sisbén IV proveniente de la herramienta de consulta masiva del DNP (Departamento Nacional de Planeación) .
Este insumo de información fue entregado al Director y los Padrinos por cada provincia para que puedan realizar el seguimiento con los respectivos municipios. Se hizo recomendación de informar a los municipios sobre el deber de gestionar  con las oficinas de Sisbén para:
1.- Continuar con el avance de la encuesta Sisbén IV sobre la población asegurada y No asegurada del departamento.
2.- Reportar las inconsistencias encontradas de tal modo que estos casos queden actualizados en el proceso Sisbén 4.
También se informó del alcance y limitaciones del archivo/información, de las condiciones de entrega para el proceso de afiliación (Seguimiento, identificación, cumplimiento estricto de condiciones para el reg. Subsidiado, también promover la afiliación al Reg. Contributivo/Excepción) y manejo confidencial de la información.
Se realizar asistencia técnica a los entes territoriales municipales sobre la identificación y afiliación al SGSSS de la Población Especial y seguimiento al reporte de las bases de datos de listados censales, realizar las acciones pertinentes para garantizar el proceso de seguramiento en salud de la población víctima del Conflicto armado, dando cumplimiento a sentencias udiciales, participar en mesas, submesas de trabajo y Comités Departamentales. 
El proceso de convocatorias para las asistencias técnicas sobre el reporte de listados  censales  de  población  especial  y  el  aseguramiento  al  SGSSS  de  la Población Víctimas del Conflicto armado, se efectuaron mediante la plataforma Meet, se genera el enlace y se envían las citaciones mediante correo electrónico a los Alcaldes Municipales y a los referentes de cada tema.
Para el cuarto  trimestre del año 2021  el aseguramiento al SGSSS (información fuente BDUA) disminuyo en 1,58 % con respecto al mes de septiembre de 2021, con  un  total  de  83.785  personas,  de  acuerdo  a  esto  la  población  con  más afiliaciones al régimen subsidiado es la población Víctimas del conflicto armado con una cantidad de  56.012  personas,  aumento  en 7,1% con respecto al mes  de septiembre, seguido de Migrantes venezolanos con PEP e hijos menores de  edad con documento válido,  con un total  para el mes de  septiembre  de  6.035 personas, disminuyo  en un 1,9%  con respecto al mes de septiembre,  seguido de Recién nacidos y menores de edad de padres no afiliados con un total de 4.045 afiliados en el mes de diciembre aumento en un 21,9% con respecto al mes de septiembre,  seguido de la población Infantil abandonada a cargo del ICBF con 1.609 menores, aumento en un 1,9%, continuando así con los Adultos mayores en  centros  de  protección  con  1.184  personas  disminuyendo  en  un  4,5%  con respecto al mes de septiembre. 
Con  respecto  a  las  EPS´S  con  mayor  cubrimiento  en  el  Departamento  de Cundinamarca  para  este  trimestre,  se  observa  que  las  EPS’S  con  mayor cobertura son A.R.S. CONVIDA con un total de  41.777  usuarios,  disminuyendo en un 4,2% con respecto al mes de septiembre de 2021, seguido por la Entidad Cooperativa Solidaria De Salud Del  Norte De Soacha –  ECOOPSOS con 17.130 usuarios aumentando en un 3,3% y la Cooperativa de Salud y  Desarrollo Integral Zona  Sur  Oriental  de  Cartagena  Ltda.  -  Coosalud  E.S.S  con  8.050  usuarios, disminuyendo en un 8,0% con respecto al mes de septiembre de 2021.
Se hace verificación de datos en número de ficha, números de cédulas, nombres y apellidos, nombres del técnico laboral, correos electrónicos, direcciones de los trabajadores, afiliación a salud, régimen de salud, clase de riesgo y su respectiva corrección en la tabla de Excel.
Se realizó verificación en la tabla de Aseguramiento en Salud (UTIS) del Global ID (número que identifica la UTI) contra la tabla de trabajadores Global ID (número de trabajadores) con el fin de verificar que los datos correspondan cuantitativa y cualitativamente en ambas bases.
Dar acompañamiento a las Entidades territoriales en afiliación a riesgo laboral a los 116 municipios del Departamento de Cundinamarca por demanda. 
Realizar  asistencia  técnica  a  los  entes  territoriales  municipales  sobre  la  identificación y afiliación al SGSSS de la Población Especial y seguimiento al reporte  de  las  bases  de  datos  de  listados  censales,  realizar  las  acciones pertinentes para garantizar el proceso de aseguramiento en salud de la población víctima  del  Conflicto  armado,  dando  cumplimiento  a  sentencias  judiciales, participar en mesas, submesas de trabajo y Comités Departamentales.
Para este trimestre el grupo de poblaciones especiales realizo seguimiento a 18 municipios sobre el reporte listados censales especiales según lo expuesto en las asistencias técnicas virtuales dirigidas a los referentes de cada municipio.
Municipios Funza, Cota, Mosquera, Cajicá, Madrid, La Peña, Pandi,  Ubalá, Sasaima, Pacho, Chocontá,  Girardot,  Sopo,  Gachancipá,  Tocancipá,  Medina,  Paratebueno  y Cachipay.
Se realizó validación de la información registrada en la caracterización de población informal con énfasis en la informalidad el cuál registra 16872 trabajadores caracterizados en 13101 Unidades de Trabajo Informal UTIS participando los siguientes municipios Agua de Dios, Albán, Anapoima, Apulo, Anolaima, Arbeláez, Bituima, Cabrera, Cachipay, Cáqueza, Cajicá, Carmen de Carupa,  Chaguani, Chía, Choachí, Chocontá, Cogua, Cota, El Colegio, El Rosal, Facatativá, Fosca, Funza, Fusagasugá, Gachalá, Gachancipá, Gacheta, Granada, Guachetá, Guasca, Guaduas, Guataqui, Guatavita, Guayabal de Siquima, Guayabetal, Jerusalén, Junín, La Calera, La Mesa, La Vega Lenguazaque, Macheta, Madrid, Medina, Mosquera, Nariño, Nilo, Pacho, Pandi, Paratebueno, Pasca, Puerto Salgar, Pulí,, Quebradanegra, Quipile, Ricaurte, Sasaima, San Bernardo, San Francisco, Sesquilé, Sibaté,  Silvania, Simijaca, Soacha, Sopo, Subachoque, Suesca, Tabio, Tausa, Tena, Tenjo, Tocancipá, Topaipi, Tibacuy, Ubalá, Ubaté, Une, Utica, Venecia, Vergara, Viani, Villapinzón, Villeta, Viotá, Yacopi, Zipacón, Zipaquirá,  realizando el desarrollo de las siguientes actividades:
Se realizó validación de bases de datos de trabajadores de los municipios de Cajicá, Cogua, Carmen de Carupa, Chocontá, Facatativá, Fusagasugá, Guayabetal Gachancipá, Facatativá, correspondiente al mes de Diciembre de 2021.</t>
  </si>
  <si>
    <t>2020004250292</t>
  </si>
  <si>
    <t>1901101</t>
  </si>
  <si>
    <t>Implementar al 100% la red departamental de urgencias acorde a los nodos regionales.</t>
  </si>
  <si>
    <t>Implementación de la red departamental</t>
  </si>
  <si>
    <t>Gestionar y/o adquirir transporte terrestre y aéreo de pacientes.</t>
  </si>
  <si>
    <t>Se gestionó la coordinación de 197 emergencias con afectaciones en salud de las cuales el 88,32% corresponden a accidentes de tránsito. La cobertura de la atención en urgencias ascendió a  pacientes, de los cuales 4,906 (98%) que corresponde a población venezolana.
También es preciso mencionar que se presentaron 145 incidentes medicos durante el trimestre.
Se realizó comite de referencia y contrareferencia con los hospitales de segundo y tercer nivel de atención y Comite SEM. 
Se incorporaron los recursos por parte del Departamento como contra´parte de cofinanciacion dada por el Ministeriom de Salud para la adquisisción de Ambulancias básicas.</t>
  </si>
  <si>
    <t>Dotar de maquinaria, equipos e insumos y realizar mantenimiento.</t>
  </si>
  <si>
    <t>Se apoya a la Dirección en el diseño de estudios previos en la  contratación del servicio de transporte helicoportado para transporte de vacunas COVID 19, según Plan Nacional de Vacunación.</t>
  </si>
  <si>
    <t>Coordinar de manera integral y oportuna la atencion de urgenciasemergencias y desastres.</t>
  </si>
  <si>
    <t>Se gestionó la coordinación de 197 emergencias con afectaciones en salud de las cuales el 88,32% corresponden a accidentes de tránsito. La cobertura de la atención en urgencias ascendió a  pacientes, de los cuales 4,906 (98%) que corresponde a población venezolana.
También es preciso mencionar que se presentaron 145 incidentes medicos 
Se realizó comite de referencia y contrareferencia con los hospitales de segundo y tercer nivel de atención y Comite SEM.</t>
  </si>
  <si>
    <t>2020004250284</t>
  </si>
  <si>
    <t>1901058</t>
  </si>
  <si>
    <t>Implementar las 14 regiones de salud de la red pública departamental.</t>
  </si>
  <si>
    <t>Regiones de salud implementadas</t>
  </si>
  <si>
    <t>Evaluar la pertinencia técnica y completitud de los proyectos deinfraestructura y dotación de las regiones de salud</t>
  </si>
  <si>
    <t>Durante los meses de enero, febrero y marzo evisado técnicamente   los proyectos de infraestructura de los siguientes hospitales: Medina, Paratebueno, Tabio, Cota, Ubaté, Fúquene, Lenguazaque Nemocón, San Juán de Rioseco, Vianí, Guaduas, Sopó, Gachetá,  Facatativá, Mosquera, La Calera, Gama, Ubalá, Anapoima, El Colegio, Tena, Cachipay, tibacuy, Chipaque, Manta, Sesquilé, San Francisco, Villeta, Quebradanegra, La Peña, La Vega, Ricaurte, Sopó, Ubaté, Tenjo, Guachetá, Chía, gachancipá, Sasaima, Tobia y San Antonio del Tequendama
Dotación: Soacha, Tausa, La Vega,  Madrid, Medina, Vianí, Villeta,  Ubaté, Vergara, La Mesa, cáqueza, Guachetá , Fómeque, La Mesa, Cucunubá, Vianí,  La vega, Villeta, Tobia, Gachetá, Cáqueza, Gutiérrez, Madrid, Soacha
Durante los meses de abril  mayo y junio: Dotación:
1.      PROYECTOS RECIBIDOS
SOPÓ, MADRID, ARBELAEZ, UBATE, PACHO, FÚQUENE, SOACHA, SAMARITANA, VERGARA, VILLETA, MADRID, FUSA, MADRID, ARBELAEZ, UBATÈ, FÙQUENE, SOACHA, GUACHETÀ
2.      PROYECTOS REVISADOS:  Ningún concepto viabilizado
Infraestructura: 
1.  PROYECTOS RECIBIDOS: 
• Terminación  de la Construcción del servicio de Urgencias, ESE Hospital Salazar de Villeta.
• Adecuación Centro de Salud de La Peña para preparación como PP2, ESE Hospital Salazar de Villeta.
• Terminación obra puesto de Salud Tobia La Milagrosa, ESE Hospital Salazar de Villeta.
• Construcción de las áreas de consulta externa y área administrativa para la ESE Hospital de La Vega.
• Remodelación, Adecuación, mejoramiento y reorganización de la infraestructura existente de la ESE Hospital Santa Bárbara de Vergara. Medina, Paratebueno, Maya Guacheta, fúquene, Guaduas, Fómeque, Chipaque, Sesquilé, Manta, Yacopí, La Palma, Fosca, Cumaca, Cachipay, Anapoima, La Gran Vía, Quipile, San Bernardo, San Antonio, Pandim,La Palma, Chipaque, Fómeque, Carupa, Cogua, Cota, Guachetá, Chía, Medina, San Cayetano, Tenjo, Ubaté, Zipa, villeta, Tobia, Guaduas, Pto. Salgar, Fúquene, La Vega, Vergara, La Peña, La Magdalena, Quebradanegra
2.   PROYECTOS REVISADOS, todos los proyectos enumerados ya están revisados. La Calera, Viotá,, Cota, Medina, Maya, Patebueno, Fúquene, Guaduas , Faca, San Juan de Rioseco, Fómeque, Chipaque, Sesquilé, Manta, Yacopí, La Palma, Fosca, San Francisco, San Antonio, Chocontá, Beltrán, San Juán, La Vega, Vergara, Guasca, Gachetá, VillagomezPaime, Guayabetal, Une, Funza, Cumaca, Cachipay, Anapoima, La Gran Vía, Quipile, San Bernardo, San Antonio, Pandi, Villeta, La Peña, Vergara, La Magdalena, Quebradanegra, la Palma, ,La Palma, Chipaque, Fómeque, Carupa, Cogua, Cota, Guachetá, Chía, Medina, San Cayetano, Tenjo, Ubaté, Zipa, villeta, Tobia, Guaduas, Pto. Salgar, Fúquene, La Vega, Vergara, La Peña, La Magdalena, Quebradanegra
3.   CONCEPTOS ENTREGADOS, . PMA de Gachetá, Merdina, maya, Paratebueno, PMA Funza, Chipaque, Villeta, Tobia, Guaduas, Fúquene, Pto Salgar, Gachancipá
Durante el mes de julio y agosto:
Dotación: proytectos recibidos y revisados: Tenjo, Soacha, Fusa, Sopo, Vianí, Arbeláez, Madrid, Ubaté, Chocontá, Fúquene, Soacha, Sopo, Chocontá, Fúquuene. Proyectos viabilizados: Arbeláez, Madrid, Ubaté, Fúquene
Infraestructura: proyectos recibidos: Tena, Cumaca, Fusa, Anapoima, San Bernardo, San Antonio, San francisco, Cachipay, Vergara, La Vega, Soacaha, Villeta, La Magdalena, Quebradanegra, Medina, Tenjo, Cota, Ricaurte, Vergara,  La Mesa, Villeta, La MAgdalena, Quebradanegra, San Francisco, Tena, Tabio, LA Calera, Viotá, Gama, Ricaurte, Agua de Dios, Tocaima, Sopo, Gachalá, Mosquera, El Rosal, Beltrán, Faca , San Juan de Rioseco, Funza, Bojacá
Proyectos revisados: Tena, Cumaca, Anapoima, San Bernardo, San Antonio, San francisco, Cachipay, Vergara, La Vega, Soacaha, Villeta, La Magdalena, Quebradanegra, Medina, Tenjo, Cota, Ricaurte, Medina, Tenjo, Gama, Ricaurte, Gachetá, Gama, Mámbita, Viotá, Vergara,  La Mesa, Villeta, La MAgdalena, Quebradanegra, San Francisco, Tena, Tabio, LA Calera, Viotá, Gama, Ricaurte, Agua de Dios, Tocaima, Sopo, Gachalá, Mosquera, El Rosal, Beltrán, Faca , San Juan de Rioseco, Funza, Bojacá
Proyectos viabilizados: Villeta, Tabio, La Peña, Ricaurte, Nilo, Tocaima, Viotá, Vergara, La Vega, Soacaha, Villeta, La Magdalena, Quebradanegra, Medina, Tenjo, Cota, Ricaurte, La Calera, Villeta
Mes de septiembre: 
Infraestructura: Revisados Paime, Pacho, Vergara, La Vega, Villeta, Chia
Asistencias técnicas: Chia, Cota, Nimaima
Dotación: proyectos: Guatavita, Chocontá, Villeta, Chia. Funza, San Fco, La Mesa y Vianí
Asistencias técnicas: Funza, Cota, Guatavita, Soacha, San Francisco, Chia, La Mesa y Vianí
4 trimestre: ; Dotación:proyectos recibidos y revisados Guasca, Soacha, Fómeque, Fosca, Junín, Cajicá,  La Mesa, Vianí, Funza, Viabilizados: Soacha, Guasca, Cajicá, La Mesa, Funza
Infraestructura: proyectos recibidos: Fosca, San Cayetano, Los Olivos, Compartir, Paime, Pacho, Nimaima, Sopó, Gachetá. Proyectos revisados: Fosca, San Cayetano, La Magdalena, Villeta, Sasaima, Nimaima, Gachancipá, Paime, Pacho, Nimaima, Sopó, Gachetá. Proyectos aprobados: La Magdalena, Quebradanegra, Villeta, Tobia, La Vega, Vergara, Sopó, Gachetá
 se firmaron los convenios de dotacion de Arbelaez, Fúquene, Funza y Guatavita
Ifraestructura: se firmaron estudios y diseños para Anolaima y El Colegio y convenios de construcción para Ubaté, Chipaque, Guayabetal y Fusagasugá. Se emitieron conceptos técnicos a proyectos de infraestructura de:  Albán, Subachoque, Beltrán, Bituima, San Vicente, Pulí, Madrid, Funza, Mosquera, Medina, Paratebueno, Maya, Manta, La Peña, La Vega, Sasaima, Vergara, La Mesa, La Esperanza, Anapoima, Cachipai, Quipile, San Antonio, Pacho, La Palma, Yacopí, Ubaté, Simijaca, Lenguazaque, Guacheta. Chia, Nemocon, Tenjo, Gachancipa, Cogua, Cumaca, Pandia, San Bernardo, Cáqueza, Gutiérrez, Fómeque, Une, Fosca, Samaritana</t>
  </si>
  <si>
    <t>Brindar apoyo a la red hospitalaria para la atención de la Emergenciapor el Covid-19 en el Departamento de Cundinamarca</t>
  </si>
  <si>
    <t>Durante este periodod se continua haciendo seguimiento a los recursos destinados para la atenciòn de la pandemia por COVID 19</t>
  </si>
  <si>
    <t>Asistir técnicamente a los prestadores públicos de la redDepartamental en el contexto de los lineamientos de PAIS, MAITE y RIASajustadas acorde a la propuesta viabilizada del programa territorialde rediseño, reorganización y modernización de la red.</t>
  </si>
  <si>
    <t xml:space="preserve">se realizaron asistencias técnicas a los 52 hospitales de Cundinamarca en el tema de hoja de ruta para la implementación de las Regiones de Salud: suficiencia talento humano. </t>
  </si>
  <si>
    <t>2021004250002</t>
  </si>
  <si>
    <t>1901102</t>
  </si>
  <si>
    <t>sin reporte</t>
  </si>
  <si>
    <t>Estudios y diseños para la construcción de infraestructurahospitalaria de Nivel 1 ecosostenible de baja complejidad</t>
  </si>
  <si>
    <t>Se firma convenio para los estudios y diseños de los proyectos de infraestructura de Anolaima y El Colegio</t>
  </si>
  <si>
    <t>Construcción de infraestructura hospitalaria de Nivel 1 ecososteniblesde baja complejidad</t>
  </si>
  <si>
    <t>Se firma convenio para la construcciiòn de la infraestructura del centro de salud de Chipaque y adición convenio 628 de 2019 centro de salud Gachancipá</t>
  </si>
  <si>
    <t>1901103</t>
  </si>
  <si>
    <t>Adecuación de infraestructura hospitalaria de Nivel 1 ecososteniblesde baja complejidad</t>
  </si>
  <si>
    <t>Se firma convenio para la adecuaciòn de la infraestructura del centro de salud de Guayabetal</t>
  </si>
  <si>
    <t>1901107</t>
  </si>
  <si>
    <t>Estudios y diseños para la construcción de infraestructurahospitalaria de Nivel 2 ecosostenible de mediana complejidad</t>
  </si>
  <si>
    <t>sin programación</t>
  </si>
  <si>
    <t>1901108</t>
  </si>
  <si>
    <t>Adecuación de infraestructura hospitalaria de Nivel 2 ecososteniblesde mediana complejidad</t>
  </si>
  <si>
    <t>1901113</t>
  </si>
  <si>
    <t>Adecuación de infraestructura hospitalaria de Nivel 3 ecososteniblesde alta complejidad</t>
  </si>
  <si>
    <t>2020004250278</t>
  </si>
  <si>
    <t>1903011</t>
  </si>
  <si>
    <t>Ejecutar 5.078 visitas de Inspección, Vigilancia y Control a los actores vigilados en el marco del SGSSS.</t>
  </si>
  <si>
    <t>Vistas de IVC realizadas</t>
  </si>
  <si>
    <t>Realizar visitas de I.V.C. en la gestion de los recursos del sectorsalud municipal.</t>
  </si>
  <si>
    <t>1er trimestre:  Se da continuidad a las visitas con el fin de verificar la apertura de la vigencia 2021 y el cierre de la vigencia 2020
2do trimestres: Para el subproceso de flujo de Recursos de da continuidad a las visitas de cierre vigencia 2020 llegando a (47) municipios y generando (53) Certificaciones Administrativas y Financieras de los Recursos de Salud Pública Municipal Vigencia 2020.
3er trimestre: Para el subproceso de flujo de Recursos continuidad a las visitas de cierre vigencia 2020 llegando a (40) municipios y generando (63) Certificaciones Administrativas y Financieras de los Recursos de Salud Pública Municipal Vigencia 2020.Se procede a asignar distribución de Municipios De forma individual y grupal para la vigencia 2021 entre los auditores. Se remite a Contraloría departamental el Municipio de Girardot
4to trimestre subproceso de flujo de Recursos se da continuidad a las visitas de apertura de la vigencia 2021 y se elaboran (71) Certificaciones Administrativas y Financieras de los Recursos de Salud Pública Municipal Vigencia 2020. Se realiza reunión con auditores para seguimiento a las actividades realizadas del procedimiento.</t>
  </si>
  <si>
    <t>Ejercer I.V.C. en los programas de:farmacovigilancia/tecnovigilancia/reactivovigilancia y mantenimientohospitalario en el departamento de Cundinamarca.</t>
  </si>
  <si>
    <t>Para el primer trimestre del 2021 Se da continuidad al proceso de verificación virtual de los programas de Farmacovigilancia con (16) Visitas a prestadores públicos y privados con un porcentaje de implementación del 50%, así mismo se relacionan (351) Reportes de eventos adversos a medicamentos  en página Web de INVIMA y VIGIFLOW, se da continuidad a las visitas a IPS para implementación del sistema de notificación de consumo de antibióticos según lineamiento del INS y se realiza (4) articulación externa e interna por medio de mesa de trabajo con las diferentes direcciones y entes de control para priorizar estrategias de intervención como nodo territorial. Para el caso del programa de Tecnovigilancia se realizaron (18) visitas, de igual forma se realiza aprobación de (76) eventos serios y (964) eventos no serios para un total de (1040) reportes asociados a dispositivos médicos, realizados por los prestadores de servicios de salud. En relación a Reactivovigilancia se han realizado (21) visitas con un Porcentaje de implementación del 87,7%, de igual forma se da continuidad a la divulgación del manual de buenas prácticas de reactivovigilancia a los prestadores de servicios de salud,  se realiza reunión en relación con la implementación del programa en del departamento, en relación con El programa de Mantenimiento Hospitalario se da continuidad a la verificación, se emite Circular 051 correspondiente al  reporte del primer trimestre 2021 del avance de ejecución de planes de mantenimiento hospitalario y se realiza consolidado de información para reporte a la Superintendencia Nacional de Salud reportando (4) ESES del Departamento por incumplimiento normativo.
En el segundo trimestre Se da continuidad al proceso de verificación virtual de los programas de Farmacovigilancia con (21) Visitas a prestadores públicos y privados con un porcentaje de implementación del 69%, así mismo se relacionan (305) Reportes de eventos adversos a medicamentos  en página Web de INVIMA y VIGIFLOW, se da continuidad a las visitas a IPS para implementación del sistema de notificación de consumo de antibióticos según lineamiento del INS y se realiza (10) mesas de trabajo para articulación externa e interna con las diferentes direcciones y entes de control para priorizar estrategias de intervención como nodo territorial. Para el caso del programa de Tecnovigilancia se realizaron (11) visitas, de igual forma se realiza aprobación de (108) eventos serios y la recepción de (832) eventos no serios En relación a Reactivovigilancia se han realizado (15) visitas con un Porcentaje de implementación del 84%, de igual forma se da continuidad a la divulgación del manual de buenas prácticas de reactivovigilancia a los prestadores de servicios de salud,  se realiza reunión en relación con la implementación del programa en del departamento, en relación con El programa de Mantenimiento Hospitalario se da continuidad a la verificación realizando (20 visitas a ESES y sedes del departamento).
Para el tercer trimestre del 2021 Se da continuidad al proceso de verificación virtual de los programas de Farmacovigilancia con (5) Visitas a prestadores públicos y privados con un porcentaje de implementación del 63%, así mismo se relacionan (492) Reportes de eventos adversos a medicamentos radicados por os prestadores de servicios de salud en página Web de INVIMA y VIGIFLOW, se da continuidad a las visitas a IPS para implementación del sistema de notificación de consumo de antibióticos según lineamiento del INS para un total de (4) visitas y se realizan (18) mesas de trabajo para articulación externa e interna con las diferentes direcciones y entes de control para priorizar estrategias de intervención como nodo territorial. Para el caso del programa de Tecnovigilancia se realizaron (23) visitas, de igual forma se realiza aprobación de (216) eventos serios, eventos no serios En relación a Reactivovigilancia se han realizado (13) visitas con un Porcentaje de implementación del 75.7%, de igual forma se da continuidad a la divulgación del manual de buenas prácticas de reactivovigilancia a los prestadores de servicios de salud,  se realiza reunión en relación con la implementación del programa en del departamento, en relación con El programa de Mantenimiento Hospitalario se da continuidad a la verificación realizando (26) visitas a ESES y sedes del departamento.
Para el cuarto  trimestre del 2021  Se da continuidad al proceso de verificación virtual de los programas de Farmacovigilancia con (2) Visitas a prestadores  privados con un porcentaje de implementación del 65%, así mismo se relacionan (1504) Reportes de eventos adversos a medicamentos radicados por los prestadores de servicios de salud en página Web de INVIMA y VIGIFLOW,  (22) mesas de trabajo para articulación externa e interna con las diferentes direcciones y entes de control para priorizar estrategias de intervención como nodo territorial. Para el programa de Mantenimiento Hospitalario se da continuidad a la verificación realizando (52) visitas a ESES y sedes del departamento.En cuanto al programa de Tecnovigilancia se realizaron (4) visitas así mismo se llevó a cabo el VI encuentro de Tecnovigilancia, y el VIII Simposio de Farmacovigilancia  con una participación de 941 asistentes.</t>
  </si>
  <si>
    <t>Realizar visitas de I.V.C.en el marco del SGSSS</t>
  </si>
  <si>
    <t>Para el primer trimestre del 2021 Para el subproceso de verificación de condiciones de habilitación se realizaron (143) visitas distribuidas de la siguiente manera IPS (114) Objeto Social diferente (7) Transporte Especial de Pacientes (2) Profesional Independiente (6) No Inscrito (14) , con (141) visitas Efectivas y (2) No efectivas por causas atribuibles al prestador Así mismo las visitas realizadas de acuerdo al tipo de visita son: Visitas de Inspección (97) Visitas de verificación de condiciones de habilitación (8), visita de levantamiento de medida(11) visita de reactivación (1) Visita de verificación previa (16), y visitas derivadas del COVID-19 (10) Con (13) Imposiciones de medida. Se envía información relacionada con imposición de medida y levantamientos de medida de prestadores de servicios de salud de Cundinamarca a las Direcciones de Desarrollo de Servicios y Aseguramiento con el fin de realizar acciones articuladas para la verificación de los servicios prestados en contratación. Así mismo se inició la verificación de la Resolución 3280 del 2018.
En el segundo trimestre en el subproceso de verificación de condiciones de habilitación se realizaron (155) visitas distribuidas de la siguiente manera IPS (129) Objeto Social diferente (3), Transport especial de paciente (6), Profesional Independiente (4) No Inscrito (13) , con (87) visitas Efectivas  (149) y (3) No efectivas por causas atribuibles al prestador Así mismo las visitas realizadas de acuerdo al tipo de visita son: Visitas de Inspección (77) Visitas de verificación de condiciones de habilitación (9), visita de levantamiento de medida(23),Visita de verificación previa (19) visitas de seguimiento (2) y visita derivada de COVID_19 (16) 
Con (33) Imposiciones de medida. Se envía información relacionada con imposición de medida y levantamientos de medida de prestadores de servicios de salud de Cundinamarca a las Direcciones de Desarrollo de Servicios y Aseguramiento con el fin de realizar acciones articuladas para la verificación de los servicios prestados en contratación. Así mismo se inició la verificación de la Resolución 3280 del 2018"
Para el tercer trimestre del 2021 en el subproceso de verificación de condiciones de habilitación se realizaron (211) visitas distribuidas de la siguiente manera IPS (146) Objeto Social diferente (9), Transporte especial de paciente (1), Profesional Independiente (38) No Inscrito (17), Así mismo las visitas realizadas de acuerdo al tipo de visita son: Visitas de Inspección (101) Visitas de verificación de condiciones de habilitación (16), visita de levantamiento de medida (35),Visita de verificación previa (27) visitas de seguimiento (4) y visita derivada de COVID_19 (28) Con (27) Imposiciones de medida.  Se logra la certificación de  (2) Prestadores de salud Público Puestos de salud de Tibirita y Villapinzon.  Se envía información relacionada con imposición de medida y levantamientos de medida de prestadores de servicios de salud de Cundinamarca a las Direcciones de Desarrollo de Servicios y Aseguramiento con el fin de realizar acciones articuladas para la verificación de los servicios prestados en contratación. Así mismo se inició la verificación de la Resolución 3280 del 2018 al Puesto de Salud Bituima, Ese Hospital Habacuc Calderon De Carmen De Carupa, Ese Divino Salvador Se Sopo, Ese Hospital San José De La Palma, Ese San Antonio De Anolaima, Centro De Salud San Antonio-La Palma y se da continuidad a las mesas de trabajo de forma articulada bajo el seguimiento por parte de Salud Publica en el plan de Acción de Rutas Integrales de Atención en Salud (RIAS) y bajo el tema desarrollo de capacidades rutas integrales de atención en salud (RIAS) y atención de gestantes en el Contexto de la Pandemia COVID-19, Así mismo se diseñaron y enviaron los oficios a los Municipios solicitando información relacionada con el estado de habilitación  de los prestadores de servicio de salud de Cundinamarca Decreto 780 articulo 2.5.1.3.2.1.0.
Para el cuarto  trimestre del 2021  en el subproceso de verificación de condiciones de habilitación se realizaron (141) visitas distribuidas de la siguiente manera IPS (106) Objeto Social diferente (3), Transporte especial de paciente (3), Profesional Independiente (9) No Inscrito (20), Así mismo las visitas realizadas de acuerdo al tipo de visita son: Visitas de Inspección (70) Visitas de verificación de condiciones de habilitación (6), visita de levantamiento de medida (19),Visita de verificación previa (33) visitas de seguimiento (3) y visita derivada de COVID-19 (10) Con (4) Imposiciones de medida.  Se envía información relacionada con imposición de medida y levantamientos de medida de prestadores de servicios de salud de Cundinamarca a las Direcciones de Desarrollo de Servicios y Aseguramiento con el fin de realizar acciones articuladas para la verificación de los servicios prestados en contratación. Así mismo se inició la verificación de la Resolución 3280 del 2018 y se da continuidad a las mesas de trabajo de forma articulada bajo el seguimiento por parte de Salud Publica en el plan de Acción de Rutas Integrales de Atención en Salud (RIAS) y bajo el tema desarrollo de capacidades rutas integrales de atención en salud (RIAS) y atención de gestantes en el Contexto de la Pandemia COVID-19, Así mismo se diseñaron y enviaron los oficios a los Municipios solicitando información relacionada con el estado de habilitación  de los prestadores de servicio de salud de Cundinamarca Decreto 780 articulo 2.5.1.3.2.1.0.</t>
  </si>
  <si>
    <t>Efectuar la incineracion de medicamentos y/o dispositivos medicosdecomisados.</t>
  </si>
  <si>
    <t xml:space="preserve">Se realizo inicio precontractual generando acta de inicio SS-CMC-790-2-021 logrando una incineracion inicial de 602 kg de residuos no aptos para el consumo humano </t>
  </si>
  <si>
    <t>Realizar incineración de los decomisos de medicamentos y/odispositivos medicos</t>
  </si>
  <si>
    <t>Implementar en el 100% de las Empresas Sociales del Estado el plan de mejoramiento de la calidad.</t>
  </si>
  <si>
    <t>ESE con plan de mejoramiento suscrito</t>
  </si>
  <si>
    <t xml:space="preserve">Realizar acciones conjuntas con las Secretarias municipales de salud(Asesoría y Capacitación) para el mejoramiento de la calidad de losprestadores de servicios de salud de su jurisdicción
</t>
  </si>
  <si>
    <t>Se continua trabajado con las Secretarias de Salud Municipales en la divulgación del marco normativo expedido por el Ministerio de Salud y Protección Social y de lineamientos técnicos y metodológicos. En el mes de octubre se lleva a cabo reunión de seguimiento y avance convocada mediante Circular 158 del 01 de octubre, en la cual se informa el ajuste del cronograma del premio dada la modificación de la R.3100 de 2019 en el sentido de ampliar el plazo del periodo de transición. Se gestiona participación de los prestadores de los Municipios participantes en el Premio a la capacitación sobre Enfoque Diferencial dictada por la Dirección de Desarrollo de Servicios- Grupo de Calidad de Prestación de Servicios, el día 08 de octubre de 2021.
Divulgación de Capacitación en Gestión Integral de Problemas Mentales , Epilepsia, Consumo de Sustancias Psicoactivas, Conductas Suicidas y Violencias, dictada por la Dirección de Salud Pública Dimensión de Salud Mental el 14 de octubre de 2021. Se tramita solicitud ante el Ministerio de Salud y Protección Social sobre funcionalidad para identificar prestadores pendientes de realizar la actualización de portafolio y declaración de la autoevaluación en el REPS.  Se inicia gestión para realizar evaluación en terreno correspondiente a etapa 4 y ceremonia de sustentación y premiación el 03 de diciembre de 2021 como cierre de la semana de la calidad 2021. En cuanto al desarrollo del plan de capacitación se apoya a la Secretaria de Salud de Mosquera en dos jornadas de capacitación y se gestiona una capacitación para la Secretaria de Salud de Fusagasuga y Zipaquira.​
En el mes de noviembre de 2021 se continua trabajado con las Secretarias de Salud Municipales en la divulgación del marco normativo expedido por el Ministerio de Salud y Protección Social y de lineamientos técnicos y metodológicos. En el mes de noviembre las Secretarias Municipales terminan la 3a etapa del premio Departamental y presentan los informes finales de la Estrategia con la cual se postularon al Premio, presentación efectuada el 16 de noviembre por las Secretarias Municipales de: Cajica, Mosquera, Fusagasuga, Soacha y Ubate. La Secretaria de Salud de Zipaquira no presento informe final, al igual que las Secretarias postulados en conjunto: Cota, Nemocón, Tabio, Tenjo, Sesquile, correspondientes a Sabana Centro.  Se invita a las Secretarias Municipales y sus prestadores de servicios de salud a participar en el webinar: miercoles 17 de noviembre de 8 a 12:30 pm -  adaptabilidad de la atencion integral en salud en el marco de la Ruta Integral de Atención para la Promoción y Mantenimiento de la Salud. 
Divulgación del Decreto 1408 de 2021 por el cual se imparten instrucciones en el marco de la emergencia sanitaria para mantener el orden público en lo relacionado con la exigencia del carnet de vacunación. Divulgando de igual forma el ABC del carnet de vacunación, para conocimiento de las Secretarias Municipales y de sus prestadores de servicios de salud.
Invitación a participar, junto con prestadores de servicios de salud, el III Seminario de IAAS liderado por el Ministerio de Salud y Protección Social el jueves 11 de noviembre del año en curso.
Divulgación de la Grabación al NODO DE ATENCIÓN CENTRADA EN LA PERSONA realizado el pasado 21 de octubre por la Oficina Asesora de Planeación desde donde se lidera lo relacionado con Humanización.
Divulgación de la Capacitación sobre protección Radiológica liderada por el grupo de Seguridad de Salud en el Trabajo,  el día 8 de Noviembre de 2021 con el fin de participar juntos con los prestadores del Municipio.
Visitas de Evaluación en terreno por parte de jurados de la Dirección de Desarrollo de Servicios, a las cinco Secretarias de Salud Municipales que accedieron a la cuarta etapa del Premio. Visitas efectuadas del 22 al 26 de noviembre de la siguiente manera: Lunes 22 de noviembre Secretaria de Fusagasuga, Miercoles 24 de noviembre Secretaria de Soacha, Jueves 25 de noviembre Secretaria de Ubate y Cajica, Viernes 26 de noviembre Secretaria de Mosquera.
Divulgación e invitación a participar en la Semana de la Calidad 2021, del 29 de noviembre al 03 de diciembre, siendo el 03 de diciembre el día de la sustentación ante jurados externos sobre los resultados alcanzados con la estrategia y posterior ceremonia de premiación como cierre de la semana de la calidad.
Divulgación e invitación a participar en la jornada de concientización sobre el consumo de alcohol liderada por la OPS el 24 de noviembre.
En el mes de diciembre de 2021 se continua trabajado con las Secretarias de Salud Municipales en la 4ta etapa de evaluación y premiación  del premio Departamental ,efectuada el 3  de diciembre por las Secretarias Municipales de: Cajicá, Mosquera, Fusagasugá, Soacha y Ubaté. Se invita a las Secretarias Municipales y sus prestadores de servicios de salud a participar en la premiación de manera virtual, obteniendo los siguientes reconocimientos : LIDER ORO GRUPO II de 51 a 100 prestadores - SECRETARIA DE SALUD DE UBATE, LIDER ORO GRUPO III DE 101 A 200 PRESTADORES - SECRETARIA DE SALUD DE MOSQUERA Y LIDER ORO GRUPO IV MAS DE 200 PRESTADORES- SECRETARIA DE SALUD DE FUSAGASUGA, LIDER PLATA GRUPO IV MAS DE 200 PRESTADORES- SECRETARIA DE SALUD DE CAJICA Y LIDER BRONCE GRUPO IV MAS DE 200 PRESTADORES- SECRETARIA DE SALUD DE SOACHA. 
Divulgación de la INVITACION Y AGENDA a prestadores de salud y secretarias locales a la SEMANA DE LA CALIDAD. 
Redacción y socialización de oficios de reconocimiento a las Secretarias de Salud participantes en el premio Departamental al Fortalecimiento de la Autoridad Sanitaria.</t>
  </si>
  <si>
    <t>Realizar la certificación y el registro de localizacióny caracterización de la población con discapacidad en los hospitalespriorizados de acuerdo a la normativa vigente.</t>
  </si>
  <si>
    <t>se armaron las 15 carpetas para la celebración de los convenios para la caracterización de la población en condición de discapacidad: Chia, Chocontá, Mosquera, Gacheta, LA Mesa, Fómeque, Fusa, La Vega, Ubaté, Nemocón, Villeta, Samaritana. Soacha, Silvania y la IPS Bienestar y Salud SAS
En el mes de septiembre se radicaron las carpetas en la Unidad de contratación se esta adelantando el proceso de contratación para los 15 municipios</t>
  </si>
  <si>
    <t>Asistir técnicamente a las 14 regiones de salud en los componentes delSistema Obligatoria de Garantía de la Calidad de la atención en saluddentro del marco de PAIS, MIAS, MAITE Y RIAS</t>
  </si>
  <si>
    <t>Diseño y elaboración de instrumentos para identificar oportunidades de mejora en cuanto a adopción de guías de practica clinica, implementación de guias de practica clinica, seguridad del paciente, sistema de información para la calidad, hospital verde y gestión integral de residuos hospitalarios.  Capacitación en enfoque diferencial y realimentación sobre resultados de compromisos cargados al aula virtual sobre: Certificación Talento Humano en Rethus, Certificación de Gestión de Medidas Impuestas y de levantamiento de medidas y sobre Mapa de procesos. Visitas de asesoria y asistencia técnica realizadas en temas de PGIRH, Hospital Verde, Adopción de Guías de Practica Clinica, Implementación de GPC en servicio de atención del parto, Sistema de Información, Seguridad del Paciente a las ESE de las Regiones de Salud de : Sabana Centro Occidente, Sabana Centro, Norte, Medina, Bajo Magdalena, Noroccidente y Suroriente. Asistencia Técnica en Gestión de Residuos y Manejo de Aguas Residual con la CAR, Ministerio de Ambiente y Secretaria de Ambiente el 20 de octubre. Proceso de Referenciación Comparativa y Competitiva a la Región de Salud Centro Oriente Guavio por parte de las ESE de las demás Regiones de Salud el 28 de octubre. Asistencia Técnica conjunta con Ministerio de Salud y Protección Social el 29 de octubre sobre Comités Institucionales y Gestión Clinica dirigida a las 14 Regiones de Salud y a la ESE Hospital Universitario de La Samaritana. Programación de Referenciación en Acreditación a la ESE Hospital Universitario de La Samaritana por parte de las ESE y Sedes priorizadas para Acreditación en las 14 Regiones de Salud para ser realizada el 04 de noviembre de 2021. Inicio de gestión para clasificación del desempeño del SOGC y ceremonia de premiación 2021. Seguimiento y realimentación a la implementación del Plan de Trabajo de la Hoja de Ruta en el componente de Calidad y a los compromisos de la evaluación del desempeño del SOGC  a través del aula virtual.
Noviembre; Visitas de asesoria y asistencia técnica realizadas en temas de PGIRH, Hospital Verde, Adopción de Guías de Practica Clinica, Implementación de GPC en servicio de atención del parto, Sistema de Información, Seguridad del Paciente a las ESE de las Regiones de Salud de : Centro Oriente Almeidas y Centro oriente Guavio el 02 de noviembre, Suroccidente 03 de  noviembre, Centro 09 de noviembre, Sur y Soacha 10 de noviembre, Nororiente 11 de noviembre. Seguimiento y realimentación a la implementación del Plan de Trabajo de la Hoja de Ruta en el componente de Calidad y a los compromisos de la evaluación del desempeño del SOGC  a través del aula virtual.
      Gestión de divulgación e invitación a participar en eventos de capacitación y divulgación normativa:   Decreto 1408 de 2021 por el cual se imparten instrucciones en el marco de la emergencia sanitaria para mantener el orden público en lo relacionado con la exigencia del carnet de vacunación. Divulgando de igual forma el ABC del carnet de vacunación. Invitación a participar en el III Seminario de IAAS liderado por el Ministerio de Salud y Protección Social el jueves 11 de noviembre del año en curso.
       Divulgación y gestión para participar en el Diplomado de Acreditación, Curso de Indicadores, Jornada de Capacitación y Sensibilización para Gerentes y Juntas Directivas, y en Proceso de Capacitación a la Medida para las dos ESE Acreditadas en Cundinamarca.
       Invitación a participar en la 2da capacitación en protección radiológica realizada el 08 de noviembre
       Asistencia Técnica Conjunta con Ministerio de Salud y Protección Social sobre procesos de calidad en medio de la fusión de Empresas Sociales del Estado realizada el 12 de noviembre.
       Invitación a capacitación liderada por el Ministerio de Salud y Protección Social sobre concientización del uso de antibioticos realizada el 18 de noviembre.
       Invitación a participar en la semana de la calidad del 29 de noviembre al 03 de diciembre.
Asistencia Técnica a las  14 Regiones de Salud  y la Ese Hospital Universitario  de la Samartiana donde se revisa y hace seguimiento a: Plan de Trabajo Hoja de Ruta en el Componente de Calidad, Implementación Plan de Mejora de la Calidad 2020-2023, Evaluación de Desempeño del SOGC, parámetros de evaluación del desempeño 2021.  Durante la reunion de referentes de calidad y seguridad del paciente El día 10 de diciembre de manera virtual. 
Reunion y asistencia técnica a las Regiones de Salud priorizadas por la Superintendencia Nacional de Salud, para seguimiento y construcción de planes de contingencia ; 1, 7, 9, 13 y 14 de Diciembre con las Eses Priorizadas de las Region de Salud Centro, Sabana Centro Occidente, Sur occidente, Sabana Centro, Norte, Nororiente, Sur, Bajo Magdalena, Soacha, Centro Oriente Almedidas y Centro Oriente Guavio.
Seguimiento y realimentación a la implementación del Plan de Trabajo de la Hoja de Ruta en el componente de Calidad y a los compromisos de la evaluación del desempeño del SOGC  a través del aula virtual.
Participación  en el Diplomado de Acreditación, Curso de Indicadores, Jornada de Capacitación y Sensibilización para Gerentes y Juntas Directivas, y en Proceso de Capacitación a la Medida para las dos ESE Acreditadas en Cundinamarca.
Participación a webvinar con el Ministerio de Salud y Protección Social frente a las condiciones y características de la modalidad de telemedicina el día 3 de diciembre</t>
  </si>
  <si>
    <t>2020004250282</t>
  </si>
  <si>
    <t>Mantener en los 53 hospitales públicos la estrategia de humanización en la prestación de servicios de salud.</t>
  </si>
  <si>
    <t>Hospitales con estrategia de Humanización mantenida</t>
  </si>
  <si>
    <t>Establecer un modelo de Humanización articulado con el SIGC con elDesarrollo de Jornadas del Nodo de Humanización.</t>
  </si>
  <si>
    <t>Se adelanta la contratación de 5 personas entre enero y febrero de 2021 para el desarrollo de la meta.  Se adelanto entre el mes de diciembre de 2020 la evaluación de satisfacción de cliente interno y externo de la SSC, para los hospitales obtuvimos resultados de 13 hospitales participantes, de la nuestros funcionarios y contratistas la participación del 92% de los funcionario y contratistas
Durante el mes de marzo adelantamos trabajo articulado con la Secretaria de Función Pública en relación a los resultados de las encuestas de clima organizacional y el trabajo relacionado con los valores, se socializaron los resultados con el equipo directivo y desde el despacho del secretarío se crearon estrategías para fortalecer las dimensiones de Cercanía, trabajo en equipo y comunicación. Se realizo reunión con Función pública para trabajar las estrategías del trabajo en el valor de Cercanía, Se crea genera la primera estrategía a trabajar desde el despacho con la creación de link de inscipción al primer encuentro con el Secretario de Salud. Participación en las cuatro jornadas del Nodo Nacional.
Durante el mes de abril: Se crearon las estrategias para trabajar en fortalecer los resultados de la encuesta de clima organizacional y valores institucionales, coordinando con los Directores los días y grupos para capacitación y sensibilización en Trabajo en equipo, comunicación y cercanía, realizamos el primer encuentro de bienestar con el secretario de salud para está ocasión nos acompañaron 15 personas representando a las direcciones, encontrando entre los asistentes un canal de comunicación positiva y la construcción de oportunidades de mejora. avanzamos en ajustes a nuestra Inducción y Reinducción, actualizamos datos de todos los colaboradores de la secretaria y solicitamos alas Tic de la matricula para el ingreso a la plataforma, realizamos campañas en relación a nuestro valor de cercanía, realizamos Nodo de Atención Centrada a las Personas con la asistencia de 65 personas.  
Durante el mes de mayo: Se realizo capacitación en articulación con la secretaría de función pública en relación a clima organizaciónal a 18 colaboradores de la dirección administrativa y financiera DAF, nueva convocatoria para encuentros de bienestar con el secretarío de salud, continuamos trabajando en los valores corporativos de la Gobernación con el valor de cercanía con todos los colaboradores, se realizo la inscripción al curso de inducción y reinducción de todos los colaboradores de la secretaría de salud, se realizo la invitación e incripción al curso de humanización en la atención materna y perinatal a 30 personas de las ESE, realizamos en Nodo de Atención Centrada en las Personas en esta ocación con 42 personas asistentes. 
Durante el mes de Junio:  Se realizo capacitación en articulación con la secretaría de función pública en relación a clima organizaciónal a 96 colaboradores de las direcciones;  administrativa y financiera DAF, planeaciòn, participaciòn, jurìdica, despacho, crue, laboratorio. Se realizò el curso de inducciòn y reinducciò a 505 funcionario y contratistas de la secretarìa de salud. Nodo de tenciòn centrada en las personas a 64 asistentes de las alcaldìas y hospitales del departamento en articulaciòn con la alta consejerìa para la felicidad, 30 personas se encuentran realizando el curso de humanizaciòn de la atenciòn materna y perinatal. Continuamos trabajando el valor de cercanìa con la participaciòn de 96 personas que aportaron en la definiciòn del valor.
Durante el mes de Septiembre:  Realizamos el Nodo de atención centrada en las personas a 61 asistentes de las alcaldías y hospitales del departamento en sensibilización con las experiencias exitosas de 1 alcaldía y 1 hospital en derechos y deberes y formas de participación, Se inició el envío de encuesta de satisfacción a Clientes internos de las IPS de manera online, estamos recolectando los datos para la muestra de la encuesta de clientes externos de las IPS (usuarios), se actualizo el manual de estándares dirigido a los clientes internos de la SSC.
Durante el mes de Octubre: Realizamos el Nodo de atención centrada en las personas a 78 asistentes de las alcaldías y hospitales del departamento en sensibilización con los temas de: experiencias exitosas hospital de sopo, atención a migrantes (Ministerio de Salud y Protección Social), Se inició el envío de encuesta de satisfacción a Clientes internos de las IPS de manera online con la participación a la fecha de: 22 hospitales a la fecha. Se realizó envío de muestra, link e instructivo para encuestas de satisfacción de cliente externo de las IPS al equipo de trabajo de la oficina de participación para la gestión al respecto, se realizó inducción a 2 personas como ingreso nuevo a la SSC
Durante el mes de Noviembre: Realizamos el Nodo de atención centrada en las personas a 80 asistentes de las alcaldías y hospitales del departamento en articulación con secretaria de la mujer y género, sensibilización con los temas de: derechos humanos y masculinidades, en avance de las encuestas de satisfacción al cliente interno de la SSC se evidencio la participación de 510 colaboradores, a la fecha se evidencia la participación de 51 hospitales a las encuestas de cliente externo IPS, 162 encuestas a clientes externos de la SSC, Participación en reuniones con el MSPS, en relación a la política de humanización, continuamos con fortalecer y motivas en las competencias MES. Mentales, Emocionales y Sociales.
Durante el mes de Diciembre: Enviamos las memorias del encuentro del mes de Noviembre a los participantes,  Se inicia la consolidación de la información de las encuestas y el montaje de las presentaciones de las encuestas realizadas a cliente interno y externo de la secretaria de salud, inscripción a 3 personas de IVC con ingreso nuevo a la secretaria para la indicción, participación en la semana de la calidad con experiencia exitosa del Hospital de Sopo y Gachetá, socialización de la política nacional de Humanización, palpitación en la actividad final de clima laboral organizado por función pública, reconocimiento y entrega de agendas en relación al valor institucional de cercanía trabajado en el año 2021.</t>
  </si>
  <si>
    <t>2020004250280</t>
  </si>
  <si>
    <t>1901013</t>
  </si>
  <si>
    <t>Apalancar financieramente el 100% de las ESE de la red pública departamental y la EAPB CONVIDA.</t>
  </si>
  <si>
    <t>ESE apalancadas - EAPB apalancada</t>
  </si>
  <si>
    <t>Realizar el apalancamiento financiero de la EAPB convida</t>
  </si>
  <si>
    <t>Se  realizo resolucion No.2771 por medio de la cual se  Transferen recursos a la Entidad Promotora del Régimen Subsidiado EPSS CONVIDA para su capitalización”.</t>
  </si>
  <si>
    <t>Realizar el apalancamiento financiero de las ESEs que conforman la redpública del Departamento de Cundinamarca</t>
  </si>
  <si>
    <t>Se realizo el apalancamiento de las 53 Ese del Dpto</t>
  </si>
  <si>
    <t>Mantener al 100% el apoyo a la gestión administrativa y financiera en la red pública departamental de salud.</t>
  </si>
  <si>
    <t>ESE con apoyo administrativo y financiero</t>
  </si>
  <si>
    <t>Realizar Transferencias de recursos de ley a los tribunales de éticade enfermería</t>
  </si>
  <si>
    <t>Se realizo el pago correspondiente a las transferecias de cada mes de los tribunales de enfermeria</t>
  </si>
  <si>
    <t>Realizar Transferencias de recursos de ley a COLCIENCIAS.</t>
  </si>
  <si>
    <t>Se realizaron las tranferencias acorde a la ley</t>
  </si>
  <si>
    <t>Apoyar la gestión administrativa y financiera de la secretaría deSalud.</t>
  </si>
  <si>
    <t>Se realizo la contratación de la gestión administrativa y finanaicera</t>
  </si>
  <si>
    <t>Realizar actividades posteriores e inherentes a la liquidación de lasESEs</t>
  </si>
  <si>
    <t>no realizada</t>
  </si>
  <si>
    <t>Contratar Interventoría en los términos de Ley al Contrato deConcesión No.002 de 2003.</t>
  </si>
  <si>
    <t>se encuentra en ejecucion  nuevo convenio SS-CM-686-2021 con UNION TEMPORAL GRUPO LIDER &amp; RYF</t>
  </si>
  <si>
    <t>Realizar la Transferencia de recursos de ley al Hospital Universitariode la samaritana de Cundinamarca.</t>
  </si>
  <si>
    <t>Se realizaron los pagos mensuales</t>
  </si>
  <si>
    <t>1901057</t>
  </si>
  <si>
    <t>Realizar Transferencias de recursos de ley a los tribunales de éticade médica y odontológica</t>
  </si>
  <si>
    <t>2020004250308</t>
  </si>
  <si>
    <t>1205001</t>
  </si>
  <si>
    <t>Brindar apoyo en las diferentes actividades jurídicas a lasdependencias de la Secretaria de salud.</t>
  </si>
  <si>
    <t>se brindó apoyo a las diferentes dependencias de la Secretaría de Salud en respuesta a (Derechos de petición, conceptos, PQR, solicitudes de Entes de Control, solicitudes de conciliación prejudicial)</t>
  </si>
  <si>
    <t>Asistir técnica y jurídicamente en responsabilidad médica yadministrativa a las 36 ESEs de la red pública departamental.</t>
  </si>
  <si>
    <t xml:space="preserve">Se realizó acompañamiento al comité de conciliación de la ESE Hospital el Salvador de Ubaté. El 26 de febrero del 2021.  
En marzo se realizó asistencia técnica a 7  los procesos de las Eses de  los municipios de  Sopo, Arbeláez, madrid, puerto salgar; Viota, y 2 fusagasuga. Un comite de conciliacion en ubate Hospital el Salvador de Ubaté. El 24 de marzo del 2021.
En el mes de abril se realizaron las siguientes actividades:
*Se emitieron  conceptos médicos solicitado por las ESE Hospital HILARIO LUGO de Sasaima y el Hospital San Rafael de Fusagasugá
*Se asistió a comité de seguridad del paciente con el hospital Hilario Lugo del municipio de Sasaima.
*Asistencia técnica a la  ESE Hospital, de Arbeláez, sobre consulta prioritaria.
*Se asiste a la  ESE Hospital San Rafael de Cáqueza según requerimiento a AUDIENCIA DE PRUEBAS.
*Se realizo seguimiento a los procesos que cursan en las Eses de la Palma, Fusagasugá y Pacho. (8  Eses)
Mayo 2021 se realizaron las siguientes actividades: 
*Se realizó seguimiento a los procesos jurídicos que cursan en las Eses de Nemocón, Guachetá y Tabio. (3 Eses)
Junio 2021 se realizaron las siguientes actividades: 
*Se realizó seguimiento a los procesos jurídicos que cursan en las Eses de Tenjo, Chía y Funza. (3 Eses)
*Concepto atención e informe técnico en falla del Servicio Ese Hospital San Rafael De Fusagasugá.
Julio 2021 se realizaron las siguientes actividades: 
Se realizó seguimiento a los procesos jurídicos que cursan en las Eses de Ubaté,el colegio y madrid . (3 Eses)
En agosto se realizaron las siguientes actividades: se realzo seguimiento a los procesos juridicos en la ese de Choconta y 2 conceptos por falla del servicio a las Eses de sanjuen de rio seco, y fusagasuga  (3 Eses)
En septiembre se hizo asistencia tecnica y seguimiento a los procesos juridicos en las Ese de San Juan de Rio Seco, Anolaima y Carmen de Carupa (3 eses)
En octubre se brindó Asistencia técnica y seguimiento a los procesos jurídicos en las Ese de Guatavita, Fomeque, (2 eses) y se realizó nuevamente asistencia tecnica Guacheta, Carmen de Carupa. Se asistió a un comité de Conciliación en la ESE Hospital San Vicente de Paul de Fomeque
En noviembre, se realizaron asistencias técnicas en las Eses de:  Soacha, Guaduas, Facatativá (3 eses) y se realizo nuevamente asistensia tecnica a  Pacho y a Sasaima,con respecto a los procesos judiciales que cursan, y se asistió nuevamente a audiencia de pruebas de proceso 2018-000423 de Ese Hospital de Cáqueza. 
En diciembre se realizó asistencia técnica en Soacha y se realizó nuevamente asistencias técnicas con respecto a los procesos judiciales que cursan en: Anolaima, Arbeláez, Cáqueza, Carmen De Carupa, Chía, Chocontá, El Colegio, Facatativá, Fómeque, Funza, Fusagasugá, Guachetá, Guaduas, Guatavita, La Mesa, La Vega, Madrid, Medina, Nemocón, Zipaquirá, Pacho, San Juan De Rio Seco, Sasaima, Sesquilé, Sopó, Tabio, Tenjo, Tocaima, Ubaté, Vergara, Villeta, Viotá.  Se realizo concepto medico para la Ese del municipi de sasaima
</t>
  </si>
  <si>
    <t>Realizar el seguimiento a los planes, proyectos y presupuesto a cargode la OAJ.</t>
  </si>
  <si>
    <t>Se realizó seguimiento a las actividades de los diferentes planes, ( Plan de asistencia técnica). se presentó el PAA y PAC mensualmente</t>
  </si>
  <si>
    <t>Asistir al 100% de entidades territoriales municipales y hospitales de la red pública en el proceso de planeación estratégica.</t>
  </si>
  <si>
    <t>Entidades asistidas</t>
  </si>
  <si>
    <t>Asistir técnicamente en la formulación, seguimiento y evaluación a losplanes hospitalarios de las 53 ESE´s del Dpto.</t>
  </si>
  <si>
    <t>Se realizó asistencia técnica a 52  hospitales de la red pública departamental en el seguimiento al POA 2020, seguimiento al Plan Indicativo y formulación del POA 2021.</t>
  </si>
  <si>
    <t>Asistir técnicamente formulación, evaluación, control, de proyectos ypresupuesto de los planes del Dpto.</t>
  </si>
  <si>
    <t xml:space="preserve">Se realizo la asisetncia tecnica a las dependencias de la Secrearia de Salud Departasmental sobre los lineamintos para la formulación y el  sseguimiento de los proyecyos y presupuestoss. Y la socilización de los formatos para el reporte del SPI y la focalización de la inversión. </t>
  </si>
  <si>
    <t>Asistir técnicamente la formulación, seguimiento y evaluación de losplanes Dpto.</t>
  </si>
  <si>
    <t>Se realizo la asisetncia tecnica a las dependencias de la Secrearia de Salud Departasmental sobre los lineamintos para el  sseguimiento de los planes departamentales (plan indicativo, plan de acción y plan de coherencia) PDD y PTS.</t>
  </si>
  <si>
    <t>2020004250277</t>
  </si>
  <si>
    <t>Conformar en las 53 ESE juntas asesoras comunitarias.</t>
  </si>
  <si>
    <t>Juntas asesoras Conformadas</t>
  </si>
  <si>
    <t>asistir técnicamente en la construcción de la estructura metodológicapara conformar en las 53 eses juntas asesoras comunitarias</t>
  </si>
  <si>
    <t xml:space="preserve">Se inició la socialización y capacitación para la elección y reglamento de funcionamiento de las Juntas Asesoras Comunitarias JACOM, a cada una de las regiones de salud que dispondrán de la construcción de esta nueva forma de participación social en salud, de acuerdo a la Resolución 3664 de 2021 recién publicada y obedeciendo a la reorganización de la red pública de prestadores de salud del Departamento </t>
  </si>
  <si>
    <t>4599005</t>
  </si>
  <si>
    <t>Aumentar al 80% la implementación del plan de acción de la política pública del manejo de la información en el sector salud.</t>
  </si>
  <si>
    <t>Plan de acción implementado</t>
  </si>
  <si>
    <t>implementar el Sistema de Información misional de la Secretaria deSalud de Cundinamarca.</t>
  </si>
  <si>
    <t>En el mes de enero, febrero y marzo se realizaron reuniones sostenidas entre el comité de la secretaria de salud que actúa como representante ante el observatorio de salud de Bogotá – SALUDATA y el equipo referente del Distrito Capital, además está llevando a cabo el proceso de diligenciamientos de los formatos de metadatos de los 7 indicadores propuestos por el distrito, tanto para el Departamento, como para los 18 Municipios que conforman la región Metropolitana, y posterior publicación de los mismos en el observatorio de salud de Bogotá, se viabiliza el proyecto de Modernización Tecnológica del Laboratorio de Salud Pública del Departamento de Cundinamarca, se realiza la elaboración de los estudios previos para la contratación del mantenimiento y soporte del sistema de gestión documental "DATADOC", utilizado por la dirección administrativa y financiera de la Secretaria de Salud, además del seguimiento a las actividades previas desarrolladas dentro del marco de la contratación.
En los meses de abril, mayo y junio se realizó apoyo en la revisión de las actividades propuestas en la matriz del plan de acción de acuerdo a las competencias del equipo de sistemas de información de la secretaria de salud en lo referente a la construcción e implementación de las RIAS, proponiendo la modificación de las actividades relacionadas inicialmente, elaboración de la encuesta para el seguimiento de la implementación de las RIAS en las IPS´S, a través de un formulario de Google, se llevó a cabo los estudios previos, contratación y el armado, organización, foliación y posterior entrega al archivo para su revisión, de la carpeta con los documentos del contrato para el mantenimiento del sistema de información DATADOC, a su vez, se brindó apoyo en la elaboración del primer informe de supervisión, en lo referente a las actividades desarrolladas por el contratista, además del apoyo en la preparación de la primera cuenta de cobro de las actividades realizadas por el contratista, de acuerdo al cronograma previamente establecido, se hizo entrega formal de los formatos de metadatos de los indicadores SALUDATA propuestos por el distrito, que se construyeron, tanto para el Departamento, como para los 18 Municipios que conforman la región Metropolitana, al director de salud pública, para su revisión y visto bueno, antes de ser entregados al referente del observatorio de salud de Bogotá. 
En el mes de julio, agosto y septiembre se diligencia del formato para la viabilizarían del proyecto  en el diseño de la Arquitectura Solución, desarrollo, implementación y puesta en producción del Sistema de Integrado de Información en Salud en todas sus dependencias y direcciones, para la transformación digital de la Secretaria de salud con el fin de apoyar el mejoramiento del sector en el departamento y mejorar la calidad de vida y salud de la población de Cundinamarca, se realización del soporte y seguimiento al aplicativo SIUS, generación de reportes, monitoreo del envío de la información asistencial y financiera al SIUS, por parte de las ESES del departamento, garantizando la estabilidad y disponibilidad de la aplicación, elaboración del documento con las modificaciones necesarias sobre el diseño de la nueva interfaz de historia clínica para el SIUS, Seguimiento al correcto reporte de información asistencial y financiera por parte de los hospitales del departamento, generación de los certificados del envio de información asistencial, financiera y administrativa a la plataforma SIUS, solicitados por los hospitales del Departamento. Se realizaron reuniones en la elaboración de los estudios previos de la actualización y mantenimiento de Mango.
En mes de octubre,  noviembre y diciembre  se  realizó  los estudios previos para proporcionar una solución integral de TIC’s para la red pública de prestadores de salud del Departamento de Cundinamarca que conforman las 14 regiones de salud para los 116 municipio del departamento,  se logró  garantizar la conectividad completa mediante el uso de canales dedicados de Internet y la creación de redes privadas virtuales – VPN, Se  interconecto en forma segura los hospitales cabecera de red con las instituciones de salud que dependen funcionalmente de este además, se realizó el  apoyo en la elaboración del documento de solicitud de concepto técnico tic en la modernización  del sistema de comunicaciones del Centro Regulador de Urgencias, Emergencias y Desastres a fin de garantizar la adecuada implementación del Sistema de Emergencias Médicas. Se logró la actualización y mejora del visor de historia Clínica Electrónica Unificada en Salud SIUS, Se logró la consecución de recursos para el inicio del proceso de dotación de equipos para las Direcciones de Inspección Vigilancia y Control y Salud Pública para el programa de vacunación   de la Secretaría de Salud</t>
  </si>
  <si>
    <t>Implementar el sistema interoperable de información necesario en lared hospitalaria del Departamento.</t>
  </si>
  <si>
    <t>En el mes de enero, febrero y marzo se realiza el levantamiento del inventario del software y la actualización de los servicios tics de la red pública del departamento
En los meses de abril, mayo y junio, se hacen mesas de trabajo con las ESES del Departamento para la elaboración y seguimiento del plan de trabajo de la hoja de ruta para la reorganización, rediseño y modernización de la red departamental de servicios de salud de Cundinamarca, en el componente de sistemas de información, se realiza consolidación del levantamiento del inventario del software de las ESEs del departamento. Se realiza reuniones de Tics en la implementación de la SALUD DATA DIGITAL a las redes de:   RED  DE SALUD NORORIENTE, NOROCCIDENTE,  RED REGIÓN DE SALUD MEDINA, RED REGIÓN DE SALUD SOACHA, REDES DE SABANA CENTRO, REDES DE SALUD BAJO MAGDALENA Y LA RED DE SALUD SUR
En el mes de julio, agosto y septiembre   se realizó seguimiento a los convenios de los hospitales de villeta y la palma, se realizaron reuniones para el seguimiento y consolidación en la recolección de los documentos referentes a la conformación del equipo de trabajo de cada una de las redes de salud, y posterior envío de los avances a la dirección de desarrollo de servicios, junto con el estudio de mercado, para el proceso de selección del sistema de información (HIS).  Se realizó apoyo en asistencia técnica en el modelo de prestación de servicios bajo la modalidad de telemedicina 2021 para centros de referencia en la nueva red pública de prestadores de salud del departamento de Cundinamarca. Se realizó el seguimiento en la emisión de facturación de las ESEs departamentales a la Dian. Se hicieron reuniones virtuales de seguimiento a la ejecución de las actividades de soporte, mantenimiento y actualización del sistema de información hospitalario de la red pública que cuentan con HIS de Citisalud (13 y 17 de agosto de 2021) y CNT (12 de agosto d 2021). Se realizaron las gestiones necesarias, para la publicación del estudio de mercado en la plataforma SECOP II, a fin de obtener cotizaciones para la implementación de los HIS, en las redes de salud, sobre lo cual se presentaron observaciones, por parte de los diferentes oferentes, dando respuesta a las mismas, se llevo a cabo la presentación para la reunión de seguimiento de avances sobre la hoja de ruta, convocoda por la dirección de desarrollo de servicios, se realizó la solicitud formal al comite de redes, para la ampliación de las fechas de inicio y finalización de las actividades de la hoja de ruta, correspondientes al componente de sistemas de información.
En el mes de octubre, noviembre y diciembre se evalúo la hoja de ruta para la implementación de las Regiones de Salud, de la actividad No. 1 del componente de Sistemas de Información, se elaboraron los estudios previos para: 1.-) “Proveer la licencia de uso para usuarios ilimitados,  Se logró la asignación de recursos para el inicio del proceso de contratación para la mejora de la infraestructura tecnológica con respecto a la reorganización y modernización de la Red Pública de Prestadores de Servicios de Salud del Departamento (Regiones de Salud). Se logró la contratación del mantenimiento del sistema de información documental “Datadoc” para la Dirección Administrativa y Financiera de la Secretaría de Salud. • Gestión documental para las ESEs Hospitales San Antonio de Chía, Mario Gaitán Yanguas de Soacha y Salazar de Villeta.    Se logró realizar la contratación para la actualización y mantenimiento del sistema de gestión documental “Datadoc”.</t>
  </si>
  <si>
    <t>Realizar el 80% de las acciones del plan de implementación de laPolítica Pública para el manejo de la información.</t>
  </si>
  <si>
    <t>En el mes de enero, febrero y marzo se realizó la entrega y seguimiento de 1344 computadores para la optimización de la prestación del servicio, procesamiento de información y fortalecimiento de la infraestructura tecnológica en los hospitales de la red pública departamental, que serán insumo fundamental para cada una de las etapas del proceso de vacunación contra el Covid-19,  además se realizó reunión con la ESE hospital San Rafael de Cáqueza, para orientar la habilitación como centro de referencia
En los meses de abril, mayo y junio, se realiza apoyo en asistencia técnica en el modelo de prestación de servicios bajo la modalidad de telemedicina 2021 para centros de referencia en la nueva red pública de prestadores de salud del departamento de Cundinamarca, se realiza seguimiento solicitándole evidencias  a las ESEs del departamento en la instalación y adecuación de los equipos entregados por la gobernación,  además se realiza el levantamiento de las condiciones y requerimientos de la infraestructura tecnológica del  Fondo Rotatorio de Estupefacientes de Cundinamarca, como soporte del proceso de venta y distribución de medicamentos controlados, se hizo entrega del informe detallado a la dirección de inspección, vigilancia y control (IVC), Se realizaron asistencias técnicas y reuniones de trabajo en el proyecto  TELEMEDICINA con los Centros de Referencia públicos de Cundinamarca (ESE Hospital San Rafael de Facatativá, ESE Hospital Universitario de la Samaritana, ESE Nuestra Señora De Las Mercedes de Funza), se realización del soporte y seguimiento al aplicativo SIUS, Mango, ficha familiar y telemedicina, por parte de las ESES del departamento, garantizando la estabilidad y disponibilidad de la aplicación
En el mes de julio, agosto y septiembre se realizó el seguimiento al proceso de adquisición de equipos, por parte de la dirección de IVC, para la implementación del fondo rotatorio de estupefacientes de Cundinamarca. Se realizaron las gestiones necesarias para la coordinación de la capacitación a los usuarios del aplicativo de gestión documental “DATADOC”, con el fin de dar continuidad a la ejecución del contrato N° 516 , a cargo del contratista Robrica. Se logró gestionar la realización de la capacitación a los usuarios del aplicativo de gestión documental “DATADOC”, con el fin de dar continuidad a la ejecución del contrato N° 516 , a cargo del contratista Robrica.
En mes de octubre, noviembre y diciembre se realizó el  apoyo en la elaboración del documento de solicitud de concepto técnico tic Modernizar el sistema de comunicaciones del Centro Regulador de Urgencias, Emergencias y Desastres a fin de garantizar la adecuada implementación del Sistema de Emergencias Médicas además se realizó el soporte y seguimiento al aplicativo SIUS, mango , ficha familiar garantizando la estabilidad y disponibilidad de la aplicación, Se contrató la prestación de servicios de soporte, mantenimiento y actualización del Sistema de Información Hospitalario de la Red Pública, además de la actualización del proceso de facturación electrónica de acuerdo con la nueva normatividad, y la implementación de la nómina electrónica, Se logró la asignación de recursos para la adquisición del licenciamiento de los Sistemas de Información Hospitalarios con respecto a la reorganización y modernización de la Red Pública de Prestadores de Servicios de Salud del Departamento (Regiones de Salud).</t>
  </si>
  <si>
    <t>1203</t>
  </si>
  <si>
    <t>INST. DE PROTEC Y BIENESTAR ANIMAL</t>
  </si>
  <si>
    <t>2021004250016</t>
  </si>
  <si>
    <t>1707042</t>
  </si>
  <si>
    <t>Cooperar en 116 municipios del departamento en protección y bienestar animal.</t>
  </si>
  <si>
    <t>Municipios Cooperados con actividades de protección y bienestar animal.</t>
  </si>
  <si>
    <t>Jornadas de Programa de Manejo Humanitario de Poblaciones</t>
  </si>
  <si>
    <t>GERENCIA IPYBAC</t>
  </si>
  <si>
    <t>Por medio de la atención a solicitudes de los municipios en cuanto a temas relacionados con estimativos poblacionales de animales de compañía, generación de los programas de Capturas – Esterilizar – Soltar (CES), Animal Comunitario, Red de Hogares de Paso, y Programa de Adopciones. Así miso se apoyó desde la medicina de albergues las asesorías en la instauración de Centros de Bienestar Animal y las valoraciones de comportamiento de animales bajo la custodia del albergue municipal. En la vigencia 2021 se cooperó con 5 valoraciones de comportamiento, 9 valoraciones a perros ferales, 6 recomendaciones a CBA, se realizaron 2 estimativos poblacionales, se identificó 1 punto crítico y se apoyaron 3 programas de adopciones.</t>
  </si>
  <si>
    <t>Asistencia a Juntas Defensoras de Animales</t>
  </si>
  <si>
    <t>Por medio de asesoría y acompañamiento para ampliar sus conocimientos en las competencias que tienenen cuanto a la protección y el bienestar animal en sus municipios, así como la elaboración, actualización y modificación de estatutos tambien se ha trabajado en fortalecer la cultura de denuncia y se les ha prestado acocmpañamiento para ello y el desarrollo de sus casos.</t>
  </si>
  <si>
    <t>Adquirir un vehículo para el manejo humanitario de poblaciones</t>
  </si>
  <si>
    <t>Permite la movilización del equipo técnico y médico veterinario para poder llevar la linea de acción de manejo humanitario de poblaciones alos municipios, ademas d eoeritir el traslado de animales que requieren atención y valoración especifica de tipo comportamental.</t>
  </si>
  <si>
    <t>Apoyo a municipios en temas de protección y bienestar animal</t>
  </si>
  <si>
    <t>Se han atendido a 78 munipios del departamento al menos con 1 línea de  acción, así mismo se han realizado 30 jornnads de bieneestar animal en donde se han realizado 7540 esterilizaciones beneficiando a perros y gatos con o sin propietario. Tambien se cooperó en bienestar animal entregando una ancheta de medicamentos e insumos médico veterinarios para la atención de animales en los 116 municipios. Además, se realizó la entrega de alimentos balanceados con un total de 26.407 kilogramos entregados a los 116 municipios del Departamento.</t>
  </si>
  <si>
    <t>PURINA</t>
  </si>
  <si>
    <t>Crear y mantener contenidos educativos divulgativos que fortalezcan elvínculo humano - animal</t>
  </si>
  <si>
    <t xml:space="preserve">por medio de  2 charlas virtuales a los 116 municipios del Departamento sobre la necesidad de la atención articulada en los temas de Protección y Bienestar Animal, las competencias del Instituto de Protección y Bienestar Animal de Cundinamarca – IPYBAC y las competencias de los diferentes actores del municipio.
De igual manera por medio de 50 capacitaciones a 37 municipios del Departamento se gestionó conocimiento sobre la ruta de atención de casos por presunto maltrato animal, tenencia responsable desde el concepto de “Un Solo Bienestar”, Bienestar Animal en las Cabalgatas, entre otros temas; buscando sensibilizar a los actores directores e indirectos además de la comunidad en general sobre nuestro rol en nustro relacionamiento con los animales. Durante estas capacitaciones se han sensibilizado cuatro mil trescientas diecisiete (4317) personas en los temas relacionados a la Protección y el Bienestar Animal, que deben actuar como multiplicadores de la información. Cabe resaltar que se realizó el Primer Simposio de Protección Ante la Crueldad Animal el pasado mes de Agosto, El Primer Diplomado en Medicina Veterinaria Legal y Forense donde se capacitaron 30 médicos veterinarios que trabajan con las alcaldías del Departamento para fortalecer la protección ante la crueldad animal, se realizó el Primer Curso de Capacitación en Atención en Primeros Auxilios y Atención de Desastres para fortalecer estos servicios desde la Junta Defensora de Animales, los municipios y otros entidades que atienden animales en Cundinamarca. además, se participó en ExpoCundinamarca con La CundiGranja buscando sensibilizar en el buen trato de los animales de granja.
</t>
  </si>
  <si>
    <t>CRUZ ROJA - UNIAGRARIA - LA CHARCUTERIA</t>
  </si>
  <si>
    <t>Realizar Jornadas de Bienestar Animal en los 116 municipios deldepartamento.</t>
  </si>
  <si>
    <t>se diseñó una linea de acción que busca atender a los animales con atención medico veterinaria, y congregar demas acciones como entrega de concentrado para animaes e insumos medico veterinarios con los cuales se pueda generar bienestar aninal en los municipios.</t>
  </si>
  <si>
    <t>Realizar Esterilizaciones de Animales de Compañía</t>
  </si>
  <si>
    <t>Por medio de esta linea de acción se esta en la búsqueda continua de disminuir los nacimientos de caninos y felinos que tienen un mayor riesgo con terminar habitando en las calles del Departamento. En la vigencia 20021 se realizaaron 7540 cirugias en 30 munipios  como apoyo a las que se efectúan en los municipios del depto.</t>
  </si>
  <si>
    <t>Adquirir unidad móvil quirúrgica veterinaria y dotación para el mismo</t>
  </si>
  <si>
    <t>Permite la movilización del equipo técnico y médico veterinario para poder llevar las jornadas de esterilización a los municipios.</t>
  </si>
  <si>
    <t>1707070</t>
  </si>
  <si>
    <t>Formular la Política Pública en Protección y Bienestar Animal.</t>
  </si>
  <si>
    <t>Política Pública en Protección y Bienestar Animal</t>
  </si>
  <si>
    <t>Formular la Política Pública de Protección y Bienestar Animal</t>
  </si>
  <si>
    <t>Se busca constritur la hoja de ruta por medio de la cual todos los municipios del departamento deben actuar para garantizar protección y bienestar animal en sus territorios.</t>
  </si>
  <si>
    <t>UNIVERSIDAD COOPERATIVA DE COLOMBIA</t>
  </si>
  <si>
    <t>1204</t>
  </si>
  <si>
    <t>INST DEPARTAMENTAL DE ACCION COMUNAL</t>
  </si>
  <si>
    <t>2020004250451</t>
  </si>
  <si>
    <t>Formar 3.000 organizaciones comunales del departamento en acción comunal.</t>
  </si>
  <si>
    <t>Organizaciones comunales formadas y capacitadas</t>
  </si>
  <si>
    <t>Proceso de formación y fortalecimiento de capacidades de gestión,admministración y desarrollo de las comunidades, promoviendo laparticipación ciudadana a través de las organizaciones comunales.</t>
  </si>
  <si>
    <t>GERENCIA GENERAL</t>
  </si>
  <si>
    <t xml:space="preserve">Con la ejecución de procesos de formación y capacitación en diversos temas de interes comunal, se logra formar con capacidades de gestión y desarrollo, a organizaciones comunales del Departamento, promoviendo una mayor participación comunitaria de los diferentes sectores que conforman la sociedad. </t>
  </si>
  <si>
    <t>Realizar 3 encuentros que incentiven a la participación de los dignatarios de las organizaciones comunales del departamento.</t>
  </si>
  <si>
    <t>Encuentros realizados</t>
  </si>
  <si>
    <t>Eventos que promueven la exaltación, celebración, integración,fortalecimiento, participación y generación de herramientas de gestióny comunicación para las organizaciones comunitarias.</t>
  </si>
  <si>
    <t xml:space="preserve"> A través de la realización de eventos que  promueven la interacción y el intercambio de experiencias, se generan herramientas de gestión y comunicación en las organizaciones comunales.</t>
  </si>
  <si>
    <t>Implementar un modelo de gestión, control, vigilancia y red de apoyo para las organizaciones comunales.</t>
  </si>
  <si>
    <t>Implementación del modelo de gestión control y vigilancia para las organizaciones comunales del departamento</t>
  </si>
  <si>
    <t>Realizar Eventos para consolidación e implementación de modelos degestión y redes de apoyo para las organizaciones comunales.</t>
  </si>
  <si>
    <t xml:space="preserve">Los eventos de consolidación e implementación del modelo de gestión permite que se ajuste adecuadamente a las necesidades y tramites de las organizaciones comunales. </t>
  </si>
  <si>
    <t>Realizar 1450 obras dllo comunitario Realizar 1450 obras dirigidas al desarrollo comunitario del departamento.</t>
  </si>
  <si>
    <t>Obras de desarrollo comunitario realizadas.</t>
  </si>
  <si>
    <t>Convenios de gerencia integral y ejecución de proyectos dirigidos aldesarrollo comunitario del Departamento. - Obras de desarrollocomunitario</t>
  </si>
  <si>
    <t xml:space="preserve">Los convenios firmados con las organizaciones comunales, permiten la ejecución  de proyectos de impacto social dirigidos al desarrollo comunitario del Departamento. </t>
  </si>
  <si>
    <t>Dotar a 2.200 organismos comunales con herramientas de gestión y funcionamiento para el ejercicio pleno de la acción comunal.</t>
  </si>
  <si>
    <t>Organismos comunales fortalecidos con herramientas de gestión.</t>
  </si>
  <si>
    <t>Dotación, acondicionamiento, asesoría y acompañamiento a lasorganizaciones comunales y sus estructuras administrativas,económicas, deportivas, comerciales, legales, ambientales, entre otras</t>
  </si>
  <si>
    <t xml:space="preserve">Las organizaciones comunales y sus estructuras económicas, administrativas, comerciales, legales y deportivas se ven beneficiadas con los procesos de dotación de equipos y elementos que promueven su desarrollo. </t>
  </si>
  <si>
    <t>Ejecutar 170 proyectos de innovación comunal, ciencia, tecnología e innovación, conformación de empresa y buenas prácticas para el desarrollo sostenible con organismos comunales.</t>
  </si>
  <si>
    <t>Proyectos de innovación comunal, conformación de empresa, desarrollo sostenible.</t>
  </si>
  <si>
    <t>Convenios de gerencia integral y ejecución de proyectos dirigidos aldesarrollo comunitario del Departamento. - Proyectos de innovación</t>
  </si>
  <si>
    <t>Los convenios y contratos firmados para la realización de convocatorias permiten la ejecución de proyectos de innovación y desarrollo empresarial de las organizaciones comunales.</t>
  </si>
  <si>
    <t>1207</t>
  </si>
  <si>
    <t>BENEFICENCIA DE CUND. (702-Ordz30-2006)</t>
  </si>
  <si>
    <t>4103</t>
  </si>
  <si>
    <t>2020004250334</t>
  </si>
  <si>
    <t>Brindar protección social integral a 790 personas adultas mayores cada año en los centros de protección de la Beneficencia de Cundinamarca.</t>
  </si>
  <si>
    <t>Personas adultas mayores protegidas</t>
  </si>
  <si>
    <t>Brindar protección social integral a los adultos mayores en loscentros de la Beneficencia</t>
  </si>
  <si>
    <t>Avance en el 82% de la meta 130 en la protección social integral de las personas adultas mayores, en situación de vulnerabilidad, para garantizarles una vida digna y el goce efectivo de sus derechos fundamentales.</t>
  </si>
  <si>
    <t>Recursos propios Benficencia</t>
  </si>
  <si>
    <t>2020004250333</t>
  </si>
  <si>
    <t>Proteción social 650 pers discapmental Brindar protección social integral a 650 personas mayores de 18 años con discapacidad mental cada año en los centros de protección de la Beneficencia de Cundinamarca.</t>
  </si>
  <si>
    <t>Personas con discapacidad mental protegidas</t>
  </si>
  <si>
    <t>Brindar protección social integral a las personas con discapacidadmental y cognitiva en los centros de la Beneficencia</t>
  </si>
  <si>
    <t>Avance en el 90% de la meta 165 en la protección social integral de las personas con discapacidad mental y cognitiva, en situación de vulnerabilidad, para garantizarles una vida digna y el goce efectivo de sus derechos fundamentales.</t>
  </si>
  <si>
    <t>2021004250379</t>
  </si>
  <si>
    <t>1208</t>
  </si>
  <si>
    <t>INST.DPTAL PARA LA RECREACION Y EL DEPOR</t>
  </si>
  <si>
    <t>2020004250328</t>
  </si>
  <si>
    <t>4301038</t>
  </si>
  <si>
    <t>Realizar 4 event Jueg comuna/enc campesi Realizar 4 eventos entre juegos deportivos comunales y encuentros campesinos.</t>
  </si>
  <si>
    <t>Eventos realizados</t>
  </si>
  <si>
    <t>Realizar juegos deportivos o encuentros para comunales y campesinos.</t>
  </si>
  <si>
    <t>SUBGERENCIA TÉCNICA</t>
  </si>
  <si>
    <t>Para el año 2021, logramos desarrollar las fases municipales, provinciales y la final departamental en el municipio de Girardot del 5 al 7 de noviembre. El regional nacional se disputó en la ciudad de Ibagué del 22 al 25 de noviembre y la gran final nacional que se disputará en la ciudad de Cartagena en el mes de marzo del año 2022. Durante el desarrollo del evento, contamos con la participación de 102 municipios del departamento y 4.639 comunales compitiendo en los diferentes deportes individuales como billar, ajedrez, atletismo, tejo, mini tejo, rana, trompo y domino, y deportes de conjunto como baloncesto y futbol de salón. Conforme a los principios de coordinación, concurrencia y subsidiariedad, el Instituto Departamental de Acción Comunal IDACO, se vinculó a los Juegos Comunales con la dotación de los uniformes para los participantes a partir de las fases zonales.</t>
  </si>
  <si>
    <t>4301037</t>
  </si>
  <si>
    <t>Capacitar 8.000 voluntarios para realizar actividades de servicio social, utilizando como medios la recreación y la actividad física.</t>
  </si>
  <si>
    <t>Voluntarios capacitados</t>
  </si>
  <si>
    <t>Capacitar voluntarios para realizar actividades de servicio social,utilizando como medios la recreación y la actividad física.</t>
  </si>
  <si>
    <t>Para dar cumplimiento a esta meta de producto, hemos desarrollado las siguientes acciones: en el mes de febrero se realizó la capacitación para 100 personas en “Educar para la Vida” a todo el cuerpo docente del Municipio de  San Juan de Rioseco, formadores e instructores de las EFD, se apoyó con el cuerpo biomédico, estrategias de educación física frente a los retos de la vida, dos fisioterapeutas apoyaron la estrategia de como arrancar actividad física luego de un largo periodo de sedentarismo, planificación de la Educación Física.
En el mes de mayo capacitamos a 946 personas del área de recreación, aprovechamiento del tiempo libre y campamento juvenil, a jóvenes de los grados 9, 10 y 11 de los municipios interesados. Trabajamos en temáticas como recreación, campamentos, liderazgo juvenil y ecología. Se trabajó con los municipios de la provincia del Gualivá, en el Municipio de La Vega, capacitando a 59 líderes. En la provincia de Magdalena centro, los 7 municipios de la provincia se unieron a esta actividad, capacitando a 213 líderes. En el municipio de Soacha, se trabajó con líderes sociales, estudiantes de 10 y 11, formadores recreativos, con presencia de 74 personas. El personal restante, se capacito de manera virtual, para dar contenido y línea temática para el desarrollo de los campamentos infantiles que se celebraron en el mes de junio.
En el mes de junio capacitamos 320 personas. Del 21 al 28 de junio se realizó la capacitación en actividad física, dirigida musicalizada, se realizó de manera mixta, presencial y virtual. En presencialidad las sedes fueron: Zipaquirá, Sibaté y Villeta.
En el mes de julio se capacitaron para vacaciones recreativas un total de 500 formadores para el correcto desarrollo de la actividad de vacaciones recreativas.  Está capacitación fue certificada por INDEPORTES. Para el 3 de julio en el Municipio de Zipaquirá se realizó capacitación en seguimiento de ciclovías, con una asistencia de 40 personas. 
En agosto logramos capacitar a 350 personas.  Se capacitó a los líderes y formadores de recreación en temática dirigida al encuentro de adulto mayor que se desarrolló durante el mes de agosto en las diferentes provincias del departamento. Estas capacitaciones se realizaron de manera virtual y la convocatoria se realizó a través de los provinciales.
A la fecha, en total, hemos capacitado a 2.261 voluntarios en todo el departamento de Cundinamarca.</t>
  </si>
  <si>
    <t>Vincular 160.000 personas en los espacios de actividad física y recreación priorizando a mujeres cabeza de hogar, población víctima y población diversamente hábil.</t>
  </si>
  <si>
    <t>Personas vinculadas en los espacios de actividad física y recreación</t>
  </si>
  <si>
    <t>Vincular personas en los espacios de actividad física y recreaciónpriorizando a mujeres cabeza de hogar, población victima y poblacióndiversamente hábil.</t>
  </si>
  <si>
    <t>Para dar cumplimiento a la meta programada, desde Indeportes realizamos las siguientes actividades: A través del programa denominado Ciclovía por la vida, logramos desarrollar 9 actividades en diferentes municipios del departamento, logrando beneficiar a 11.243 personas. El 06 de abril se desarrolló el día mundial de la actividad física con una participación de 83 municipios y más de 5000 personas beneficiadas de manera virtual y presencial. Entre abril y junio con grupos regulares de actividad física beneficiamos 800 personas y con grupos no regulares de actividad física beneficiamos 160 personas. Entre abril y junio, en eventos masivos, llegamos a 820 personas, en Zipaquirá, Facatativá, Ubaté, Sibaté y Soacha.  Entre abril y junio se realizaron 10 acciones para promover hábitos y estilos de vida saludables, se realizaron actividades en los mismos municipios anteriormente nombrados, con un total de 432 personas beneficiadas. El 26 de mayo se realizó el día del desafío, con una participación de 90 municipios y más de 20.000 personas beneficiadas de manera virtual y presencial
El 3 de junio realizamos la celebración del día mundial de la bicicleta con una participación de 3.455 personas.  
A través del programa de campamentos infantiles y juveniles, hemos podido vincular a más de 4.500 niños, niñas, jóvenes y adolescentes de nuestro departamento. En total, hasta la fecha, hemos logrado vincular a 73.147 personas.</t>
  </si>
  <si>
    <t>Realizar 3 festivales "Leyenda del Dorado" impulsando nuevas tendencias deportivas.</t>
  </si>
  <si>
    <t>Festivales realizados</t>
  </si>
  <si>
    <t>Realizar festivales impulsando nuevas tendencias deportivas.</t>
  </si>
  <si>
    <t>Estos festivales los realizamos el 18 y 19 de diciembre en el Municipio de El Rosal y en La Calera. El 22 y 23 de diciembre realizamos este mismo festival en el Municipio de Villapinzón con una participación superior a los 3000 niños. Contamos con inflables gigantes, con un componente acuático y completamente novedoso. La inversión fue de $390.000.000.</t>
  </si>
  <si>
    <t>2020004250329</t>
  </si>
  <si>
    <t>4302004</t>
  </si>
  <si>
    <t>Realizar 1 competencia de juegos deportivo departamentales.</t>
  </si>
  <si>
    <t>Competencia deportiva departamental realizada</t>
  </si>
  <si>
    <t>Realizar los Juegos Deportivos Departamentales.</t>
  </si>
  <si>
    <t>Realizamos durante el año 2021 el diseño y la correspondiente apuesta metodológica para el desarrollo de los juegos dpeortivos del departamento, actividad que se desarrollara durante el año 2022</t>
  </si>
  <si>
    <t>Realizar 60 eventos deportivos o recreativos para diferentes agremiaciones o asociaciones del departamento.</t>
  </si>
  <si>
    <t>Eventos deportivos o recreativos realizados</t>
  </si>
  <si>
    <t>Realizar eventos deportivos o recreativos para diferentesagremiaciones o asociaciones del departamento.</t>
  </si>
  <si>
    <t>en el mes de mayo realizamos dos eventos, uno para celebrar el día de la afrocolombianidad en el Municipio de Soacha, y el otro con agremiaciones campesinas en el Municipio de San Juan de Rioseco. En junio realizamos un evento con Juntas de acción comunal en el Municipio de Ubaque y conmemoración del día del orgullo Gay en el Municipio de Madrid. En julio realizamos un evento en el Municipio de Guachetá con agremiación de mineros. En agosto realizamos un evento en Puerto Bogotá con agremiación de pescadores y en Girardot con la comunidad LGBTIQ+. 
El 19 de septiembre realizamos un evento dirigido a la comunidad indígena JE ERURIWA del municipio de Medina, donde se beneficiaron 100 personas. 
El 4 de octubre realizamos un evento dirigido a las comunidades indígenas Muiscas de los Municipios de Chía, Cota y Sesquilé, donde se beneficiaron 200 personas. Durante el mes de noviembre realizamos un evento en el Municipio de Guaduas dirigido a la agremiación de mujeres y un segundo evento en el municipio de Jerusalén beneficiando a las Juntas de Acción Comunal. Con la ejecución de esta meta de producto, logramos impactar de manera positiva a 1.200 personas de nuestro departamento.</t>
  </si>
  <si>
    <t>Realizar 150 campamentos departamentales, municipales y regionales en el departamento.</t>
  </si>
  <si>
    <t>Campamentos realizados</t>
  </si>
  <si>
    <t>Realizar campamentos departamentales, municipales y regionales en eldepartamento.</t>
  </si>
  <si>
    <t>En el mes de abril se realizaron los campamentos infantiles en las provincias de Ubaté, Oriente, Almeidas, Guavio, Rionegro y Sabana Centro. En el mes de junio se realizaron los campamentos infantiles en las provincias de Sabana Occidente, Sumapaz, Tequendama, Alto Magdalena, Gualivá, Magdalena Centro. Adicional a esto, desarrollamos el campamento regional juvenil dirigido a las provincias de Ubaté, Rionegro, Gualivá y Magdalena Centro.  En el mes de octubre, durante los días 1,2,3 se desarrollaron los campamentos zonales de las provincias de Oriente Almeidas y Guavio. Los días 8, 9 y 10 de octubre se desarrollaron los campamentos zonales en las provincias de Alto Magdalena, Sumapaz y Tequendama. Los dias 15, 16 y 17 de octubre se desarrollaron los campamentos zonales de las provincias Sabana Centro, Valle de Ubaté y Rionegro.   los dias 5, 6 y 7 de noviembre se desarrollaron los campamentos zonales en las provincias de Sabana Occidente, Magdalena Centro y Gualivá. 
Durante los días 25, 26 y 27 de noviembre se realizó el campamento departamental juvenil en el municipio de Funza, con una participación de campistas provenientes de todo el departamento. Se han beneficiado más de 2.300 jóvenes de todo el territorio Cundinamarqués, provenientes de 92 municipios del Departamento.</t>
  </si>
  <si>
    <t>4301007</t>
  </si>
  <si>
    <t>dotar 1350 escue formación deporte Dotar 1.350 escuelas de formación del departamento con implementación deportiva y recreativa.</t>
  </si>
  <si>
    <t>Escuelas de formación deportiva con dotación</t>
  </si>
  <si>
    <t>Dotar escuelas de formación del departamento con implementacióndeportiva y recreativa.</t>
  </si>
  <si>
    <t>Cumplimos con la entrega de tulas deportivas y uniformes compuestos por camiseta y pantaloneta a más de 15.000 niños, niñas, jóvenes y adolescentes del departamento que se encuentran vinculados a las Escuelas de Formación deportiva, de igual forma, dotamos a los 116 Municipios del Departamento con Kits de elementos deportivos para las modalidades de futbol, futbol de salón, voleibol, baloncesto, natación, entre otros. En una apuesta sin precedentes, nuestro Gobernador Nicolas García Bustos, apropio recursos por un valor de cinco mil millones de pesos ($5.000.000.000) para dotar a los 116 municipios del departamento con bicicletas de ruta, pista, montaña y bmx.</t>
  </si>
  <si>
    <t>2021004250521</t>
  </si>
  <si>
    <t>4301030</t>
  </si>
  <si>
    <t>Dotar 300 parques saludables en el departamento.</t>
  </si>
  <si>
    <t>Parques saludables dotados</t>
  </si>
  <si>
    <t>Dotar parques saludables en el departamento.</t>
  </si>
  <si>
    <t>Beneficiamos a 19 municipios del departamento con la instalación de 112 módulos saludables. Estamos próximos a entregar 60 módulos adicionales.</t>
  </si>
  <si>
    <t>Realizar 4 vacaciones recreo deportivas.</t>
  </si>
  <si>
    <t>Vacaciones recreo deportivas realizadas</t>
  </si>
  <si>
    <t>Realizar vacaciones recreo deportivas.</t>
  </si>
  <si>
    <t>se desarrollaron mesas técnicas con los directores de deporte, coordinadores, formadores de las Escuelas de Formación Deportiva de INDEPORTES, promocionando el evento. Se capacito a todo el personal por provincias, dando a conocer la temática, la planeación y la ejecución para el desarrollo del evento. Se logro desarrollar actividades relacionadas con las vacaciones recreativas en 103 municipios del departamento, beneficiando a más de 4.450 niños y niñas, brindando un espacio propicio para el desarrollo de habilidades lúdicas y recreativas.</t>
  </si>
  <si>
    <t>Construir 200 parques infantiles para niños y niñas de 0 a 5 años.</t>
  </si>
  <si>
    <t>Parques construidos para niños y niñas de 0 a 5 años en los 4 años</t>
  </si>
  <si>
    <t>Construir parques infantiles para niños y niñas de 0 a 5 años.</t>
  </si>
  <si>
    <t>la Licitación Pública cuyo objeto es: CONTRATAR EL SUMINISTRO E INSTALACIÓN DE PARQUES SALUDABLES Y PARQUES INFANTILES PARA EL CUMPLIMIENTO DE LAS METAS DEL PLAN DE DESARROLLO "CUNDINAMARCA REGIÓN QUE PROGRESA “, por valor de $2.628.000.000, se adjudicó y nos encontramos en etapa de ejecución.</t>
  </si>
  <si>
    <t>Construir 160 parques infantiles para niños y niñas de 6 a 11 años.</t>
  </si>
  <si>
    <t>Parques construidos para niños y niñas de 6 a 11 años en los 4 años</t>
  </si>
  <si>
    <t>Construir parques infantiles para niños y niñas de 6 a 11 años.</t>
  </si>
  <si>
    <t>Apoyar la realización de 3 juegos escolares para niños de 6 a 11 años.</t>
  </si>
  <si>
    <t>Juegos escolares apoyados</t>
  </si>
  <si>
    <t>Apoyar la realización de juegos escolares para niños de 6 a 11 años.</t>
  </si>
  <si>
    <t>por factores asociados a la pandemia, durante el año 2020 desarrollamos esta meta de manera virtual y hasta el año 2021, logramos dar por finalizada la meta de producto. De acuerdo con la programación del plan Indicativo, será necesario realizar las acciones necesarias para dar cumplimiento a esta meta durante los años 2022 y 2023.</t>
  </si>
  <si>
    <t>Realizar 4 capacitaciones con ponentes nacionales e internacionales del deporte, la recreación y la actividad física.</t>
  </si>
  <si>
    <t>Capacitaciones realizadas</t>
  </si>
  <si>
    <t>Realizar capacitaciones con ponentes nacionales e internacionales deldeporte, la recreación y la actividad física.</t>
  </si>
  <si>
    <t>Para dar cumplimiento a esta meta de producto Contamos con el apoyo del Comité Olímpico Colombiano y la Universidad de Cundinamarca.  El objetivo de este ciclo de capacitaciones es que se puedan certificar a los participantes y desarrollar diferentes contenidos programáticos.</t>
  </si>
  <si>
    <t>4302075</t>
  </si>
  <si>
    <t>Apoyar 105 eventos de las ligas deportivas existentes en el departamento.</t>
  </si>
  <si>
    <t>Apoyos realizados</t>
  </si>
  <si>
    <t>Apoyar la realización de eventos deportivos de las ligas existentes</t>
  </si>
  <si>
    <t>En total hemos realizado 30 apoyos distribuidos en 25 disciplinas deportivas, por nombrar algunas, futbol de salón, tiro, squash, tejo, patinaje, boxeo, atletismo, esgrima, para natación, para atletismo, para ajedrez, entro otros.</t>
  </si>
  <si>
    <t>2021004250519</t>
  </si>
  <si>
    <t>4302002</t>
  </si>
  <si>
    <t>Benfcr 1200 deport Pln Estrlls Pln Incn Beneficiar 1200 deportistas a través del "Plan Estrellas" y el "Plan Incentivos", con miras a participar en los eventos del ciclo olímpico y paralímpico.</t>
  </si>
  <si>
    <t>Deportistas beneficiados</t>
  </si>
  <si>
    <t>Asistir, capacitar, preparar y apoyar a los deportistas de altorendimiento del departamento.</t>
  </si>
  <si>
    <t xml:space="preserve">Durante el año 2021 nuestros deportistas recibieron beneficios en recurso humano contando para su preparación deportiva con metodólogos, entrenadores, nutricionistas, preparadores físicos, fisioterapeutas, área biomédica y psicólogos. De igual forma entregamos un total de 292 apoyos económicos de manera mensual a atletas, entrenadores, atletas guías y asistentes, que representen al departamento de Cundinamarca en deportes convocados a juegos deportivos nacionales y paranacionales para garantizar su proceso deportivo con una inversión superior a los dos mil ciento ochenta millones de pesos. </t>
  </si>
  <si>
    <t>Realizar 3 juegos Intercolegiados en el departamento</t>
  </si>
  <si>
    <t>Juegos Intercolegiados realizados</t>
  </si>
  <si>
    <t>Realizar los Juegos Intercolegiados en el departamento.</t>
  </si>
  <si>
    <t>Entre julio y agosto de 2021 se realizó la inscripción a través de la plataforma dispuesta por el Ministerio del Deporte. La meta era inscribir 24.000 deportistas, pero por diferentes factores externos logramos inscribir 11.923 deportistas y 513 entrenadores en 109 municipios con una cobertura de 561 Instituciones Educativas Departamentales y organizaciones de personas en situación de discapacidad. Se inscribieron en 5 categorías, a saber, iniciación, preinfantil, infantil prejuvenil y juvenil.
Los juegos intercolegiados tienen diferentes fases, durante el mes de septiembre los Municipios realizaron su fase municipal, en deportes de conjunto e individuales para definir a los equipos campeones municipales. Durante el mes de octubre se realizaron las finales departamentales en cuatro municipios. En la categoría prejuvenil, disputamos la final de Baloncesto en Anapoima, Futbol sala en Ubaté, Futbol en Mosquera y Voleibol en el municipio del Colegio. En estas finales departamentales participaron 740 personas entre deportistas y entrenadores. En la categoría juvenil, disputamos la final de Baloncesto en La Mesa, Futbol de salón en Anapoima, Voleibol en el municipio del Colegio y Futbol en Mosquera. En esta categoría participaron 825 personas entre deportistas y entrenadores.
De los equipos campeones en cada deporte, rama y categoría, van a representar al departamento de Cundinamarca, en la fase regional nacional que se llevará a cabo en el municipio de Fusagasugá del 9 al 15 de diciembre y competiremos con los departamentos de Putumayo, Caquetá, Huila y Tolima.
El Ministerio del Deporte tiene contemplado realizar la fase final nacional en el mes de abril de la versión 2022 en la ciudad de Bogotá.
La fase final departamental en deportes individuales (atletismo, ajedrez, Boxeo, Ciclismo BMX ruta y pista, esgrima, gimnasia, judo, Karate Do, Levantamiento de pesas, lucha, natación, para atletismo, patinaje, Taekwondo, tejo, tenis, y tenis de mesa) se desarrollará durante los meses de febrero y marzo del año 2022.</t>
  </si>
  <si>
    <t>Soportar con 600 personas el deporte, la recreación y el aprovechamiento del tiempo libre.</t>
  </si>
  <si>
    <t>Personas de soporte</t>
  </si>
  <si>
    <t>Vincular a personas entre profesionales y personal de apoyo; eldeporte, la recreación y el aprovechamiento del tiempo libre.</t>
  </si>
  <si>
    <t>94 entrenadores para el deporte de alto rendimiento del departamento, 18 en el sistema paralímpico y 76 en el deporte convencional. 10 profesionales del área metodológica. 8 profesionales del área biomédica. 6 profesionales de apoyo administrativo y técnico. En el componente administrativo y técnico para el desarrollo de los diferentes programas a cargo del instituto se realizó la contratación de 51 personas.</t>
  </si>
  <si>
    <t>Mantener 370 Instruc espacio deportiv Mantener 370 instructores anualmente para el desarrollo de los espacios de deporte formativo en sus áreas rurales y urbanas.</t>
  </si>
  <si>
    <t>Instructores anuales</t>
  </si>
  <si>
    <t>Vincular instructores anualmente para el desarrollo de los espacios dedeporte formativo en sus áreas rurales y urbanas.</t>
  </si>
  <si>
    <t>logramos beneficiar a los 116 municipios del departamento con formadores en más de dos disciplinas deportivas, tanto en el área urbana como en el área rural. Logramos garantizar la presencia de 444 formadores en los 116 municipios del departamento, beneficiando a más de 22.000 niños y niñas cundinamarqueses a través del programa de Escuelas de Formación Deportiva.</t>
  </si>
  <si>
    <t>Realizar 3 festivales deportivos departamentales de las escuelas de formación.</t>
  </si>
  <si>
    <t>Festivales deportivos realizados</t>
  </si>
  <si>
    <t>escuelas Realizar festivales deportivos departamentales de lasescuelas de formación.</t>
  </si>
  <si>
    <t>A través de un ejercicio coordinado con los formadores que hacen presencia en los 116 municipios del departamento, logramos realizar deviersas actividades para realizar la clausura de las escuelas de formación deportiva</t>
  </si>
  <si>
    <t>Vincular a 12.000 personas mayores de 65 años a la estrategia "Adultos en Acción", a través de la recreación y la actividad física.</t>
  </si>
  <si>
    <t>Personas mayores de 65 años vinculadas</t>
  </si>
  <si>
    <t>Hacer partícipes personas mayores de 65 años a la estrategia "Adultosen Acción", a través de la recreación y la actividad física</t>
  </si>
  <si>
    <t>Se realizaron mesas técnicas al interior del Instituto, con el apoyo del equipo de gestores provinciales y se definió la participación de 30 adultos mayores por Municipio, para realizar los encuentros provinciales intergeneracionales, esto con el fin de garantizar los protocolos de bioseguridad.	Realizamos 15 encuentros intergeneracionales en las 15 provincias del departamento, logrando beneficiar a 3.350 adultos mayores a través de actividades lúdicas, recreativas, deportivas, narración de vivencias y experiencias, entre muchas otras actividades. Durante los dias 22 y 23 de noviembre, se desarrolló el encuentro departamental de adulto mayor en el Municipio de Ricaurte, con la participación de 320 adultos mayores, provenientes de 40 municipios de nuestro Departamento.</t>
  </si>
  <si>
    <t>Realizar un evento anual para reconocer a las mujeres líderes en el sector deporte, recreación y actividad física.</t>
  </si>
  <si>
    <t>Eventos realizados anualmente</t>
  </si>
  <si>
    <t>Realizar eventos anuales para reconocer a las mujeres líderes en elsector deporte, recreación y actividad física.</t>
  </si>
  <si>
    <t>Durante el evento de rendición de cuentas del año 2021, se reconocieron a las mujeres lideres del sector en 5 componentes, a quienes se les hizo entrega de una placa conmemeorativa por parte del equipo directivo de INDEPORTES</t>
  </si>
  <si>
    <t>Cofinanciar 50 carreras atléticas de la mujer para fomentar el deporte, la recreación y la actividad física.</t>
  </si>
  <si>
    <t>Carreras atléticas realizadas</t>
  </si>
  <si>
    <t>Realizar carreras atléticas de la mujer para fomentar el deporte, larecreación y la actividad física.</t>
  </si>
  <si>
    <t>Se firmo contrato interadministrativo con el Municipio de Sopó, por un valor de $10.000.000 para desarrollar la carrera de la mujer durante el mes de julio. Durante el mes de noviembre se suscribieron los siguientes contratos interadministrativos:
 Zipaquirá por un valor de $20.000.000, para la realización de la carrera atlética de la mujer.
Fusagasugá por un valor de $24.000.000, para la realización de la carrera atlética de la mujer.
San Juan de Rioseco por un valor de $10.000.000, para la realización de la carrera atlética de la mujer.
Adicional a los convenios suscritos anteriormente, se ha brindado la cofinanciación a través de la entrega de camisetas, gorras y diferentes implementos deportivos a los municipios de Guaduas inspección La Paz, Guaduas centro, Cachipay, San Antonio del Tequendama, Apulo, Nemocón, Guasca, Villeta, Supatá, Yacopí, La Calera, San francisco, Chipaque, Cucunuba, Tibacuy, Pandi, Madrid, Chía y Gachancipá.</t>
  </si>
  <si>
    <t>2021004250518</t>
  </si>
  <si>
    <t>4301032</t>
  </si>
  <si>
    <t>Realizar 40 eventos recreo deportivos con la población víctima del conflicto armado en los diferentes municipios del departamento.</t>
  </si>
  <si>
    <t>Eventos recreo deportivos VCA</t>
  </si>
  <si>
    <t>Realizar eventos recreo deportivos con la población víctima delconflicto armado en los diferentes municipios del departamento.</t>
  </si>
  <si>
    <t>En el mes de septiembre realizamos reunión con la mesa departamental de participación de víctimas del conflicto armado, para definir el cronograma de ejecución de la meta de producto.
El 9 de septiembre se realizó evento dirigido a los niños y niñas víctimas del conflicto armado en el parque Mundo Aventura, con una participación de 250 niños, niñas jóvenes y adolescentes, provenientes de los municipios de: San Juan de Rioseco, Sesquilé, Agua de Dios, Guaduas, Fómeque, Nocaima, Pacho, Vergara, Viotá y Vianí.
En el mes de octubre realizamos eventos deportivos y recreativos con la población víctima del conflicto armado de los municipios de Gama, Chocontá, San Juan de Rioseco y Cambao, Une, Zipacón, Supatá, Beltrán, Guataquí y Caparrapí.
En el mes de noviembre realizamos eventos deportivos y recreativos con la población víctima del conflicto armado de los municipios de Quipile, Cabrera y Silvania. Por último, se realizó un evento con los líderes de la mesa departamental de víctimas en el Municipio de Ricaurte, para dar cumplimiento del 100% a nuestra meta de producto.</t>
  </si>
  <si>
    <t>Cofinanciar 13 eventos deportivos o recreativos anuales para la población con discapacidad.</t>
  </si>
  <si>
    <t>Eventos deportivos y/o recreativos realizados anualmente</t>
  </si>
  <si>
    <t>Realizar eventos deportivos o recreativos anuales para la poblacióncon discapacidad.</t>
  </si>
  <si>
    <t>Se suscribieron convenios con los Municipios de San Juan de Rioseco, Guayabal de Síquima, Machetá y Chaguaní.
Se entregaron dotaciones compuestas de balones medicinales, mancuernas, balón de futbol de salón laminado, balón de baloncesto, Ula Ula, pelotas de caucho, conos de 20 cm, escaleras de agilidad, vallas de saltabilidad y colchonetas a las escuelas de formación deportiva discapacidad de Cota, Silvania, Soacha, Sibaté, Fusagasugá, Fúquene y Ubaté. Durante el mes de diciembre, en el municipio de Gachancipá se realizó un apoyo logístico para la celebración del día blanco.
En San Juan de Rioseco se realizó jornada deportiva y recreativa para el centro de vida sensorial,
El miércoles 22 en Pulí y jueves 23 de diciembre en Vianí jornadas con los centros de vida sensorial.</t>
  </si>
  <si>
    <t>1215</t>
  </si>
  <si>
    <t>CORPORACION SOCIAL DE CUNDINAMARCA CSC</t>
  </si>
  <si>
    <t>2021004250343</t>
  </si>
  <si>
    <t>3603026</t>
  </si>
  <si>
    <t>Atender 7000 Afiliados con activi de CSC Atender a 7.000 afiliados y beneficiarios con actividades de bienestar que ofrece la Corporación Social.</t>
  </si>
  <si>
    <t>Beneficiados con programas de bienestar que ofrece la Corporación Social</t>
  </si>
  <si>
    <t>Beneficiar a afiliados y beneficiarios a la Corporación Social deCundinamarca con oferta de programas de bienestar en capacitación</t>
  </si>
  <si>
    <t>SUBGERENCIA DE SERVICIOS CORPORATIVOS</t>
  </si>
  <si>
    <t>Capacitaciones en Cocina, Finanzas y Emprendimiento</t>
  </si>
  <si>
    <t>Beneficiar a afiliados y beneficiarios a la Corporación Social deCundinamarca con oferta de programas de bienestar, subsidioseducativos.</t>
  </si>
  <si>
    <t>Se desembolsaron 35 subsidios educativos quedando pendiente para el año 2022 desembolsar el resto</t>
  </si>
  <si>
    <t>Desarrollar estrategias para promocionar el portafolio de servicios dela entidad</t>
  </si>
  <si>
    <t>La Corporación Social de Cundinamarca mediante el proceso de promoción del portafolio se beneficiaron para el periodo 2021 la cantidad de 2.073. Beneficios entregados a los afiliados de la CSC.</t>
  </si>
  <si>
    <t>2020004250441</t>
  </si>
  <si>
    <t>3605012</t>
  </si>
  <si>
    <t>Implementar 3 estrategias para incentivar proyectos productivos de impacto social.</t>
  </si>
  <si>
    <t>Estrategias Implementadas</t>
  </si>
  <si>
    <t>Otorgar créditos en confinanciación con otras entidades</t>
  </si>
  <si>
    <t>Créditos otorgados en cofinanciación con la Secretaría de Desarrollo. Alcaldía de Sopo. Alcaldía de Zipaquirá. Alcaldía de Funza</t>
  </si>
  <si>
    <t>Otorgar 4360 créditos a los afiliados de la entidad</t>
  </si>
  <si>
    <t>Créditos otorgados con los afiliados de la CSC</t>
  </si>
  <si>
    <t>Para esta actividad de Otorgamiento de créditos a los afiliados de la entidad y a Mipymes. El presupuesto programado según ultima actualización fueron $35.891.762.716 y en la matriz que ustedes envían para diligenciar aparecen $35.860.000.000</t>
  </si>
  <si>
    <t>Devolver ahorros e intereses</t>
  </si>
  <si>
    <t>No se hizo devoluciones</t>
  </si>
  <si>
    <t>1220</t>
  </si>
  <si>
    <t>INST. DEPARTAMENTAL DE CULTURA TURISMO</t>
  </si>
  <si>
    <t>2020004250346</t>
  </si>
  <si>
    <t>3301126</t>
  </si>
  <si>
    <t>Apoyar 25 procesos musicales en el marco del Plan Departamental de Música.</t>
  </si>
  <si>
    <t>Procesos musicales apoyados</t>
  </si>
  <si>
    <t>Formación, Acompañamiento y seguimiento: municipal, regional ydepartamental a músicos, estudiantes y formadores de las diferentesprácticas, procesos y agrupaciones musicales.</t>
  </si>
  <si>
    <t>SUBGERENCIA DE CULTURA</t>
  </si>
  <si>
    <t xml:space="preserve">Se realizó acompañamiento y apoyo técnico a 29 municipios de 6, 5 y 4 categoría. A la fecha hemos atendido a más de 321 personas con los 2 contratistas del área de música del Idecut. </t>
  </si>
  <si>
    <t>Realizar el diagnóstico para la elaboración del Plan Departamental demúsica de Cundinamarca</t>
  </si>
  <si>
    <t>Se implemento el plan departamental de musica</t>
  </si>
  <si>
    <t>2021004250385</t>
  </si>
  <si>
    <t>Formación, Acompañamiento y seguimiento: municipal, regional ydepartamental a músicos, estudiantes y formadores de las diferentesprácticas, procesos y agrupaciones musicales</t>
  </si>
  <si>
    <t>2020004250368</t>
  </si>
  <si>
    <t>3301122</t>
  </si>
  <si>
    <t>Cofinanciar 12 celebraciones de prácticas artísticas y culturales colectivas.</t>
  </si>
  <si>
    <t>Celebraciones cofinanciadas</t>
  </si>
  <si>
    <t>Realizar 18 Actividades artísticas y culturales colectivas.</t>
  </si>
  <si>
    <t>Se han desarrollado 3 eventos de celebraciones de prácticas artísticas y culturales colectivas.</t>
  </si>
  <si>
    <t>2020004250345</t>
  </si>
  <si>
    <t>3301053</t>
  </si>
  <si>
    <t>Potencializar en 90 municipios el talento cultural y artístico con procesos de formación y dotación.</t>
  </si>
  <si>
    <t>Municipios potencializados con procesos de formación y dotación</t>
  </si>
  <si>
    <t>Formación a formadores, acompañamiento, seguimiento y organizacióntalleres de capacitación municipal, regional y departamental agestores, creadores, artesanos, formadores, artistas y estudiantes delas diferentes prácticas de procesos, presenciales y o virtuales</t>
  </si>
  <si>
    <t xml:space="preserve">Se avanzo en trece procesos de formación literaria en el mismo número de municipios </t>
  </si>
  <si>
    <t>Circulación de los procesos de formación artística</t>
  </si>
  <si>
    <t xml:space="preserve">A la fecha se han contratado 249 formadores para 103 municipios </t>
  </si>
  <si>
    <t>Realizar estrategia de formadores artísticos municipales con lacreación de la coordinación de áreas artísticas en el IDECUT: Artesescénicas (danza y teatro), artes plásticas, literatura, artesvisuales.</t>
  </si>
  <si>
    <t>SUBGERENCIA DE TURISMO</t>
  </si>
  <si>
    <t>3301064</t>
  </si>
  <si>
    <t>Realización Encuentros Pedagógicos de areas artísticas.</t>
  </si>
  <si>
    <t>Se apoyo ncuentros pedagogicos con diferentes municipios</t>
  </si>
  <si>
    <t>Implementar 40 procesos de formación literaria itinerante en los municipios.</t>
  </si>
  <si>
    <t>Procesos de formación literaria implementados</t>
  </si>
  <si>
    <t>A través de 13 procesos de formación literaria, se realizan talleres literarios en estos municipios para atender los diferentes grupos poblacionales en las zonas rurales y urbanas. 
Se logra mayor impacto en grupos infantiles, grupos de la tercera edad y población discapacitada</t>
  </si>
  <si>
    <t>2020004250380</t>
  </si>
  <si>
    <t>3301091</t>
  </si>
  <si>
    <t>Intervenir 30 bienes culturales.</t>
  </si>
  <si>
    <t>Bienes culturales intervenidos</t>
  </si>
  <si>
    <t>Infraestructura Física.</t>
  </si>
  <si>
    <t>Se intervinieron 14 bienes culturales a través de modificación, estudios y diseños y construcción de casas de la cultura e infraestructura cultural</t>
  </si>
  <si>
    <t>3301074</t>
  </si>
  <si>
    <t>Implementar un modelo de gestión pública de cultura.</t>
  </si>
  <si>
    <t>Modelo de gestión pública de cultura implementado</t>
  </si>
  <si>
    <t>Aplicar la normatividad para la transferencia de recursos de laseguridad social del creador y gestor cultural (ley 666 de 2001)</t>
  </si>
  <si>
    <t>Se aplica la normatividad vigente realizando la transferencia de recursos</t>
  </si>
  <si>
    <t>3301095</t>
  </si>
  <si>
    <t>Diseñar e implementar el Sistema Departamental de Información Cultural</t>
  </si>
  <si>
    <t>Se realizaron encuentros mesas provinciales.</t>
  </si>
  <si>
    <t>Promover encuentros y actividades del sector cultural</t>
  </si>
  <si>
    <t>Implementar una estrategia departamental de acompañamiento territorialy asistencia técnica</t>
  </si>
  <si>
    <t xml:space="preserve">La asistencia técnica territorial se cumplió un 224% a lo programado </t>
  </si>
  <si>
    <t>2020004250344</t>
  </si>
  <si>
    <t>3301051</t>
  </si>
  <si>
    <t>Acompañar los servicios básicos bibliotecarios en el 100% de las bibliotecas públicas municipales.</t>
  </si>
  <si>
    <t>Bibliotecas públicas con acompañamiento</t>
  </si>
  <si>
    <t>Estímulos a Bibliotecarios</t>
  </si>
  <si>
    <t xml:space="preserve">Se ha instalado el software Koha en 103 bibliotecas públicas municipales. </t>
  </si>
  <si>
    <t>3301065</t>
  </si>
  <si>
    <t>REALIZAR ESTRATEGIA DE TUTORES REGIONALES</t>
  </si>
  <si>
    <t>A través de 13 procesos de formación literaria, se articulan actividades con las bibliotecas públicas en estos municipios para atender la extensión bibliotecaria en las zonas rurales</t>
  </si>
  <si>
    <t>ENCUENTROS</t>
  </si>
  <si>
    <t xml:space="preserve">Se realizó el Encuentro Departamental de Bibliotecas Públicas de Cundinamarca con la participación de 120 bibliotecarios. </t>
  </si>
  <si>
    <t>Realizar Encuentros de capacitación y fortalecimiento de la RedDepartamental de Bibliotecas Públicas</t>
  </si>
  <si>
    <t>Se ha logrado obtener el beneficio de un total de ochenta y dos (82) bibliotecas públicas con las BRI – Bibliotecas Rurales Itinerantes, seis (6) con el Premio Nacional Daniel Samper Ortega y la biblioteca pública del municipio de Chipaqué ganadora de Iberbibliotecas.</t>
  </si>
  <si>
    <t>3301098</t>
  </si>
  <si>
    <t>DOTACIÓN TECNOLÓGICA</t>
  </si>
  <si>
    <t>Se obtuvieron bibliotecas digitales makina editorial (Micro-servidores llamado “La Cajita” precargados con 330 libros pertenecientes a la Biblioteca Digital Offline de MakeMake), para entregar a cada una de las bibliotecas públicas del departamento.</t>
  </si>
  <si>
    <t>DOTACIÓN DE MATERIALES Y ELEMENTOS PARA BIBLIOTECAS PÚBLICAS</t>
  </si>
  <si>
    <t>Se obtuvieron bibliotecas digitales makina editorial (Micro-servidores llamado “La Cajita” precargados con 330 libros pertenecientes a la Biblioteca Digital Offline de MakeMake), para entregar a cada una de las bibliotecas públicas del departamento</t>
  </si>
  <si>
    <t>2020004250347</t>
  </si>
  <si>
    <t>3302049</t>
  </si>
  <si>
    <t>Cofinanciar 8 proyectos que permitan la socialización y acceso al patrimonio cultural inmaterial.</t>
  </si>
  <si>
    <t>Proyectos cofinanciados</t>
  </si>
  <si>
    <t>Encuentros, capacitación y actividades para la valoración, apropiacióny conocimiento del patrimonio cultural.</t>
  </si>
  <si>
    <t>Se han cofinanciado cinco (5) proyectos que desarrollan actividades para la socialización y acceso al patrimonio cultural, a través de los cuales se ha beneficiado a la comunidad de los municipios de Facatativá, Albán, Sesquilé, Tena y Cota. Mediante las  actividades se socializacón se pretende incrementar el sentido de partenencia de los cundinamarqueses hacia su territorio.Para la consecución de los objetivos trazados en la identificaci+on, rescate y conservación del patrimonio cultural se  suscribieron  de cinco convenios interadministrativos con el fin de beneficiar a los municipios de Facatativá, Tena, Sesquilé, Cota y Albán.</t>
  </si>
  <si>
    <t>2020004250361</t>
  </si>
  <si>
    <t>3302041</t>
  </si>
  <si>
    <t>Intervenir 8 inmuebles de patrimonio material.</t>
  </si>
  <si>
    <t>Inmuebles intervenidos</t>
  </si>
  <si>
    <t>Elaboración de Planes de Manejo Arqueológico para zonas con patrimonioarqueológico identificado.</t>
  </si>
  <si>
    <t>3302073</t>
  </si>
  <si>
    <t>Estudios y Diseños para los Bienes de Interés Cultural.</t>
  </si>
  <si>
    <t>Se han cofinanciado tres( 3) proyectos para la realización de  actividades de preservación y conservación de patrimonio material, a través de los cuales se beneficia la población  de los municipios de Chaguaní, Suesca y Mosquera, ya que  con la intervención y restauración de este patrimonio cultural, se busca incrementar el sentido de partenencia del habitante cundinamarqueses.</t>
  </si>
  <si>
    <t>Obras de restauración, conservación, adecuación y mantenimiento deespacios patrimoniales y culturales.</t>
  </si>
  <si>
    <t>2020004250327</t>
  </si>
  <si>
    <t>3502039</t>
  </si>
  <si>
    <t>Realizar 4 estrategias de prevención de explotación sexual comercial de niños, niñas y adolescentes - ESCNNA, trata de personas y tráfico ilícito.</t>
  </si>
  <si>
    <t>Estrategias de prevención realizadas</t>
  </si>
  <si>
    <t>Procesos pedagógicos, creativos, persistentes y de conciencia socialpara combatir el ESCNNA</t>
  </si>
  <si>
    <t>se llevó a cabo la campaña: “EN CUNDINAMARCA LOS PROTEGEMOS – Cuidar de nuestros niños niñas y adolescentes es responsabilidad de todos” por medio de la cual se buscó generar conciencia de este flagelo en la comunidad. se visitaron 9 municipios: La Vega, Nimaima-(Tobia), Villeta, La Mesa, Anapoima, Girardot, Zipaquirá, Nemocon y Fusagasuga</t>
  </si>
  <si>
    <t>Focalizar la estrategia en zonas de alto riesgo</t>
  </si>
  <si>
    <t>se realizó acompañamiento y capacitación ESCNNA de manera presencial en el municipio de Villeta a los operadores turísticos de la región, en articulación con la Alcaldía Municipal y la Policía de Turismo. Se contó con la participación de 10 personas, 9 de ellas representantes de los operadores turísticos y 1 de ellas integrante de la Policía de Turismo.</t>
  </si>
  <si>
    <t>Trabajo colaborativo entre los gremios, la institucionalidad y laciudadanía de las actividades ilícitas para proteger la niñez contrael ESCNNA</t>
  </si>
  <si>
    <t xml:space="preserve">se llevó a cabo la capacitación virtual ESCNNA con la participación de 12 personas que representaron a los operadores turísticos de los municipios de La Mesa y de La Vega, Cundinamarca. </t>
  </si>
  <si>
    <t>Realizar Acomp 40 procesos bandisticos Realizar el acompañamiento a 40 procesos bandisticos municipales con la banda Sinfónica Juvenil de Cundinamarca.</t>
  </si>
  <si>
    <t>Procesos bandisticos beneficiados a través de la banda sinfónica juvenil</t>
  </si>
  <si>
    <t>Conformación, implementación y funcionamiento de la agrupacióninstitucional Banda Sinfónica Juvenil de Cundinamarca.</t>
  </si>
  <si>
    <t xml:space="preserve">Se realizó acompañamiento y apoyo técnico a 75 municipios de 6, 5 y 4 categoría. A la fecha hemos atendido a más de 2000 personas con la Banda Sinfónica Juvenil de Cundinamarca. </t>
  </si>
  <si>
    <t>Directores de (1) Coro de Cámara y Orfeón, (1) Orquesta de Cámara,(1)Banda Sinfónica.</t>
  </si>
  <si>
    <t>Se dictó el primer curso nivel básico de dirección de bandas y técnicas de ensayo dirigido a más de 40 directores de bandas sinfónicas y bandas musico marciales de Cundinamarca, bajo la dirección del director de la banda sinfónica de Cundinamarca</t>
  </si>
  <si>
    <t>Coordinación de las agrupaciones institucionales: Coro de cámara,Orquesta de cámara, Banda Sinfónica Juvenil y Orfeón de Cundinamarca.</t>
  </si>
  <si>
    <t>Conformación, implementación y funcionamiento de la agrupación institucional Orfeón de Cundinamarca: 
Se realiza acompañamiento y apoyo técnico a 35 municipios de Cundinamarca con el director del Orfeón de Cundinamarca.  A la fecha hemos atendido a más de 800 personas con el maestro director musical del orfeón, coro polifónico de cámara de Cundinamarca y asesor de los procesos y agrupaciones corales desarrollados en los municipios del departamento de Cundinamarca.</t>
  </si>
  <si>
    <t>Apoyo logístico y utilería para el funcionamiento de las agrupacionesinstitucionales: Coro de cámara, Orquesta de cámara, Banda SinfónicaJuvenil y Orfeón de Cundinamarca</t>
  </si>
  <si>
    <t>Apoyo técnico-musical y seguimiento de las agrupaciones corales y bandísticos de Cundinamarca.</t>
  </si>
  <si>
    <t>Apoyo a la circulación de procesos de formación musical, deagrupaciones y prácticas musicales del departamento. Realización deconciertos didácticos con las agrupaciones institucionales, asesoríasy encuentros pedagógicos musicales como herramienta de intercambio deconocimientos y fortalecimiento académico.</t>
  </si>
  <si>
    <t>Realización de conciertos didácticos con las agrupaciones institucionales, asesorías y encuentros pedagógicos musicales como herramienta de intercambio de conocimientos y fortalecimiento académico.</t>
  </si>
  <si>
    <t>Apoyo a la circulación de procesos de formación musical, deagrupaciones y prácticas musicales del departamento.</t>
  </si>
  <si>
    <t>Apoyar 6 procesos que permitan la participación de la población con discapacidad a las prácticas artísticas y culturales.</t>
  </si>
  <si>
    <t>Procesos con la participación de la población con discapacidad a las prácticas artísticas y culturales</t>
  </si>
  <si>
    <t>Promover espacios de integración, inclusión y desarrollo culturalintegral.</t>
  </si>
  <si>
    <t>2020004250318</t>
  </si>
  <si>
    <t>3502055</t>
  </si>
  <si>
    <t>Embellecer 10 centros históricos o sitios atractivos como destinos turísticos.</t>
  </si>
  <si>
    <t>Centros históricos embellecidos</t>
  </si>
  <si>
    <t>Realizar embellecimiento de fachadas y amoblamiento urbano.</t>
  </si>
  <si>
    <t xml:space="preserve">Se firmó convenio con el municipio de Choachí para el embellecimiento del parque principal del municipio con un mural artístico. Con el fin de apoyar la Reactivación económica del municipio a través de un turismo sostenible embelleciendo fachadas de viviendas urbanas del municipio y así lograr el fortalecimiento del ARTE y la CULTURA, posicionando al municipio como un lugar turístico, reconocido en el área de las artes plásticas a nivel municipal, departamental y nacional.  </t>
  </si>
  <si>
    <t>Construcción de nuevos escenarios turísticos.</t>
  </si>
  <si>
    <t>Se firmo convenio con el municipio de Tena para el embellecimiento del centro histórico con el fin de arreglar fachadas y mejoramiento de espacios públicos de la zona. Así mismo con el convenio con Pintuco entraran hacer reformas de color.</t>
  </si>
  <si>
    <t>Realizar mantenimiento, adecuación y dotación de infraestructuraturística que respondan a los contextos territoriales.</t>
  </si>
  <si>
    <t>Con el embellecimiento del centro histórico del municipio de Sesquilé, se definió la propuesta de color con la Fundación Pintuco, a su vez se gestionó con la Empresa Energía los avisos para los establecimientos comerciales, con el fin de tener unificado todo este espacio turístico y cultural. Estas decisiones se trabajaron en conjunto con la comunidad como parte fundamental en la determinación de Pueblo Dorado</t>
  </si>
  <si>
    <t>Apalancar 450 emprended con Touremprender Apalancar 450 emprendedores turísticos con incentivos a través de la estrategia "Touremprender".</t>
  </si>
  <si>
    <t>Emprendedores turísticos con incentivos</t>
  </si>
  <si>
    <t>Incentivar las buenas prácticas de emprendimiento turístico por mediode convocatoria y selección objetiva de mejores proyectos</t>
  </si>
  <si>
    <t>Participación de operadores turísticos en la carpa Casa de la Cultura en Expocundinamarca de los municipios de Silvania, Mosquera, Guatavita, Tabio, Ubaté, Guaduas, Gacheta, Choachi, Viotá, Pacho, Facatativá, San Bernardo, Fusagasugá, Guayabetal, Nimaima, Ubaté, Zipaquirá, Guatavita, Anapoima, Villeta, Tocancipa; para que promocionaran sus productos e hicieran alianza con otros actores del Turismo.</t>
  </si>
  <si>
    <t>2021004250386</t>
  </si>
  <si>
    <t>La promoción artesanal, el desarrollo empresarial y la inclusión productiva, Cundinamarca participo en Expoartesanías que es la feria artesanal de América Latina que busca promover la conservación de los oficios tradicionales con altos estándares de calidad en los productos artesanales para dinamizar y fortalecer el sector artesanal. En el stand de Cundinamarca se dio a conocer trabajos únicos elaborados en madera, talla en madera, en yute, cuero, fieltro; cestería, tejeduría, cerámica, joyería, vidrio soplado, decoración para el hogar, entre otros. Beneficiando a 55 artesanos de los municipios de Cucunuba, Sutatausa, Cota, Facatativá, Mosquera, La Mesa, Guaduas, La Calera, Zipaquirá, Cajicá, Chía Y Tenjo.</t>
  </si>
  <si>
    <t>Implementar un plan de medios para la promoción y difusión de la cultura del departamento.</t>
  </si>
  <si>
    <t>Programa de promoción y difusión de la cultura implementado.</t>
  </si>
  <si>
    <t>Organización y promoción de convocatorias</t>
  </si>
  <si>
    <t xml:space="preserve">Se logró mantener y continuar con el desarrollo del plan de medios, dando una mayor cabida a la publicidad con artesanos, implementando una campaña de sesión de fotos, realización de catálogo, creación de contenidos para la comercialización de sus productos y capacitación para los artesanos en medios digitales.  Acompañamiento con el desarrollo del plan de medios para apoyar el evento de EXPOCUNDINAMARCA </t>
  </si>
  <si>
    <t>Producción de elementos de difusión</t>
  </si>
  <si>
    <t>Implementar en 6 municipios el modelo turístico integral denominado "Pueblos Dorados".</t>
  </si>
  <si>
    <t>Municipios con implementación del modelo turístico integral "Pueblos Dorados"</t>
  </si>
  <si>
    <t>Se fortalecerán 6 destinos en: *Productos turísticos: gastronomía,artesanía, entre otros</t>
  </si>
  <si>
    <t>el cambio de fachadas y de avisos de 35 establecimientos y el cambio de fachada en diferentes casas en color blanco, dorado y color arena de igual manera el cambio del colegio de varones de Sesquilé</t>
  </si>
  <si>
    <t>Servicios: alojamiento, Guianza, seguridad.</t>
  </si>
  <si>
    <t>Se da a conocer los atractivos turísticos del municipio, el impacto que se llevó con esta alianza es conocer los adelantos del proyecto en la línea 1 “todos a decorar y hacer parte” con el mural que cuenta la historia del dorado, conocer más sobre la historia de Sesquilé para los voluntarios de la universidad los Andes, y así continuar con su voluntariado en literatura.</t>
  </si>
  <si>
    <t>Infraestructura, señalización, Pit</t>
  </si>
  <si>
    <t>Apoyo en el cambio de fachadas y de avisos de 35 establecimientos y el cambio de fachada en diferentes casas en color blanco, dorado y color arena</t>
  </si>
  <si>
    <t>Formación y acompañamiento con propósito: identidad, buenas prácticas,formalización y certificación.</t>
  </si>
  <si>
    <t>Se logró la interacción con la finalización del mural que va estar situada en la escuela de varones y se comienza con el cambio de afiches. Donados por la empresa de energía.</t>
  </si>
  <si>
    <t>2020004250324</t>
  </si>
  <si>
    <t>3502046</t>
  </si>
  <si>
    <t>Impulsar el reconocimiento gastronómico de 50 restaurantes cundinamarqueses a través de la estrategia "Sabores de Cundinamarca".</t>
  </si>
  <si>
    <t>Restaurantes con reconocimiento gastronómico</t>
  </si>
  <si>
    <t>Capacitar al sector gastronomico</t>
  </si>
  <si>
    <t>En el marco de Expocundinamarca se llevó a cabo la presentación del libro “Sabores de Cundinamarca”, una obra que recopila lo mejor de la gastronomía del departamento. La publicación es producto de un trabajo de investigación a diferentes lugares de los 116 municipios del territorio, en especial a las cocinas de sectores rurales y restaurantes, artífices de recetas, con insumos originarios de cada finca, en medio de relatos extraordinarios y estudiando todas las variantes.</t>
  </si>
  <si>
    <t>Impuls 500 actores turist región Cund-Bogotá Impulsar 500 actores del sector turismo del área de influencia de los productos y rutas turísticas de alta calidad en el marco de la región Cundinamarca - Bogotá.</t>
  </si>
  <si>
    <t>Operadores turísticos impulsados</t>
  </si>
  <si>
    <t>Participar en Ruedas de negocios y ferias para conectar la oferta dela demanda</t>
  </si>
  <si>
    <t>Acompañamiento Técnico Intercambio de aprendizajes y plan padrino parael proceso de organización de Operadores Turísticos</t>
  </si>
  <si>
    <t xml:space="preserve">Desarrollo de 32 recorridos de los Fam trip, con una participación de 423 personas, donde se han recorrido 5 diferentes rutas por el departamento de Cundinamarca, contribuyendo a la reactivación económica en el sector turismo.
Se ha logrado una reactivación turística, para las empresas que prestan los diferentes servicios de alimentación, recorridos, Guianza y demás en el desarrollo de cada uno de los Fam trip </t>
  </si>
  <si>
    <t>Acompañamiento técnico, intercambio de aprendizajes y plan padrinopara la consolidación de los 5 centros piloto(Ubaque-Ubalá-Venecia-Anolaima-La Peña) y la implementación de nuevasposadas.</t>
  </si>
  <si>
    <t>Se realizo jornada con prestadores de servicio turistico no formalizados a conocer Tienda Kuna Mya y charla con Cámara de Comercio de Bogotá y Viceministerio de Turismo para incentivarlos a la formalización, a la cual participaron 20 prestadores.
A su vez se presentó a los hoteleros de Bogotá la Tienda de Cundinamarca como alternativa de promoción del departamento para sus huéspedes, con una participación de 15 hoteles.</t>
  </si>
  <si>
    <t>Brindar AT 10 mpios PD turístico. Brindar asistencia técnica a 10 municipios en la construcción o actualización de Planes de Desarrollo turístico municipal</t>
  </si>
  <si>
    <t>municipios con asistencia técnica en Planes de Desarrollo turístico</t>
  </si>
  <si>
    <t>Identificar la vocación turística y construir la visión</t>
  </si>
  <si>
    <t xml:space="preserve">Se dio asesoría y acompañamiento territorial a los municipios de, Madrid, Suesca, Junín, Villeta, La Mesa y Guasca para, revisión de plan de desarrollo turístico de estos municipios.  </t>
  </si>
  <si>
    <t>Acompañamiento y asistencia técnica para que los actores delterritorio construyan de manera conjunta, y articulada los planesestratégicos de turismo</t>
  </si>
  <si>
    <t>Balance de fortalezas y debilidades</t>
  </si>
  <si>
    <t>Se recibe plan de desarrollo turístico municipal por parte del municipio de Guatavita para revisión y posterior radicación ante concejo municipal.</t>
  </si>
  <si>
    <t>Levantamiento de inventarios</t>
  </si>
  <si>
    <t>Definición de productos y servicios</t>
  </si>
  <si>
    <t>Diseño de estrategias de medios y marketing</t>
  </si>
  <si>
    <t>Monitoreo, seguimiento y evaluación y fortalecimiento institucional</t>
  </si>
  <si>
    <t>3502015</t>
  </si>
  <si>
    <t>Formar 200 guías turísticos bilingües Formar 200 guías turísticos en habilidades y capacidades tecnológicas y bilingüismo.</t>
  </si>
  <si>
    <t>Guías turísticos formados con capacidades tecnológicas y bilingüismo</t>
  </si>
  <si>
    <t>Cautivar el interés para titularse como guía turístico por lasoportunidades de homologación y una oferta flexible, adecuada al nivelde conocimiento, disponibilidad de horario y método de estudio</t>
  </si>
  <si>
    <t>En bilingüismo se dio inicio al ciclo 6 con 105 estudiantes de la siguiente manera: 
(3) B1.6 = 53 estudiantes  
(1) A2.3 = 16 estudiantes 
(1) A2.2 = 18 estudiantes 
(1) A1.2 = 18 estudiantes 
Total = 105</t>
  </si>
  <si>
    <t>Conciencia ciudadana y firma de compromiso para asumir conresponsabilidad la oportunidad de aprendizaje</t>
  </si>
  <si>
    <t>Monitoreo al proceso de formación para tomar correctivos a tiempo yevitar la deserción.</t>
  </si>
  <si>
    <t>Con este ciclo se da por terminado el convenio con el colombo americano</t>
  </si>
  <si>
    <t>3502005</t>
  </si>
  <si>
    <t>Cofin 150 eventos trayectoria turística Cofinanciar 150 eventos de trayectoria turística para impulsar la competitividad del sector.</t>
  </si>
  <si>
    <t>Eventos de trayectoria turística cofinanciados</t>
  </si>
  <si>
    <t>Incentivar la presencia de turistas</t>
  </si>
  <si>
    <t>Se apoyo a municipios con eventos turísticos, los cuales permitieron la reactivación turística y dinamización económica para el departamento a través de la promoción de sus destinos.</t>
  </si>
  <si>
    <t>2020004250293</t>
  </si>
  <si>
    <t>Cofinanciar 200 eventos de trayectoria en el cuatrienio que impulsen el turismo, la cultura tradicional y la circulación de artistas departamentales.</t>
  </si>
  <si>
    <t>Eventos de trayectoria cofinanciados</t>
  </si>
  <si>
    <t>Soporte Operativo de los eventos</t>
  </si>
  <si>
    <t xml:space="preserve">A través de convenios interadministrativos se apoyaron eventos culturales y artísticos en actividades como soporte operativo, premiación, promoción y difusión, como parte de la reactivación del sector promoviendo y estimulando el talento local, la creación, producción, formulación y circulación artística. </t>
  </si>
  <si>
    <t>Premiación para el estímulo del artista</t>
  </si>
  <si>
    <t>Se cofinanciaron 25 eventos beneficiando a los municipios de San Antonio del Tequendama, Sutatausa, El Colegio,  Anolaima, Bituima, Ubaque, Medina, Vianí, Gama, San Bernardo, Facatativá, Gachancipá, Tabio, Nemocón, Pandi, Simijaca, Venecia, Guayabal de Siquima, Supata, Villapinzón, Caqueza, Cachipay, El Colegio, Une y San Juan de Rioseco. Los eventos generan un gran impacto en la reactivación económica y crea espacios de recreación y aprendizaje en los participantes.</t>
  </si>
  <si>
    <t>Difusión y publicidad de eventos</t>
  </si>
  <si>
    <t>3301054</t>
  </si>
  <si>
    <t>Entregar 1.500 estímulos para la concertación, circulación, generación de servicios, productos, conocimiento, emprendimientos, industrias, talentos culturales y atención de emergencias.</t>
  </si>
  <si>
    <t>Estímulos entregados.</t>
  </si>
  <si>
    <t>Diseñar y Organizar convocatorias de estímulos (Corazonarte) y laimplementación del programa departamental de concertación Cultural</t>
  </si>
  <si>
    <t>Se entregaron 160 estímulos a agentes culturales de las áreas artísticas de artes plásticas y visuales, música, teatro y circo, danzas, literatura, patrimonio, bibliotecas, comunicaciones, cinematografía y artes audiovisuales, gestión cultural e industrias creativas y culturales</t>
  </si>
  <si>
    <t>Adjudicar y entregar 1.500 Estímulos</t>
  </si>
  <si>
    <t>3301073</t>
  </si>
  <si>
    <t>Potencializar 40 procesos creativos culturales contemporáneos.</t>
  </si>
  <si>
    <t>Procesos creativos culturales contemporáneos potencializados</t>
  </si>
  <si>
    <t>Formación, comercialización y ruedas de negocios: Cinematografía,creación, circulación, organización de grupos de interés.</t>
  </si>
  <si>
    <t>Acompañamiento y asesoría a 52 municipios en la formulación de proyectos, en donde 24 cuentan con el aval de la Corporación para el desarrollo de la economía cultural y creativa de Colombia CoCrea, para que puedan buscar aportantes para la ejecución de los proyectos. 
Para lograr el enlace entre proyectos y empresas aportantes hemos planeado 5 Ruedas de Negocios en donde se pretende exponer y socializar con líderes empresarios de la región los proyectos en mención</t>
  </si>
  <si>
    <t>Impulsar 6 industrias culturales innovadoras alrededor de los Pueblos Dorados.</t>
  </si>
  <si>
    <t>Industrias culturales innovadoras impulsadas alrededor de los pueblos dorados</t>
  </si>
  <si>
    <t>Formular programa de Emprendimiento cultural con la creación de nodosde industria creativa alrededor de las áreas de economía naranja</t>
  </si>
  <si>
    <t>Se han apoyado con asesoría y acompañamiento a las industrias culturales innovadoras en los municipios de Sesquilé, Tena y Guatavita donde se pretende mejorar la capacidad cultural pública y privada mediante la formulación de proyectos que permitan el desarrollo de la productividad y sostenibilidad del sector cultural con el objetivo de fortalecer y consolidar el tejido empresarial en el Departamento.</t>
  </si>
  <si>
    <t>Impulsar 10 líneas de emprendimientos artesanales de tradición ancestral desarrollados en el departamento.</t>
  </si>
  <si>
    <t>Emprendimientos artesanales de tradición impulsados</t>
  </si>
  <si>
    <t>Promocionar iniciativas apoyadas</t>
  </si>
  <si>
    <t>Se impulsaron las  9 lineas artesanales de Cesteria, Tejeduría, Cerámica, Trabajo en madera, Joyería, Alfarería, Orfebrería, Totumo, Trabajo en cuero, Marroquinería</t>
  </si>
  <si>
    <t>Asesorar y desarrollar proyectos de emprendimiento, innovación eindustrial creativa .</t>
  </si>
  <si>
    <t>350 Artesanos del departamento  de Cundinamarca en 33 Municipios beneficiados con Fortalecimiento artesanal,módulos de producción, diseño y comercialización</t>
  </si>
  <si>
    <t>Estructurar un megaproyecto de infraestructura turística en la región Cundinamarca - Bogotá.</t>
  </si>
  <si>
    <t>Megaproyecto de infraestructura turística estructurado</t>
  </si>
  <si>
    <t>Formalizar la población local para que protagonice su rol de anfitriónamable y confiable.</t>
  </si>
  <si>
    <t>3502058</t>
  </si>
  <si>
    <t>Potencializar siete 7 atractivos turísticos en el marco de la región Cundinamarca - Bogotá.</t>
  </si>
  <si>
    <t>Atractivos turísticos potencializados en la región Bogotá - Cundinamarca</t>
  </si>
  <si>
    <t>Mejoramiento de vías para el acceso a los atractivos turísticos</t>
  </si>
  <si>
    <t xml:space="preserve"> convenios con seis (6) municipios con el fin de apoyarlos en la adecuación de un atractivo turístico del municipio. Los cuales se encuentran en ejecución.
Ubaté: plan de señalización del cerro de la Teta.
Chipaque: Suministro e instalación de un letrero 3D y mobiliario urbano para el mejoramiento de la zona turística.
Facatativá: Adecuación de un puente en el atractivo turístico Parque Arqueológico piedras del Tunjo.
Guayabal de Síquima: suministro e instalación de la señalización turística
Tibacuy: Suministro e instalación de letreros monumentales 3D turísticos para el casco urbano de Tibacuy y centros poblados de Cumaca y bateas.
Guayabetal: Dotación de equipos y señalización para el funcionamiento de un Punto De Información Turística-PIT
 Se beneficiaron 6 municipios Ubaté, Chipaque, Facatativá, Guayabal De Síquima, Tibacuy y Guayabetal</t>
  </si>
  <si>
    <t>Implementar senderos interpretativos desde principios desostenibilidad</t>
  </si>
  <si>
    <t>convenios con seis (6) municipios con el fin de apoyarlos en la adecuación de un atractivo turístico del municipio. Los cuales se encuentran en ejecución.
Ubaté: plan de señalización del cerro de la Teta.
Chipaque: Suministro e instalación de un letrero 3D y mobiliario urbano para el mejoramiento de la zona turística.
Facatativá: Adecuación de un puente en el atractivo turístico Parque Arqueológico piedras del Tunjo.
Guayabal de Síquima: suministro e instalación de la señalización turística
Tibacuy: Suministro e instalación de letreros monumentales 3D turísticos para el casco urbano de Tibacuy y centros poblados de Cumaca y bateas.
Guayabetal: Dotación de equipos y señalización para el funcionamiento de un Punto De Información Turística-PIT
 Se beneficiaron 6 municipios Ubaté, Chipaque, Facatativá, Guayabal De Síquima, Tibacuy y Guayabetal</t>
  </si>
  <si>
    <t>Recuperación de los caminos de tradición histórica</t>
  </si>
  <si>
    <t>r convenios con seis (6) municipios con el fin de apoyarlos en la adecuación de un atractivo turístico del municipio. Los cuales se encuentran en ejecución.
Ubaté: plan de señalización del cerro de la Teta.
Chipaque: Suministro e instalación de un letrero 3D y mobiliario urbano para el mejoramiento de la zona turística.
Facatativá: Adecuación de un puente en el atractivo turístico Parque Arqueológico piedras del Tunjo.
Guayabal de Síquima: suministro e instalación de la señalización turística
Tibacuy: Suministro e instalación de letreros monumentales 3D turísticos para el casco urbano de Tibacuy y centros poblados de Cumaca y bateas.
Guayabetal: Dotación de equipos y señalización para el funcionamiento de un Punto De Información Turística-PIT
 Se beneficiaron 6 municipios Ubaté, Chipaque, Facatativá, Guayabal De Síquima, Tibacuy y Guayabetal</t>
  </si>
  <si>
    <t>Implementar 20 alojamientos rurales “Posadas turísticas" en el marco de la región Cundinamarca - Bogotá.</t>
  </si>
  <si>
    <t>Alojamientos rurales "Posadas turísticas" implementadas</t>
  </si>
  <si>
    <t>marketing de promoción y posicionamiento del alojamiento rural de"Posadas turísticas"</t>
  </si>
  <si>
    <t>se realizó plan de medios y promoción de las 10 posadas de la red mediante programas radiales en blu radio y televisión con caracol internacional, también con un influencer (deviajeconjuank).</t>
  </si>
  <si>
    <t>Generar valor agregado con servicios alternativos en las Posadasturísticas</t>
  </si>
  <si>
    <t>Acompañamiento, cofinanciación y acciones para adecuación de susviviendas</t>
  </si>
  <si>
    <t xml:space="preserve">Se da finalización al curso con la universidad Externado de Colombia, capacitaciones que fueron dirigidas a los propietarios de las posadas turísticas (15) </t>
  </si>
  <si>
    <t>Focalización de proyectos elegibles con prioridad para mujeres cabezade familia.</t>
  </si>
  <si>
    <t xml:space="preserve">se realizó plan de medios y promoción de las 10 posadas de la red mediante programas radiales en blu radio y televisión con caracol internacional, también con un influencer (deviajeconjuank).
</t>
  </si>
  <si>
    <t>Implementar 5 productos turísticos Implementar 5 productos turísticos para fortalecer las rutas turísticas del departamento de Cundinamarca</t>
  </si>
  <si>
    <t>Productos turísticos implementados</t>
  </si>
  <si>
    <t>Fortalecer los productos turísticos con más oportunidad en el Departamento 1)Ruta Leyenda el Dorado. 2) Agroturismo y ecoturismo. 3)Turismo Cultural 4)Salud y Bienestar 5) Artesanías: a.Identificación del escenario potenciales ymás listos; b. fortalecer las iniciativas en diseño, organización y mercado; c.Articular la oferta turística; d. Trabajar en áreas de influencia de atractivosancla</t>
  </si>
  <si>
    <t>Se realizo el IV Encuentro de Puntos de Información Turística PIT con capacitaciones a cargo de la Policía de Turismo, Consejería Presidencial para la Participación de las Personas con Discapacidad para el turismo accesible y Viceministerio de turismo, sobre el programa de turismo responsable, turismo accesible, y legalización de operadores y prestadores de turismo, con una participación de 29 PIT.</t>
  </si>
  <si>
    <t>Fortalecer los productos turísticos con más vocación en el Departamento: 1)Biciturismo 2) Aviturismo 3) Turismo de Aventura 4)Gastronomíaa. Identificación del escenario potenciales y más listos b. fortalecer lasiniciativas en diseño, organización y mercado c. Articular la oferta turísticad. Trabajar en áreas de influencia de atractivos ancla</t>
  </si>
  <si>
    <t>Se encuentra en funcionamiento CATO en la página https://detour.cundinamarca.gov.co/home actualizada y habilitada para poder cargar información turística actual de los 116 municipios y los destinos imperdibles, también se encuentran disponibles las app en Google play y app store.</t>
  </si>
  <si>
    <t>Fortalecer los productos turísticos con más oportunidad en el Departamento 1)Ruta Leyenda el Dorado. 2) Agroturismo y ecoturismo. 3)Turismo Cultural 4)Salud y Bienestar 5) Artesanías: a.Identificación del escenario potenciales ymás listos b. fortalecer las iniciativas en diseño, organización y mercadoc. Articular la oferta turística d. Trabajar en áreas de influencia deatractivos ancla</t>
  </si>
  <si>
    <t>Impulsar la legalización de 100 empresarios turísticos (RNT-prestadores turísticos en Normas Técnicas Sectoriales NTS).</t>
  </si>
  <si>
    <t>Empresarios turísticos legalizados</t>
  </si>
  <si>
    <t>Implementaremos programas de formación y acompañamiento de la mano conempresarios y emprendedores para que cumplan con la regulaciónvigentes en materia de turismo</t>
  </si>
  <si>
    <t>A partir del seguimiento continuo a los prestadores informales, se logra que 51 de estos obtengan su registro nacional de turismo, cumpliendo de esta manera con la meta propuesta para la vigencia 2021 que era de 35 prestadores con RNT</t>
  </si>
  <si>
    <t>Brigadas de apoyo en las cabeceras municipales</t>
  </si>
  <si>
    <t>Se da comienzo a la fase 2 de mercadeo y promoción de posadas junto con las entregas de dotación y la adecuación de las posadas turísticas.</t>
  </si>
  <si>
    <t>Realizar 3 alianzas para fortalecer la seguridad, la movilidad y la capacidad de gestión turística en el marco de la Región Cundinamarca - Bogotá.</t>
  </si>
  <si>
    <t>Alianzas para el fortalecimiento de la gobernanza implementadas</t>
  </si>
  <si>
    <t>Establecimiento de agendas de interés turístico común relacionadas con:*Gestión de destinos *Infraestructura para el turismo *Estrategias de mercadeo*Desarrollo empresarial entre otros.</t>
  </si>
  <si>
    <t>Se firmó el convenio marco entre el Instituto Distrital De Turismo y El Instituto Departamental de Cultura y Turismo de Cundinamarca, para el desarrollo de acciones que propendan a impulsar el turismo sostenible, responsable, incluyente, inteligente y productivo en Bogotá y Cundinamarca.
Se firmo memorando de entendimiento entre el Idecut y la Cámara de Comercio de Bogotá, como alianza estratégica para fortalecer gestión turística para que contribuya al desarrollo, la competitividad, el fortalecimiento y reactivación económica del sector turístico en provincias como Sabana Centro, Sumapaz, Almeidas, Guavio, Oriente y Ubaté</t>
  </si>
  <si>
    <t>Participar en 20 eventos de carácter internacional, nacional o regional con operadores turísticos.</t>
  </si>
  <si>
    <t>Eventos Internacionales, nacionales y regional en los que se participa con operadores turísticos</t>
  </si>
  <si>
    <t>Eventos de turismo Internacional, Nacional o Regional</t>
  </si>
  <si>
    <t xml:space="preserve">Participación en Expocundinamarca 
Se apoyo el evento expotravel realizando un acto de apertura en la Catedral de Sal de Zipaquirá 
Participación de operadores turísticos en la carpa Casa de la Cultura en Expocundinamarca </t>
  </si>
  <si>
    <t>Implementar 4 estrategias de promoción, comunicación y marketing turístico en el marco de la región Cundinamarca- Bogotá.</t>
  </si>
  <si>
    <t>Estrategias de promoción, comunicación y marketing turístico implementadas</t>
  </si>
  <si>
    <t>Estrategias de promoción, comunicaciones y marketing</t>
  </si>
  <si>
    <t>Se dió apertura a la tienda Cundinamarca “Kuna Mya” en la ciudad de Bogotá el mágico espacio que recopila todos los encantos, tradiciones, sabores y saberes de nuestra Cundinamarca; contando con una línea artesanal que hace parte del esfuerzo de capacitación y de apoyo a 104 artesanos</t>
  </si>
  <si>
    <t>Campañas de promoción digital</t>
  </si>
  <si>
    <t>Se encuentra en funcionamiento CATO en la página https://detour.cundinamarca.gov.co/home actualizada y habilitada para poder cargar información turística actual de los 116 municipios y los destinos imperdibles, también se encuentran disponibles la app en Google play y app store.</t>
  </si>
  <si>
    <t>1220 - 1223</t>
  </si>
  <si>
    <t>INST. DEPARTAMENTAL DE CULTURA TURISMO con recursos INSTITUTO DE INFRAESTRUCTURA .I.C.C.U</t>
  </si>
  <si>
    <t>3301088</t>
  </si>
  <si>
    <t>SUBGERENCIA DE INFRAESTRUCTURA</t>
  </si>
  <si>
    <t>1223</t>
  </si>
  <si>
    <t>INSTITUTO DE INFRAESTRUCTURA .I.C.C.U</t>
  </si>
  <si>
    <t>40</t>
  </si>
  <si>
    <t>4002</t>
  </si>
  <si>
    <t>2020004250378</t>
  </si>
  <si>
    <t>4002019</t>
  </si>
  <si>
    <t>Intervenir 85.000 m2 de espacio público.</t>
  </si>
  <si>
    <t>M2 de espacio público intervenidos</t>
  </si>
  <si>
    <t>SUBGERENCIA DE CONSTRUCCIONES</t>
  </si>
  <si>
    <t>La construcción de espacio público (andenes, peatonales y césped) para la reubicación parcial del municipio de Útica, permitio el avance del 20% en la Meta.</t>
  </si>
  <si>
    <t>1223 - 1108</t>
  </si>
  <si>
    <t>22</t>
  </si>
  <si>
    <t>2201</t>
  </si>
  <si>
    <t>Diseñ</t>
  </si>
  <si>
    <t>Gestión de proyectos a nivel local y nacional, y seguimiento y controla la ejecución de proyectos.</t>
  </si>
  <si>
    <t>2020004250189</t>
  </si>
  <si>
    <t>Mejorar 350 kilómetros de vías de primer orden.</t>
  </si>
  <si>
    <t>Km mejorados</t>
  </si>
  <si>
    <t>Proyectos viales concesionados y no concesionados</t>
  </si>
  <si>
    <t>SUBGERENCIA DE CONCESIONES</t>
  </si>
  <si>
    <t>El mejoramiento de 100 Km de vías de primer orden, contribuye a la actividad mejorando la transitabilidad y seguridad en las vías con tercer carril y segunda calzada, que propician mayor conectividad y reducción en los tiempos de desplazamiento.</t>
  </si>
  <si>
    <t>2402</t>
  </si>
  <si>
    <t>2020004250195</t>
  </si>
  <si>
    <t>2402118</t>
  </si>
  <si>
    <t>Elaborar estudios y diseños de 300 km para proyectos de infraestructura vial.</t>
  </si>
  <si>
    <t>Km de infraestructura vial con estudios y diseños</t>
  </si>
  <si>
    <t>Interventoria a los Estudios y Diseños contribuye a realizar seguimiento y control sobre los prodcutos entregados para intervencio de la malla vial.</t>
  </si>
  <si>
    <t>Estudios y diseños</t>
  </si>
  <si>
    <t>Estudios y diseños a 124,86 Km de vías en el Departamento contribuye a desarrollar proyectos de infraestructura víal mas competitivos y confiables.</t>
  </si>
  <si>
    <t>2020004250196</t>
  </si>
  <si>
    <t>2402006</t>
  </si>
  <si>
    <t>Mejorar 270 kilómetros de vías de segundo orden.</t>
  </si>
  <si>
    <t>Gestión ambiental</t>
  </si>
  <si>
    <t>Permite desarrollar los proyectos con los procesos ambientales sostenibles.</t>
  </si>
  <si>
    <t>Garantiza la ejecucion de las obras de segundo orden del Departamento.</t>
  </si>
  <si>
    <t>Contribuye en el mejoramiento de las vías secundarias del Departamento.</t>
  </si>
  <si>
    <t>Gestión predial</t>
  </si>
  <si>
    <t>Gestión integral predial contribuye a la adquisición de predios para el desarrollo de los proyectos de mejoramiento de las vías.</t>
  </si>
  <si>
    <t>2020004250213</t>
  </si>
  <si>
    <t>2402025</t>
  </si>
  <si>
    <t>Recaudo de las tasas de peaje, la operación, el mantenimiento, la organización, el equipamiento y la gestión total de las estaciones de peaje en vías no concesionadas a cargo del ICCU, contribuye a al desarrollo de actividades de infraestructura física.</t>
  </si>
  <si>
    <t>2020004250188</t>
  </si>
  <si>
    <t>2402018</t>
  </si>
  <si>
    <t>Rehabilitar 130 kilómetros de vías de segundo orden.</t>
  </si>
  <si>
    <t>Km rehabilitados</t>
  </si>
  <si>
    <t>km</t>
  </si>
  <si>
    <t>La rehabilitación de vías de segundo orden, contribuye a la mitigación de los sitios inestables garantizando la seguridad vial del Departamento.</t>
  </si>
  <si>
    <t>Garantiza la rehabilitación y mantenimiento de tramos viales en vías secundarias del Departamento de Cundinamarca.</t>
  </si>
  <si>
    <t>2402027</t>
  </si>
  <si>
    <t>Operación y administración de peajes</t>
  </si>
  <si>
    <t>Con el desarrollo de la gestión se permite realizar estudios que contribuyen a la ejecución del Plan 500 para la rehabilitación y mantenimiento rutinario de la red secundaria del departamento de Cundinamarca.</t>
  </si>
  <si>
    <t>Peajes ICCU</t>
  </si>
  <si>
    <t>Gestión de proyectos a nivel local y nacional y seguimiento a la ejecución de proyectos</t>
  </si>
  <si>
    <t>2020004250192</t>
  </si>
  <si>
    <t>2402021</t>
  </si>
  <si>
    <t>Mantener 1.000 kilómetros de vías departamentales pavimentadas.</t>
  </si>
  <si>
    <t>Km intervenidos</t>
  </si>
  <si>
    <t>Gestión de proyectos a nivel local y nacional y seguimiento a laejecución de proyectos</t>
  </si>
  <si>
    <t>Prestación de servicios contribuye a la ejecución oportuna de los proyectos viales.</t>
  </si>
  <si>
    <t>Servicios de evaluación y seguimiento ambiental</t>
  </si>
  <si>
    <t>Infraestructura fisica</t>
  </si>
  <si>
    <t>Gerencia integral para el proyecto rehabilitación  y mantenimiento rutinario de la red secundaria del departamento de Cundinamarca, se contribuye al mantenimiento de la infraestructura vial de 1.496,46 Km en la vigencia 2021</t>
  </si>
  <si>
    <t>Los diseños de puentes en concreto reforzado contribuye a la adecuada intervención de conexiones viales.</t>
  </si>
  <si>
    <t>Mantener 10.000 kilómetros de vías de segundo y tercer orden, en afirmado.</t>
  </si>
  <si>
    <t>Implementación del Modelo Integral de Mantenimiento - Combos demaquinaria</t>
  </si>
  <si>
    <t>Km</t>
  </si>
  <si>
    <t>El mantenimiento de 5.303,34 Km de vías de segundo y tercer orden en afirmado, con la atención y prevención de emergencias viales, así mismo, la operación de combos de maquinaria que contribuyen al mantenimiento de las vías existentes en afirmado en las diferentes provincias del Departamento.</t>
  </si>
  <si>
    <t>La Interventoría contribuye para que la operación y mantenimiento de la maquinaria pesada a cargo del ICCU, opere de manera efectiva y avance en el mantenimiento vial.</t>
  </si>
  <si>
    <t>2402112</t>
  </si>
  <si>
    <t>Los combos de maquinaria contribuyen al mejoramiento y mantenimiento de la red vial secundaria y terciaria del Departamento para mejorar la transitabilidad y auge de la economía del sector.</t>
  </si>
  <si>
    <t>2020004250197</t>
  </si>
  <si>
    <t>2401017</t>
  </si>
  <si>
    <t>Intervenir 220 puentes.</t>
  </si>
  <si>
    <t>Puentes intervenidos</t>
  </si>
  <si>
    <t>Gestión predial para la adquisición de dos predios y compra lote de terreno segregado, contibuye a la intervención de puentes en el Departamento.</t>
  </si>
  <si>
    <t xml:space="preserve"> La intervenvión de 55 puentes en el departamento con obras de construcción y mejoramiento, contribuye al mejormaiento de las condiciones de conectividad y reduce los tiempos de desplazamiento. </t>
  </si>
  <si>
    <t>Estudios y Diseños para garantizar la correcta ejecuión de obras en los puentes.</t>
  </si>
  <si>
    <t>2020004250191</t>
  </si>
  <si>
    <t>2409046</t>
  </si>
  <si>
    <t>Atender el 100% de las emergencias viales presentadas en el departamento.</t>
  </si>
  <si>
    <t>Emergencias Atendidas</t>
  </si>
  <si>
    <t>Porcentaje</t>
  </si>
  <si>
    <t xml:space="preserve">Atención del 100% de las emeregencias viales presentadas en el Departamento, garantizando la transitabilidad y mejorando la seguridad vial. </t>
  </si>
  <si>
    <t>Interventoría técnica y administrativa</t>
  </si>
  <si>
    <t>Interventoria prevención de emergencias viales y de puentes</t>
  </si>
  <si>
    <t>2020004250185</t>
  </si>
  <si>
    <t>2402114</t>
  </si>
  <si>
    <t>Mejorar 80.000 m2 de vías urbanas Mejorar 80.000 m2 de vías urbanas en el departamento.</t>
  </si>
  <si>
    <t>Metros cuadrados intervenidos</t>
  </si>
  <si>
    <t>m2</t>
  </si>
  <si>
    <t xml:space="preserve">Con la ejecución de obras de mejoramiento en 23.999,53 m2 de vías urbanas contribuye al mejoramiento de las condiciones de la infraestructura vial en el casco urbano de los municipios del Departamento, y permitiendo una mejor transitabilidad al interior de cada entidad territorial. </t>
  </si>
  <si>
    <t>2402042</t>
  </si>
  <si>
    <t>Construir 1.050.000 m2 placa huella Construir 1.050.000 de m2 de placa huella.</t>
  </si>
  <si>
    <t xml:space="preserve"> La construcción de  200.003,72 m2 de placa huella en las diferentes provincias del Departamento, contribuye al mejoramiento de las condiciones de la red terciaria Departamental, las condiciones de conectividad y transitabilidad, fomentando las dinámicas competitivas y mejorando la calidad de vida de los habitantes de Cundinamarca. </t>
  </si>
  <si>
    <t>1230</t>
  </si>
  <si>
    <t>AGENCIA CATASTRAL DE CUNDINAMARCA</t>
  </si>
  <si>
    <t>2021004250345</t>
  </si>
  <si>
    <t>0406016</t>
  </si>
  <si>
    <t>Realizar actualizac. catastral 25 mpios Realizar la actualización catastral en 25 municipios del departamento de Cundinamarca</t>
  </si>
  <si>
    <t>Realizar aseguramiento de la calidad de los procesos de actualizacióncatastral</t>
  </si>
  <si>
    <t>GERENCIA AGENCIA CATASTRAL DE CUNDINAMARCA</t>
  </si>
  <si>
    <t xml:space="preserve">Esta actividad no fue contratada en el año 2021, por cuanto la supervisión inicialmente la asumio la agencia catastral.. </t>
  </si>
  <si>
    <t>Realizar proceso de actualización catastral en los municipios de lajurisdicción</t>
  </si>
  <si>
    <t>Mcp</t>
  </si>
  <si>
    <t>CAR</t>
  </si>
  <si>
    <t>Realizar la adquisición de insumos primarios cartográficos para eldesarrollo del proyecto de actualización catastral con enfoquemultipropósito</t>
  </si>
  <si>
    <t>0406003</t>
  </si>
  <si>
    <t>Realizar 30000 trámit. conserv catastral Realizar 30.000 trámites de conservación catastral en el departamento de Cundinamarca</t>
  </si>
  <si>
    <t>Trámites de conservación catastral realizados</t>
  </si>
  <si>
    <t>Desarrollo de plataforma tecnológica para la gestión catastral</t>
  </si>
  <si>
    <t>Realizar visitas de campo, de acuerdo a la demanda en función delproceso de conservación catastral</t>
  </si>
  <si>
    <t>1231</t>
  </si>
  <si>
    <t>AGENCIA DE CUND PARA LA PAZ Y LA CONVIVE</t>
  </si>
  <si>
    <t>2020004250480</t>
  </si>
  <si>
    <t>Dllar sist estrat consolidación de paz. Desarrollar un sistema estratégico para la consolidación de la paz en Cundinamarca.</t>
  </si>
  <si>
    <t>Sistema estratégico desarrollado</t>
  </si>
  <si>
    <t>Formulación de Política Pública</t>
  </si>
  <si>
    <t>SUBGERENCIA TÉCNICA ACPC</t>
  </si>
  <si>
    <t>se consolido y envió documento a la universidad de Cundinamarca  con el fin de que esta universidad presente una propuesta para la segunda etapa de recolección de información diagnóstica para la Formulación de la Política Pública que tiene como objetivo "Identificar, analizar y priorizar los problemas, necesidades, que se presentan en el departamento de Cundinamarca respecto a la construcción de paz desde la perspectiva de las comunidades</t>
  </si>
  <si>
    <t>consejos territoriales de paz</t>
  </si>
  <si>
    <t>Se realizó asistencia técnica para la creación y actualización de los CMPRC</t>
  </si>
  <si>
    <t>sistema de monitoreo y análisis de conflictividades</t>
  </si>
  <si>
    <t>Se consolido y envió documento a la universidad de Cundinamarca con el fin de que esta universidad presente una propuesta para operar plan piloto del sistema de monitoreo que tiene como objetivo "Identificar y analizar las conflictividades sociales territoriales, y su vinculación con movilizaciones sociales y alteración de la orden pública presentada durante el 2021 en diez municipios del Departamento con mayor presencia de ellas. Se firmó Contrato interadministrativo entre ACPC y Red Colombiana de Instituciones de Educación Superior - EDURED, Se terminó a entera satisfacción el contrato interadministrativo entre ACPC y EDURED cumplimento así con el porcentaje que faltaba para el cierre del 35%en la meta llevando el cumplimiento de avance del Sistema de Monitoreo y Análisis de Participantes</t>
  </si>
  <si>
    <t>Dllar estrategia implement. Acuerdo Paz Desarrollar una estrategia que promueva la implementación del Acuerdo de Paz en Cundinamarca.</t>
  </si>
  <si>
    <t>Estrategia Desarrollada</t>
  </si>
  <si>
    <t>Desarrollo rural y de territorios afectados por el conflicto armadocon enfasis en el sector rural</t>
  </si>
  <si>
    <t>Realización de mesas técnicas para la Formulación y presentación de proyectos al mecanismo OXI en los municipios de Paratebueno y Medina, Seguimiento en la presentación de la manifestación de interés para la ejecución del proyecto de Dotación de los CDI en los municipios Zomac (La Palma,  Cabrera, Pulí, Viota, Medina),  Alianza con la Fundación Catalina Muñoz, alcaldía Municipal de Viotá, Fundación Arturo calle, en la gestión de recursos para la  construcción de dos (2) viviendas para la población vulnerable del Departamento de Cundinamarca,  Asistencia Técnica  para fortalecimiento organizacional de las asociaciones en el Departamento de Cundinamarca. Dotación no fungible para modalidad institucional de CENTROS DE DESARROLLO INFANTIL para el desarrollo integral de primera infancia en 5 municipios ZOMAC, tales como LA PALMA, CABRERA, MEDINA, PULI  Y VIOTA, con cada uno de los municipios se avanza en mesas técnicas con el fin de aterrizar y estructurar proyecto de inversión mediante el mecanismo OxI, se ejecutó todas las obras mediante el mecanismo OxI por un valor aproximado de gestión no incorporada por 9mil millones de pesos.</t>
  </si>
  <si>
    <t xml:space="preserve">FUNDACION CATALINA MUÑOZ Y ARTURO CALLE, EMPRESA BOEHRINGER INGELHEIM, ENEL COLOMBIA
</t>
  </si>
  <si>
    <t>ESTOS RECURSOS FUERON GESTIONADOS MEDIANTE LA ESTRATEGIA OxI Y RESPONSABILIDAD SOCIAL EMPRESARIAL</t>
  </si>
  <si>
    <t>Politica de Reincorporación</t>
  </si>
  <si>
    <t>Acompañamiento a la presentación de proyectos TOAR ante la JEP Acompañamiento y asesoría de los informes destino JEP</t>
  </si>
  <si>
    <t>Memoria histórica, reparación y reconciliación</t>
  </si>
  <si>
    <t>Asistencia técnica para la formulación de proyectos</t>
  </si>
  <si>
    <t>Implementar en las 15 provincias una estrategia para la promoción de la cultura de paz.</t>
  </si>
  <si>
    <t>Proyecto de formación para la construcción de paz en los territorios</t>
  </si>
  <si>
    <t xml:space="preserve">Capacitación en liderazgo para la construcción de paz, con el cual se: Benefician 800 líderes Impactan 33 municipios:
Girardot, Tocaima, Agua de Dios, Guataqui, Caparrapi, La Mesa, Anapoima, Apulo, Tena, Viota, Pacho, San Cayetano, La palma, Yacopi, Topaipi, Alban, Sasaima, La Vega, San Francisco, Nocaima, Vergara, Facatativa, Bojacá, El Rosal, Mosquera, Funza, Madrid, Subachoque, La Calera, Caqueza, Guayabetal, Quetame, Fosca y Ubaque.
</t>
  </si>
  <si>
    <t>Apoyo a Organizaciones comunitarias que trabaja por la paz</t>
  </si>
  <si>
    <t>Informe “Las Victimas en Soacha Construimos paz”, presentado ante la JEP para la apertura del macro caso de desplazamiento forzado, con el cual se: Benefician 52 VCA Impacta 1 Municipio: Soacha</t>
  </si>
  <si>
    <t>Promoción de la paz y la convivencia</t>
  </si>
  <si>
    <t>En el marco de la formación y promoción de cultura de paz en el Departamento, la Agencia de Cundinamarca para la Paz y la Convivencia durante el 2021 realizó 33 emisiones del Programa radial “Cultura de Paz”, transmitido por la Emisora El Dorado Radio todos los miércoles a las 3 pm, consolidando 15.674 interacciones a través de redes sociales. cumplimiento de las atención de las provincias 6 programadas  de 15 y fueron atendidas en cada uno de los componentes establecidos para su avance y propósito de cumplimiento en las provincias</t>
  </si>
  <si>
    <t>1263</t>
  </si>
  <si>
    <t>UNIDAD ADM.ESPECIAL DE PENSIONES DEL DEP</t>
  </si>
  <si>
    <t>2020004250367</t>
  </si>
  <si>
    <t>3601005</t>
  </si>
  <si>
    <t>Asesorar a los 116 municipios del departamento en materia pensional.</t>
  </si>
  <si>
    <t>Municipios asesorados en materia pensional</t>
  </si>
  <si>
    <t>Elaborar y editar material divulgativo</t>
  </si>
  <si>
    <t>DIRECCION GENERAL</t>
  </si>
  <si>
    <t>Se realizó la impresión en alta calidad en material banner de las siguientes piezas publicitarias:
1 Tótem elaborado en aluminio estructura desarmable con banner impreso full color con velcro tamaño de 3x2 mts.
7 Avisos tipo araña tamaño de 1.70x80 full color.
7 Avisos tipo flag full color.
Frente a la meta de producto 125, durante la vigencia 2021 se brindo asesoría virtual y presencial a comunidad general y entes territoriales de 54 municipios del departamento de Cundinamarca dando información sobre el reconocimiento de prestaciones, programa BEPS, actualización del pasivo pensional y recursos del FONPET .</t>
  </si>
  <si>
    <t>3601009</t>
  </si>
  <si>
    <t>Realizar 20 eventos de capacitación de seguridad social en el club del pensionado.</t>
  </si>
  <si>
    <t>Capacitar en Seguridad Social a la comunidad del departamento (enfoquediferencial a victimas, campesinos, mujeres, trabajadores informales,juntas de acción comunal) de conformidad con la estrategia el “Clubdel Cundinamarqués”</t>
  </si>
  <si>
    <t>E</t>
  </si>
  <si>
    <t>Se realizaron 5 eventos de capacitación en seguridad social con enfoque diferencial a mujeres lideresas y agricultoras del departamento. Para lograr un mayor impacto en las jornadas de capacitación se invitó a otras secretarías a participar con su oferta institucional y brindar capacitaciones en temas de importancia para comunidad. Las convocatorias se realizaron con un enfoque diferencial a mujer y agricultora.
En los eventos se brindó el servicio de transporte ,alimentación consistente en Desayuno, almuerzo y refrigerio y el pasadía con derecho al uso de las instalaciones de Casa Acuaries.</t>
  </si>
  <si>
    <t>3601010</t>
  </si>
  <si>
    <t>Beneficiar al 100% de los afiliados al Club del Pensionado con actividades de bienestar.</t>
  </si>
  <si>
    <t>Afiliados al Club del Pensionado beneficiados</t>
  </si>
  <si>
    <t>Desarrollar estrategias de bienestar a los pensionados deldepartamento (pasadías, , capacitaciones, actividades lúdicas,culturales, recreativas y deportivas en la Casa Acuaries.</t>
  </si>
  <si>
    <t>Se realizaron actividades online y presenciales como clases de Yoga, club de bilingüismo, charlas de psicología, cursos de inteligencia financiera, talleres de cocreación y escucha y novenas navideñas, entre otras. Hemos implementado diferentes estrategias como el acompañamiento psicosocial por parte de una trabajadora social y los mensajes de cumpleaños, buscando beneficiar y generar una comunicación permanente con el 100% de los afiliados al Club del Pensionado.
Por otro lado realizamos jornadas de bienestar tipo pasadía con 12 grupos de 30 pensionados y adultos mayores cada uno, para dichas actividades se realizó convocatoria a través de nuestros diferentes canales de atención principalmente redes sociales y telefónico, y adicionalmente efectuamos alianzas estratégicas con la Alta Consejería Para la Mujer De Cundinamarca, Secretaría de Agricultura de Cundinamarca, IDECUT, INDEPORTES y Secretaría de Competitividad y Desarrollo Económico de Cundinamarca, brindando así una experiencia integral que impacto en el bienestar mental, cognitivo, emocional y físico de los asistentes.Para estos 12 eventos se brindo el servicio de transporte, alimentación y acceso y disfrute de todas las instalaciones de Casa Acuaries.</t>
  </si>
  <si>
    <t>Celebración del día de pensionado.</t>
  </si>
  <si>
    <t>El día 30 de noviembre se celebró de manera online el Día del Pensionado Cundinamarques, el evento se transmitió por facebook live desde el Salón de Gobernadores de la Gobernación de Cundinamarca y contó con toda la logística necesaria para su correcta ejecución. Dentro de las actividades realizadas hubo un espacio de rendición de cuentas y participación ciudadana seguido de un Bingo en el cuál los pensionados del Fondo de Pensiones de Cundinamarca concursaron por diversos premios, los cuales eran bonos de almacenes de cadena (Falabella), Tablets y Televisores.</t>
  </si>
  <si>
    <t>1290</t>
  </si>
  <si>
    <t>AGENCIA COMERCIALIZACION E INNOVACION PA</t>
  </si>
  <si>
    <t>2021004250459</t>
  </si>
  <si>
    <t>1709063</t>
  </si>
  <si>
    <t>Disponer de una transformadora de alimentos hortícola para que preste servicios a la región.</t>
  </si>
  <si>
    <t>Trasformadora de alimentos al servicio</t>
  </si>
  <si>
    <t>0,4</t>
  </si>
  <si>
    <t>SUBGERENCIA INNOVACIÓN Y TRANSFORMACION PRODUCTIVA</t>
  </si>
  <si>
    <t xml:space="preserve">suscripcion de convenio con municipio de Cota, (proceso contractual 100%), pendiente que el municipio adelante proceso de adquisicion  de dotacion para la transformadora, ejecucion fisica, 0,4 und.(40%) 2021 y 0.6 und. (60%) 2022 </t>
  </si>
  <si>
    <t>2021004250458</t>
  </si>
  <si>
    <t>Brindar asistencia tecnica en las actividades relacionadas al fortalecimientodel sector agropecuario</t>
  </si>
  <si>
    <t>en la vigencia 2021, la Secretaría de Competitividad ejecuto 173 proyectos y la Agencia 148, total 321, cumpliendo la meta por encima de los 300 programados para 2021.</t>
  </si>
  <si>
    <t>Incorporar herramientas y tecnologia en las organizaciones del sectoragropecuario</t>
  </si>
  <si>
    <t>Promover alianzas publico privadas encaminadas a organizaciones del sectoragropecuario</t>
  </si>
  <si>
    <t>Generar encadenamiento productivo para la población con enfoque diferencial</t>
  </si>
  <si>
    <t xml:space="preserve">fortalecimiento de 10 proyectos productivos con la entrega de tarjetas agropecuarias de la meta 197 a personas de poblacion con enfoque diferencial mas 510 que ejecuto la Secretaria de Competitividad, para el 100% de jecucion de la meta, con un excedente sin ejecutar por valos de 114.750 pesos, por parte de la secretaria de Competitividad </t>
  </si>
  <si>
    <t>1709059</t>
  </si>
  <si>
    <t>Intervenir 100 und agroindustriales Intervenir 100 unidades agroindustriales con mejoramiento de infraestructura menor.</t>
  </si>
  <si>
    <t>Unidades Agroindustriales intervenidas</t>
  </si>
  <si>
    <t xml:space="preserve"> proceso contractual 100%, se lograron intervenir 39 de los 34 plantas programados para 2021, los cuales se reprogramaron 1 para 2021 y 33 para 2022 mas los 50 de 2022, total 83, su ejecucion fue cero debido a que debido a que quedo  pendiente que fondecun ejecute el contrato derivado para que los municipios empiecen a ejecutar las obras </t>
  </si>
  <si>
    <t>1709065</t>
  </si>
  <si>
    <t>Apoyar la adecuación y funcionamiento de 4 plantas de beneficio animal.</t>
  </si>
  <si>
    <t>Plantas de beneficio animal adecuadas y en funcionamiento</t>
  </si>
  <si>
    <t xml:space="preserve">de 4 plantas de beneficio programadas para el cuatrienio, se viabilizaron las 2 programadas para 2021. (Tabio y Chipaque), para el 100% de ejecucion de la meta </t>
  </si>
  <si>
    <t>2021004250457</t>
  </si>
  <si>
    <t>3502010</t>
  </si>
  <si>
    <t>Comercialización prod 1000 org. Mipymes Promover la comercialización e innovación, con enfoque regional, de los productos y servicios de 1.000 organizaciones, Mipymes y productores de Cundinamarca</t>
  </si>
  <si>
    <t>Organizaciones, Mipymes y productores de Cund con promoción de productos y servicios</t>
  </si>
  <si>
    <t>Apoyar los procesos de comercialización de productos y servicios ydotación</t>
  </si>
  <si>
    <t>SUBGERENCIA COMERCIALIZACIÓN Y PROMOCIÓN DE MERCADOS</t>
  </si>
  <si>
    <t xml:space="preserve">se logro promover 171 productores, emprendedores y asociaciones </t>
  </si>
  <si>
    <t>Generar alianzas con entidades público-privadas</t>
  </si>
  <si>
    <t>6108</t>
  </si>
  <si>
    <t>SECRETARIA DE EDUCACION REGALIAS</t>
  </si>
  <si>
    <t>2017000050033</t>
  </si>
  <si>
    <t>Suministrar complemento alimentario tipo almuerzo para adolescentesdel programa PAE - JORNADA UNICA</t>
  </si>
  <si>
    <t>Suministrar complemento alimentario jornada mañana/ jornada tarde paraniñas, niños, beneficiados con el PAE regular.</t>
  </si>
  <si>
    <t>Interventoria</t>
  </si>
  <si>
    <t>2019000050044</t>
  </si>
  <si>
    <t>Suministrar complemento alimentario tipo almuerzo para adolescentesdel programa PAE - JORNADA ÚNICA - Total almuerzos: 1.297.530</t>
  </si>
  <si>
    <t>Interventoria: Realizar seguimiento verificación, evaluación delcomponente técnico, administrativo, financiero y jurídico de loscontratos suscritos con el operador de alimentación escolar</t>
  </si>
  <si>
    <t>Suministrar complemento alimentario jornada mañana/ jornada tarde paraniñas, niños beneficiados con el programa PAE REGULAR COMPLEMENTOSAM/PM - Total complementos 6.275.295"</t>
  </si>
  <si>
    <t>2021004250258</t>
  </si>
  <si>
    <t>Realizar Seguimiento, monitoreo y control del Programa de AlimentaciónEscolar – Interventoría</t>
  </si>
  <si>
    <t>Suministrar Raciones para Preparar en Casa - RPC a los beneficiariosdel Programa PAE de la ETC Cundinamarca</t>
  </si>
  <si>
    <t>Suministrar Raciones Industrializadas - RI a los beneficiarios delPrograma PAE de la ETC Cundinamarca</t>
  </si>
  <si>
    <t>2017000050027</t>
  </si>
  <si>
    <t>Entregar subsidios de transporte escolar a los studianrtesbeneficiados</t>
  </si>
  <si>
    <t>Apoyar la supervision que se realizará a la etsrategis de TransporteEscolar</t>
  </si>
  <si>
    <t>2018000050019</t>
  </si>
  <si>
    <t>Entregar subsidios de transporte escolar a los estudiantesbeneficiados.</t>
  </si>
  <si>
    <t>2020000050037</t>
  </si>
  <si>
    <t>Realizar apoyo a la Supervisión.</t>
  </si>
  <si>
    <t>Adquirir y entregar el mobiliario a dotar para las sedes educativas</t>
  </si>
  <si>
    <t>6120</t>
  </si>
  <si>
    <t>SECRETARIA DE COMPETITIVIDAD</t>
  </si>
  <si>
    <t>2019000050026</t>
  </si>
  <si>
    <t>Entrega de pajillas de toros mejorados (material genético)</t>
  </si>
  <si>
    <t xml:space="preserve">PARA LA VIGENCIA 2021 SE EJECUTAN  ACTIVIDADES PARCIALES TANTO FISICO COMO FINANCIERAS TODA VEZ QUE LOS RECURSOS SON BIANUALES - PARA LA VIGENCIA 2021 SE REALIZA LA PROGRAMACION TOTAL DE LOS RECUROS PARA PODER DAR TRAMITE TANTO A CONCEPTO COMO A CDP  PARA PODER REALIZAR LA CONTRATACION </t>
  </si>
  <si>
    <t>Realizar la interventoría técnica del proyecto</t>
  </si>
  <si>
    <t>Entrega de 23 kits de inseminación artificial</t>
  </si>
  <si>
    <t>Acompañamiento en procesos de evaluación y selección</t>
  </si>
  <si>
    <t>Formación en procesos de evaluación, selección y cruzamientos</t>
  </si>
  <si>
    <t>Entrega de 629 hembras bovinas puras bajo criterios de selección</t>
  </si>
  <si>
    <t>Acompañamiento en el proceso de implementación de buenas prácticasganaderas (BPG)</t>
  </si>
  <si>
    <t>1702035</t>
  </si>
  <si>
    <t>Entrega de 629 Kits de higienización de leche (apoyo a laimplementación de Buenas Prácticas Ordeño)</t>
  </si>
  <si>
    <t>Renovación de 42 hectáreas de praderas</t>
  </si>
  <si>
    <t>Formación en procesos de manejo de praderas</t>
  </si>
  <si>
    <t>Entrega Kits de maquinaria y equipos</t>
  </si>
  <si>
    <t>6124</t>
  </si>
  <si>
    <t>SECRETARIA DE AGRICULTURA Y DES. REGALIA</t>
  </si>
  <si>
    <t>2017000050065</t>
  </si>
  <si>
    <t>Interventoria técnica</t>
  </si>
  <si>
    <t>Actividad realizada en el proyecto</t>
  </si>
  <si>
    <t>6125</t>
  </si>
  <si>
    <t>S.G.R.SECRETARIA DE CIENCIA Y TECNOLOGIA</t>
  </si>
  <si>
    <t>3902</t>
  </si>
  <si>
    <t>2017000100087</t>
  </si>
  <si>
    <t>Realizar apoyo a la supervisión</t>
  </si>
  <si>
    <t>FCTEI</t>
  </si>
  <si>
    <t>Se presenta ejecución superior a lo programado por la vigencia teniendo en cuenta que son recursos SGR, y su ejecución trasciende el principio de anualidad</t>
  </si>
  <si>
    <t>3904</t>
  </si>
  <si>
    <t>2017000100104</t>
  </si>
  <si>
    <t>Apoyar la supervisión del objetivo específico 1.</t>
  </si>
  <si>
    <t>3904018</t>
  </si>
  <si>
    <t>Apoyar la supervisión del objetivo específico 3.</t>
  </si>
  <si>
    <t>3904023</t>
  </si>
  <si>
    <t>Apoyar la supervisión del objetivo específico 2.</t>
  </si>
  <si>
    <t>2020000100649</t>
  </si>
  <si>
    <t>3903008</t>
  </si>
  <si>
    <t>Realizar el Apoyo a la Supervisión del Proyecto</t>
  </si>
  <si>
    <t>2020000100650</t>
  </si>
  <si>
    <t>Realizar el apoyo a la supervisión.</t>
  </si>
  <si>
    <t>2020000100246</t>
  </si>
  <si>
    <t>3903001</t>
  </si>
  <si>
    <t>Caracterización socioeconómica y diagnóstico productivo de quinientos(500) actores de la cadena productiva de la guadua de los doce (12)municipios beneficiarios del proyecto.</t>
  </si>
  <si>
    <t>Diagnóstico del potencial comercial del cultivo de la Guadua y susproductos derivados Carbón Activado y Laminados en el departamento deCundinamarca.</t>
  </si>
  <si>
    <t>Realizar la administración del objetivo 1.</t>
  </si>
  <si>
    <t>Realizar la administración del objetivo 2.</t>
  </si>
  <si>
    <t>Apoyo a la supervisión del objetivo 2.</t>
  </si>
  <si>
    <t>Sensibilización de quinientos (500) actores de la cadena productiva dela guadua sobre el uso, manejo y aprovechamiento de la guadua.</t>
  </si>
  <si>
    <t>2020000100696</t>
  </si>
  <si>
    <t>Apoyo a la Supervisión</t>
  </si>
  <si>
    <t>Administración del proyecto</t>
  </si>
  <si>
    <t>Fortalecer las competencias de micro, pequeñas empresas y asociacionesproductivas en innovación para generar crecimiento empresarial</t>
  </si>
  <si>
    <t>Incrementar la capacidad de acompañamiento de las organizacioneslocales de apoyo al desarrollo empresarial, la innovación y latransformación productiva</t>
  </si>
  <si>
    <t>2017000100034</t>
  </si>
  <si>
    <t>3903003</t>
  </si>
  <si>
    <t>Apoyo a la supervisión</t>
  </si>
  <si>
    <t>La ejecución es superior a lo programado teniendo en cuenta la liberacion de recursos del bienio anterior</t>
  </si>
  <si>
    <t>2020000100137</t>
  </si>
  <si>
    <t>3902017</t>
  </si>
  <si>
    <t>Realizar el apoyo a la supervisión</t>
  </si>
  <si>
    <t>Realizar la Administración del proyecto</t>
  </si>
  <si>
    <t>3902018</t>
  </si>
  <si>
    <t>1.00-</t>
  </si>
  <si>
    <t>Realizar el apoyo a la supervision</t>
  </si>
  <si>
    <t>Vinculación del personal investigativo.</t>
  </si>
  <si>
    <t>2020000100266</t>
  </si>
  <si>
    <t>3904020</t>
  </si>
  <si>
    <t>Realizar la supervisión del Proyecto</t>
  </si>
  <si>
    <t>8227924.00-</t>
  </si>
  <si>
    <t>3904021</t>
  </si>
  <si>
    <t>2017000100074</t>
  </si>
  <si>
    <t>Apoyo a la supervisión.</t>
  </si>
  <si>
    <t>2017000100076</t>
  </si>
  <si>
    <t>2020000100695</t>
  </si>
  <si>
    <t>10000000.00-</t>
  </si>
  <si>
    <t>2012000100010</t>
  </si>
  <si>
    <t>0000-00-00</t>
  </si>
  <si>
    <t>2013000100176</t>
  </si>
  <si>
    <t>3903012</t>
  </si>
  <si>
    <t>2016000100027</t>
  </si>
  <si>
    <t>3903010</t>
  </si>
  <si>
    <t>2017000100012</t>
  </si>
  <si>
    <t>3902003</t>
  </si>
  <si>
    <t>2013000100129</t>
  </si>
  <si>
    <t>3903004</t>
  </si>
  <si>
    <t>6197.B</t>
  </si>
  <si>
    <t>2017000050061</t>
  </si>
  <si>
    <t>1901132</t>
  </si>
  <si>
    <t>Adquirir Vehículos de Trasporte Asistencial Básico (TAB)</t>
  </si>
  <si>
    <t>no se realizo</t>
  </si>
  <si>
    <t>Adquirir la adquisición de Vehículos de Trasporte AsistencialMedicalizado (TAM)</t>
  </si>
  <si>
    <t>2019000050036</t>
  </si>
  <si>
    <t>Adquirir la adquisición de Vehículos de Trasporte AsistencialMedicalizado
(TAM)</t>
  </si>
  <si>
    <t>2020000050003</t>
  </si>
  <si>
    <t>Adquirir ambulancias medicalizadas</t>
  </si>
  <si>
    <t>1901177</t>
  </si>
  <si>
    <t>Adquirir Elementos de protección personal</t>
  </si>
  <si>
    <t>Adquisisción de 3,300 galones de jabon quirugico para las 14 Eses cabeceras de las regiones en salud de la  red publica departamental</t>
  </si>
  <si>
    <t>Adquirir elementos de aseo y desinfección</t>
  </si>
  <si>
    <t>Adquirir equipos biomédicos</t>
  </si>
  <si>
    <t>Realizar las actividades de apoyo a la supervisión para la ejecucióndel proyecto.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</si>
</sst>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6" formatCode="&quot;$&quot;\ #,##0;[Red]\-&quot;$&quot;\ #,##0"/>
    <numFmt numFmtId="8" formatCode="&quot;$&quot;\ #,##0.00;[Red]\-&quot;$&quot;\ #,##0.00"/>
    <numFmt numFmtId="41" formatCode="_-* #,##0_-;\-* #,##0_-;_-* &quot;-&quot;_-;_-@_-"/>
    <numFmt numFmtId="44" formatCode="_-&quot;$&quot;\ * #,##0.00_-;\-&quot;$&quot;\ * #,##0.00_-;_-&quot;$&quot;\ * &quot;-&quot;??_-;_-@_-"/>
    <numFmt numFmtId="43" formatCode="_-* #,##0.00_-;\-* #,##0.00_-;_-* &quot;-&quot;??_-;_-@_-"/>
    <numFmt numFmtId="164" formatCode="yyyy\-mm\-dd"/>
    <numFmt numFmtId="165" formatCode="#,##0.0"/>
    <numFmt numFmtId="166" formatCode="[$$-240A]\ #,##0"/>
    <numFmt numFmtId="167" formatCode="_-* #,##0.0_-;\-* #,##0.0_-;_-* &quot;-&quot;_-;_-@_-"/>
    <numFmt numFmtId="168" formatCode="_(* #,##0_);_(* \(#,##0\);_(* &quot;-&quot;??_);_(@_)"/>
    <numFmt numFmtId="169" formatCode="_-&quot;$&quot;\ * #,##0_-;\-&quot;$&quot;\ * #,##0_-;_-&quot;$&quot;\ * &quot;-&quot;??_-;_-@_-"/>
  </numFmts>
  <fonts count="22"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b/>
      <sz val="11"/>
      <color rgb="FF000000"/>
      <name val="Calibri"/>
      <family val="2"/>
      <scheme val="minor"/>
    </font>
    <font>
      <b/>
      <sz val="18"/>
      <color theme="1"/>
      <name val="Calibri"/>
      <family val="2"/>
      <scheme val="minor"/>
    </font>
    <font>
      <b/>
      <sz val="11"/>
      <color rgb="FF0070C0"/>
      <name val="Calibri"/>
      <family val="2"/>
      <scheme val="minor"/>
    </font>
    <font>
      <b/>
      <sz val="12"/>
      <color rgb="FF0070C0"/>
      <name val="Calibri"/>
      <family val="2"/>
      <scheme val="minor"/>
    </font>
    <font>
      <b/>
      <sz val="10"/>
      <color rgb="FF0070C0"/>
      <name val="Calibri"/>
      <family val="2"/>
      <scheme val="minor"/>
    </font>
    <font>
      <b/>
      <sz val="10"/>
      <color theme="1"/>
      <name val="Calibri"/>
      <family val="2"/>
      <scheme val="minor"/>
    </font>
    <font>
      <b/>
      <sz val="10"/>
      <color rgb="FFFF0000"/>
      <name val="Calibri"/>
      <family val="2"/>
      <scheme val="minor"/>
    </font>
    <font>
      <sz val="11"/>
      <color rgb="FF000000"/>
      <name val="Calibri"/>
      <family val="2"/>
    </font>
    <font>
      <b/>
      <sz val="11"/>
      <color rgb="FF000000"/>
      <name val="Calibri"/>
      <family val="2"/>
    </font>
    <font>
      <sz val="8"/>
      <color theme="1"/>
      <name val="Calibri"/>
      <family val="2"/>
      <scheme val="minor"/>
    </font>
    <font>
      <sz val="11"/>
      <color rgb="FF000000"/>
      <name val="Calibri"/>
      <family val="2"/>
      <scheme val="minor"/>
    </font>
    <font>
      <sz val="11"/>
      <color rgb="FF00B050"/>
      <name val="Calibri"/>
      <family val="2"/>
      <scheme val="minor"/>
    </font>
    <font>
      <b/>
      <sz val="11"/>
      <color rgb="FFFF0000"/>
      <name val="Calibri"/>
      <family val="2"/>
      <scheme val="minor"/>
    </font>
    <font>
      <sz val="11"/>
      <name val="Calibri"/>
      <family val="2"/>
      <scheme val="minor"/>
    </font>
    <font>
      <sz val="11"/>
      <color theme="1"/>
      <name val="Tahoma"/>
      <family val="2"/>
    </font>
    <font>
      <b/>
      <sz val="9"/>
      <color indexed="81"/>
      <name val="Tahoma"/>
      <family val="2"/>
    </font>
    <font>
      <sz val="9"/>
      <color indexed="81"/>
      <name val="Tahoma"/>
      <family val="2"/>
    </font>
  </fonts>
  <fills count="26">
    <fill>
      <patternFill patternType="none"/>
    </fill>
    <fill>
      <patternFill patternType="gray125"/>
    </fill>
    <fill>
      <patternFill patternType="solid">
        <fgColor rgb="FFFFF2CC"/>
        <bgColor indexed="64"/>
      </patternFill>
    </fill>
    <fill>
      <patternFill patternType="solid">
        <fgColor rgb="FFC6E6A2"/>
        <bgColor indexed="64"/>
      </patternFill>
    </fill>
    <fill>
      <patternFill patternType="solid">
        <fgColor rgb="FFF4B084"/>
        <bgColor indexed="64"/>
      </patternFill>
    </fill>
    <fill>
      <patternFill patternType="solid">
        <fgColor rgb="FF9BC2E6"/>
        <bgColor indexed="64"/>
      </patternFill>
    </fill>
    <fill>
      <patternFill patternType="solid">
        <fgColor rgb="FF0070C0"/>
        <bgColor indexed="64"/>
      </patternFill>
    </fill>
    <fill>
      <patternFill patternType="solid">
        <fgColor rgb="FFFFE699"/>
        <bgColor indexed="64"/>
      </patternFill>
    </fill>
    <fill>
      <patternFill patternType="solid">
        <fgColor rgb="FFABFFEF"/>
        <bgColor indexed="64"/>
      </patternFill>
    </fill>
    <fill>
      <patternFill patternType="solid">
        <fgColor rgb="FF92D050"/>
        <bgColor indexed="64"/>
      </patternFill>
    </fill>
    <fill>
      <patternFill patternType="solid">
        <fgColor rgb="FF15E1EB"/>
        <bgColor indexed="64"/>
      </patternFill>
    </fill>
    <fill>
      <patternFill patternType="solid">
        <fgColor rgb="FFFCE4D6"/>
        <bgColor indexed="64"/>
      </patternFill>
    </fill>
    <fill>
      <patternFill patternType="solid">
        <fgColor rgb="FFDDEBF7"/>
        <bgColor indexed="64"/>
      </patternFill>
    </fill>
    <fill>
      <patternFill patternType="solid">
        <fgColor rgb="FF0099FF"/>
        <bgColor indexed="64"/>
      </patternFill>
    </fill>
    <fill>
      <patternFill patternType="solid">
        <fgColor rgb="FFFFD653"/>
        <bgColor indexed="64"/>
      </patternFill>
    </fill>
    <fill>
      <patternFill patternType="solid">
        <fgColor rgb="FFFFC000"/>
        <bgColor indexed="64"/>
      </patternFill>
    </fill>
    <fill>
      <patternFill patternType="solid">
        <fgColor rgb="FFFFFF66"/>
        <bgColor indexed="64"/>
      </patternFill>
    </fill>
    <fill>
      <patternFill patternType="solid">
        <fgColor rgb="FFCC99FF"/>
        <bgColor indexed="64"/>
      </patternFill>
    </fill>
    <fill>
      <patternFill patternType="solid">
        <fgColor rgb="FFFFFF00"/>
        <bgColor indexed="64"/>
      </patternFill>
    </fill>
    <fill>
      <patternFill patternType="solid">
        <fgColor rgb="FFFFFF00"/>
        <bgColor rgb="FFFFFF00"/>
      </patternFill>
    </fill>
    <fill>
      <patternFill patternType="solid">
        <fgColor rgb="FFFF0000"/>
        <bgColor indexed="64"/>
      </patternFill>
    </fill>
    <fill>
      <patternFill patternType="solid">
        <fgColor rgb="FFFFFFFF"/>
        <bgColor rgb="FF000000"/>
      </patternFill>
    </fill>
    <fill>
      <patternFill patternType="solid">
        <fgColor theme="0"/>
        <bgColor indexed="64"/>
      </patternFill>
    </fill>
    <fill>
      <patternFill patternType="solid">
        <fgColor theme="5" tint="-0.249977111117893"/>
        <bgColor indexed="64"/>
      </patternFill>
    </fill>
    <fill>
      <patternFill patternType="solid">
        <fgColor theme="7" tint="0.79998168889431442"/>
        <bgColor indexed="64"/>
      </patternFill>
    </fill>
    <fill>
      <patternFill patternType="solid">
        <fgColor rgb="FF00B0F0"/>
        <bgColor indexed="64"/>
      </patternFill>
    </fill>
  </fills>
  <borders count="22">
    <border>
      <left/>
      <right/>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auto="1"/>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medium">
        <color auto="1"/>
      </left>
      <right style="medium">
        <color indexed="64"/>
      </right>
      <top/>
      <bottom/>
      <diagonal/>
    </border>
    <border>
      <left style="medium">
        <color indexed="64"/>
      </left>
      <right/>
      <top/>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179">
    <xf numFmtId="0" fontId="0" fillId="0" borderId="0" xfId="0"/>
    <xf numFmtId="0" fontId="0" fillId="0" borderId="0" xfId="0"/>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0" fillId="0" borderId="3" xfId="0" applyBorder="1" applyAlignment="1">
      <alignment vertical="center"/>
    </xf>
    <xf numFmtId="0" fontId="0" fillId="0" borderId="3" xfId="0" applyBorder="1" applyAlignment="1">
      <alignment horizontal="center" vertical="center"/>
    </xf>
    <xf numFmtId="3" fontId="5" fillId="0" borderId="0" xfId="0" applyNumberFormat="1" applyFont="1" applyAlignment="1">
      <alignment horizontal="center" vertical="center" wrapText="1"/>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0" fillId="0" borderId="6" xfId="0" applyBorder="1" applyAlignment="1">
      <alignment vertical="center"/>
    </xf>
    <xf numFmtId="0" fontId="0" fillId="0" borderId="6" xfId="0" applyBorder="1" applyAlignment="1">
      <alignment horizontal="center" vertical="center"/>
    </xf>
    <xf numFmtId="0" fontId="0" fillId="0" borderId="7" xfId="0" applyBorder="1" applyAlignment="1">
      <alignment vertical="center"/>
    </xf>
    <xf numFmtId="0" fontId="0" fillId="0" borderId="7" xfId="0" applyBorder="1" applyAlignment="1">
      <alignment horizontal="center" vertical="center"/>
    </xf>
    <xf numFmtId="14" fontId="0" fillId="0" borderId="3" xfId="0" applyNumberFormat="1" applyBorder="1" applyAlignment="1">
      <alignment horizontal="center" vertical="center"/>
    </xf>
    <xf numFmtId="0" fontId="6" fillId="0" borderId="0" xfId="0" applyFont="1"/>
    <xf numFmtId="0" fontId="4" fillId="0" borderId="0" xfId="0" applyFont="1"/>
    <xf numFmtId="14" fontId="4" fillId="2" borderId="8" xfId="0" applyNumberFormat="1" applyFont="1" applyFill="1" applyBorder="1"/>
    <xf numFmtId="0" fontId="4" fillId="0" borderId="0" xfId="0" applyFont="1"/>
    <xf numFmtId="14" fontId="4" fillId="0" borderId="0" xfId="0" applyNumberFormat="1" applyFont="1"/>
    <xf numFmtId="0" fontId="7" fillId="0" borderId="0" xfId="0" applyFont="1" applyAlignment="1">
      <alignment vertical="center"/>
    </xf>
    <xf numFmtId="0" fontId="8" fillId="0" borderId="0" xfId="0" applyFont="1" applyAlignment="1">
      <alignment vertical="center" wrapText="1"/>
    </xf>
    <xf numFmtId="0" fontId="9" fillId="0" borderId="0" xfId="0" applyFont="1" applyAlignment="1">
      <alignment vertical="center" wrapText="1"/>
    </xf>
    <xf numFmtId="0" fontId="8" fillId="0" borderId="0" xfId="0" applyFont="1" applyAlignment="1">
      <alignment vertical="center"/>
    </xf>
    <xf numFmtId="0" fontId="7" fillId="0" borderId="0" xfId="0" applyFont="1" applyAlignment="1">
      <alignment vertical="center" wrapText="1"/>
    </xf>
    <xf numFmtId="0" fontId="10" fillId="0" borderId="0" xfId="0" applyFont="1" applyAlignment="1">
      <alignment vertical="center" wrapText="1"/>
    </xf>
    <xf numFmtId="0" fontId="4" fillId="0" borderId="0" xfId="0" applyFont="1" applyAlignment="1">
      <alignment vertical="center"/>
    </xf>
    <xf numFmtId="0" fontId="5" fillId="3" borderId="9" xfId="0" applyFont="1" applyFill="1" applyBorder="1" applyAlignment="1">
      <alignment horizontal="center" vertical="center"/>
    </xf>
    <xf numFmtId="0" fontId="5" fillId="3" borderId="10" xfId="0" applyFont="1" applyFill="1" applyBorder="1" applyAlignment="1">
      <alignment horizontal="center" vertical="center"/>
    </xf>
    <xf numFmtId="0" fontId="5" fillId="3" borderId="11" xfId="0" applyFont="1" applyFill="1" applyBorder="1" applyAlignment="1">
      <alignment horizontal="center" vertical="center"/>
    </xf>
    <xf numFmtId="0" fontId="5" fillId="4" borderId="9" xfId="0" applyFont="1" applyFill="1" applyBorder="1" applyAlignment="1">
      <alignment horizontal="center" vertical="center"/>
    </xf>
    <xf numFmtId="0" fontId="5" fillId="4" borderId="11" xfId="0" applyFont="1" applyFill="1" applyBorder="1" applyAlignment="1">
      <alignment horizontal="center" vertical="center"/>
    </xf>
    <xf numFmtId="0" fontId="5" fillId="5" borderId="9" xfId="0" applyFont="1" applyFill="1" applyBorder="1" applyAlignment="1">
      <alignment horizontal="center" vertical="center"/>
    </xf>
    <xf numFmtId="0" fontId="5" fillId="5" borderId="10" xfId="0" applyFont="1" applyFill="1" applyBorder="1" applyAlignment="1">
      <alignment horizontal="center" vertical="center"/>
    </xf>
    <xf numFmtId="0" fontId="5" fillId="5" borderId="11" xfId="0" applyFont="1" applyFill="1" applyBorder="1" applyAlignment="1">
      <alignment horizontal="center" vertical="center"/>
    </xf>
    <xf numFmtId="0" fontId="2" fillId="6" borderId="9" xfId="0" applyFont="1" applyFill="1" applyBorder="1" applyAlignment="1">
      <alignment horizontal="center" vertical="center" wrapText="1"/>
    </xf>
    <xf numFmtId="0" fontId="2" fillId="6" borderId="10" xfId="0" applyFont="1" applyFill="1" applyBorder="1" applyAlignment="1">
      <alignment horizontal="center" vertical="center" wrapText="1"/>
    </xf>
    <xf numFmtId="0" fontId="2" fillId="6" borderId="11" xfId="0" applyFont="1" applyFill="1" applyBorder="1" applyAlignment="1">
      <alignment horizontal="center" vertical="center" wrapText="1"/>
    </xf>
    <xf numFmtId="0" fontId="5" fillId="7" borderId="9" xfId="0" applyFont="1" applyFill="1" applyBorder="1" applyAlignment="1">
      <alignment horizontal="center" vertical="center"/>
    </xf>
    <xf numFmtId="0" fontId="5" fillId="7" borderId="10" xfId="0" applyFont="1" applyFill="1" applyBorder="1" applyAlignment="1">
      <alignment horizontal="center" vertical="center"/>
    </xf>
    <xf numFmtId="0" fontId="5" fillId="7" borderId="11" xfId="0" applyFont="1" applyFill="1" applyBorder="1" applyAlignment="1">
      <alignment horizontal="center" vertical="center"/>
    </xf>
    <xf numFmtId="3" fontId="5" fillId="8" borderId="12" xfId="0" applyNumberFormat="1" applyFont="1" applyFill="1" applyBorder="1" applyAlignment="1">
      <alignment horizontal="center" vertical="center" wrapText="1"/>
    </xf>
    <xf numFmtId="3" fontId="5" fillId="8" borderId="13" xfId="0" applyNumberFormat="1" applyFont="1" applyFill="1" applyBorder="1" applyAlignment="1">
      <alignment horizontal="center" vertical="center" wrapText="1"/>
    </xf>
    <xf numFmtId="3" fontId="5" fillId="8" borderId="14" xfId="0" applyNumberFormat="1" applyFont="1" applyFill="1" applyBorder="1" applyAlignment="1">
      <alignment horizontal="center" vertical="center" wrapText="1"/>
    </xf>
    <xf numFmtId="3" fontId="5" fillId="16" borderId="15" xfId="0" applyNumberFormat="1" applyFont="1" applyFill="1" applyBorder="1" applyAlignment="1">
      <alignment horizontal="center" vertical="center" wrapText="1"/>
    </xf>
    <xf numFmtId="3" fontId="5" fillId="17" borderId="15" xfId="0" applyNumberFormat="1" applyFont="1" applyFill="1" applyBorder="1" applyAlignment="1">
      <alignment horizontal="center" vertical="center" wrapText="1"/>
    </xf>
    <xf numFmtId="3" fontId="5" fillId="0" borderId="0" xfId="0" applyNumberFormat="1" applyFont="1" applyAlignment="1" applyProtection="1">
      <alignment horizontal="center" vertical="center" wrapText="1"/>
      <protection locked="0"/>
    </xf>
    <xf numFmtId="0" fontId="0" fillId="0" borderId="0" xfId="0" applyProtection="1">
      <protection locked="0"/>
    </xf>
    <xf numFmtId="0" fontId="16" fillId="0" borderId="0" xfId="0" applyFont="1"/>
    <xf numFmtId="0" fontId="0" fillId="0" borderId="3" xfId="0" applyBorder="1"/>
    <xf numFmtId="0" fontId="0" fillId="0" borderId="0" xfId="0" applyFill="1"/>
    <xf numFmtId="0" fontId="0" fillId="0" borderId="17" xfId="0" applyBorder="1" applyProtection="1">
      <protection locked="0"/>
    </xf>
    <xf numFmtId="49" fontId="5" fillId="9" borderId="18" xfId="0" applyNumberFormat="1" applyFont="1" applyFill="1" applyBorder="1" applyAlignment="1">
      <alignment horizontal="center" vertical="center" wrapText="1"/>
    </xf>
    <xf numFmtId="3" fontId="5" fillId="9" borderId="18" xfId="0" applyNumberFormat="1" applyFont="1" applyFill="1" applyBorder="1" applyAlignment="1">
      <alignment horizontal="center" vertical="center" wrapText="1"/>
    </xf>
    <xf numFmtId="4" fontId="5" fillId="9" borderId="18" xfId="0" applyNumberFormat="1" applyFont="1" applyFill="1" applyBorder="1" applyAlignment="1">
      <alignment horizontal="center" vertical="center" wrapText="1"/>
    </xf>
    <xf numFmtId="4" fontId="5" fillId="10" borderId="18" xfId="0" applyNumberFormat="1" applyFont="1" applyFill="1" applyBorder="1" applyAlignment="1">
      <alignment horizontal="center" vertical="center" wrapText="1"/>
    </xf>
    <xf numFmtId="49" fontId="5" fillId="9" borderId="18" xfId="0" applyNumberFormat="1" applyFont="1" applyFill="1" applyBorder="1" applyAlignment="1">
      <alignment horizontal="center" vertical="center"/>
    </xf>
    <xf numFmtId="3" fontId="5" fillId="11" borderId="18" xfId="0" applyNumberFormat="1" applyFont="1" applyFill="1" applyBorder="1" applyAlignment="1">
      <alignment horizontal="center" vertical="center" wrapText="1"/>
    </xf>
    <xf numFmtId="4" fontId="5" fillId="11" borderId="18" xfId="0" applyNumberFormat="1" applyFont="1" applyFill="1" applyBorder="1" applyAlignment="1">
      <alignment horizontal="center" vertical="center" wrapText="1"/>
    </xf>
    <xf numFmtId="164" fontId="5" fillId="12" borderId="18" xfId="0" applyNumberFormat="1" applyFont="1" applyFill="1" applyBorder="1" applyAlignment="1">
      <alignment horizontal="center" vertical="center" wrapText="1"/>
    </xf>
    <xf numFmtId="165" fontId="5" fillId="12" borderId="18" xfId="0" applyNumberFormat="1" applyFont="1" applyFill="1" applyBorder="1" applyAlignment="1">
      <alignment horizontal="center" vertical="center" wrapText="1"/>
    </xf>
    <xf numFmtId="49" fontId="5" fillId="12" borderId="18" xfId="0" applyNumberFormat="1" applyFont="1" applyFill="1" applyBorder="1" applyAlignment="1">
      <alignment horizontal="center" vertical="center" wrapText="1"/>
    </xf>
    <xf numFmtId="4" fontId="5" fillId="12" borderId="18" xfId="0" applyNumberFormat="1" applyFont="1" applyFill="1" applyBorder="1" applyAlignment="1">
      <alignment horizontal="center" vertical="center" wrapText="1"/>
    </xf>
    <xf numFmtId="4" fontId="2" fillId="13" borderId="18" xfId="0" applyNumberFormat="1" applyFont="1" applyFill="1" applyBorder="1" applyAlignment="1" applyProtection="1">
      <alignment horizontal="center" vertical="center" wrapText="1"/>
      <protection locked="0"/>
    </xf>
    <xf numFmtId="4" fontId="2" fillId="13" borderId="18" xfId="0" applyNumberFormat="1" applyFont="1" applyFill="1" applyBorder="1" applyAlignment="1">
      <alignment horizontal="center" vertical="center" wrapText="1"/>
    </xf>
    <xf numFmtId="3" fontId="5" fillId="2" borderId="18" xfId="0" applyNumberFormat="1" applyFont="1" applyFill="1" applyBorder="1" applyAlignment="1">
      <alignment horizontal="center" vertical="center" wrapText="1"/>
    </xf>
    <xf numFmtId="3" fontId="5" fillId="14" borderId="18" xfId="0" applyNumberFormat="1" applyFont="1" applyFill="1" applyBorder="1" applyAlignment="1">
      <alignment horizontal="center" vertical="center" wrapText="1"/>
    </xf>
    <xf numFmtId="3" fontId="5" fillId="15" borderId="19" xfId="0" applyNumberFormat="1" applyFont="1" applyFill="1" applyBorder="1" applyAlignment="1">
      <alignment horizontal="center" vertical="center" wrapText="1"/>
    </xf>
    <xf numFmtId="3" fontId="5" fillId="8" borderId="18" xfId="0" applyNumberFormat="1" applyFont="1" applyFill="1" applyBorder="1" applyAlignment="1" applyProtection="1">
      <alignment horizontal="center" vertical="center" wrapText="1"/>
      <protection locked="0"/>
    </xf>
    <xf numFmtId="3" fontId="5" fillId="0" borderId="20" xfId="0" applyNumberFormat="1" applyFont="1" applyBorder="1" applyAlignment="1">
      <alignment horizontal="center" vertical="center" wrapText="1"/>
    </xf>
    <xf numFmtId="3" fontId="5" fillId="8" borderId="20" xfId="0" applyNumberFormat="1" applyFont="1" applyFill="1" applyBorder="1" applyAlignment="1" applyProtection="1">
      <alignment horizontal="center" vertical="center" wrapText="1"/>
      <protection locked="0"/>
    </xf>
    <xf numFmtId="3" fontId="5" fillId="10" borderId="21" xfId="0" applyNumberFormat="1" applyFont="1" applyFill="1" applyBorder="1" applyAlignment="1">
      <alignment horizontal="center" vertical="center" wrapText="1"/>
    </xf>
    <xf numFmtId="49" fontId="0" fillId="0" borderId="16" xfId="0" applyNumberFormat="1" applyBorder="1" applyAlignment="1">
      <alignment horizontal="center"/>
    </xf>
    <xf numFmtId="49" fontId="0" fillId="0" borderId="16" xfId="0" applyNumberFormat="1" applyBorder="1"/>
    <xf numFmtId="0" fontId="0" fillId="0" borderId="16" xfId="0" applyBorder="1" applyAlignment="1">
      <alignment horizontal="center"/>
    </xf>
    <xf numFmtId="3" fontId="0" fillId="0" borderId="16" xfId="0" applyNumberFormat="1" applyBorder="1"/>
    <xf numFmtId="4" fontId="0" fillId="0" borderId="16" xfId="0" applyNumberFormat="1" applyBorder="1"/>
    <xf numFmtId="4" fontId="0" fillId="0" borderId="16" xfId="0" applyNumberFormat="1" applyBorder="1" applyAlignment="1">
      <alignment horizontal="right"/>
    </xf>
    <xf numFmtId="164" fontId="0" fillId="0" borderId="16" xfId="0" applyNumberFormat="1" applyBorder="1"/>
    <xf numFmtId="165" fontId="0" fillId="0" borderId="16" xfId="0" applyNumberFormat="1" applyBorder="1"/>
    <xf numFmtId="2" fontId="0" fillId="0" borderId="16" xfId="0" applyNumberFormat="1" applyBorder="1"/>
    <xf numFmtId="2" fontId="0" fillId="0" borderId="16" xfId="0" applyNumberFormat="1" applyBorder="1" applyProtection="1">
      <protection locked="0"/>
    </xf>
    <xf numFmtId="9" fontId="0" fillId="0" borderId="16" xfId="4" applyFont="1" applyBorder="1"/>
    <xf numFmtId="3" fontId="5" fillId="0" borderId="16" xfId="0" applyNumberFormat="1" applyFont="1" applyBorder="1" applyAlignment="1" applyProtection="1">
      <alignment horizontal="center" vertical="center" wrapText="1"/>
      <protection locked="0"/>
    </xf>
    <xf numFmtId="166" fontId="5" fillId="0" borderId="16" xfId="0" applyNumberFormat="1" applyFont="1" applyBorder="1" applyAlignment="1">
      <alignment horizontal="center" vertical="center" wrapText="1"/>
    </xf>
    <xf numFmtId="0" fontId="0" fillId="0" borderId="16" xfId="0" applyBorder="1"/>
    <xf numFmtId="0" fontId="0" fillId="0" borderId="16" xfId="0" applyBorder="1" applyProtection="1">
      <protection locked="0"/>
    </xf>
    <xf numFmtId="49" fontId="0" fillId="0" borderId="16" xfId="0" applyNumberFormat="1" applyFill="1" applyBorder="1" applyAlignment="1">
      <alignment horizontal="center"/>
    </xf>
    <xf numFmtId="49" fontId="0" fillId="0" borderId="16" xfId="0" applyNumberFormat="1" applyFill="1" applyBorder="1"/>
    <xf numFmtId="0" fontId="0" fillId="0" borderId="16" xfId="0" applyFill="1" applyBorder="1" applyAlignment="1">
      <alignment horizontal="center"/>
    </xf>
    <xf numFmtId="3" fontId="0" fillId="0" borderId="16" xfId="0" applyNumberFormat="1" applyFill="1" applyBorder="1"/>
    <xf numFmtId="4" fontId="0" fillId="0" borderId="16" xfId="0" applyNumberFormat="1" applyFill="1" applyBorder="1"/>
    <xf numFmtId="4" fontId="0" fillId="0" borderId="16" xfId="0" applyNumberFormat="1" applyFill="1" applyBorder="1" applyAlignment="1">
      <alignment horizontal="right"/>
    </xf>
    <xf numFmtId="164" fontId="0" fillId="0" borderId="16" xfId="0" applyNumberFormat="1" applyFill="1" applyBorder="1"/>
    <xf numFmtId="165" fontId="0" fillId="0" borderId="16" xfId="0" applyNumberFormat="1" applyFill="1" applyBorder="1"/>
    <xf numFmtId="2" fontId="0" fillId="0" borderId="16" xfId="0" applyNumberFormat="1" applyFill="1" applyBorder="1"/>
    <xf numFmtId="2" fontId="0" fillId="0" borderId="16" xfId="0" applyNumberFormat="1" applyFill="1" applyBorder="1" applyProtection="1">
      <protection locked="0"/>
    </xf>
    <xf numFmtId="9" fontId="0" fillId="0" borderId="16" xfId="4" applyFont="1" applyFill="1" applyBorder="1"/>
    <xf numFmtId="3" fontId="5" fillId="0" borderId="16" xfId="0" applyNumberFormat="1" applyFont="1" applyFill="1" applyBorder="1" applyAlignment="1" applyProtection="1">
      <alignment horizontal="center" vertical="center" wrapText="1"/>
      <protection locked="0"/>
    </xf>
    <xf numFmtId="166" fontId="5" fillId="0" borderId="16" xfId="0" applyNumberFormat="1" applyFont="1" applyFill="1" applyBorder="1" applyAlignment="1">
      <alignment horizontal="center" vertical="center" wrapText="1"/>
    </xf>
    <xf numFmtId="0" fontId="0" fillId="0" borderId="16" xfId="0" applyFill="1" applyBorder="1"/>
    <xf numFmtId="0" fontId="0" fillId="0" borderId="16" xfId="0" applyFill="1" applyBorder="1" applyProtection="1">
      <protection locked="0"/>
    </xf>
    <xf numFmtId="2" fontId="0" fillId="0" borderId="16" xfId="0" applyNumberFormat="1" applyFill="1" applyBorder="1" applyAlignment="1" applyProtection="1">
      <alignment wrapText="1"/>
      <protection locked="0"/>
    </xf>
    <xf numFmtId="2" fontId="0" fillId="0" borderId="16" xfId="0" applyNumberFormat="1" applyBorder="1" applyAlignment="1" applyProtection="1">
      <alignment wrapText="1"/>
      <protection locked="0"/>
    </xf>
    <xf numFmtId="0" fontId="0" fillId="9" borderId="16" xfId="0" applyFill="1" applyBorder="1" applyProtection="1">
      <protection locked="0"/>
    </xf>
    <xf numFmtId="49" fontId="12" fillId="0" borderId="16" xfId="0" applyNumberFormat="1" applyFont="1" applyBorder="1" applyAlignment="1">
      <alignment horizontal="center"/>
    </xf>
    <xf numFmtId="49" fontId="12" fillId="0" borderId="16" xfId="0" applyNumberFormat="1" applyFont="1" applyBorder="1"/>
    <xf numFmtId="0" fontId="12" fillId="0" borderId="16" xfId="0" applyFont="1" applyBorder="1" applyAlignment="1">
      <alignment horizontal="center"/>
    </xf>
    <xf numFmtId="3" fontId="12" fillId="0" borderId="16" xfId="0" applyNumberFormat="1" applyFont="1" applyBorder="1"/>
    <xf numFmtId="4" fontId="12" fillId="0" borderId="16" xfId="0" applyNumberFormat="1" applyFont="1" applyBorder="1"/>
    <xf numFmtId="4" fontId="12" fillId="0" borderId="16" xfId="0" applyNumberFormat="1" applyFont="1" applyBorder="1" applyAlignment="1">
      <alignment horizontal="right"/>
    </xf>
    <xf numFmtId="164" fontId="12" fillId="0" borderId="16" xfId="0" applyNumberFormat="1" applyFont="1" applyBorder="1"/>
    <xf numFmtId="165" fontId="12" fillId="0" borderId="16" xfId="0" applyNumberFormat="1" applyFont="1" applyBorder="1"/>
    <xf numFmtId="2" fontId="12" fillId="0" borderId="16" xfId="0" applyNumberFormat="1" applyFont="1" applyBorder="1"/>
    <xf numFmtId="3" fontId="13" fillId="0" borderId="16" xfId="0" applyNumberFormat="1" applyFont="1" applyBorder="1" applyAlignment="1">
      <alignment horizontal="center" vertical="center" wrapText="1"/>
    </xf>
    <xf numFmtId="166" fontId="13" fillId="0" borderId="16" xfId="0" applyNumberFormat="1" applyFont="1" applyBorder="1" applyAlignment="1">
      <alignment horizontal="center" vertical="center" wrapText="1"/>
    </xf>
    <xf numFmtId="0" fontId="12" fillId="0" borderId="16" xfId="0" applyFont="1" applyBorder="1"/>
    <xf numFmtId="3" fontId="12" fillId="19" borderId="16" xfId="0" applyNumberFormat="1" applyFont="1" applyFill="1" applyBorder="1"/>
    <xf numFmtId="2" fontId="12" fillId="0" borderId="16" xfId="0" applyNumberFormat="1" applyFont="1" applyBorder="1" applyAlignment="1">
      <alignment horizontal="right"/>
    </xf>
    <xf numFmtId="3" fontId="14" fillId="0" borderId="16" xfId="0" applyNumberFormat="1" applyFont="1" applyFill="1" applyBorder="1"/>
    <xf numFmtId="3" fontId="14" fillId="0" borderId="16" xfId="0" applyNumberFormat="1" applyFont="1" applyBorder="1"/>
    <xf numFmtId="8" fontId="15" fillId="21" borderId="16" xfId="0" applyNumberFormat="1" applyFont="1" applyFill="1" applyBorder="1" applyAlignment="1">
      <alignment vertical="top"/>
    </xf>
    <xf numFmtId="0" fontId="15" fillId="21" borderId="16" xfId="0" applyFont="1" applyFill="1" applyBorder="1" applyAlignment="1">
      <alignment vertical="top" wrapText="1"/>
    </xf>
    <xf numFmtId="0" fontId="15" fillId="0" borderId="16" xfId="0" applyFont="1" applyFill="1" applyBorder="1" applyAlignment="1">
      <alignment vertical="top" wrapText="1"/>
    </xf>
    <xf numFmtId="3" fontId="5" fillId="0" borderId="16" xfId="0" applyNumberFormat="1" applyFont="1" applyBorder="1" applyAlignment="1">
      <alignment horizontal="center" vertical="center" wrapText="1"/>
    </xf>
    <xf numFmtId="49" fontId="0" fillId="22" borderId="16" xfId="0" applyNumberFormat="1" applyFill="1" applyBorder="1"/>
    <xf numFmtId="167" fontId="0" fillId="0" borderId="16" xfId="2" applyNumberFormat="1" applyFont="1" applyBorder="1" applyProtection="1">
      <protection locked="0"/>
    </xf>
    <xf numFmtId="4" fontId="0" fillId="20" borderId="16" xfId="0" applyNumberFormat="1" applyFill="1" applyBorder="1" applyAlignment="1">
      <alignment horizontal="right"/>
    </xf>
    <xf numFmtId="4" fontId="0" fillId="0" borderId="16" xfId="0" applyNumberFormat="1" applyBorder="1" applyAlignment="1" applyProtection="1">
      <alignment horizontal="right"/>
      <protection locked="0"/>
    </xf>
    <xf numFmtId="49" fontId="0" fillId="0" borderId="16" xfId="0" applyNumberFormat="1" applyBorder="1" applyProtection="1">
      <protection locked="0"/>
    </xf>
    <xf numFmtId="49" fontId="0" fillId="0" borderId="16" xfId="0" applyNumberFormat="1" applyBorder="1" applyAlignment="1">
      <alignment wrapText="1"/>
    </xf>
    <xf numFmtId="44" fontId="0" fillId="0" borderId="16" xfId="3" applyFont="1" applyBorder="1" applyProtection="1">
      <protection locked="0"/>
    </xf>
    <xf numFmtId="168" fontId="0" fillId="0" borderId="16" xfId="1" applyNumberFormat="1" applyFont="1" applyBorder="1" applyProtection="1">
      <protection locked="0"/>
    </xf>
    <xf numFmtId="2" fontId="0" fillId="23" borderId="16" xfId="0" applyNumberFormat="1" applyFill="1" applyBorder="1" applyProtection="1">
      <protection locked="0"/>
    </xf>
    <xf numFmtId="0" fontId="0" fillId="22" borderId="16" xfId="0" applyFill="1" applyBorder="1" applyAlignment="1">
      <alignment horizontal="center"/>
    </xf>
    <xf numFmtId="3" fontId="0" fillId="22" borderId="16" xfId="0" applyNumberFormat="1" applyFill="1" applyBorder="1"/>
    <xf numFmtId="4" fontId="0" fillId="22" borderId="16" xfId="0" applyNumberFormat="1" applyFill="1" applyBorder="1"/>
    <xf numFmtId="4" fontId="0" fillId="22" borderId="16" xfId="0" applyNumberFormat="1" applyFill="1" applyBorder="1" applyAlignment="1">
      <alignment horizontal="right"/>
    </xf>
    <xf numFmtId="164" fontId="0" fillId="22" borderId="16" xfId="0" applyNumberFormat="1" applyFill="1" applyBorder="1"/>
    <xf numFmtId="165" fontId="0" fillId="22" borderId="16" xfId="0" applyNumberFormat="1" applyFill="1" applyBorder="1"/>
    <xf numFmtId="49" fontId="0" fillId="22" borderId="16" xfId="0" applyNumberFormat="1" applyFill="1" applyBorder="1" applyAlignment="1">
      <alignment horizontal="center"/>
    </xf>
    <xf numFmtId="2" fontId="0" fillId="22" borderId="16" xfId="0" applyNumberFormat="1" applyFill="1" applyBorder="1"/>
    <xf numFmtId="2" fontId="16" fillId="0" borderId="16" xfId="0" applyNumberFormat="1" applyFont="1" applyBorder="1" applyProtection="1">
      <protection locked="0"/>
    </xf>
    <xf numFmtId="3" fontId="16" fillId="0" borderId="16" xfId="0" applyNumberFormat="1" applyFont="1" applyBorder="1"/>
    <xf numFmtId="166" fontId="4" fillId="0" borderId="16" xfId="0" applyNumberFormat="1" applyFont="1" applyBorder="1" applyAlignment="1">
      <alignment horizontal="center" vertical="center" wrapText="1"/>
    </xf>
    <xf numFmtId="0" fontId="16" fillId="0" borderId="16" xfId="0" applyFont="1" applyBorder="1" applyProtection="1">
      <protection locked="0"/>
    </xf>
    <xf numFmtId="0" fontId="16" fillId="0" borderId="16" xfId="0" applyFont="1" applyBorder="1"/>
    <xf numFmtId="2" fontId="3" fillId="0" borderId="16" xfId="0" applyNumberFormat="1" applyFont="1" applyBorder="1" applyProtection="1">
      <protection locked="0"/>
    </xf>
    <xf numFmtId="3" fontId="17" fillId="0" borderId="16" xfId="0" applyNumberFormat="1" applyFont="1" applyBorder="1" applyAlignment="1" applyProtection="1">
      <alignment horizontal="center" vertical="center" wrapText="1"/>
      <protection locked="0"/>
    </xf>
    <xf numFmtId="41" fontId="0" fillId="0" borderId="16" xfId="2" applyFont="1" applyBorder="1" applyProtection="1">
      <protection locked="0"/>
    </xf>
    <xf numFmtId="0" fontId="15" fillId="0" borderId="16" xfId="0" applyFont="1" applyBorder="1" applyProtection="1">
      <protection locked="0"/>
    </xf>
    <xf numFmtId="166" fontId="5" fillId="0" borderId="16" xfId="0" applyNumberFormat="1" applyFont="1" applyBorder="1" applyAlignment="1">
      <alignment horizontal="right" vertical="center" wrapText="1"/>
    </xf>
    <xf numFmtId="6" fontId="15" fillId="0" borderId="16" xfId="0" applyNumberFormat="1" applyFont="1" applyBorder="1"/>
    <xf numFmtId="0" fontId="15" fillId="0" borderId="16" xfId="0" applyFont="1" applyBorder="1"/>
    <xf numFmtId="0" fontId="15" fillId="0" borderId="16" xfId="0" applyFont="1" applyBorder="1" applyAlignment="1" applyProtection="1">
      <alignment horizontal="left"/>
      <protection locked="0"/>
    </xf>
    <xf numFmtId="49" fontId="0" fillId="18" borderId="16" xfId="0" applyNumberFormat="1" applyFill="1" applyBorder="1"/>
    <xf numFmtId="0" fontId="18" fillId="24" borderId="16" xfId="0" applyFont="1" applyFill="1" applyBorder="1"/>
    <xf numFmtId="3" fontId="5" fillId="22" borderId="16" xfId="0" applyNumberFormat="1" applyFont="1" applyFill="1" applyBorder="1" applyAlignment="1" applyProtection="1">
      <alignment horizontal="center" vertical="center" wrapText="1"/>
      <protection locked="0"/>
    </xf>
    <xf numFmtId="3" fontId="18" fillId="0" borderId="16" xfId="0" applyNumberFormat="1" applyFont="1" applyBorder="1"/>
    <xf numFmtId="2" fontId="0" fillId="0" borderId="16" xfId="0" applyNumberFormat="1" applyBorder="1" applyAlignment="1" applyProtection="1">
      <alignment horizontal="justify" vertical="center"/>
      <protection locked="0"/>
    </xf>
    <xf numFmtId="3" fontId="0" fillId="0" borderId="16" xfId="0" applyNumberFormat="1" applyBorder="1" applyProtection="1">
      <protection locked="0"/>
    </xf>
    <xf numFmtId="169" fontId="0" fillId="0" borderId="16" xfId="3" applyNumberFormat="1" applyFont="1" applyFill="1" applyBorder="1" applyProtection="1">
      <protection locked="0"/>
    </xf>
    <xf numFmtId="169" fontId="0" fillId="0" borderId="16" xfId="3" applyNumberFormat="1" applyFont="1" applyFill="1" applyBorder="1" applyAlignment="1" applyProtection="1">
      <alignment horizontal="right" vertical="top"/>
      <protection locked="0"/>
    </xf>
    <xf numFmtId="0" fontId="17" fillId="0" borderId="16" xfId="0" applyFont="1" applyBorder="1" applyProtection="1">
      <protection locked="0"/>
    </xf>
    <xf numFmtId="169" fontId="0" fillId="0" borderId="16" xfId="3" applyNumberFormat="1" applyFont="1" applyFill="1" applyBorder="1" applyAlignment="1" applyProtection="1">
      <alignment horizontal="left" vertical="top"/>
      <protection locked="0"/>
    </xf>
    <xf numFmtId="0" fontId="3" fillId="0" borderId="16" xfId="0" applyFont="1" applyFill="1" applyBorder="1"/>
    <xf numFmtId="0" fontId="15" fillId="0" borderId="16" xfId="0" applyFont="1" applyBorder="1" applyAlignment="1" applyProtection="1">
      <alignment vertical="center"/>
      <protection locked="0"/>
    </xf>
    <xf numFmtId="0" fontId="15" fillId="0" borderId="16" xfId="0" applyFont="1" applyBorder="1" applyAlignment="1" applyProtection="1">
      <alignment horizontal="justify" vertical="center"/>
      <protection locked="0"/>
    </xf>
    <xf numFmtId="0" fontId="0" fillId="0" borderId="16" xfId="0" applyBorder="1" applyAlignment="1" applyProtection="1">
      <alignment vertical="center"/>
      <protection locked="0"/>
    </xf>
    <xf numFmtId="3" fontId="0" fillId="25" borderId="16" xfId="0" applyNumberFormat="1" applyFill="1" applyBorder="1"/>
    <xf numFmtId="3" fontId="5" fillId="0" borderId="16" xfId="0" applyNumberFormat="1" applyFont="1" applyBorder="1" applyAlignment="1" applyProtection="1">
      <alignment horizontal="right" vertical="center" wrapText="1"/>
      <protection locked="0"/>
    </xf>
    <xf numFmtId="3" fontId="0" fillId="18" borderId="16" xfId="0" applyNumberFormat="1" applyFill="1" applyBorder="1"/>
    <xf numFmtId="0" fontId="0" fillId="0" borderId="16" xfId="0" applyBorder="1" applyAlignment="1">
      <alignment horizontal="center" vertical="center" wrapText="1"/>
    </xf>
    <xf numFmtId="0" fontId="19" fillId="0" borderId="16" xfId="0" applyFont="1" applyBorder="1" applyAlignment="1" applyProtection="1">
      <alignment horizontal="justify" vertical="center"/>
      <protection locked="0"/>
    </xf>
    <xf numFmtId="0" fontId="19" fillId="0" borderId="16" xfId="0" applyFont="1" applyBorder="1" applyProtection="1">
      <protection locked="0"/>
    </xf>
    <xf numFmtId="0" fontId="19" fillId="0" borderId="16" xfId="0" applyFont="1" applyBorder="1" applyAlignment="1" applyProtection="1">
      <alignment horizontal="justify" vertical="center" wrapText="1"/>
      <protection locked="0"/>
    </xf>
    <xf numFmtId="9" fontId="0" fillId="0" borderId="16" xfId="0" applyNumberFormat="1" applyBorder="1"/>
    <xf numFmtId="9" fontId="5" fillId="0" borderId="16" xfId="0" applyNumberFormat="1" applyFont="1" applyBorder="1" applyAlignment="1">
      <alignment horizontal="center" vertical="center" wrapText="1"/>
    </xf>
    <xf numFmtId="0" fontId="0" fillId="0" borderId="16" xfId="0" applyBorder="1" applyAlignment="1" applyProtection="1">
      <alignment wrapText="1"/>
      <protection locked="0"/>
    </xf>
    <xf numFmtId="0" fontId="0" fillId="0" borderId="16" xfId="0" applyBorder="1" applyAlignment="1" applyProtection="1">
      <alignment horizontal="justify" vertical="center" wrapText="1"/>
      <protection locked="0"/>
    </xf>
  </cellXfs>
  <cellStyles count="5">
    <cellStyle name="Millares" xfId="1" builtinId="3"/>
    <cellStyle name="Millares [0]" xfId="2" builtinId="6"/>
    <cellStyle name="Moneda" xfId="3" builtinId="4"/>
    <cellStyle name="Normal" xfId="0" builtinId="0"/>
    <cellStyle name="Porcentaje" xfId="4" builtinId="5"/>
  </cellStyles>
  <dxfs count="20">
    <dxf>
      <fill>
        <patternFill patternType="solid">
          <fgColor rgb="FFFFFF00"/>
          <bgColor rgb="FF000000"/>
        </patternFill>
      </fill>
    </dxf>
    <dxf>
      <fill>
        <patternFill patternType="solid">
          <fgColor rgb="FFFFFF00"/>
          <bgColor rgb="FF000000"/>
        </patternFill>
      </fill>
    </dxf>
    <dxf>
      <fill>
        <patternFill patternType="solid">
          <fgColor rgb="FF7030A0"/>
          <bgColor rgb="FF000000"/>
        </patternFill>
      </fill>
    </dxf>
    <dxf>
      <fill>
        <patternFill patternType="solid">
          <fgColor rgb="FFFFFF00"/>
          <bgColor rgb="FF000000"/>
        </patternFill>
      </fill>
    </dxf>
    <dxf>
      <fill>
        <patternFill>
          <bgColor rgb="FFFF0000"/>
        </patternFill>
      </fill>
    </dxf>
    <dxf>
      <fill>
        <patternFill>
          <bgColor rgb="FFFFFF00"/>
        </patternFill>
      </fill>
    </dxf>
    <dxf>
      <fill>
        <patternFill>
          <bgColor rgb="FF00B050"/>
        </patternFill>
      </fill>
    </dxf>
    <dxf>
      <fill>
        <patternFill>
          <bgColor theme="9" tint="0.59996337778862885"/>
        </patternFill>
      </fill>
    </dxf>
    <dxf>
      <fill>
        <patternFill>
          <bgColor rgb="FFFF0000"/>
        </patternFill>
      </fill>
    </dxf>
    <dxf>
      <fill>
        <patternFill>
          <bgColor rgb="FFFFFF00"/>
        </patternFill>
      </fill>
    </dxf>
    <dxf>
      <fill>
        <patternFill>
          <bgColor rgb="FF00B050"/>
        </patternFill>
      </fill>
    </dxf>
    <dxf>
      <fill>
        <patternFill>
          <bgColor theme="9" tint="0.59996337778862885"/>
        </patternFill>
      </fill>
    </dxf>
    <dxf>
      <fill>
        <patternFill>
          <bgColor rgb="FFFF0000"/>
        </patternFill>
      </fill>
    </dxf>
    <dxf>
      <fill>
        <patternFill>
          <bgColor rgb="FFFFFF00"/>
        </patternFill>
      </fill>
    </dxf>
    <dxf>
      <fill>
        <patternFill>
          <bgColor rgb="FF00B050"/>
        </patternFill>
      </fill>
    </dxf>
    <dxf>
      <fill>
        <patternFill>
          <bgColor theme="9" tint="0.59996337778862885"/>
        </patternFill>
      </fill>
    </dxf>
    <dxf>
      <fill>
        <patternFill>
          <bgColor rgb="FFFF0000"/>
        </patternFill>
      </fill>
    </dxf>
    <dxf>
      <fill>
        <patternFill>
          <bgColor rgb="FFFFFF00"/>
        </patternFill>
      </fill>
    </dxf>
    <dxf>
      <fill>
        <patternFill>
          <bgColor rgb="FF00B050"/>
        </patternFill>
      </fill>
    </dxf>
    <dxf>
      <fill>
        <patternFill>
          <bgColor theme="9"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file:///E:\PORTATIL%20DIRECCI&#211;N\SAP\zspc_sm04.bmp"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1635336</xdr:colOff>
      <xdr:row>4</xdr:row>
      <xdr:rowOff>0</xdr:rowOff>
    </xdr:to>
    <xdr:pic>
      <xdr:nvPicPr>
        <xdr:cNvPr id="2" name="Imagen 1">
          <a:extLst>
            <a:ext uri="{FF2B5EF4-FFF2-40B4-BE49-F238E27FC236}">
              <a16:creationId xmlns:a16="http://schemas.microsoft.com/office/drawing/2014/main" id="{1A579CA3-3857-4E07-8E72-8AD636694C5A}"/>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0" y="0"/>
          <a:ext cx="2587836" cy="731520"/>
        </a:xfrm>
        <a:prstGeom prst="rect">
          <a:avLst/>
        </a:prstGeom>
      </xdr:spPr>
    </xdr:pic>
    <xdr:clientData/>
  </xdr:twoCellAnchor>
  <xdr:twoCellAnchor>
    <xdr:from>
      <xdr:col>1</xdr:col>
      <xdr:colOff>285750</xdr:colOff>
      <xdr:row>9</xdr:row>
      <xdr:rowOff>152400</xdr:rowOff>
    </xdr:from>
    <xdr:to>
      <xdr:col>1</xdr:col>
      <xdr:colOff>619125</xdr:colOff>
      <xdr:row>10</xdr:row>
      <xdr:rowOff>371475</xdr:rowOff>
    </xdr:to>
    <xdr:sp macro="" textlink="">
      <xdr:nvSpPr>
        <xdr:cNvPr id="3" name="Flecha abajo 2">
          <a:extLst>
            <a:ext uri="{FF2B5EF4-FFF2-40B4-BE49-F238E27FC236}">
              <a16:creationId xmlns:a16="http://schemas.microsoft.com/office/drawing/2014/main" id="{F1AC69DD-5070-431A-BBD2-255EF820B5CB}"/>
            </a:ext>
          </a:extLst>
        </xdr:cNvPr>
        <xdr:cNvSpPr/>
      </xdr:nvSpPr>
      <xdr:spPr>
        <a:xfrm>
          <a:off x="1238250" y="2476500"/>
          <a:ext cx="333375" cy="234315"/>
        </a:xfrm>
        <a:prstGeom prst="downArrow">
          <a:avLst/>
        </a:prstGeom>
        <a:solidFill>
          <a:srgbClr val="FFFF00"/>
        </a:solidFill>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ctr"/>
          <a:r>
            <a:rPr lang="es-ES" sz="1400" b="1">
              <a:solidFill>
                <a:srgbClr val="FF0000"/>
              </a:solidFill>
            </a:rPr>
            <a:t>1</a:t>
          </a:r>
          <a:endParaRPr lang="es-ES" sz="1100">
            <a:solidFill>
              <a:srgbClr val="FF0000"/>
            </a:solidFill>
          </a:endParaRPr>
        </a:p>
      </xdr:txBody>
    </xdr:sp>
    <xdr:clientData/>
  </xdr:twoCellAnchor>
  <xdr:twoCellAnchor>
    <xdr:from>
      <xdr:col>30</xdr:col>
      <xdr:colOff>514350</xdr:colOff>
      <xdr:row>9</xdr:row>
      <xdr:rowOff>85725</xdr:rowOff>
    </xdr:from>
    <xdr:to>
      <xdr:col>30</xdr:col>
      <xdr:colOff>847725</xdr:colOff>
      <xdr:row>10</xdr:row>
      <xdr:rowOff>304800</xdr:rowOff>
    </xdr:to>
    <xdr:sp macro="" textlink="">
      <xdr:nvSpPr>
        <xdr:cNvPr id="4" name="Flecha abajo 3">
          <a:extLst>
            <a:ext uri="{FF2B5EF4-FFF2-40B4-BE49-F238E27FC236}">
              <a16:creationId xmlns:a16="http://schemas.microsoft.com/office/drawing/2014/main" id="{7FF36C85-12FF-4680-AF49-686472EE8137}"/>
            </a:ext>
          </a:extLst>
        </xdr:cNvPr>
        <xdr:cNvSpPr/>
      </xdr:nvSpPr>
      <xdr:spPr>
        <a:xfrm>
          <a:off x="36031170" y="2440305"/>
          <a:ext cx="333375" cy="272415"/>
        </a:xfrm>
        <a:prstGeom prst="downArrow">
          <a:avLst/>
        </a:prstGeom>
        <a:solidFill>
          <a:srgbClr val="FF0000"/>
        </a:solidFill>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es-ES" sz="1100"/>
        </a:p>
      </xdr:txBody>
    </xdr:sp>
    <xdr:clientData/>
  </xdr:twoCellAnchor>
  <xdr:twoCellAnchor>
    <xdr:from>
      <xdr:col>32</xdr:col>
      <xdr:colOff>495300</xdr:colOff>
      <xdr:row>9</xdr:row>
      <xdr:rowOff>85725</xdr:rowOff>
    </xdr:from>
    <xdr:to>
      <xdr:col>32</xdr:col>
      <xdr:colOff>828675</xdr:colOff>
      <xdr:row>10</xdr:row>
      <xdr:rowOff>304800</xdr:rowOff>
    </xdr:to>
    <xdr:sp macro="" textlink="">
      <xdr:nvSpPr>
        <xdr:cNvPr id="5" name="Flecha abajo 4">
          <a:extLst>
            <a:ext uri="{FF2B5EF4-FFF2-40B4-BE49-F238E27FC236}">
              <a16:creationId xmlns:a16="http://schemas.microsoft.com/office/drawing/2014/main" id="{5804389A-E0F0-4C90-B959-0F68F977DB68}"/>
            </a:ext>
          </a:extLst>
        </xdr:cNvPr>
        <xdr:cNvSpPr/>
      </xdr:nvSpPr>
      <xdr:spPr>
        <a:xfrm>
          <a:off x="39509700" y="2440305"/>
          <a:ext cx="333375" cy="272415"/>
        </a:xfrm>
        <a:prstGeom prst="downArrow">
          <a:avLst/>
        </a:prstGeom>
        <a:solidFill>
          <a:srgbClr val="FF0000"/>
        </a:solidFill>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es-ES" sz="1100"/>
        </a:p>
      </xdr:txBody>
    </xdr:sp>
    <xdr:clientData/>
  </xdr:twoCellAnchor>
  <xdr:twoCellAnchor>
    <xdr:from>
      <xdr:col>33</xdr:col>
      <xdr:colOff>495300</xdr:colOff>
      <xdr:row>9</xdr:row>
      <xdr:rowOff>95250</xdr:rowOff>
    </xdr:from>
    <xdr:to>
      <xdr:col>33</xdr:col>
      <xdr:colOff>828675</xdr:colOff>
      <xdr:row>10</xdr:row>
      <xdr:rowOff>314325</xdr:rowOff>
    </xdr:to>
    <xdr:sp macro="" textlink="">
      <xdr:nvSpPr>
        <xdr:cNvPr id="6" name="Flecha abajo 5">
          <a:extLst>
            <a:ext uri="{FF2B5EF4-FFF2-40B4-BE49-F238E27FC236}">
              <a16:creationId xmlns:a16="http://schemas.microsoft.com/office/drawing/2014/main" id="{F3000620-3224-4CE4-98B4-05422562D513}"/>
            </a:ext>
          </a:extLst>
        </xdr:cNvPr>
        <xdr:cNvSpPr/>
      </xdr:nvSpPr>
      <xdr:spPr>
        <a:xfrm>
          <a:off x="40744140" y="2449830"/>
          <a:ext cx="333375" cy="264795"/>
        </a:xfrm>
        <a:prstGeom prst="downArrow">
          <a:avLst/>
        </a:prstGeom>
        <a:solidFill>
          <a:srgbClr val="FF0000"/>
        </a:solidFill>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es-ES" sz="1100"/>
        </a:p>
      </xdr:txBody>
    </xdr:sp>
    <xdr:clientData/>
  </xdr:twoCellAnchor>
  <xdr:twoCellAnchor>
    <xdr:from>
      <xdr:col>34</xdr:col>
      <xdr:colOff>495300</xdr:colOff>
      <xdr:row>9</xdr:row>
      <xdr:rowOff>95250</xdr:rowOff>
    </xdr:from>
    <xdr:to>
      <xdr:col>34</xdr:col>
      <xdr:colOff>828675</xdr:colOff>
      <xdr:row>10</xdr:row>
      <xdr:rowOff>314325</xdr:rowOff>
    </xdr:to>
    <xdr:sp macro="" textlink="">
      <xdr:nvSpPr>
        <xdr:cNvPr id="7" name="Flecha abajo 6">
          <a:extLst>
            <a:ext uri="{FF2B5EF4-FFF2-40B4-BE49-F238E27FC236}">
              <a16:creationId xmlns:a16="http://schemas.microsoft.com/office/drawing/2014/main" id="{34C39124-23DE-4224-B94C-86C367F7CF21}"/>
            </a:ext>
          </a:extLst>
        </xdr:cNvPr>
        <xdr:cNvSpPr/>
      </xdr:nvSpPr>
      <xdr:spPr>
        <a:xfrm>
          <a:off x="42306240" y="2449830"/>
          <a:ext cx="333375" cy="264795"/>
        </a:xfrm>
        <a:prstGeom prst="downArrow">
          <a:avLst/>
        </a:prstGeom>
        <a:solidFill>
          <a:srgbClr val="FF0000"/>
        </a:solidFill>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es-ES" sz="1100"/>
        </a:p>
      </xdr:txBody>
    </xdr:sp>
    <xdr:clientData/>
  </xdr:twoCellAnchor>
  <xdr:twoCellAnchor>
    <xdr:from>
      <xdr:col>38</xdr:col>
      <xdr:colOff>390525</xdr:colOff>
      <xdr:row>9</xdr:row>
      <xdr:rowOff>142875</xdr:rowOff>
    </xdr:from>
    <xdr:to>
      <xdr:col>38</xdr:col>
      <xdr:colOff>723900</xdr:colOff>
      <xdr:row>10</xdr:row>
      <xdr:rowOff>361950</xdr:rowOff>
    </xdr:to>
    <xdr:sp macro="" textlink="">
      <xdr:nvSpPr>
        <xdr:cNvPr id="8" name="Flecha abajo 7">
          <a:extLst>
            <a:ext uri="{FF2B5EF4-FFF2-40B4-BE49-F238E27FC236}">
              <a16:creationId xmlns:a16="http://schemas.microsoft.com/office/drawing/2014/main" id="{3F14802C-ACC0-4FA6-A6AD-43E757C666FF}"/>
            </a:ext>
          </a:extLst>
        </xdr:cNvPr>
        <xdr:cNvSpPr/>
      </xdr:nvSpPr>
      <xdr:spPr>
        <a:xfrm>
          <a:off x="47375445" y="2474595"/>
          <a:ext cx="333375" cy="234315"/>
        </a:xfrm>
        <a:prstGeom prst="downArrow">
          <a:avLst/>
        </a:prstGeom>
        <a:solidFill>
          <a:srgbClr val="FF0000"/>
        </a:solidFill>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es-ES" sz="1100"/>
        </a:p>
      </xdr:txBody>
    </xdr:sp>
    <xdr:clientData/>
  </xdr:twoCellAnchor>
  <xdr:twoCellAnchor>
    <xdr:from>
      <xdr:col>21</xdr:col>
      <xdr:colOff>304800</xdr:colOff>
      <xdr:row>9</xdr:row>
      <xdr:rowOff>114300</xdr:rowOff>
    </xdr:from>
    <xdr:to>
      <xdr:col>21</xdr:col>
      <xdr:colOff>638175</xdr:colOff>
      <xdr:row>10</xdr:row>
      <xdr:rowOff>333375</xdr:rowOff>
    </xdr:to>
    <xdr:sp macro="" textlink="">
      <xdr:nvSpPr>
        <xdr:cNvPr id="9" name="Flecha abajo 8">
          <a:extLst>
            <a:ext uri="{FF2B5EF4-FFF2-40B4-BE49-F238E27FC236}">
              <a16:creationId xmlns:a16="http://schemas.microsoft.com/office/drawing/2014/main" id="{040D886A-B62D-4588-813B-E7B3936AC28D}"/>
            </a:ext>
          </a:extLst>
        </xdr:cNvPr>
        <xdr:cNvSpPr/>
      </xdr:nvSpPr>
      <xdr:spPr>
        <a:xfrm>
          <a:off x="24239220" y="2468880"/>
          <a:ext cx="333375" cy="241935"/>
        </a:xfrm>
        <a:prstGeom prst="downArrow">
          <a:avLst/>
        </a:prstGeom>
        <a:solidFill>
          <a:srgbClr val="FF0000"/>
        </a:solidFill>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es-ES" sz="1100"/>
        </a:p>
      </xdr:txBody>
    </xdr:sp>
    <xdr:clientData/>
  </xdr:twoCellAnchor>
  <xdr:twoCellAnchor>
    <xdr:from>
      <xdr:col>5</xdr:col>
      <xdr:colOff>457200</xdr:colOff>
      <xdr:row>9</xdr:row>
      <xdr:rowOff>123825</xdr:rowOff>
    </xdr:from>
    <xdr:to>
      <xdr:col>5</xdr:col>
      <xdr:colOff>790575</xdr:colOff>
      <xdr:row>10</xdr:row>
      <xdr:rowOff>238125</xdr:rowOff>
    </xdr:to>
    <xdr:sp macro="" textlink="">
      <xdr:nvSpPr>
        <xdr:cNvPr id="10" name="Flecha abajo 10">
          <a:extLst>
            <a:ext uri="{FF2B5EF4-FFF2-40B4-BE49-F238E27FC236}">
              <a16:creationId xmlns:a16="http://schemas.microsoft.com/office/drawing/2014/main" id="{BB172EEE-55B2-46E8-A1A5-59A714A99ACA}"/>
            </a:ext>
          </a:extLst>
        </xdr:cNvPr>
        <xdr:cNvSpPr/>
      </xdr:nvSpPr>
      <xdr:spPr>
        <a:xfrm>
          <a:off x="7528560" y="2478405"/>
          <a:ext cx="333375" cy="236220"/>
        </a:xfrm>
        <a:prstGeom prst="downArrow">
          <a:avLst/>
        </a:prstGeom>
        <a:solidFill>
          <a:srgbClr val="FFFF00"/>
        </a:solidFill>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ctr"/>
          <a:r>
            <a:rPr lang="es-ES" sz="1400" b="1">
              <a:solidFill>
                <a:srgbClr val="FF0000"/>
              </a:solidFill>
            </a:rPr>
            <a:t>2</a:t>
          </a:r>
          <a:endParaRPr lang="es-ES" sz="1200" b="1">
            <a:solidFill>
              <a:srgbClr val="FF0000"/>
            </a:solidFill>
          </a:endParaRPr>
        </a:p>
      </xdr:txBody>
    </xdr:sp>
    <xdr:clientData/>
  </xdr:twoCellAnchor>
  <xdr:twoCellAnchor>
    <xdr:from>
      <xdr:col>6</xdr:col>
      <xdr:colOff>209550</xdr:colOff>
      <xdr:row>9</xdr:row>
      <xdr:rowOff>152400</xdr:rowOff>
    </xdr:from>
    <xdr:to>
      <xdr:col>6</xdr:col>
      <xdr:colOff>542925</xdr:colOff>
      <xdr:row>10</xdr:row>
      <xdr:rowOff>371475</xdr:rowOff>
    </xdr:to>
    <xdr:sp macro="" textlink="">
      <xdr:nvSpPr>
        <xdr:cNvPr id="11" name="Flecha abajo 11">
          <a:extLst>
            <a:ext uri="{FF2B5EF4-FFF2-40B4-BE49-F238E27FC236}">
              <a16:creationId xmlns:a16="http://schemas.microsoft.com/office/drawing/2014/main" id="{F204BEBD-9F7B-4742-8543-4770A8359F38}"/>
            </a:ext>
          </a:extLst>
        </xdr:cNvPr>
        <xdr:cNvSpPr/>
      </xdr:nvSpPr>
      <xdr:spPr>
        <a:xfrm>
          <a:off x="8286750" y="2476500"/>
          <a:ext cx="333375" cy="234315"/>
        </a:xfrm>
        <a:prstGeom prst="downArrow">
          <a:avLst/>
        </a:prstGeom>
        <a:solidFill>
          <a:srgbClr val="FFFF00"/>
        </a:solidFill>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ctr"/>
          <a:r>
            <a:rPr lang="es-ES" sz="1400" b="1">
              <a:solidFill>
                <a:srgbClr val="FF0000"/>
              </a:solidFill>
            </a:rPr>
            <a:t>3</a:t>
          </a:r>
          <a:endParaRPr lang="es-ES" sz="1100" b="1">
            <a:solidFill>
              <a:srgbClr val="FF0000"/>
            </a:solidFill>
          </a:endParaRPr>
        </a:p>
      </xdr:txBody>
    </xdr:sp>
    <xdr:clientData/>
  </xdr:twoCellAnchor>
  <xdr:twoCellAnchor>
    <xdr:from>
      <xdr:col>22</xdr:col>
      <xdr:colOff>809625</xdr:colOff>
      <xdr:row>9</xdr:row>
      <xdr:rowOff>104775</xdr:rowOff>
    </xdr:from>
    <xdr:to>
      <xdr:col>22</xdr:col>
      <xdr:colOff>1143000</xdr:colOff>
      <xdr:row>10</xdr:row>
      <xdr:rowOff>323850</xdr:rowOff>
    </xdr:to>
    <xdr:sp macro="" textlink="">
      <xdr:nvSpPr>
        <xdr:cNvPr id="12" name="Flecha abajo 12">
          <a:extLst>
            <a:ext uri="{FF2B5EF4-FFF2-40B4-BE49-F238E27FC236}">
              <a16:creationId xmlns:a16="http://schemas.microsoft.com/office/drawing/2014/main" id="{1C67D17C-C000-47FC-ADBC-1B2F4D8F8B2A}"/>
            </a:ext>
          </a:extLst>
        </xdr:cNvPr>
        <xdr:cNvSpPr/>
      </xdr:nvSpPr>
      <xdr:spPr>
        <a:xfrm>
          <a:off x="25887045" y="2459355"/>
          <a:ext cx="333375" cy="249555"/>
        </a:xfrm>
        <a:prstGeom prst="downArrow">
          <a:avLst/>
        </a:prstGeom>
        <a:solidFill>
          <a:srgbClr val="FF0000"/>
        </a:solidFill>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es-ES" sz="1100"/>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B66C76-13FB-4CD3-86F7-AA3CD6167A61}">
  <dimension ref="A1:AN1136"/>
  <sheetViews>
    <sheetView tabSelected="1" topLeftCell="A12" zoomScale="80" zoomScaleNormal="80" workbookViewId="0">
      <pane ySplit="1" topLeftCell="A13" activePane="bottomLeft" state="frozen"/>
      <selection activeCell="A12" sqref="A12"/>
      <selection pane="bottomLeft" activeCell="AL19" sqref="AL19"/>
    </sheetView>
  </sheetViews>
  <sheetFormatPr baseColWidth="10" defaultRowHeight="14.4" x14ac:dyDescent="0.3"/>
  <cols>
    <col min="1" max="1" width="13.88671875" customWidth="1"/>
    <col min="2" max="2" width="29.33203125" customWidth="1"/>
    <col min="3" max="3" width="18.33203125" customWidth="1"/>
    <col min="4" max="4" width="28.88671875" customWidth="1"/>
    <col min="5" max="5" width="12.6640625" customWidth="1"/>
    <col min="6" max="6" width="14.6640625" customWidth="1"/>
    <col min="7" max="7" width="15.44140625" customWidth="1"/>
    <col min="8" max="8" width="8.109375" customWidth="1"/>
    <col min="9" max="10" width="12.6640625" customWidth="1"/>
    <col min="11" max="11" width="10.33203125" customWidth="1"/>
    <col min="12" max="13" width="12.6640625" customWidth="1"/>
    <col min="14" max="14" width="50.21875" customWidth="1"/>
    <col min="15" max="15" width="12.6640625" customWidth="1"/>
    <col min="16" max="16" width="16.6640625" bestFit="1" customWidth="1"/>
    <col min="17" max="19" width="12.6640625" customWidth="1"/>
    <col min="20" max="20" width="16.44140625" customWidth="1"/>
    <col min="21" max="21" width="12.6640625" customWidth="1"/>
    <col min="22" max="22" width="16.6640625" style="46" customWidth="1"/>
    <col min="23" max="23" width="28.44140625" style="46" customWidth="1"/>
    <col min="24" max="24" width="14.5546875" bestFit="1" customWidth="1"/>
    <col min="25" max="25" width="17.33203125" customWidth="1"/>
    <col min="26" max="26" width="17.6640625" customWidth="1"/>
    <col min="27" max="27" width="24.109375" customWidth="1"/>
    <col min="28" max="28" width="17.109375" customWidth="1"/>
    <col min="29" max="29" width="12.6640625" customWidth="1"/>
    <col min="30" max="30" width="20.33203125" customWidth="1"/>
    <col min="31" max="31" width="30.6640625" style="45" customWidth="1"/>
    <col min="32" max="32" width="20.33203125" style="6" customWidth="1"/>
    <col min="33" max="33" width="18" style="45" customWidth="1"/>
    <col min="34" max="34" width="22.77734375" style="45" customWidth="1"/>
    <col min="35" max="35" width="18.33203125" style="45" customWidth="1"/>
    <col min="36" max="37" width="20.33203125" style="6" customWidth="1"/>
    <col min="38" max="38" width="16.44140625" customWidth="1"/>
    <col min="39" max="39" width="15.88671875" style="46" customWidth="1"/>
  </cols>
  <sheetData>
    <row r="1" spans="1:39" x14ac:dyDescent="0.3">
      <c r="A1" s="1"/>
      <c r="B1" s="1"/>
      <c r="C1" s="1"/>
      <c r="D1" s="2" t="s">
        <v>0</v>
      </c>
      <c r="E1" s="3"/>
      <c r="F1" s="3"/>
      <c r="G1" s="4" t="s">
        <v>1</v>
      </c>
      <c r="H1" s="5" t="s">
        <v>2</v>
      </c>
      <c r="V1"/>
      <c r="W1"/>
      <c r="AE1" s="6"/>
      <c r="AG1" s="6"/>
      <c r="AH1" s="6"/>
      <c r="AI1" s="6"/>
      <c r="AM1"/>
    </row>
    <row r="2" spans="1:39" x14ac:dyDescent="0.3">
      <c r="A2" s="1"/>
      <c r="B2" s="1"/>
      <c r="C2" s="1"/>
      <c r="D2" s="7"/>
      <c r="E2" s="8"/>
      <c r="F2" s="8"/>
      <c r="G2" s="9" t="s">
        <v>3</v>
      </c>
      <c r="H2" s="10">
        <v>1</v>
      </c>
      <c r="V2"/>
      <c r="W2"/>
      <c r="AE2" s="6"/>
      <c r="AG2" s="6"/>
      <c r="AH2" s="6"/>
      <c r="AI2" s="6"/>
      <c r="AM2"/>
    </row>
    <row r="3" spans="1:39" x14ac:dyDescent="0.3">
      <c r="A3" s="1"/>
      <c r="B3" s="1"/>
      <c r="C3" s="1"/>
      <c r="D3" s="2" t="s">
        <v>4</v>
      </c>
      <c r="E3" s="3"/>
      <c r="F3" s="3"/>
      <c r="G3" s="11"/>
      <c r="H3" s="12"/>
      <c r="V3"/>
      <c r="W3"/>
      <c r="AE3" s="6"/>
      <c r="AG3" s="6"/>
      <c r="AH3" s="6"/>
      <c r="AI3" s="6"/>
      <c r="AM3"/>
    </row>
    <row r="4" spans="1:39" x14ac:dyDescent="0.3">
      <c r="A4" s="1"/>
      <c r="B4" s="1"/>
      <c r="C4" s="1"/>
      <c r="D4" s="7"/>
      <c r="E4" s="8"/>
      <c r="F4" s="8"/>
      <c r="G4" s="4" t="s">
        <v>5</v>
      </c>
      <c r="H4" s="13">
        <v>44266</v>
      </c>
      <c r="V4"/>
      <c r="W4"/>
      <c r="AE4" s="6"/>
      <c r="AG4" s="6"/>
      <c r="AH4" s="6"/>
      <c r="AI4" s="6"/>
      <c r="AM4"/>
    </row>
    <row r="5" spans="1:39" x14ac:dyDescent="0.3">
      <c r="V5"/>
      <c r="W5"/>
      <c r="AE5" s="6"/>
      <c r="AG5" s="6"/>
      <c r="AH5" s="6"/>
      <c r="AI5" s="6"/>
      <c r="AM5"/>
    </row>
    <row r="6" spans="1:39" ht="24" thickBot="1" x14ac:dyDescent="0.5">
      <c r="A6" s="14" t="s">
        <v>6</v>
      </c>
      <c r="V6"/>
      <c r="W6"/>
      <c r="AE6" s="6"/>
      <c r="AG6" s="6"/>
      <c r="AH6" s="6"/>
      <c r="AI6" s="6"/>
      <c r="AM6"/>
    </row>
    <row r="7" spans="1:39" ht="15" thickBot="1" x14ac:dyDescent="0.35">
      <c r="A7" s="15" t="s">
        <v>7</v>
      </c>
      <c r="B7" s="15"/>
      <c r="C7" s="15"/>
      <c r="D7" s="16">
        <v>44561</v>
      </c>
      <c r="V7"/>
      <c r="W7"/>
      <c r="AE7"/>
      <c r="AF7"/>
      <c r="AG7"/>
      <c r="AH7"/>
      <c r="AI7"/>
      <c r="AJ7"/>
      <c r="AK7"/>
      <c r="AM7"/>
    </row>
    <row r="8" spans="1:39" x14ac:dyDescent="0.3">
      <c r="A8" s="17"/>
      <c r="B8" s="17"/>
      <c r="C8" s="17"/>
      <c r="D8" s="18"/>
      <c r="V8"/>
      <c r="W8"/>
      <c r="AE8"/>
      <c r="AF8"/>
      <c r="AG8"/>
      <c r="AH8"/>
      <c r="AI8"/>
      <c r="AJ8"/>
      <c r="AK8"/>
      <c r="AM8"/>
    </row>
    <row r="9" spans="1:39" s="25" customFormat="1" ht="60" customHeight="1" x14ac:dyDescent="0.3">
      <c r="A9" s="19"/>
      <c r="B9" s="20" t="s">
        <v>8</v>
      </c>
      <c r="C9" s="20"/>
      <c r="D9" s="21" t="s">
        <v>9</v>
      </c>
      <c r="E9" s="20"/>
      <c r="F9" s="20" t="s">
        <v>10</v>
      </c>
      <c r="G9" s="20" t="s">
        <v>11</v>
      </c>
      <c r="H9" s="20"/>
      <c r="I9" s="22"/>
      <c r="J9" s="22"/>
      <c r="K9" s="22"/>
      <c r="L9" s="22"/>
      <c r="M9" s="22"/>
      <c r="N9" s="22"/>
      <c r="O9" s="22"/>
      <c r="P9" s="22"/>
      <c r="Q9" s="22"/>
      <c r="R9" s="22"/>
      <c r="S9" s="22"/>
      <c r="T9" s="22"/>
      <c r="U9" s="22"/>
      <c r="V9" s="23" t="s">
        <v>12</v>
      </c>
      <c r="W9" s="23" t="s">
        <v>13</v>
      </c>
      <c r="X9" s="22"/>
      <c r="Y9" s="22"/>
      <c r="Z9" s="22"/>
      <c r="AA9" s="23" t="s">
        <v>14</v>
      </c>
      <c r="AB9" s="22"/>
      <c r="AC9" s="22"/>
      <c r="AD9" s="22"/>
      <c r="AE9" s="24" t="s">
        <v>15</v>
      </c>
      <c r="AF9" s="19"/>
      <c r="AG9" s="23" t="s">
        <v>16</v>
      </c>
      <c r="AH9" s="20" t="s">
        <v>17</v>
      </c>
      <c r="AI9" s="23" t="s">
        <v>18</v>
      </c>
      <c r="AJ9" s="22"/>
      <c r="AK9" s="22"/>
      <c r="AL9" s="22"/>
      <c r="AM9" s="23" t="s">
        <v>19</v>
      </c>
    </row>
    <row r="10" spans="1:39" ht="9.75" customHeight="1" thickBot="1" x14ac:dyDescent="0.35">
      <c r="V10"/>
      <c r="W10"/>
      <c r="AE10"/>
      <c r="AF10"/>
      <c r="AG10"/>
      <c r="AH10"/>
      <c r="AI10"/>
      <c r="AJ10"/>
      <c r="AK10"/>
      <c r="AM10"/>
    </row>
    <row r="11" spans="1:39" ht="18.75" customHeight="1" thickBot="1" x14ac:dyDescent="0.35">
      <c r="A11" s="26" t="s">
        <v>20</v>
      </c>
      <c r="B11" s="27"/>
      <c r="C11" s="27"/>
      <c r="D11" s="27"/>
      <c r="E11" s="27"/>
      <c r="F11" s="27"/>
      <c r="G11" s="27"/>
      <c r="H11" s="27"/>
      <c r="I11" s="27"/>
      <c r="J11" s="27"/>
      <c r="K11" s="27"/>
      <c r="L11" s="27"/>
      <c r="M11" s="27"/>
      <c r="N11" s="27"/>
      <c r="O11" s="28"/>
      <c r="P11" s="29" t="s">
        <v>21</v>
      </c>
      <c r="Q11" s="30"/>
      <c r="R11" s="31" t="s">
        <v>22</v>
      </c>
      <c r="S11" s="32"/>
      <c r="T11" s="32"/>
      <c r="U11" s="33"/>
      <c r="V11" s="34" t="s">
        <v>23</v>
      </c>
      <c r="W11" s="35"/>
      <c r="X11" s="36"/>
      <c r="Y11" s="37" t="s">
        <v>24</v>
      </c>
      <c r="Z11" s="38"/>
      <c r="AA11" s="38"/>
      <c r="AB11" s="38"/>
      <c r="AC11" s="38"/>
      <c r="AD11" s="39"/>
      <c r="AE11" s="40" t="s">
        <v>25</v>
      </c>
      <c r="AF11" s="41"/>
      <c r="AG11" s="41"/>
      <c r="AH11" s="41"/>
      <c r="AI11" s="41"/>
      <c r="AJ11" s="41"/>
      <c r="AK11" s="42"/>
      <c r="AM11"/>
    </row>
    <row r="12" spans="1:39" ht="57" customHeight="1" x14ac:dyDescent="0.3">
      <c r="A12" s="51" t="s">
        <v>26</v>
      </c>
      <c r="B12" s="51" t="s">
        <v>27</v>
      </c>
      <c r="C12" s="51" t="s">
        <v>28</v>
      </c>
      <c r="D12" s="51" t="s">
        <v>29</v>
      </c>
      <c r="E12" s="51" t="s">
        <v>30</v>
      </c>
      <c r="F12" s="51" t="s">
        <v>31</v>
      </c>
      <c r="G12" s="51" t="s">
        <v>32</v>
      </c>
      <c r="H12" s="51" t="s">
        <v>33</v>
      </c>
      <c r="I12" s="51" t="s">
        <v>34</v>
      </c>
      <c r="J12" s="51" t="s">
        <v>35</v>
      </c>
      <c r="K12" s="52" t="s">
        <v>36</v>
      </c>
      <c r="L12" s="53" t="s">
        <v>37</v>
      </c>
      <c r="M12" s="54" t="s">
        <v>38</v>
      </c>
      <c r="N12" s="55" t="s">
        <v>39</v>
      </c>
      <c r="O12" s="51" t="s">
        <v>40</v>
      </c>
      <c r="P12" s="56" t="s">
        <v>41</v>
      </c>
      <c r="Q12" s="57" t="s">
        <v>42</v>
      </c>
      <c r="R12" s="58" t="s">
        <v>43</v>
      </c>
      <c r="S12" s="59" t="s">
        <v>44</v>
      </c>
      <c r="T12" s="60" t="s">
        <v>45</v>
      </c>
      <c r="U12" s="61" t="s">
        <v>46</v>
      </c>
      <c r="V12" s="62" t="s">
        <v>47</v>
      </c>
      <c r="W12" s="62" t="s">
        <v>48</v>
      </c>
      <c r="X12" s="63" t="s">
        <v>49</v>
      </c>
      <c r="Y12" s="64" t="s">
        <v>50</v>
      </c>
      <c r="Z12" s="64" t="s">
        <v>51</v>
      </c>
      <c r="AA12" s="65" t="s">
        <v>52</v>
      </c>
      <c r="AB12" s="65" t="s">
        <v>53</v>
      </c>
      <c r="AC12" s="65" t="s">
        <v>54</v>
      </c>
      <c r="AD12" s="66" t="s">
        <v>55</v>
      </c>
      <c r="AE12" s="67" t="s">
        <v>56</v>
      </c>
      <c r="AF12" s="68" t="s">
        <v>57</v>
      </c>
      <c r="AG12" s="69" t="s">
        <v>58</v>
      </c>
      <c r="AH12" s="69" t="s">
        <v>59</v>
      </c>
      <c r="AI12" s="69" t="s">
        <v>60</v>
      </c>
      <c r="AJ12" s="70" t="s">
        <v>61</v>
      </c>
      <c r="AK12" s="68" t="s">
        <v>62</v>
      </c>
      <c r="AL12" s="43" t="s">
        <v>63</v>
      </c>
      <c r="AM12" s="44" t="s">
        <v>64</v>
      </c>
    </row>
    <row r="13" spans="1:39" ht="12.75" customHeight="1" x14ac:dyDescent="0.3">
      <c r="A13" s="71" t="s">
        <v>65</v>
      </c>
      <c r="B13" s="72" t="s">
        <v>66</v>
      </c>
      <c r="C13" s="72" t="s">
        <v>67</v>
      </c>
      <c r="D13" s="73" t="str">
        <f>MID(G13,1,2)</f>
        <v>45</v>
      </c>
      <c r="E13" s="73" t="str">
        <f>MID(G13,1,4)</f>
        <v>4599</v>
      </c>
      <c r="F13" s="72" t="s">
        <v>68</v>
      </c>
      <c r="G13" s="72">
        <v>4599032</v>
      </c>
      <c r="H13" s="72">
        <v>386</v>
      </c>
      <c r="I13" s="72" t="s">
        <v>69</v>
      </c>
      <c r="J13" s="72" t="s">
        <v>70</v>
      </c>
      <c r="K13" s="74">
        <v>100</v>
      </c>
      <c r="L13" s="75">
        <v>15</v>
      </c>
      <c r="M13" s="76">
        <v>15</v>
      </c>
      <c r="N13" s="72" t="s">
        <v>71</v>
      </c>
      <c r="O13" s="72" t="s">
        <v>72</v>
      </c>
      <c r="P13" s="74">
        <v>12600000</v>
      </c>
      <c r="Q13" s="75">
        <v>1</v>
      </c>
      <c r="R13" s="77">
        <v>44197</v>
      </c>
      <c r="S13" s="78">
        <v>12</v>
      </c>
      <c r="T13" s="71" t="s">
        <v>73</v>
      </c>
      <c r="U13" s="79">
        <v>1</v>
      </c>
      <c r="V13" s="80">
        <v>1</v>
      </c>
      <c r="W13" s="80" t="s">
        <v>74</v>
      </c>
      <c r="X13" s="81">
        <f t="shared" ref="X13:X76" si="0">V13/U13</f>
        <v>1</v>
      </c>
      <c r="Y13" s="74">
        <v>0</v>
      </c>
      <c r="Z13" s="74">
        <v>12600000</v>
      </c>
      <c r="AA13" s="74">
        <v>12600000</v>
      </c>
      <c r="AB13" s="74">
        <v>0</v>
      </c>
      <c r="AC13" s="74">
        <v>0</v>
      </c>
      <c r="AD13" s="74">
        <v>12600000</v>
      </c>
      <c r="AE13" s="82">
        <v>8723550</v>
      </c>
      <c r="AF13" s="81">
        <f>AE13/AA13</f>
        <v>0.69234523809523807</v>
      </c>
      <c r="AG13" s="82"/>
      <c r="AH13" s="82"/>
      <c r="AI13" s="82"/>
      <c r="AJ13" s="83">
        <f>AE13+AG13+AI13</f>
        <v>8723550</v>
      </c>
      <c r="AK13" s="81">
        <f>AJ13/AD13</f>
        <v>0.69234523809523807</v>
      </c>
      <c r="AL13" s="84"/>
      <c r="AM13" s="85"/>
    </row>
    <row r="14" spans="1:39" s="49" customFormat="1" ht="12.75" customHeight="1" x14ac:dyDescent="0.3">
      <c r="A14" s="86" t="s">
        <v>65</v>
      </c>
      <c r="B14" s="87" t="s">
        <v>66</v>
      </c>
      <c r="C14" s="87" t="s">
        <v>67</v>
      </c>
      <c r="D14" s="88" t="str">
        <f t="shared" ref="D14:D77" si="1">MID(G14,1,2)</f>
        <v>45</v>
      </c>
      <c r="E14" s="88" t="str">
        <f t="shared" ref="E14:E77" si="2">MID(G14,1,4)</f>
        <v>4502</v>
      </c>
      <c r="F14" s="87" t="s">
        <v>75</v>
      </c>
      <c r="G14" s="87" t="s">
        <v>76</v>
      </c>
      <c r="H14" s="87">
        <v>387</v>
      </c>
      <c r="I14" s="87" t="s">
        <v>77</v>
      </c>
      <c r="J14" s="87" t="s">
        <v>78</v>
      </c>
      <c r="K14" s="89">
        <v>3</v>
      </c>
      <c r="L14" s="90">
        <v>3</v>
      </c>
      <c r="M14" s="91">
        <v>3</v>
      </c>
      <c r="N14" s="87" t="s">
        <v>79</v>
      </c>
      <c r="O14" s="87" t="s">
        <v>72</v>
      </c>
      <c r="P14" s="89">
        <v>86883203</v>
      </c>
      <c r="Q14" s="90">
        <v>2</v>
      </c>
      <c r="R14" s="92">
        <v>44197</v>
      </c>
      <c r="S14" s="93">
        <v>12</v>
      </c>
      <c r="T14" s="86" t="s">
        <v>73</v>
      </c>
      <c r="U14" s="94">
        <v>0</v>
      </c>
      <c r="V14" s="95">
        <v>2</v>
      </c>
      <c r="W14" s="95" t="s">
        <v>80</v>
      </c>
      <c r="X14" s="96"/>
      <c r="Y14" s="89">
        <v>0</v>
      </c>
      <c r="Z14" s="89">
        <v>1417699336</v>
      </c>
      <c r="AA14" s="89">
        <v>86883203</v>
      </c>
      <c r="AB14" s="89">
        <v>0</v>
      </c>
      <c r="AC14" s="89">
        <v>0</v>
      </c>
      <c r="AD14" s="89">
        <v>86883203</v>
      </c>
      <c r="AE14" s="97">
        <v>75027458</v>
      </c>
      <c r="AF14" s="96">
        <f t="shared" ref="AF14:AF77" si="3">AE14/AA14</f>
        <v>0.86354387740516425</v>
      </c>
      <c r="AG14" s="97"/>
      <c r="AH14" s="97"/>
      <c r="AI14" s="97"/>
      <c r="AJ14" s="98">
        <f t="shared" ref="AJ14:AJ77" si="4">AE14+AG14+AI14</f>
        <v>75027458</v>
      </c>
      <c r="AK14" s="96">
        <f t="shared" ref="AK14:AK77" si="5">AJ14/AD14</f>
        <v>0.86354387740516425</v>
      </c>
      <c r="AL14" s="99"/>
      <c r="AM14" s="100"/>
    </row>
    <row r="15" spans="1:39" ht="12.75" customHeight="1" x14ac:dyDescent="0.3">
      <c r="A15" s="71" t="s">
        <v>65</v>
      </c>
      <c r="B15" s="72" t="s">
        <v>66</v>
      </c>
      <c r="C15" s="72" t="s">
        <v>67</v>
      </c>
      <c r="D15" s="73" t="str">
        <f t="shared" si="1"/>
        <v>45</v>
      </c>
      <c r="E15" s="73" t="str">
        <f t="shared" si="2"/>
        <v>4502</v>
      </c>
      <c r="F15" s="72" t="s">
        <v>75</v>
      </c>
      <c r="G15" s="72" t="s">
        <v>76</v>
      </c>
      <c r="H15" s="72">
        <v>387</v>
      </c>
      <c r="I15" s="72" t="s">
        <v>77</v>
      </c>
      <c r="J15" s="72" t="s">
        <v>78</v>
      </c>
      <c r="K15" s="74">
        <v>3</v>
      </c>
      <c r="L15" s="75">
        <v>3</v>
      </c>
      <c r="M15" s="76">
        <v>3</v>
      </c>
      <c r="N15" s="72" t="s">
        <v>81</v>
      </c>
      <c r="O15" s="72" t="s">
        <v>72</v>
      </c>
      <c r="P15" s="74">
        <v>1330816133</v>
      </c>
      <c r="Q15" s="75">
        <v>22</v>
      </c>
      <c r="R15" s="77">
        <v>44197</v>
      </c>
      <c r="S15" s="78">
        <v>12</v>
      </c>
      <c r="T15" s="71" t="s">
        <v>73</v>
      </c>
      <c r="U15" s="79">
        <v>0</v>
      </c>
      <c r="V15" s="80">
        <v>22</v>
      </c>
      <c r="W15" s="80" t="s">
        <v>82</v>
      </c>
      <c r="X15" s="81"/>
      <c r="Y15" s="74">
        <v>0</v>
      </c>
      <c r="Z15" s="74">
        <v>1417699336</v>
      </c>
      <c r="AA15" s="74">
        <v>1330816133</v>
      </c>
      <c r="AB15" s="74">
        <v>0</v>
      </c>
      <c r="AC15" s="74">
        <v>0</v>
      </c>
      <c r="AD15" s="74">
        <v>1330816133</v>
      </c>
      <c r="AE15" s="82">
        <v>926448924</v>
      </c>
      <c r="AF15" s="81">
        <f t="shared" si="3"/>
        <v>0.69615095656493664</v>
      </c>
      <c r="AG15" s="82"/>
      <c r="AH15" s="82"/>
      <c r="AI15" s="82"/>
      <c r="AJ15" s="83">
        <f t="shared" si="4"/>
        <v>926448924</v>
      </c>
      <c r="AK15" s="81">
        <f t="shared" si="5"/>
        <v>0.69615095656493664</v>
      </c>
      <c r="AL15" s="84"/>
      <c r="AM15" s="85"/>
    </row>
    <row r="16" spans="1:39" ht="12.75" customHeight="1" x14ac:dyDescent="0.3">
      <c r="A16" s="71" t="s">
        <v>65</v>
      </c>
      <c r="B16" s="72" t="s">
        <v>66</v>
      </c>
      <c r="C16" s="72" t="s">
        <v>67</v>
      </c>
      <c r="D16" s="73" t="str">
        <f t="shared" si="1"/>
        <v>45</v>
      </c>
      <c r="E16" s="73" t="str">
        <f t="shared" si="2"/>
        <v>4501</v>
      </c>
      <c r="F16" s="72" t="s">
        <v>83</v>
      </c>
      <c r="G16" s="72" t="s">
        <v>84</v>
      </c>
      <c r="H16" s="72">
        <v>389</v>
      </c>
      <c r="I16" s="72" t="s">
        <v>85</v>
      </c>
      <c r="J16" s="72" t="s">
        <v>86</v>
      </c>
      <c r="K16" s="74">
        <v>4</v>
      </c>
      <c r="L16" s="75">
        <v>1</v>
      </c>
      <c r="M16" s="76">
        <v>1</v>
      </c>
      <c r="N16" s="72" t="s">
        <v>87</v>
      </c>
      <c r="O16" s="72" t="s">
        <v>72</v>
      </c>
      <c r="P16" s="74">
        <v>75000000</v>
      </c>
      <c r="Q16" s="75">
        <v>1</v>
      </c>
      <c r="R16" s="77">
        <v>44197</v>
      </c>
      <c r="S16" s="78">
        <v>12</v>
      </c>
      <c r="T16" s="71" t="s">
        <v>88</v>
      </c>
      <c r="U16" s="79">
        <v>1</v>
      </c>
      <c r="V16" s="80">
        <v>1</v>
      </c>
      <c r="W16" s="80" t="s">
        <v>89</v>
      </c>
      <c r="X16" s="81">
        <f t="shared" si="0"/>
        <v>1</v>
      </c>
      <c r="Y16" s="74">
        <v>0</v>
      </c>
      <c r="Z16" s="74">
        <v>75000000</v>
      </c>
      <c r="AA16" s="74">
        <v>75000000</v>
      </c>
      <c r="AB16" s="74">
        <v>0</v>
      </c>
      <c r="AC16" s="74">
        <v>0</v>
      </c>
      <c r="AD16" s="74">
        <v>75000000</v>
      </c>
      <c r="AE16" s="82">
        <v>75000000</v>
      </c>
      <c r="AF16" s="81">
        <f t="shared" si="3"/>
        <v>1</v>
      </c>
      <c r="AG16" s="82"/>
      <c r="AH16" s="82"/>
      <c r="AI16" s="82"/>
      <c r="AJ16" s="83">
        <f t="shared" si="4"/>
        <v>75000000</v>
      </c>
      <c r="AK16" s="81">
        <f t="shared" si="5"/>
        <v>1</v>
      </c>
      <c r="AL16" s="84"/>
      <c r="AM16" s="85"/>
    </row>
    <row r="17" spans="1:39" ht="12.75" customHeight="1" x14ac:dyDescent="0.3">
      <c r="A17" s="71" t="s">
        <v>65</v>
      </c>
      <c r="B17" s="72" t="s">
        <v>66</v>
      </c>
      <c r="C17" s="72" t="s">
        <v>67</v>
      </c>
      <c r="D17" s="73" t="str">
        <f t="shared" si="1"/>
        <v>45</v>
      </c>
      <c r="E17" s="73" t="str">
        <f t="shared" si="2"/>
        <v>4599</v>
      </c>
      <c r="F17" s="72" t="s">
        <v>90</v>
      </c>
      <c r="G17" s="72" t="s">
        <v>91</v>
      </c>
      <c r="H17" s="72">
        <v>398</v>
      </c>
      <c r="I17" s="72" t="s">
        <v>92</v>
      </c>
      <c r="J17" s="72" t="s">
        <v>93</v>
      </c>
      <c r="K17" s="74">
        <v>6</v>
      </c>
      <c r="L17" s="75">
        <v>3</v>
      </c>
      <c r="M17" s="76">
        <v>3</v>
      </c>
      <c r="N17" s="72" t="s">
        <v>94</v>
      </c>
      <c r="O17" s="72" t="s">
        <v>72</v>
      </c>
      <c r="P17" s="74">
        <v>3719923742</v>
      </c>
      <c r="Q17" s="75">
        <v>3</v>
      </c>
      <c r="R17" s="77">
        <v>44197</v>
      </c>
      <c r="S17" s="78">
        <v>12</v>
      </c>
      <c r="T17" s="71" t="s">
        <v>95</v>
      </c>
      <c r="U17" s="79">
        <v>3</v>
      </c>
      <c r="V17" s="80">
        <v>3</v>
      </c>
      <c r="W17" s="80" t="s">
        <v>96</v>
      </c>
      <c r="X17" s="81">
        <f t="shared" si="0"/>
        <v>1</v>
      </c>
      <c r="Y17" s="74">
        <v>0</v>
      </c>
      <c r="Z17" s="74">
        <v>3719923742</v>
      </c>
      <c r="AA17" s="74">
        <v>3719923742</v>
      </c>
      <c r="AB17" s="74">
        <v>0</v>
      </c>
      <c r="AC17" s="74">
        <v>0</v>
      </c>
      <c r="AD17" s="74">
        <v>3719923742</v>
      </c>
      <c r="AE17" s="82">
        <v>2154401231</v>
      </c>
      <c r="AF17" s="81">
        <f t="shared" si="3"/>
        <v>0.57915198816460034</v>
      </c>
      <c r="AG17" s="82"/>
      <c r="AH17" s="82"/>
      <c r="AI17" s="82"/>
      <c r="AJ17" s="83">
        <f t="shared" si="4"/>
        <v>2154401231</v>
      </c>
      <c r="AK17" s="81">
        <f t="shared" si="5"/>
        <v>0.57915198816460034</v>
      </c>
      <c r="AL17" s="84"/>
      <c r="AM17" s="85"/>
    </row>
    <row r="18" spans="1:39" ht="12.75" customHeight="1" x14ac:dyDescent="0.3">
      <c r="A18" s="71" t="s">
        <v>65</v>
      </c>
      <c r="B18" s="72" t="s">
        <v>66</v>
      </c>
      <c r="C18" s="72" t="s">
        <v>67</v>
      </c>
      <c r="D18" s="73" t="str">
        <f t="shared" si="1"/>
        <v>45</v>
      </c>
      <c r="E18" s="73" t="str">
        <f t="shared" si="2"/>
        <v>4599</v>
      </c>
      <c r="F18" s="72" t="s">
        <v>97</v>
      </c>
      <c r="G18" s="72" t="s">
        <v>98</v>
      </c>
      <c r="H18" s="72">
        <v>400</v>
      </c>
      <c r="I18" s="72" t="s">
        <v>99</v>
      </c>
      <c r="J18" s="72" t="s">
        <v>100</v>
      </c>
      <c r="K18" s="74">
        <v>100</v>
      </c>
      <c r="L18" s="75">
        <v>100</v>
      </c>
      <c r="M18" s="76">
        <v>100</v>
      </c>
      <c r="N18" s="72" t="s">
        <v>101</v>
      </c>
      <c r="O18" s="72" t="s">
        <v>72</v>
      </c>
      <c r="P18" s="74">
        <v>1148000000</v>
      </c>
      <c r="Q18" s="75">
        <v>146</v>
      </c>
      <c r="R18" s="77">
        <v>44197</v>
      </c>
      <c r="S18" s="78">
        <v>12</v>
      </c>
      <c r="T18" s="71" t="s">
        <v>102</v>
      </c>
      <c r="U18" s="79">
        <v>146</v>
      </c>
      <c r="V18" s="80">
        <v>146</v>
      </c>
      <c r="W18" s="80" t="s">
        <v>103</v>
      </c>
      <c r="X18" s="81">
        <f t="shared" si="0"/>
        <v>1</v>
      </c>
      <c r="Y18" s="74">
        <v>0</v>
      </c>
      <c r="Z18" s="74">
        <v>1148000000</v>
      </c>
      <c r="AA18" s="74">
        <v>1028000000</v>
      </c>
      <c r="AB18" s="74">
        <v>0</v>
      </c>
      <c r="AC18" s="74">
        <v>0</v>
      </c>
      <c r="AD18" s="74">
        <v>1028000000</v>
      </c>
      <c r="AE18" s="82">
        <v>1028000000</v>
      </c>
      <c r="AF18" s="81">
        <f t="shared" si="3"/>
        <v>1</v>
      </c>
      <c r="AG18" s="82"/>
      <c r="AH18" s="82"/>
      <c r="AI18" s="82"/>
      <c r="AJ18" s="83">
        <f t="shared" si="4"/>
        <v>1028000000</v>
      </c>
      <c r="AK18" s="81">
        <f t="shared" si="5"/>
        <v>1</v>
      </c>
      <c r="AL18" s="84"/>
      <c r="AM18" s="85"/>
    </row>
    <row r="19" spans="1:39" ht="12.75" customHeight="1" x14ac:dyDescent="0.3">
      <c r="A19" s="71" t="s">
        <v>65</v>
      </c>
      <c r="B19" s="72" t="s">
        <v>66</v>
      </c>
      <c r="C19" s="72" t="s">
        <v>67</v>
      </c>
      <c r="D19" s="73" t="str">
        <f t="shared" si="1"/>
        <v>45</v>
      </c>
      <c r="E19" s="73" t="str">
        <f t="shared" si="2"/>
        <v>4599</v>
      </c>
      <c r="F19" s="72" t="s">
        <v>97</v>
      </c>
      <c r="G19" s="72" t="s">
        <v>98</v>
      </c>
      <c r="H19" s="72">
        <v>400</v>
      </c>
      <c r="I19" s="72" t="s">
        <v>99</v>
      </c>
      <c r="J19" s="72" t="s">
        <v>100</v>
      </c>
      <c r="K19" s="74">
        <v>100</v>
      </c>
      <c r="L19" s="75">
        <v>100</v>
      </c>
      <c r="M19" s="76">
        <v>100</v>
      </c>
      <c r="N19" s="72" t="s">
        <v>104</v>
      </c>
      <c r="O19" s="72" t="s">
        <v>72</v>
      </c>
      <c r="P19" s="74">
        <v>120000000</v>
      </c>
      <c r="Q19" s="75">
        <v>116</v>
      </c>
      <c r="R19" s="77">
        <v>44197</v>
      </c>
      <c r="S19" s="78">
        <v>12</v>
      </c>
      <c r="T19" s="71" t="s">
        <v>102</v>
      </c>
      <c r="U19" s="79">
        <v>116</v>
      </c>
      <c r="V19" s="95">
        <v>116</v>
      </c>
      <c r="W19" s="101" t="s">
        <v>105</v>
      </c>
      <c r="X19" s="81">
        <f t="shared" si="0"/>
        <v>1</v>
      </c>
      <c r="Y19" s="74">
        <v>0</v>
      </c>
      <c r="Z19" s="74">
        <v>1148000000</v>
      </c>
      <c r="AA19" s="74">
        <v>120000000</v>
      </c>
      <c r="AB19" s="74">
        <v>0</v>
      </c>
      <c r="AC19" s="74">
        <v>0</v>
      </c>
      <c r="AD19" s="74">
        <v>120000000</v>
      </c>
      <c r="AE19" s="82">
        <v>110949030</v>
      </c>
      <c r="AF19" s="81">
        <f t="shared" si="3"/>
        <v>0.92457524999999996</v>
      </c>
      <c r="AG19" s="82"/>
      <c r="AH19" s="82"/>
      <c r="AI19" s="82"/>
      <c r="AJ19" s="83">
        <f t="shared" si="4"/>
        <v>110949030</v>
      </c>
      <c r="AK19" s="81">
        <f t="shared" si="5"/>
        <v>0.92457524999999996</v>
      </c>
      <c r="AL19" s="84"/>
      <c r="AM19" s="85"/>
    </row>
    <row r="20" spans="1:39" ht="12.75" customHeight="1" x14ac:dyDescent="0.3">
      <c r="A20" s="71" t="s">
        <v>65</v>
      </c>
      <c r="B20" s="72" t="s">
        <v>66</v>
      </c>
      <c r="C20" s="72" t="s">
        <v>67</v>
      </c>
      <c r="D20" s="73" t="str">
        <f t="shared" si="1"/>
        <v>45</v>
      </c>
      <c r="E20" s="73" t="str">
        <f t="shared" si="2"/>
        <v>4599</v>
      </c>
      <c r="F20" s="72" t="s">
        <v>106</v>
      </c>
      <c r="G20" s="72" t="s">
        <v>98</v>
      </c>
      <c r="H20" s="72">
        <v>400</v>
      </c>
      <c r="I20" s="72" t="s">
        <v>99</v>
      </c>
      <c r="J20" s="72" t="s">
        <v>100</v>
      </c>
      <c r="K20" s="74">
        <v>100</v>
      </c>
      <c r="L20" s="75">
        <v>100</v>
      </c>
      <c r="M20" s="76">
        <v>100</v>
      </c>
      <c r="N20" s="72" t="s">
        <v>107</v>
      </c>
      <c r="O20" s="72" t="s">
        <v>72</v>
      </c>
      <c r="P20" s="74">
        <v>500000000</v>
      </c>
      <c r="Q20" s="75">
        <v>146</v>
      </c>
      <c r="R20" s="77">
        <v>44197</v>
      </c>
      <c r="S20" s="78">
        <v>12</v>
      </c>
      <c r="T20" s="71" t="s">
        <v>102</v>
      </c>
      <c r="U20" s="79">
        <v>146</v>
      </c>
      <c r="V20" s="80">
        <v>146</v>
      </c>
      <c r="W20" s="102" t="s">
        <v>103</v>
      </c>
      <c r="X20" s="81">
        <f t="shared" si="0"/>
        <v>1</v>
      </c>
      <c r="Y20" s="74">
        <v>0</v>
      </c>
      <c r="Z20" s="74">
        <v>500000000</v>
      </c>
      <c r="AA20" s="74">
        <v>500000000</v>
      </c>
      <c r="AB20" s="74">
        <v>0</v>
      </c>
      <c r="AC20" s="74">
        <v>0</v>
      </c>
      <c r="AD20" s="74">
        <v>500000000</v>
      </c>
      <c r="AE20" s="82">
        <v>499996532</v>
      </c>
      <c r="AF20" s="81">
        <f t="shared" si="3"/>
        <v>0.99999306399999999</v>
      </c>
      <c r="AG20" s="82"/>
      <c r="AH20" s="82"/>
      <c r="AI20" s="82"/>
      <c r="AJ20" s="83">
        <f t="shared" si="4"/>
        <v>499996532</v>
      </c>
      <c r="AK20" s="81">
        <f t="shared" si="5"/>
        <v>0.99999306399999999</v>
      </c>
      <c r="AL20" s="84"/>
      <c r="AM20" s="85"/>
    </row>
    <row r="21" spans="1:39" ht="12.75" customHeight="1" x14ac:dyDescent="0.3">
      <c r="A21" s="71" t="s">
        <v>65</v>
      </c>
      <c r="B21" s="72" t="s">
        <v>66</v>
      </c>
      <c r="C21" s="72" t="s">
        <v>67</v>
      </c>
      <c r="D21" s="73" t="str">
        <f t="shared" si="1"/>
        <v>45</v>
      </c>
      <c r="E21" s="73" t="str">
        <f t="shared" si="2"/>
        <v>4599</v>
      </c>
      <c r="F21" s="72" t="s">
        <v>106</v>
      </c>
      <c r="G21" s="72" t="s">
        <v>98</v>
      </c>
      <c r="H21" s="72">
        <v>402</v>
      </c>
      <c r="I21" s="72" t="s">
        <v>108</v>
      </c>
      <c r="J21" s="72" t="s">
        <v>109</v>
      </c>
      <c r="K21" s="74">
        <v>116</v>
      </c>
      <c r="L21" s="75">
        <v>116</v>
      </c>
      <c r="M21" s="76">
        <v>116</v>
      </c>
      <c r="N21" s="72" t="s">
        <v>110</v>
      </c>
      <c r="O21" s="72" t="s">
        <v>72</v>
      </c>
      <c r="P21" s="74">
        <v>120000000</v>
      </c>
      <c r="Q21" s="75">
        <v>116</v>
      </c>
      <c r="R21" s="77">
        <v>44197</v>
      </c>
      <c r="S21" s="78">
        <v>12</v>
      </c>
      <c r="T21" s="71" t="s">
        <v>102</v>
      </c>
      <c r="U21" s="79">
        <v>116</v>
      </c>
      <c r="V21" s="80">
        <v>116</v>
      </c>
      <c r="W21" s="102" t="s">
        <v>111</v>
      </c>
      <c r="X21" s="81">
        <f t="shared" si="0"/>
        <v>1</v>
      </c>
      <c r="Y21" s="74">
        <v>0</v>
      </c>
      <c r="Z21" s="74">
        <v>120000000</v>
      </c>
      <c r="AA21" s="74">
        <v>120000000</v>
      </c>
      <c r="AB21" s="74">
        <v>0</v>
      </c>
      <c r="AC21" s="74">
        <v>0</v>
      </c>
      <c r="AD21" s="74">
        <v>120000000</v>
      </c>
      <c r="AE21" s="82">
        <v>112215552</v>
      </c>
      <c r="AF21" s="81">
        <f t="shared" si="3"/>
        <v>0.93512960000000001</v>
      </c>
      <c r="AG21" s="82"/>
      <c r="AH21" s="82"/>
      <c r="AI21" s="82"/>
      <c r="AJ21" s="83">
        <f t="shared" si="4"/>
        <v>112215552</v>
      </c>
      <c r="AK21" s="81">
        <f t="shared" si="5"/>
        <v>0.93512960000000001</v>
      </c>
      <c r="AL21" s="84"/>
      <c r="AM21" s="85"/>
    </row>
    <row r="22" spans="1:39" ht="12.75" customHeight="1" x14ac:dyDescent="0.3">
      <c r="A22" s="71" t="s">
        <v>65</v>
      </c>
      <c r="B22" s="72" t="s">
        <v>66</v>
      </c>
      <c r="C22" s="72" t="s">
        <v>67</v>
      </c>
      <c r="D22" s="73" t="str">
        <f t="shared" si="1"/>
        <v>45</v>
      </c>
      <c r="E22" s="73" t="str">
        <f t="shared" si="2"/>
        <v>4599</v>
      </c>
      <c r="F22" s="72" t="s">
        <v>112</v>
      </c>
      <c r="G22" s="72" t="s">
        <v>113</v>
      </c>
      <c r="H22" s="72">
        <v>454</v>
      </c>
      <c r="I22" s="72" t="s">
        <v>114</v>
      </c>
      <c r="J22" s="72" t="s">
        <v>115</v>
      </c>
      <c r="K22" s="74">
        <v>100</v>
      </c>
      <c r="L22" s="75">
        <v>30</v>
      </c>
      <c r="M22" s="76">
        <v>30</v>
      </c>
      <c r="N22" s="72" t="s">
        <v>116</v>
      </c>
      <c r="O22" s="72" t="s">
        <v>72</v>
      </c>
      <c r="P22" s="74">
        <v>49900000</v>
      </c>
      <c r="Q22" s="75">
        <v>5</v>
      </c>
      <c r="R22" s="77">
        <v>44197</v>
      </c>
      <c r="S22" s="78">
        <v>12</v>
      </c>
      <c r="T22" s="71" t="s">
        <v>73</v>
      </c>
      <c r="U22" s="79">
        <v>2</v>
      </c>
      <c r="V22" s="95">
        <v>2</v>
      </c>
      <c r="W22" s="95" t="s">
        <v>117</v>
      </c>
      <c r="X22" s="81">
        <f t="shared" si="0"/>
        <v>1</v>
      </c>
      <c r="Y22" s="74">
        <v>0</v>
      </c>
      <c r="Z22" s="74">
        <v>49900000</v>
      </c>
      <c r="AA22" s="74">
        <v>49900000</v>
      </c>
      <c r="AB22" s="74">
        <v>0</v>
      </c>
      <c r="AC22" s="74">
        <v>0</v>
      </c>
      <c r="AD22" s="74">
        <v>49900000</v>
      </c>
      <c r="AE22" s="82">
        <v>47307684</v>
      </c>
      <c r="AF22" s="81">
        <f t="shared" si="3"/>
        <v>0.94804977955911829</v>
      </c>
      <c r="AG22" s="82"/>
      <c r="AH22" s="82"/>
      <c r="AI22" s="82"/>
      <c r="AJ22" s="83">
        <f t="shared" si="4"/>
        <v>47307684</v>
      </c>
      <c r="AK22" s="81">
        <f t="shared" si="5"/>
        <v>0.94804977955911829</v>
      </c>
      <c r="AL22" s="84"/>
      <c r="AM22" s="85"/>
    </row>
    <row r="23" spans="1:39" s="49" customFormat="1" ht="12.75" customHeight="1" x14ac:dyDescent="0.3">
      <c r="A23" s="86" t="s">
        <v>65</v>
      </c>
      <c r="B23" s="87" t="s">
        <v>66</v>
      </c>
      <c r="C23" s="87" t="s">
        <v>67</v>
      </c>
      <c r="D23" s="88" t="str">
        <f t="shared" si="1"/>
        <v>45</v>
      </c>
      <c r="E23" s="88" t="str">
        <f t="shared" si="2"/>
        <v>4599</v>
      </c>
      <c r="F23" s="87" t="s">
        <v>112</v>
      </c>
      <c r="G23" s="87" t="s">
        <v>113</v>
      </c>
      <c r="H23" s="87">
        <v>454</v>
      </c>
      <c r="I23" s="87" t="s">
        <v>114</v>
      </c>
      <c r="J23" s="87" t="s">
        <v>115</v>
      </c>
      <c r="K23" s="89">
        <v>100</v>
      </c>
      <c r="L23" s="90">
        <v>30</v>
      </c>
      <c r="M23" s="91">
        <v>30</v>
      </c>
      <c r="N23" s="87" t="s">
        <v>118</v>
      </c>
      <c r="O23" s="87" t="s">
        <v>72</v>
      </c>
      <c r="P23" s="89">
        <v>12500000</v>
      </c>
      <c r="Q23" s="90">
        <v>1</v>
      </c>
      <c r="R23" s="92">
        <v>44197</v>
      </c>
      <c r="S23" s="93">
        <v>12</v>
      </c>
      <c r="T23" s="86" t="s">
        <v>73</v>
      </c>
      <c r="U23" s="94">
        <v>1</v>
      </c>
      <c r="V23" s="95"/>
      <c r="W23" s="95" t="s">
        <v>117</v>
      </c>
      <c r="X23" s="81">
        <f t="shared" si="0"/>
        <v>0</v>
      </c>
      <c r="Y23" s="89">
        <v>0</v>
      </c>
      <c r="Z23" s="89">
        <v>49900000</v>
      </c>
      <c r="AA23" s="89">
        <v>0</v>
      </c>
      <c r="AB23" s="89">
        <v>0</v>
      </c>
      <c r="AC23" s="89">
        <v>0</v>
      </c>
      <c r="AD23" s="89">
        <v>0</v>
      </c>
      <c r="AE23" s="97"/>
      <c r="AF23" s="81"/>
      <c r="AG23" s="97"/>
      <c r="AH23" s="97"/>
      <c r="AI23" s="97"/>
      <c r="AJ23" s="98">
        <f t="shared" si="4"/>
        <v>0</v>
      </c>
      <c r="AK23" s="81"/>
      <c r="AL23" s="99"/>
      <c r="AM23" s="100"/>
    </row>
    <row r="24" spans="1:39" ht="12.75" customHeight="1" x14ac:dyDescent="0.3">
      <c r="A24" s="71" t="s">
        <v>65</v>
      </c>
      <c r="B24" s="72" t="s">
        <v>66</v>
      </c>
      <c r="C24" s="72" t="s">
        <v>67</v>
      </c>
      <c r="D24" s="73" t="str">
        <f t="shared" si="1"/>
        <v>45</v>
      </c>
      <c r="E24" s="73" t="str">
        <f t="shared" si="2"/>
        <v>4599</v>
      </c>
      <c r="F24" s="72" t="s">
        <v>112</v>
      </c>
      <c r="G24" s="72" t="s">
        <v>119</v>
      </c>
      <c r="H24" s="72">
        <v>454</v>
      </c>
      <c r="I24" s="72" t="s">
        <v>114</v>
      </c>
      <c r="J24" s="72" t="s">
        <v>115</v>
      </c>
      <c r="K24" s="74">
        <v>100</v>
      </c>
      <c r="L24" s="75">
        <v>30</v>
      </c>
      <c r="M24" s="76">
        <v>30</v>
      </c>
      <c r="N24" s="72" t="s">
        <v>120</v>
      </c>
      <c r="O24" s="72" t="s">
        <v>72</v>
      </c>
      <c r="P24" s="74">
        <v>38600000</v>
      </c>
      <c r="Q24" s="75">
        <v>1</v>
      </c>
      <c r="R24" s="77">
        <v>44197</v>
      </c>
      <c r="S24" s="78">
        <v>12</v>
      </c>
      <c r="T24" s="71" t="s">
        <v>73</v>
      </c>
      <c r="U24" s="79">
        <v>1</v>
      </c>
      <c r="V24" s="95">
        <v>1</v>
      </c>
      <c r="W24" s="95" t="s">
        <v>117</v>
      </c>
      <c r="X24" s="81">
        <f t="shared" si="0"/>
        <v>1</v>
      </c>
      <c r="Y24" s="74">
        <v>0</v>
      </c>
      <c r="Z24" s="74">
        <v>95172400</v>
      </c>
      <c r="AA24" s="74">
        <v>38600000</v>
      </c>
      <c r="AB24" s="74">
        <v>0</v>
      </c>
      <c r="AC24" s="74">
        <v>0</v>
      </c>
      <c r="AD24" s="74">
        <v>38600000</v>
      </c>
      <c r="AE24" s="82">
        <v>35449500</v>
      </c>
      <c r="AF24" s="81">
        <f t="shared" si="3"/>
        <v>0.91838082901554408</v>
      </c>
      <c r="AG24" s="82"/>
      <c r="AH24" s="82"/>
      <c r="AI24" s="82"/>
      <c r="AJ24" s="83">
        <f t="shared" si="4"/>
        <v>35449500</v>
      </c>
      <c r="AK24" s="81">
        <f t="shared" si="5"/>
        <v>0.91838082901554408</v>
      </c>
      <c r="AL24" s="84"/>
      <c r="AM24" s="85"/>
    </row>
    <row r="25" spans="1:39" ht="12.75" customHeight="1" x14ac:dyDescent="0.3">
      <c r="A25" s="71" t="s">
        <v>65</v>
      </c>
      <c r="B25" s="72" t="s">
        <v>66</v>
      </c>
      <c r="C25" s="72" t="s">
        <v>67</v>
      </c>
      <c r="D25" s="73" t="str">
        <f t="shared" si="1"/>
        <v>45</v>
      </c>
      <c r="E25" s="73" t="str">
        <f t="shared" si="2"/>
        <v>4599</v>
      </c>
      <c r="F25" s="72" t="s">
        <v>112</v>
      </c>
      <c r="G25" s="72" t="s">
        <v>119</v>
      </c>
      <c r="H25" s="72">
        <v>454</v>
      </c>
      <c r="I25" s="72" t="s">
        <v>114</v>
      </c>
      <c r="J25" s="72" t="s">
        <v>115</v>
      </c>
      <c r="K25" s="74">
        <v>100</v>
      </c>
      <c r="L25" s="75">
        <v>30</v>
      </c>
      <c r="M25" s="76">
        <v>30</v>
      </c>
      <c r="N25" s="72" t="s">
        <v>121</v>
      </c>
      <c r="O25" s="72" t="s">
        <v>72</v>
      </c>
      <c r="P25" s="74">
        <v>56572400</v>
      </c>
      <c r="Q25" s="75">
        <v>1</v>
      </c>
      <c r="R25" s="77">
        <v>44197</v>
      </c>
      <c r="S25" s="78">
        <v>12</v>
      </c>
      <c r="T25" s="71" t="s">
        <v>73</v>
      </c>
      <c r="U25" s="79">
        <v>1</v>
      </c>
      <c r="V25" s="95">
        <v>1</v>
      </c>
      <c r="W25" s="95" t="s">
        <v>117</v>
      </c>
      <c r="X25" s="81">
        <f t="shared" si="0"/>
        <v>1</v>
      </c>
      <c r="Y25" s="74">
        <v>0</v>
      </c>
      <c r="Z25" s="74">
        <v>95172400</v>
      </c>
      <c r="AA25" s="74">
        <v>56572400</v>
      </c>
      <c r="AB25" s="74">
        <v>0</v>
      </c>
      <c r="AC25" s="74">
        <v>0</v>
      </c>
      <c r="AD25" s="74">
        <v>56572400</v>
      </c>
      <c r="AE25" s="82">
        <v>54622667</v>
      </c>
      <c r="AF25" s="81">
        <f t="shared" si="3"/>
        <v>0.96553561453995229</v>
      </c>
      <c r="AG25" s="82"/>
      <c r="AH25" s="82"/>
      <c r="AI25" s="82"/>
      <c r="AJ25" s="83">
        <f t="shared" si="4"/>
        <v>54622667</v>
      </c>
      <c r="AK25" s="81">
        <f t="shared" si="5"/>
        <v>0.96553561453995229</v>
      </c>
      <c r="AL25" s="84"/>
      <c r="AM25" s="85"/>
    </row>
    <row r="26" spans="1:39" ht="12.75" customHeight="1" x14ac:dyDescent="0.3">
      <c r="A26" s="71" t="s">
        <v>122</v>
      </c>
      <c r="B26" s="72" t="s">
        <v>123</v>
      </c>
      <c r="C26" s="72" t="s">
        <v>67</v>
      </c>
      <c r="D26" s="73" t="str">
        <f t="shared" si="1"/>
        <v>45</v>
      </c>
      <c r="E26" s="73" t="str">
        <f t="shared" si="2"/>
        <v>4599</v>
      </c>
      <c r="F26" s="72" t="s">
        <v>124</v>
      </c>
      <c r="G26" s="72" t="s">
        <v>125</v>
      </c>
      <c r="H26" s="72">
        <v>406</v>
      </c>
      <c r="I26" s="72" t="s">
        <v>126</v>
      </c>
      <c r="J26" s="72" t="s">
        <v>127</v>
      </c>
      <c r="K26" s="74">
        <v>1</v>
      </c>
      <c r="L26" s="75">
        <v>0.45</v>
      </c>
      <c r="M26" s="76">
        <v>0.45</v>
      </c>
      <c r="N26" s="72" t="s">
        <v>128</v>
      </c>
      <c r="O26" s="72" t="s">
        <v>72</v>
      </c>
      <c r="P26" s="74">
        <v>27010000</v>
      </c>
      <c r="Q26" s="75">
        <v>1</v>
      </c>
      <c r="R26" s="77">
        <v>44197</v>
      </c>
      <c r="S26" s="78">
        <v>12</v>
      </c>
      <c r="T26" s="71" t="s">
        <v>129</v>
      </c>
      <c r="U26" s="79">
        <v>1</v>
      </c>
      <c r="V26" s="95">
        <v>1</v>
      </c>
      <c r="W26" s="95" t="s">
        <v>130</v>
      </c>
      <c r="X26" s="81">
        <f t="shared" si="0"/>
        <v>1</v>
      </c>
      <c r="Y26" s="74">
        <v>0</v>
      </c>
      <c r="Z26" s="74">
        <v>100000000</v>
      </c>
      <c r="AA26" s="74">
        <v>27010000</v>
      </c>
      <c r="AB26" s="74">
        <v>0</v>
      </c>
      <c r="AC26" s="74">
        <v>0</v>
      </c>
      <c r="AD26" s="74">
        <v>27010000</v>
      </c>
      <c r="AE26" s="82">
        <v>7873299</v>
      </c>
      <c r="AF26" s="81">
        <f t="shared" si="3"/>
        <v>0.29149570529433544</v>
      </c>
      <c r="AG26" s="82"/>
      <c r="AH26" s="82"/>
      <c r="AI26" s="82"/>
      <c r="AJ26" s="83">
        <f t="shared" si="4"/>
        <v>7873299</v>
      </c>
      <c r="AK26" s="81">
        <f t="shared" si="5"/>
        <v>0.29149570529433544</v>
      </c>
      <c r="AL26" s="84"/>
      <c r="AM26" s="103"/>
    </row>
    <row r="27" spans="1:39" ht="12.75" customHeight="1" x14ac:dyDescent="0.3">
      <c r="A27" s="71" t="s">
        <v>122</v>
      </c>
      <c r="B27" s="72" t="s">
        <v>123</v>
      </c>
      <c r="C27" s="72" t="s">
        <v>67</v>
      </c>
      <c r="D27" s="73" t="str">
        <f t="shared" si="1"/>
        <v>45</v>
      </c>
      <c r="E27" s="73" t="str">
        <f t="shared" si="2"/>
        <v>4599</v>
      </c>
      <c r="F27" s="72" t="s">
        <v>124</v>
      </c>
      <c r="G27" s="72" t="s">
        <v>125</v>
      </c>
      <c r="H27" s="72">
        <v>406</v>
      </c>
      <c r="I27" s="72" t="s">
        <v>126</v>
      </c>
      <c r="J27" s="72" t="s">
        <v>127</v>
      </c>
      <c r="K27" s="74">
        <v>1</v>
      </c>
      <c r="L27" s="75">
        <v>0.45</v>
      </c>
      <c r="M27" s="76">
        <v>0.45</v>
      </c>
      <c r="N27" s="72" t="s">
        <v>131</v>
      </c>
      <c r="O27" s="72" t="s">
        <v>72</v>
      </c>
      <c r="P27" s="74">
        <v>35000000</v>
      </c>
      <c r="Q27" s="75">
        <v>4</v>
      </c>
      <c r="R27" s="77">
        <v>44197</v>
      </c>
      <c r="S27" s="78">
        <v>12</v>
      </c>
      <c r="T27" s="71" t="s">
        <v>129</v>
      </c>
      <c r="U27" s="79">
        <v>4</v>
      </c>
      <c r="V27" s="95">
        <v>4</v>
      </c>
      <c r="W27" s="95" t="s">
        <v>132</v>
      </c>
      <c r="X27" s="81">
        <f t="shared" si="0"/>
        <v>1</v>
      </c>
      <c r="Y27" s="74">
        <v>0</v>
      </c>
      <c r="Z27" s="74">
        <v>100000000</v>
      </c>
      <c r="AA27" s="74">
        <v>35000000</v>
      </c>
      <c r="AB27" s="74">
        <v>0</v>
      </c>
      <c r="AC27" s="74">
        <v>0</v>
      </c>
      <c r="AD27" s="74">
        <v>35000000</v>
      </c>
      <c r="AE27" s="82">
        <v>7000000</v>
      </c>
      <c r="AF27" s="81">
        <f t="shared" si="3"/>
        <v>0.2</v>
      </c>
      <c r="AG27" s="82"/>
      <c r="AH27" s="82"/>
      <c r="AI27" s="82"/>
      <c r="AJ27" s="83">
        <f t="shared" si="4"/>
        <v>7000000</v>
      </c>
      <c r="AK27" s="81">
        <f t="shared" si="5"/>
        <v>0.2</v>
      </c>
      <c r="AL27" s="84"/>
      <c r="AM27" s="103"/>
    </row>
    <row r="28" spans="1:39" ht="12.75" customHeight="1" x14ac:dyDescent="0.3">
      <c r="A28" s="71" t="s">
        <v>122</v>
      </c>
      <c r="B28" s="72" t="s">
        <v>123</v>
      </c>
      <c r="C28" s="72" t="s">
        <v>67</v>
      </c>
      <c r="D28" s="73" t="str">
        <f t="shared" si="1"/>
        <v>45</v>
      </c>
      <c r="E28" s="73" t="str">
        <f t="shared" si="2"/>
        <v>4599</v>
      </c>
      <c r="F28" s="72" t="s">
        <v>124</v>
      </c>
      <c r="G28" s="72" t="s">
        <v>125</v>
      </c>
      <c r="H28" s="72">
        <v>406</v>
      </c>
      <c r="I28" s="72" t="s">
        <v>126</v>
      </c>
      <c r="J28" s="72" t="s">
        <v>127</v>
      </c>
      <c r="K28" s="74">
        <v>1</v>
      </c>
      <c r="L28" s="75">
        <v>0.45</v>
      </c>
      <c r="M28" s="76">
        <v>0.45</v>
      </c>
      <c r="N28" s="72" t="s">
        <v>133</v>
      </c>
      <c r="O28" s="72" t="s">
        <v>72</v>
      </c>
      <c r="P28" s="74">
        <v>37990000</v>
      </c>
      <c r="Q28" s="75">
        <v>1</v>
      </c>
      <c r="R28" s="77">
        <v>44197</v>
      </c>
      <c r="S28" s="78">
        <v>12</v>
      </c>
      <c r="T28" s="71" t="s">
        <v>129</v>
      </c>
      <c r="U28" s="79">
        <v>1</v>
      </c>
      <c r="V28" s="95">
        <v>1</v>
      </c>
      <c r="W28" s="95" t="s">
        <v>134</v>
      </c>
      <c r="X28" s="81">
        <f t="shared" si="0"/>
        <v>1</v>
      </c>
      <c r="Y28" s="74">
        <v>0</v>
      </c>
      <c r="Z28" s="74">
        <v>100000000</v>
      </c>
      <c r="AA28" s="74">
        <v>37990000</v>
      </c>
      <c r="AB28" s="74">
        <v>0</v>
      </c>
      <c r="AC28" s="74">
        <v>0</v>
      </c>
      <c r="AD28" s="74">
        <v>37990000</v>
      </c>
      <c r="AE28" s="82">
        <v>24990000</v>
      </c>
      <c r="AF28" s="81">
        <f t="shared" si="3"/>
        <v>0.65780468544353776</v>
      </c>
      <c r="AG28" s="82"/>
      <c r="AH28" s="82"/>
      <c r="AI28" s="82"/>
      <c r="AJ28" s="83">
        <f t="shared" si="4"/>
        <v>24990000</v>
      </c>
      <c r="AK28" s="81">
        <f t="shared" si="5"/>
        <v>0.65780468544353776</v>
      </c>
      <c r="AL28" s="84"/>
      <c r="AM28" s="103"/>
    </row>
    <row r="29" spans="1:39" ht="26.25" customHeight="1" x14ac:dyDescent="0.3">
      <c r="A29" s="104" t="s">
        <v>135</v>
      </c>
      <c r="B29" s="105" t="s">
        <v>136</v>
      </c>
      <c r="C29" s="105" t="s">
        <v>137</v>
      </c>
      <c r="D29" s="106" t="str">
        <f t="shared" si="1"/>
        <v>12</v>
      </c>
      <c r="E29" s="106" t="str">
        <f t="shared" si="2"/>
        <v>1202</v>
      </c>
      <c r="F29" s="105" t="s">
        <v>138</v>
      </c>
      <c r="G29" s="105" t="s">
        <v>139</v>
      </c>
      <c r="H29" s="105">
        <v>144</v>
      </c>
      <c r="I29" s="105" t="s">
        <v>140</v>
      </c>
      <c r="J29" s="105" t="s">
        <v>141</v>
      </c>
      <c r="K29" s="107">
        <v>2</v>
      </c>
      <c r="L29" s="108">
        <v>2</v>
      </c>
      <c r="M29" s="109">
        <v>2</v>
      </c>
      <c r="N29" s="105" t="s">
        <v>142</v>
      </c>
      <c r="O29" s="105" t="s">
        <v>72</v>
      </c>
      <c r="P29" s="107">
        <v>212083375</v>
      </c>
      <c r="Q29" s="108">
        <v>1</v>
      </c>
      <c r="R29" s="110">
        <v>44197</v>
      </c>
      <c r="S29" s="111">
        <v>12</v>
      </c>
      <c r="T29" s="104" t="s">
        <v>143</v>
      </c>
      <c r="U29" s="112">
        <v>1</v>
      </c>
      <c r="V29" s="112">
        <v>1</v>
      </c>
      <c r="W29" s="112" t="s">
        <v>144</v>
      </c>
      <c r="X29" s="81">
        <f t="shared" si="0"/>
        <v>1</v>
      </c>
      <c r="Y29" s="107">
        <v>0</v>
      </c>
      <c r="Z29" s="107">
        <v>1404807993</v>
      </c>
      <c r="AA29" s="107">
        <v>212083375</v>
      </c>
      <c r="AB29" s="107">
        <v>0</v>
      </c>
      <c r="AC29" s="107">
        <v>0</v>
      </c>
      <c r="AD29" s="107">
        <v>212083375</v>
      </c>
      <c r="AE29" s="113"/>
      <c r="AF29" s="81">
        <f t="shared" si="3"/>
        <v>0</v>
      </c>
      <c r="AG29" s="113"/>
      <c r="AH29" s="113"/>
      <c r="AI29" s="113"/>
      <c r="AJ29" s="114">
        <f t="shared" si="4"/>
        <v>0</v>
      </c>
      <c r="AK29" s="81">
        <f t="shared" si="5"/>
        <v>0</v>
      </c>
      <c r="AL29" s="115"/>
      <c r="AM29" s="115"/>
    </row>
    <row r="30" spans="1:39" ht="12.75" customHeight="1" x14ac:dyDescent="0.3">
      <c r="A30" s="104" t="s">
        <v>135</v>
      </c>
      <c r="B30" s="105" t="s">
        <v>136</v>
      </c>
      <c r="C30" s="105" t="s">
        <v>137</v>
      </c>
      <c r="D30" s="106" t="str">
        <f t="shared" si="1"/>
        <v>12</v>
      </c>
      <c r="E30" s="106" t="str">
        <f t="shared" si="2"/>
        <v>1202</v>
      </c>
      <c r="F30" s="105" t="s">
        <v>138</v>
      </c>
      <c r="G30" s="105" t="s">
        <v>139</v>
      </c>
      <c r="H30" s="105">
        <v>144</v>
      </c>
      <c r="I30" s="105" t="s">
        <v>140</v>
      </c>
      <c r="J30" s="105" t="s">
        <v>141</v>
      </c>
      <c r="K30" s="107">
        <v>2</v>
      </c>
      <c r="L30" s="108">
        <v>2</v>
      </c>
      <c r="M30" s="109">
        <v>2</v>
      </c>
      <c r="N30" s="105" t="s">
        <v>145</v>
      </c>
      <c r="O30" s="105" t="s">
        <v>72</v>
      </c>
      <c r="P30" s="107">
        <v>1000</v>
      </c>
      <c r="Q30" s="108">
        <v>1</v>
      </c>
      <c r="R30" s="110">
        <v>44197</v>
      </c>
      <c r="S30" s="111">
        <v>12</v>
      </c>
      <c r="T30" s="104" t="s">
        <v>143</v>
      </c>
      <c r="U30" s="112">
        <v>0</v>
      </c>
      <c r="V30" s="112"/>
      <c r="W30" s="112"/>
      <c r="X30" s="81"/>
      <c r="Y30" s="107">
        <v>0</v>
      </c>
      <c r="Z30" s="107">
        <v>1404807993</v>
      </c>
      <c r="AA30" s="107">
        <v>1000</v>
      </c>
      <c r="AB30" s="107">
        <v>0</v>
      </c>
      <c r="AC30" s="107">
        <v>0</v>
      </c>
      <c r="AD30" s="107">
        <v>1000</v>
      </c>
      <c r="AE30" s="113"/>
      <c r="AF30" s="81">
        <f t="shared" si="3"/>
        <v>0</v>
      </c>
      <c r="AG30" s="113"/>
      <c r="AH30" s="113"/>
      <c r="AI30" s="113"/>
      <c r="AJ30" s="114">
        <f t="shared" si="4"/>
        <v>0</v>
      </c>
      <c r="AK30" s="81">
        <f t="shared" si="5"/>
        <v>0</v>
      </c>
      <c r="AL30" s="115"/>
      <c r="AM30" s="115"/>
    </row>
    <row r="31" spans="1:39" ht="12.75" customHeight="1" x14ac:dyDescent="0.3">
      <c r="A31" s="104" t="s">
        <v>135</v>
      </c>
      <c r="B31" s="105" t="s">
        <v>136</v>
      </c>
      <c r="C31" s="105" t="s">
        <v>137</v>
      </c>
      <c r="D31" s="106" t="str">
        <f t="shared" si="1"/>
        <v>12</v>
      </c>
      <c r="E31" s="106" t="str">
        <f t="shared" si="2"/>
        <v>1202</v>
      </c>
      <c r="F31" s="105" t="s">
        <v>138</v>
      </c>
      <c r="G31" s="105" t="s">
        <v>139</v>
      </c>
      <c r="H31" s="105">
        <v>144</v>
      </c>
      <c r="I31" s="105" t="s">
        <v>140</v>
      </c>
      <c r="J31" s="105" t="s">
        <v>141</v>
      </c>
      <c r="K31" s="107">
        <v>2</v>
      </c>
      <c r="L31" s="108">
        <v>2</v>
      </c>
      <c r="M31" s="109">
        <v>2</v>
      </c>
      <c r="N31" s="105" t="s">
        <v>146</v>
      </c>
      <c r="O31" s="105" t="s">
        <v>72</v>
      </c>
      <c r="P31" s="107">
        <v>70000000</v>
      </c>
      <c r="Q31" s="108">
        <v>2</v>
      </c>
      <c r="R31" s="110">
        <v>44197</v>
      </c>
      <c r="S31" s="111">
        <v>12</v>
      </c>
      <c r="T31" s="104" t="s">
        <v>143</v>
      </c>
      <c r="U31" s="112">
        <v>1</v>
      </c>
      <c r="V31" s="112">
        <v>1</v>
      </c>
      <c r="W31" s="112" t="s">
        <v>147</v>
      </c>
      <c r="X31" s="81">
        <f t="shared" si="0"/>
        <v>1</v>
      </c>
      <c r="Y31" s="107">
        <v>0</v>
      </c>
      <c r="Z31" s="107">
        <v>1404807993</v>
      </c>
      <c r="AA31" s="107">
        <v>70000000</v>
      </c>
      <c r="AB31" s="107">
        <v>0</v>
      </c>
      <c r="AC31" s="107">
        <v>0</v>
      </c>
      <c r="AD31" s="107">
        <v>70000000</v>
      </c>
      <c r="AE31" s="113">
        <v>16388008</v>
      </c>
      <c r="AF31" s="81">
        <f t="shared" si="3"/>
        <v>0.2341144</v>
      </c>
      <c r="AG31" s="113"/>
      <c r="AH31" s="113"/>
      <c r="AI31" s="113"/>
      <c r="AJ31" s="114">
        <f t="shared" si="4"/>
        <v>16388008</v>
      </c>
      <c r="AK31" s="81">
        <f t="shared" si="5"/>
        <v>0.2341144</v>
      </c>
      <c r="AL31" s="115"/>
      <c r="AM31" s="115"/>
    </row>
    <row r="32" spans="1:39" ht="12.75" customHeight="1" x14ac:dyDescent="0.3">
      <c r="A32" s="104" t="s">
        <v>135</v>
      </c>
      <c r="B32" s="105" t="s">
        <v>136</v>
      </c>
      <c r="C32" s="105" t="s">
        <v>137</v>
      </c>
      <c r="D32" s="106" t="str">
        <f t="shared" si="1"/>
        <v>12</v>
      </c>
      <c r="E32" s="106" t="str">
        <f t="shared" si="2"/>
        <v>1202</v>
      </c>
      <c r="F32" s="105" t="s">
        <v>138</v>
      </c>
      <c r="G32" s="105" t="s">
        <v>139</v>
      </c>
      <c r="H32" s="105">
        <v>144</v>
      </c>
      <c r="I32" s="105" t="s">
        <v>140</v>
      </c>
      <c r="J32" s="105" t="s">
        <v>141</v>
      </c>
      <c r="K32" s="107">
        <v>2</v>
      </c>
      <c r="L32" s="108">
        <v>2</v>
      </c>
      <c r="M32" s="109">
        <v>2</v>
      </c>
      <c r="N32" s="105" t="s">
        <v>148</v>
      </c>
      <c r="O32" s="105" t="s">
        <v>72</v>
      </c>
      <c r="P32" s="107">
        <v>1122723618</v>
      </c>
      <c r="Q32" s="108">
        <v>1</v>
      </c>
      <c r="R32" s="110">
        <v>44197</v>
      </c>
      <c r="S32" s="111">
        <v>12</v>
      </c>
      <c r="T32" s="104" t="s">
        <v>143</v>
      </c>
      <c r="U32" s="112">
        <v>1</v>
      </c>
      <c r="V32" s="112">
        <v>1</v>
      </c>
      <c r="W32" s="112" t="s">
        <v>149</v>
      </c>
      <c r="X32" s="81">
        <f t="shared" si="0"/>
        <v>1</v>
      </c>
      <c r="Y32" s="107">
        <v>0</v>
      </c>
      <c r="Z32" s="107">
        <v>1404807993</v>
      </c>
      <c r="AA32" s="107">
        <v>1122723618</v>
      </c>
      <c r="AB32" s="107">
        <v>0</v>
      </c>
      <c r="AC32" s="107">
        <v>0</v>
      </c>
      <c r="AD32" s="107">
        <v>1122723618</v>
      </c>
      <c r="AE32" s="113">
        <v>365855349</v>
      </c>
      <c r="AF32" s="81">
        <f t="shared" si="3"/>
        <v>0.32586412464692621</v>
      </c>
      <c r="AG32" s="113"/>
      <c r="AH32" s="113"/>
      <c r="AI32" s="113"/>
      <c r="AJ32" s="114">
        <f t="shared" si="4"/>
        <v>365855349</v>
      </c>
      <c r="AK32" s="81">
        <f t="shared" si="5"/>
        <v>0.32586412464692621</v>
      </c>
      <c r="AL32" s="115"/>
      <c r="AM32" s="115"/>
    </row>
    <row r="33" spans="1:39" ht="12.75" customHeight="1" x14ac:dyDescent="0.3">
      <c r="A33" s="104" t="s">
        <v>135</v>
      </c>
      <c r="B33" s="105" t="s">
        <v>136</v>
      </c>
      <c r="C33" s="105" t="s">
        <v>137</v>
      </c>
      <c r="D33" s="106" t="str">
        <f t="shared" si="1"/>
        <v>41</v>
      </c>
      <c r="E33" s="106" t="str">
        <f t="shared" si="2"/>
        <v>4101</v>
      </c>
      <c r="F33" s="105" t="s">
        <v>150</v>
      </c>
      <c r="G33" s="105" t="s">
        <v>151</v>
      </c>
      <c r="H33" s="105">
        <v>159</v>
      </c>
      <c r="I33" s="105" t="s">
        <v>152</v>
      </c>
      <c r="J33" s="105" t="s">
        <v>153</v>
      </c>
      <c r="K33" s="107">
        <v>12</v>
      </c>
      <c r="L33" s="108">
        <v>3</v>
      </c>
      <c r="M33" s="109">
        <v>3</v>
      </c>
      <c r="N33" s="105" t="s">
        <v>154</v>
      </c>
      <c r="O33" s="105" t="s">
        <v>72</v>
      </c>
      <c r="P33" s="107">
        <v>100000000</v>
      </c>
      <c r="Q33" s="108">
        <v>4</v>
      </c>
      <c r="R33" s="110">
        <v>44197</v>
      </c>
      <c r="S33" s="111">
        <v>12</v>
      </c>
      <c r="T33" s="104" t="s">
        <v>155</v>
      </c>
      <c r="U33" s="112">
        <v>4</v>
      </c>
      <c r="V33" s="112">
        <v>4</v>
      </c>
      <c r="W33" s="112" t="s">
        <v>156</v>
      </c>
      <c r="X33" s="81">
        <f t="shared" si="0"/>
        <v>1</v>
      </c>
      <c r="Y33" s="107">
        <v>0</v>
      </c>
      <c r="Z33" s="107">
        <v>100000000</v>
      </c>
      <c r="AA33" s="107">
        <v>100000000</v>
      </c>
      <c r="AB33" s="107">
        <v>0</v>
      </c>
      <c r="AC33" s="107">
        <v>0</v>
      </c>
      <c r="AD33" s="107">
        <v>100000000</v>
      </c>
      <c r="AE33" s="113">
        <v>69999930</v>
      </c>
      <c r="AF33" s="81">
        <f t="shared" si="3"/>
        <v>0.69999929999999999</v>
      </c>
      <c r="AG33" s="113"/>
      <c r="AH33" s="113"/>
      <c r="AI33" s="113"/>
      <c r="AJ33" s="114">
        <f t="shared" si="4"/>
        <v>69999930</v>
      </c>
      <c r="AK33" s="81">
        <f t="shared" si="5"/>
        <v>0.69999929999999999</v>
      </c>
      <c r="AL33" s="115"/>
      <c r="AM33" s="115"/>
    </row>
    <row r="34" spans="1:39" ht="12.75" customHeight="1" x14ac:dyDescent="0.3">
      <c r="A34" s="104" t="s">
        <v>135</v>
      </c>
      <c r="B34" s="105" t="s">
        <v>136</v>
      </c>
      <c r="C34" s="105" t="s">
        <v>137</v>
      </c>
      <c r="D34" s="106" t="str">
        <f t="shared" si="1"/>
        <v>41</v>
      </c>
      <c r="E34" s="106" t="str">
        <f t="shared" si="2"/>
        <v>4101</v>
      </c>
      <c r="F34" s="105" t="s">
        <v>150</v>
      </c>
      <c r="G34" s="105" t="s">
        <v>157</v>
      </c>
      <c r="H34" s="105">
        <v>160</v>
      </c>
      <c r="I34" s="105" t="s">
        <v>158</v>
      </c>
      <c r="J34" s="105" t="s">
        <v>159</v>
      </c>
      <c r="K34" s="107">
        <v>100</v>
      </c>
      <c r="L34" s="108">
        <v>100</v>
      </c>
      <c r="M34" s="109">
        <v>100</v>
      </c>
      <c r="N34" s="105" t="s">
        <v>160</v>
      </c>
      <c r="O34" s="105" t="s">
        <v>72</v>
      </c>
      <c r="P34" s="107">
        <v>1000</v>
      </c>
      <c r="Q34" s="108">
        <v>1</v>
      </c>
      <c r="R34" s="110">
        <v>44197</v>
      </c>
      <c r="S34" s="111">
        <v>12</v>
      </c>
      <c r="T34" s="104" t="s">
        <v>155</v>
      </c>
      <c r="U34" s="112">
        <v>0</v>
      </c>
      <c r="V34" s="112"/>
      <c r="W34" s="112"/>
      <c r="X34" s="81"/>
      <c r="Y34" s="107">
        <v>0</v>
      </c>
      <c r="Z34" s="107">
        <v>91700000</v>
      </c>
      <c r="AA34" s="107">
        <v>1000</v>
      </c>
      <c r="AB34" s="107">
        <v>0</v>
      </c>
      <c r="AC34" s="107">
        <v>0</v>
      </c>
      <c r="AD34" s="107">
        <v>1000</v>
      </c>
      <c r="AE34" s="113"/>
      <c r="AF34" s="81">
        <f t="shared" si="3"/>
        <v>0</v>
      </c>
      <c r="AG34" s="113"/>
      <c r="AH34" s="113"/>
      <c r="AI34" s="113"/>
      <c r="AJ34" s="114">
        <f t="shared" si="4"/>
        <v>0</v>
      </c>
      <c r="AK34" s="81">
        <f t="shared" si="5"/>
        <v>0</v>
      </c>
      <c r="AL34" s="115"/>
      <c r="AM34" s="115"/>
    </row>
    <row r="35" spans="1:39" ht="12.75" customHeight="1" x14ac:dyDescent="0.3">
      <c r="A35" s="104" t="s">
        <v>135</v>
      </c>
      <c r="B35" s="105" t="s">
        <v>136</v>
      </c>
      <c r="C35" s="105" t="s">
        <v>137</v>
      </c>
      <c r="D35" s="106" t="str">
        <f t="shared" si="1"/>
        <v>41</v>
      </c>
      <c r="E35" s="106" t="str">
        <f t="shared" si="2"/>
        <v>4101</v>
      </c>
      <c r="F35" s="105" t="s">
        <v>150</v>
      </c>
      <c r="G35" s="105" t="s">
        <v>157</v>
      </c>
      <c r="H35" s="105">
        <v>160</v>
      </c>
      <c r="I35" s="105" t="s">
        <v>158</v>
      </c>
      <c r="J35" s="105" t="s">
        <v>159</v>
      </c>
      <c r="K35" s="107">
        <v>100</v>
      </c>
      <c r="L35" s="108">
        <v>100</v>
      </c>
      <c r="M35" s="109">
        <v>100</v>
      </c>
      <c r="N35" s="105" t="s">
        <v>161</v>
      </c>
      <c r="O35" s="105" t="s">
        <v>72</v>
      </c>
      <c r="P35" s="107">
        <v>1000</v>
      </c>
      <c r="Q35" s="108">
        <v>1</v>
      </c>
      <c r="R35" s="110">
        <v>44197</v>
      </c>
      <c r="S35" s="111">
        <v>12</v>
      </c>
      <c r="T35" s="104" t="s">
        <v>155</v>
      </c>
      <c r="U35" s="112">
        <v>0</v>
      </c>
      <c r="V35" s="112"/>
      <c r="W35" s="112"/>
      <c r="X35" s="81"/>
      <c r="Y35" s="107">
        <v>0</v>
      </c>
      <c r="Z35" s="107">
        <v>91700000</v>
      </c>
      <c r="AA35" s="107">
        <v>1000</v>
      </c>
      <c r="AB35" s="107">
        <v>0</v>
      </c>
      <c r="AC35" s="107">
        <v>0</v>
      </c>
      <c r="AD35" s="107">
        <v>1000</v>
      </c>
      <c r="AE35" s="113"/>
      <c r="AF35" s="81">
        <f t="shared" si="3"/>
        <v>0</v>
      </c>
      <c r="AG35" s="113"/>
      <c r="AH35" s="113"/>
      <c r="AI35" s="113"/>
      <c r="AJ35" s="114">
        <f t="shared" si="4"/>
        <v>0</v>
      </c>
      <c r="AK35" s="81">
        <f t="shared" si="5"/>
        <v>0</v>
      </c>
      <c r="AL35" s="115"/>
      <c r="AM35" s="115"/>
    </row>
    <row r="36" spans="1:39" ht="12.75" customHeight="1" x14ac:dyDescent="0.3">
      <c r="A36" s="104" t="s">
        <v>135</v>
      </c>
      <c r="B36" s="105" t="s">
        <v>136</v>
      </c>
      <c r="C36" s="105" t="s">
        <v>137</v>
      </c>
      <c r="D36" s="106" t="str">
        <f t="shared" si="1"/>
        <v>41</v>
      </c>
      <c r="E36" s="106" t="str">
        <f t="shared" si="2"/>
        <v>4101</v>
      </c>
      <c r="F36" s="105" t="s">
        <v>150</v>
      </c>
      <c r="G36" s="105" t="s">
        <v>157</v>
      </c>
      <c r="H36" s="105">
        <v>160</v>
      </c>
      <c r="I36" s="105" t="s">
        <v>158</v>
      </c>
      <c r="J36" s="105" t="s">
        <v>159</v>
      </c>
      <c r="K36" s="107">
        <v>100</v>
      </c>
      <c r="L36" s="108">
        <v>100</v>
      </c>
      <c r="M36" s="109">
        <v>100</v>
      </c>
      <c r="N36" s="105" t="s">
        <v>162</v>
      </c>
      <c r="O36" s="105" t="s">
        <v>72</v>
      </c>
      <c r="P36" s="107">
        <v>46696000</v>
      </c>
      <c r="Q36" s="108">
        <v>1</v>
      </c>
      <c r="R36" s="110">
        <v>44197</v>
      </c>
      <c r="S36" s="111">
        <v>12</v>
      </c>
      <c r="T36" s="104" t="s">
        <v>155</v>
      </c>
      <c r="U36" s="112">
        <v>0.1</v>
      </c>
      <c r="V36" s="112">
        <v>0.1</v>
      </c>
      <c r="W36" s="112" t="s">
        <v>163</v>
      </c>
      <c r="X36" s="81">
        <f t="shared" si="0"/>
        <v>1</v>
      </c>
      <c r="Y36" s="107">
        <v>0</v>
      </c>
      <c r="Z36" s="107">
        <v>91700000</v>
      </c>
      <c r="AA36" s="107">
        <v>46696000</v>
      </c>
      <c r="AB36" s="107">
        <v>0</v>
      </c>
      <c r="AC36" s="107">
        <v>0</v>
      </c>
      <c r="AD36" s="107">
        <v>46696000</v>
      </c>
      <c r="AE36" s="113"/>
      <c r="AF36" s="81">
        <f t="shared" si="3"/>
        <v>0</v>
      </c>
      <c r="AG36" s="113"/>
      <c r="AH36" s="113"/>
      <c r="AI36" s="113"/>
      <c r="AJ36" s="114">
        <f t="shared" si="4"/>
        <v>0</v>
      </c>
      <c r="AK36" s="81">
        <f t="shared" si="5"/>
        <v>0</v>
      </c>
      <c r="AL36" s="115"/>
      <c r="AM36" s="115"/>
    </row>
    <row r="37" spans="1:39" ht="12.75" customHeight="1" x14ac:dyDescent="0.3">
      <c r="A37" s="104" t="s">
        <v>135</v>
      </c>
      <c r="B37" s="105" t="s">
        <v>136</v>
      </c>
      <c r="C37" s="105" t="s">
        <v>137</v>
      </c>
      <c r="D37" s="106" t="str">
        <f t="shared" si="1"/>
        <v>41</v>
      </c>
      <c r="E37" s="106" t="str">
        <f t="shared" si="2"/>
        <v>4101</v>
      </c>
      <c r="F37" s="105" t="s">
        <v>150</v>
      </c>
      <c r="G37" s="105" t="s">
        <v>157</v>
      </c>
      <c r="H37" s="105">
        <v>160</v>
      </c>
      <c r="I37" s="105" t="s">
        <v>158</v>
      </c>
      <c r="J37" s="105" t="s">
        <v>159</v>
      </c>
      <c r="K37" s="107">
        <v>100</v>
      </c>
      <c r="L37" s="108">
        <v>100</v>
      </c>
      <c r="M37" s="109">
        <v>100</v>
      </c>
      <c r="N37" s="105" t="s">
        <v>164</v>
      </c>
      <c r="O37" s="105" t="s">
        <v>72</v>
      </c>
      <c r="P37" s="107">
        <v>1000</v>
      </c>
      <c r="Q37" s="108">
        <v>1</v>
      </c>
      <c r="R37" s="110">
        <v>44197</v>
      </c>
      <c r="S37" s="111">
        <v>12</v>
      </c>
      <c r="T37" s="104" t="s">
        <v>155</v>
      </c>
      <c r="U37" s="112">
        <v>0</v>
      </c>
      <c r="V37" s="112"/>
      <c r="W37" s="112"/>
      <c r="X37" s="81"/>
      <c r="Y37" s="107">
        <v>0</v>
      </c>
      <c r="Z37" s="107">
        <v>91700000</v>
      </c>
      <c r="AA37" s="107">
        <v>1000</v>
      </c>
      <c r="AB37" s="107">
        <v>0</v>
      </c>
      <c r="AC37" s="107">
        <v>0</v>
      </c>
      <c r="AD37" s="107">
        <v>1000</v>
      </c>
      <c r="AE37" s="113"/>
      <c r="AF37" s="81">
        <f t="shared" si="3"/>
        <v>0</v>
      </c>
      <c r="AG37" s="113"/>
      <c r="AH37" s="113"/>
      <c r="AI37" s="113"/>
      <c r="AJ37" s="114">
        <f t="shared" si="4"/>
        <v>0</v>
      </c>
      <c r="AK37" s="81">
        <f t="shared" si="5"/>
        <v>0</v>
      </c>
      <c r="AL37" s="115"/>
      <c r="AM37" s="115"/>
    </row>
    <row r="38" spans="1:39" ht="12.75" customHeight="1" x14ac:dyDescent="0.3">
      <c r="A38" s="104" t="s">
        <v>135</v>
      </c>
      <c r="B38" s="105" t="s">
        <v>136</v>
      </c>
      <c r="C38" s="105" t="s">
        <v>137</v>
      </c>
      <c r="D38" s="106" t="str">
        <f t="shared" si="1"/>
        <v>41</v>
      </c>
      <c r="E38" s="106" t="str">
        <f t="shared" si="2"/>
        <v>4101</v>
      </c>
      <c r="F38" s="105" t="s">
        <v>150</v>
      </c>
      <c r="G38" s="105" t="s">
        <v>157</v>
      </c>
      <c r="H38" s="105">
        <v>160</v>
      </c>
      <c r="I38" s="105" t="s">
        <v>158</v>
      </c>
      <c r="J38" s="105" t="s">
        <v>159</v>
      </c>
      <c r="K38" s="107">
        <v>100</v>
      </c>
      <c r="L38" s="108">
        <v>100</v>
      </c>
      <c r="M38" s="109">
        <v>100</v>
      </c>
      <c r="N38" s="105" t="s">
        <v>165</v>
      </c>
      <c r="O38" s="105" t="s">
        <v>72</v>
      </c>
      <c r="P38" s="107">
        <v>45000000</v>
      </c>
      <c r="Q38" s="108">
        <v>1</v>
      </c>
      <c r="R38" s="110">
        <v>44197</v>
      </c>
      <c r="S38" s="111">
        <v>12</v>
      </c>
      <c r="T38" s="104" t="s">
        <v>155</v>
      </c>
      <c r="U38" s="112">
        <v>0.1</v>
      </c>
      <c r="V38" s="112">
        <v>0.1</v>
      </c>
      <c r="W38" s="112"/>
      <c r="X38" s="81">
        <f t="shared" si="0"/>
        <v>1</v>
      </c>
      <c r="Y38" s="107">
        <v>0</v>
      </c>
      <c r="Z38" s="107">
        <v>91700000</v>
      </c>
      <c r="AA38" s="107">
        <v>45000000</v>
      </c>
      <c r="AB38" s="107">
        <v>0</v>
      </c>
      <c r="AC38" s="107">
        <v>0</v>
      </c>
      <c r="AD38" s="107">
        <v>45000000</v>
      </c>
      <c r="AE38" s="113"/>
      <c r="AF38" s="81">
        <f t="shared" si="3"/>
        <v>0</v>
      </c>
      <c r="AG38" s="113"/>
      <c r="AH38" s="113"/>
      <c r="AI38" s="113"/>
      <c r="AJ38" s="114">
        <f t="shared" si="4"/>
        <v>0</v>
      </c>
      <c r="AK38" s="81">
        <f t="shared" si="5"/>
        <v>0</v>
      </c>
      <c r="AL38" s="115"/>
      <c r="AM38" s="115"/>
    </row>
    <row r="39" spans="1:39" ht="12.75" customHeight="1" x14ac:dyDescent="0.3">
      <c r="A39" s="104" t="s">
        <v>135</v>
      </c>
      <c r="B39" s="105" t="s">
        <v>136</v>
      </c>
      <c r="C39" s="105" t="s">
        <v>137</v>
      </c>
      <c r="D39" s="106" t="str">
        <f t="shared" si="1"/>
        <v>41</v>
      </c>
      <c r="E39" s="106" t="str">
        <f t="shared" si="2"/>
        <v>4101</v>
      </c>
      <c r="F39" s="105" t="s">
        <v>150</v>
      </c>
      <c r="G39" s="105" t="s">
        <v>157</v>
      </c>
      <c r="H39" s="105">
        <v>160</v>
      </c>
      <c r="I39" s="105" t="s">
        <v>158</v>
      </c>
      <c r="J39" s="105" t="s">
        <v>159</v>
      </c>
      <c r="K39" s="107">
        <v>100</v>
      </c>
      <c r="L39" s="108">
        <v>100</v>
      </c>
      <c r="M39" s="109">
        <v>100</v>
      </c>
      <c r="N39" s="105" t="s">
        <v>166</v>
      </c>
      <c r="O39" s="105" t="s">
        <v>72</v>
      </c>
      <c r="P39" s="107">
        <v>1000</v>
      </c>
      <c r="Q39" s="108">
        <v>1</v>
      </c>
      <c r="R39" s="110">
        <v>44197</v>
      </c>
      <c r="S39" s="111">
        <v>12</v>
      </c>
      <c r="T39" s="104" t="s">
        <v>155</v>
      </c>
      <c r="U39" s="112">
        <v>0</v>
      </c>
      <c r="V39" s="112"/>
      <c r="W39" s="112"/>
      <c r="X39" s="81"/>
      <c r="Y39" s="107">
        <v>0</v>
      </c>
      <c r="Z39" s="107">
        <v>91700000</v>
      </c>
      <c r="AA39" s="107">
        <v>1000</v>
      </c>
      <c r="AB39" s="107">
        <v>0</v>
      </c>
      <c r="AC39" s="107">
        <v>0</v>
      </c>
      <c r="AD39" s="107">
        <v>1000</v>
      </c>
      <c r="AE39" s="113"/>
      <c r="AF39" s="81">
        <f t="shared" si="3"/>
        <v>0</v>
      </c>
      <c r="AG39" s="113"/>
      <c r="AH39" s="113"/>
      <c r="AI39" s="113"/>
      <c r="AJ39" s="114">
        <f t="shared" si="4"/>
        <v>0</v>
      </c>
      <c r="AK39" s="81">
        <f t="shared" si="5"/>
        <v>0</v>
      </c>
      <c r="AL39" s="115"/>
      <c r="AM39" s="115"/>
    </row>
    <row r="40" spans="1:39" ht="12.75" customHeight="1" x14ac:dyDescent="0.3">
      <c r="A40" s="104" t="s">
        <v>135</v>
      </c>
      <c r="B40" s="105" t="s">
        <v>136</v>
      </c>
      <c r="C40" s="105" t="s">
        <v>137</v>
      </c>
      <c r="D40" s="106" t="str">
        <f t="shared" si="1"/>
        <v>41</v>
      </c>
      <c r="E40" s="106" t="str">
        <f t="shared" si="2"/>
        <v>4101</v>
      </c>
      <c r="F40" s="105" t="s">
        <v>150</v>
      </c>
      <c r="G40" s="105" t="s">
        <v>167</v>
      </c>
      <c r="H40" s="105">
        <v>161</v>
      </c>
      <c r="I40" s="105" t="s">
        <v>168</v>
      </c>
      <c r="J40" s="105" t="s">
        <v>169</v>
      </c>
      <c r="K40" s="107">
        <v>100</v>
      </c>
      <c r="L40" s="108">
        <v>100</v>
      </c>
      <c r="M40" s="109">
        <v>100</v>
      </c>
      <c r="N40" s="105" t="s">
        <v>170</v>
      </c>
      <c r="O40" s="105" t="s">
        <v>72</v>
      </c>
      <c r="P40" s="107">
        <v>1000</v>
      </c>
      <c r="Q40" s="108">
        <v>1</v>
      </c>
      <c r="R40" s="110">
        <v>44197</v>
      </c>
      <c r="S40" s="111">
        <v>12</v>
      </c>
      <c r="T40" s="104" t="s">
        <v>155</v>
      </c>
      <c r="U40" s="112">
        <v>1</v>
      </c>
      <c r="V40" s="112">
        <v>1</v>
      </c>
      <c r="W40" s="112" t="s">
        <v>171</v>
      </c>
      <c r="X40" s="81">
        <f t="shared" si="0"/>
        <v>1</v>
      </c>
      <c r="Y40" s="107">
        <v>0</v>
      </c>
      <c r="Z40" s="107">
        <v>200000000</v>
      </c>
      <c r="AA40" s="107">
        <v>1000</v>
      </c>
      <c r="AB40" s="107">
        <v>0</v>
      </c>
      <c r="AC40" s="107">
        <v>0</v>
      </c>
      <c r="AD40" s="107">
        <v>1000</v>
      </c>
      <c r="AE40" s="113">
        <v>194961091</v>
      </c>
      <c r="AF40" s="81">
        <f>AE40/AA40</f>
        <v>194961.09099999999</v>
      </c>
      <c r="AG40" s="113"/>
      <c r="AH40" s="113"/>
      <c r="AI40" s="113"/>
      <c r="AJ40" s="114">
        <f t="shared" si="4"/>
        <v>194961091</v>
      </c>
      <c r="AK40" s="81">
        <f t="shared" si="5"/>
        <v>194961.09099999999</v>
      </c>
      <c r="AL40" s="115"/>
      <c r="AM40" s="115"/>
    </row>
    <row r="41" spans="1:39" ht="12.75" customHeight="1" x14ac:dyDescent="0.3">
      <c r="A41" s="104" t="s">
        <v>135</v>
      </c>
      <c r="B41" s="105" t="s">
        <v>136</v>
      </c>
      <c r="C41" s="105" t="s">
        <v>137</v>
      </c>
      <c r="D41" s="106" t="str">
        <f t="shared" si="1"/>
        <v>41</v>
      </c>
      <c r="E41" s="106" t="str">
        <f t="shared" si="2"/>
        <v>4101</v>
      </c>
      <c r="F41" s="105" t="s">
        <v>150</v>
      </c>
      <c r="G41" s="105" t="s">
        <v>167</v>
      </c>
      <c r="H41" s="105">
        <v>161</v>
      </c>
      <c r="I41" s="105" t="s">
        <v>168</v>
      </c>
      <c r="J41" s="105" t="s">
        <v>169</v>
      </c>
      <c r="K41" s="107">
        <v>100</v>
      </c>
      <c r="L41" s="108">
        <v>100</v>
      </c>
      <c r="M41" s="109">
        <v>100</v>
      </c>
      <c r="N41" s="105" t="s">
        <v>172</v>
      </c>
      <c r="O41" s="105" t="s">
        <v>72</v>
      </c>
      <c r="P41" s="107">
        <v>1000</v>
      </c>
      <c r="Q41" s="108">
        <v>1</v>
      </c>
      <c r="R41" s="110">
        <v>44197</v>
      </c>
      <c r="S41" s="111">
        <v>12</v>
      </c>
      <c r="T41" s="104" t="s">
        <v>155</v>
      </c>
      <c r="U41" s="112">
        <v>1</v>
      </c>
      <c r="V41" s="112"/>
      <c r="W41" s="112"/>
      <c r="X41" s="81">
        <f t="shared" si="0"/>
        <v>0</v>
      </c>
      <c r="Y41" s="107">
        <v>0</v>
      </c>
      <c r="Z41" s="107">
        <v>200000000</v>
      </c>
      <c r="AA41" s="107">
        <v>1000</v>
      </c>
      <c r="AB41" s="107">
        <v>0</v>
      </c>
      <c r="AC41" s="107">
        <v>0</v>
      </c>
      <c r="AD41" s="107">
        <v>1000</v>
      </c>
      <c r="AE41" s="113"/>
      <c r="AF41" s="81">
        <f t="shared" si="3"/>
        <v>0</v>
      </c>
      <c r="AG41" s="113"/>
      <c r="AH41" s="113"/>
      <c r="AI41" s="113"/>
      <c r="AJ41" s="114">
        <f t="shared" si="4"/>
        <v>0</v>
      </c>
      <c r="AK41" s="81">
        <f t="shared" si="5"/>
        <v>0</v>
      </c>
      <c r="AL41" s="115"/>
      <c r="AM41" s="115"/>
    </row>
    <row r="42" spans="1:39" ht="12.75" customHeight="1" x14ac:dyDescent="0.3">
      <c r="A42" s="104" t="s">
        <v>135</v>
      </c>
      <c r="B42" s="105" t="s">
        <v>136</v>
      </c>
      <c r="C42" s="105" t="s">
        <v>137</v>
      </c>
      <c r="D42" s="106" t="str">
        <f t="shared" si="1"/>
        <v>41</v>
      </c>
      <c r="E42" s="106" t="str">
        <f t="shared" si="2"/>
        <v>4101</v>
      </c>
      <c r="F42" s="105" t="s">
        <v>150</v>
      </c>
      <c r="G42" s="105" t="s">
        <v>167</v>
      </c>
      <c r="H42" s="105">
        <v>161</v>
      </c>
      <c r="I42" s="105" t="s">
        <v>168</v>
      </c>
      <c r="J42" s="105" t="s">
        <v>169</v>
      </c>
      <c r="K42" s="107">
        <v>100</v>
      </c>
      <c r="L42" s="108">
        <v>100</v>
      </c>
      <c r="M42" s="109">
        <v>100</v>
      </c>
      <c r="N42" s="105" t="s">
        <v>173</v>
      </c>
      <c r="O42" s="105" t="s">
        <v>72</v>
      </c>
      <c r="P42" s="107">
        <v>1000</v>
      </c>
      <c r="Q42" s="108">
        <v>1</v>
      </c>
      <c r="R42" s="110">
        <v>44197</v>
      </c>
      <c r="S42" s="111">
        <v>12</v>
      </c>
      <c r="T42" s="104" t="s">
        <v>155</v>
      </c>
      <c r="U42" s="112">
        <v>1</v>
      </c>
      <c r="V42" s="112"/>
      <c r="W42" s="112"/>
      <c r="X42" s="81">
        <f t="shared" si="0"/>
        <v>0</v>
      </c>
      <c r="Y42" s="107">
        <v>0</v>
      </c>
      <c r="Z42" s="107">
        <v>200000000</v>
      </c>
      <c r="AA42" s="107">
        <v>1000</v>
      </c>
      <c r="AB42" s="107">
        <v>0</v>
      </c>
      <c r="AC42" s="107">
        <v>0</v>
      </c>
      <c r="AD42" s="107">
        <v>1000</v>
      </c>
      <c r="AE42" s="113"/>
      <c r="AF42" s="81">
        <f t="shared" si="3"/>
        <v>0</v>
      </c>
      <c r="AG42" s="113"/>
      <c r="AH42" s="113"/>
      <c r="AI42" s="113"/>
      <c r="AJ42" s="114">
        <f t="shared" si="4"/>
        <v>0</v>
      </c>
      <c r="AK42" s="81">
        <f t="shared" si="5"/>
        <v>0</v>
      </c>
      <c r="AL42" s="115"/>
      <c r="AM42" s="115"/>
    </row>
    <row r="43" spans="1:39" ht="12.75" customHeight="1" x14ac:dyDescent="0.3">
      <c r="A43" s="104" t="s">
        <v>135</v>
      </c>
      <c r="B43" s="105" t="s">
        <v>136</v>
      </c>
      <c r="C43" s="105" t="s">
        <v>137</v>
      </c>
      <c r="D43" s="106" t="str">
        <f t="shared" si="1"/>
        <v>41</v>
      </c>
      <c r="E43" s="106" t="str">
        <f t="shared" si="2"/>
        <v>4101</v>
      </c>
      <c r="F43" s="105" t="s">
        <v>150</v>
      </c>
      <c r="G43" s="105" t="s">
        <v>167</v>
      </c>
      <c r="H43" s="105">
        <v>161</v>
      </c>
      <c r="I43" s="105" t="s">
        <v>168</v>
      </c>
      <c r="J43" s="105" t="s">
        <v>169</v>
      </c>
      <c r="K43" s="107">
        <v>100</v>
      </c>
      <c r="L43" s="108">
        <v>100</v>
      </c>
      <c r="M43" s="109">
        <v>100</v>
      </c>
      <c r="N43" s="105" t="s">
        <v>174</v>
      </c>
      <c r="O43" s="105" t="s">
        <v>72</v>
      </c>
      <c r="P43" s="107">
        <v>1000</v>
      </c>
      <c r="Q43" s="108">
        <v>6</v>
      </c>
      <c r="R43" s="110">
        <v>44197</v>
      </c>
      <c r="S43" s="111">
        <v>12</v>
      </c>
      <c r="T43" s="104" t="s">
        <v>155</v>
      </c>
      <c r="U43" s="112">
        <v>1</v>
      </c>
      <c r="V43" s="112"/>
      <c r="W43" s="112"/>
      <c r="X43" s="81">
        <f t="shared" si="0"/>
        <v>0</v>
      </c>
      <c r="Y43" s="107">
        <v>0</v>
      </c>
      <c r="Z43" s="107">
        <v>200000000</v>
      </c>
      <c r="AA43" s="107">
        <v>1000</v>
      </c>
      <c r="AB43" s="107">
        <v>0</v>
      </c>
      <c r="AC43" s="107">
        <v>0</v>
      </c>
      <c r="AD43" s="107">
        <v>1000</v>
      </c>
      <c r="AE43" s="113"/>
      <c r="AF43" s="81">
        <f t="shared" si="3"/>
        <v>0</v>
      </c>
      <c r="AG43" s="113"/>
      <c r="AH43" s="113"/>
      <c r="AI43" s="113"/>
      <c r="AJ43" s="114">
        <f t="shared" si="4"/>
        <v>0</v>
      </c>
      <c r="AK43" s="81">
        <f t="shared" si="5"/>
        <v>0</v>
      </c>
      <c r="AL43" s="115"/>
      <c r="AM43" s="115"/>
    </row>
    <row r="44" spans="1:39" ht="12.75" customHeight="1" x14ac:dyDescent="0.3">
      <c r="A44" s="104" t="s">
        <v>135</v>
      </c>
      <c r="B44" s="105" t="s">
        <v>136</v>
      </c>
      <c r="C44" s="105" t="s">
        <v>137</v>
      </c>
      <c r="D44" s="106" t="str">
        <f t="shared" si="1"/>
        <v>41</v>
      </c>
      <c r="E44" s="106" t="str">
        <f t="shared" si="2"/>
        <v>4101</v>
      </c>
      <c r="F44" s="105" t="s">
        <v>150</v>
      </c>
      <c r="G44" s="105" t="s">
        <v>167</v>
      </c>
      <c r="H44" s="105">
        <v>161</v>
      </c>
      <c r="I44" s="105" t="s">
        <v>168</v>
      </c>
      <c r="J44" s="105" t="s">
        <v>169</v>
      </c>
      <c r="K44" s="107">
        <v>100</v>
      </c>
      <c r="L44" s="108">
        <v>100</v>
      </c>
      <c r="M44" s="109">
        <v>100</v>
      </c>
      <c r="N44" s="105" t="s">
        <v>175</v>
      </c>
      <c r="O44" s="105" t="s">
        <v>72</v>
      </c>
      <c r="P44" s="107">
        <v>199996000</v>
      </c>
      <c r="Q44" s="108">
        <v>10</v>
      </c>
      <c r="R44" s="110">
        <v>44197</v>
      </c>
      <c r="S44" s="111">
        <v>12</v>
      </c>
      <c r="T44" s="104" t="s">
        <v>155</v>
      </c>
      <c r="U44" s="112">
        <v>4</v>
      </c>
      <c r="V44" s="112">
        <v>4</v>
      </c>
      <c r="W44" s="112" t="s">
        <v>176</v>
      </c>
      <c r="X44" s="81">
        <f t="shared" si="0"/>
        <v>1</v>
      </c>
      <c r="Y44" s="107">
        <v>0</v>
      </c>
      <c r="Z44" s="107">
        <v>200000000</v>
      </c>
      <c r="AA44" s="107">
        <v>199996000</v>
      </c>
      <c r="AB44" s="107">
        <v>0</v>
      </c>
      <c r="AC44" s="107">
        <v>0</v>
      </c>
      <c r="AD44" s="107">
        <v>199996000</v>
      </c>
      <c r="AE44" s="113"/>
      <c r="AF44" s="81">
        <f t="shared" si="3"/>
        <v>0</v>
      </c>
      <c r="AG44" s="113"/>
      <c r="AH44" s="113"/>
      <c r="AI44" s="113"/>
      <c r="AJ44" s="114">
        <f t="shared" si="4"/>
        <v>0</v>
      </c>
      <c r="AK44" s="81">
        <f t="shared" si="5"/>
        <v>0</v>
      </c>
      <c r="AL44" s="115"/>
      <c r="AM44" s="115"/>
    </row>
    <row r="45" spans="1:39" ht="12.75" customHeight="1" x14ac:dyDescent="0.3">
      <c r="A45" s="104" t="s">
        <v>135</v>
      </c>
      <c r="B45" s="105" t="s">
        <v>136</v>
      </c>
      <c r="C45" s="105" t="s">
        <v>137</v>
      </c>
      <c r="D45" s="106" t="str">
        <f t="shared" si="1"/>
        <v>41</v>
      </c>
      <c r="E45" s="106" t="str">
        <f t="shared" si="2"/>
        <v>4101</v>
      </c>
      <c r="F45" s="105" t="s">
        <v>150</v>
      </c>
      <c r="G45" s="105" t="s">
        <v>177</v>
      </c>
      <c r="H45" s="105">
        <v>162</v>
      </c>
      <c r="I45" s="105" t="s">
        <v>178</v>
      </c>
      <c r="J45" s="105" t="s">
        <v>179</v>
      </c>
      <c r="K45" s="107">
        <v>100</v>
      </c>
      <c r="L45" s="108">
        <v>100</v>
      </c>
      <c r="M45" s="109">
        <v>100</v>
      </c>
      <c r="N45" s="105" t="s">
        <v>180</v>
      </c>
      <c r="O45" s="105" t="s">
        <v>72</v>
      </c>
      <c r="P45" s="107">
        <v>58199000</v>
      </c>
      <c r="Q45" s="108">
        <v>1</v>
      </c>
      <c r="R45" s="110">
        <v>44197</v>
      </c>
      <c r="S45" s="111">
        <v>12</v>
      </c>
      <c r="T45" s="104" t="s">
        <v>155</v>
      </c>
      <c r="U45" s="112">
        <v>0.1</v>
      </c>
      <c r="V45" s="112">
        <v>0.1</v>
      </c>
      <c r="W45" s="112" t="s">
        <v>181</v>
      </c>
      <c r="X45" s="81">
        <f t="shared" si="0"/>
        <v>1</v>
      </c>
      <c r="Y45" s="107">
        <v>0</v>
      </c>
      <c r="Z45" s="107">
        <v>513200000</v>
      </c>
      <c r="AA45" s="107">
        <v>58199000</v>
      </c>
      <c r="AB45" s="107">
        <v>0</v>
      </c>
      <c r="AC45" s="107">
        <v>0</v>
      </c>
      <c r="AD45" s="107">
        <v>58199000</v>
      </c>
      <c r="AE45" s="113"/>
      <c r="AF45" s="81">
        <f t="shared" si="3"/>
        <v>0</v>
      </c>
      <c r="AG45" s="113"/>
      <c r="AH45" s="113"/>
      <c r="AI45" s="113"/>
      <c r="AJ45" s="114">
        <f t="shared" si="4"/>
        <v>0</v>
      </c>
      <c r="AK45" s="81">
        <f t="shared" si="5"/>
        <v>0</v>
      </c>
      <c r="AL45" s="115"/>
      <c r="AM45" s="115"/>
    </row>
    <row r="46" spans="1:39" ht="12.75" customHeight="1" x14ac:dyDescent="0.3">
      <c r="A46" s="104" t="s">
        <v>135</v>
      </c>
      <c r="B46" s="105" t="s">
        <v>136</v>
      </c>
      <c r="C46" s="105" t="s">
        <v>137</v>
      </c>
      <c r="D46" s="106" t="str">
        <f t="shared" si="1"/>
        <v>41</v>
      </c>
      <c r="E46" s="106" t="str">
        <f t="shared" si="2"/>
        <v>4101</v>
      </c>
      <c r="F46" s="105" t="s">
        <v>150</v>
      </c>
      <c r="G46" s="105" t="s">
        <v>177</v>
      </c>
      <c r="H46" s="105">
        <v>162</v>
      </c>
      <c r="I46" s="105" t="s">
        <v>178</v>
      </c>
      <c r="J46" s="105" t="s">
        <v>179</v>
      </c>
      <c r="K46" s="107">
        <v>100</v>
      </c>
      <c r="L46" s="108">
        <v>100</v>
      </c>
      <c r="M46" s="109">
        <v>100</v>
      </c>
      <c r="N46" s="105" t="s">
        <v>182</v>
      </c>
      <c r="O46" s="105" t="s">
        <v>72</v>
      </c>
      <c r="P46" s="107">
        <v>455000000</v>
      </c>
      <c r="Q46" s="108">
        <v>10</v>
      </c>
      <c r="R46" s="110">
        <v>44197</v>
      </c>
      <c r="S46" s="111">
        <v>12</v>
      </c>
      <c r="T46" s="104" t="s">
        <v>155</v>
      </c>
      <c r="U46" s="112">
        <v>0.1</v>
      </c>
      <c r="V46" s="112">
        <v>0.1</v>
      </c>
      <c r="W46" s="112" t="s">
        <v>183</v>
      </c>
      <c r="X46" s="81">
        <f t="shared" si="0"/>
        <v>1</v>
      </c>
      <c r="Y46" s="107">
        <v>0</v>
      </c>
      <c r="Z46" s="107">
        <v>513200000</v>
      </c>
      <c r="AA46" s="107">
        <v>455000000</v>
      </c>
      <c r="AB46" s="107">
        <v>0</v>
      </c>
      <c r="AC46" s="107">
        <v>0</v>
      </c>
      <c r="AD46" s="107">
        <v>455000000</v>
      </c>
      <c r="AE46" s="113"/>
      <c r="AF46" s="81">
        <f t="shared" si="3"/>
        <v>0</v>
      </c>
      <c r="AG46" s="113"/>
      <c r="AH46" s="113"/>
      <c r="AI46" s="113"/>
      <c r="AJ46" s="114">
        <f t="shared" si="4"/>
        <v>0</v>
      </c>
      <c r="AK46" s="81">
        <f t="shared" si="5"/>
        <v>0</v>
      </c>
      <c r="AL46" s="115"/>
      <c r="AM46" s="115"/>
    </row>
    <row r="47" spans="1:39" ht="12.75" customHeight="1" x14ac:dyDescent="0.3">
      <c r="A47" s="104" t="s">
        <v>135</v>
      </c>
      <c r="B47" s="105" t="s">
        <v>136</v>
      </c>
      <c r="C47" s="105" t="s">
        <v>137</v>
      </c>
      <c r="D47" s="106" t="str">
        <f t="shared" si="1"/>
        <v>41</v>
      </c>
      <c r="E47" s="106" t="str">
        <f t="shared" si="2"/>
        <v>4101</v>
      </c>
      <c r="F47" s="105" t="s">
        <v>150</v>
      </c>
      <c r="G47" s="105" t="s">
        <v>177</v>
      </c>
      <c r="H47" s="105">
        <v>162</v>
      </c>
      <c r="I47" s="105" t="s">
        <v>178</v>
      </c>
      <c r="J47" s="105" t="s">
        <v>179</v>
      </c>
      <c r="K47" s="107">
        <v>100</v>
      </c>
      <c r="L47" s="108">
        <v>100</v>
      </c>
      <c r="M47" s="109">
        <v>100</v>
      </c>
      <c r="N47" s="105" t="s">
        <v>184</v>
      </c>
      <c r="O47" s="105" t="s">
        <v>72</v>
      </c>
      <c r="P47" s="107">
        <v>1000</v>
      </c>
      <c r="Q47" s="108">
        <v>1</v>
      </c>
      <c r="R47" s="110">
        <v>44197</v>
      </c>
      <c r="S47" s="111">
        <v>12</v>
      </c>
      <c r="T47" s="104" t="s">
        <v>155</v>
      </c>
      <c r="U47" s="112">
        <v>0</v>
      </c>
      <c r="V47" s="112"/>
      <c r="W47" s="112"/>
      <c r="X47" s="81"/>
      <c r="Y47" s="107">
        <v>0</v>
      </c>
      <c r="Z47" s="107">
        <v>513200000</v>
      </c>
      <c r="AA47" s="107">
        <v>1000</v>
      </c>
      <c r="AB47" s="107">
        <v>0</v>
      </c>
      <c r="AC47" s="107">
        <v>0</v>
      </c>
      <c r="AD47" s="107">
        <v>1000</v>
      </c>
      <c r="AE47" s="113"/>
      <c r="AF47" s="81">
        <f t="shared" si="3"/>
        <v>0</v>
      </c>
      <c r="AG47" s="113"/>
      <c r="AH47" s="113"/>
      <c r="AI47" s="113"/>
      <c r="AJ47" s="114">
        <f t="shared" si="4"/>
        <v>0</v>
      </c>
      <c r="AK47" s="81">
        <f t="shared" si="5"/>
        <v>0</v>
      </c>
      <c r="AL47" s="115"/>
      <c r="AM47" s="115"/>
    </row>
    <row r="48" spans="1:39" ht="12.75" customHeight="1" x14ac:dyDescent="0.3">
      <c r="A48" s="104" t="s">
        <v>135</v>
      </c>
      <c r="B48" s="105" t="s">
        <v>136</v>
      </c>
      <c r="C48" s="105" t="s">
        <v>137</v>
      </c>
      <c r="D48" s="106" t="str">
        <f t="shared" si="1"/>
        <v>41</v>
      </c>
      <c r="E48" s="106" t="str">
        <f t="shared" si="2"/>
        <v>4101</v>
      </c>
      <c r="F48" s="105" t="s">
        <v>150</v>
      </c>
      <c r="G48" s="105" t="s">
        <v>185</v>
      </c>
      <c r="H48" s="105">
        <v>163</v>
      </c>
      <c r="I48" s="105" t="s">
        <v>186</v>
      </c>
      <c r="J48" s="105" t="s">
        <v>187</v>
      </c>
      <c r="K48" s="107">
        <v>100</v>
      </c>
      <c r="L48" s="108">
        <v>100</v>
      </c>
      <c r="M48" s="109">
        <v>100</v>
      </c>
      <c r="N48" s="105" t="s">
        <v>188</v>
      </c>
      <c r="O48" s="105" t="s">
        <v>72</v>
      </c>
      <c r="P48" s="107">
        <v>265000000</v>
      </c>
      <c r="Q48" s="108">
        <v>10</v>
      </c>
      <c r="R48" s="110">
        <v>44197</v>
      </c>
      <c r="S48" s="111">
        <v>12</v>
      </c>
      <c r="T48" s="104" t="s">
        <v>155</v>
      </c>
      <c r="U48" s="112">
        <v>10</v>
      </c>
      <c r="V48" s="112">
        <v>10</v>
      </c>
      <c r="W48" s="112" t="s">
        <v>189</v>
      </c>
      <c r="X48" s="81">
        <f t="shared" si="0"/>
        <v>1</v>
      </c>
      <c r="Y48" s="107">
        <v>0</v>
      </c>
      <c r="Z48" s="107">
        <v>397780383</v>
      </c>
      <c r="AA48" s="107">
        <v>265000000</v>
      </c>
      <c r="AB48" s="107">
        <v>0</v>
      </c>
      <c r="AC48" s="107">
        <v>0</v>
      </c>
      <c r="AD48" s="107">
        <v>265000000</v>
      </c>
      <c r="AE48" s="113"/>
      <c r="AF48" s="81">
        <f t="shared" si="3"/>
        <v>0</v>
      </c>
      <c r="AG48" s="113"/>
      <c r="AH48" s="113"/>
      <c r="AI48" s="113"/>
      <c r="AJ48" s="114">
        <f t="shared" si="4"/>
        <v>0</v>
      </c>
      <c r="AK48" s="81">
        <f t="shared" si="5"/>
        <v>0</v>
      </c>
      <c r="AL48" s="115"/>
      <c r="AM48" s="115"/>
    </row>
    <row r="49" spans="1:39" ht="12.75" customHeight="1" x14ac:dyDescent="0.3">
      <c r="A49" s="104" t="s">
        <v>135</v>
      </c>
      <c r="B49" s="105" t="s">
        <v>136</v>
      </c>
      <c r="C49" s="105" t="s">
        <v>137</v>
      </c>
      <c r="D49" s="106" t="str">
        <f t="shared" si="1"/>
        <v>41</v>
      </c>
      <c r="E49" s="106" t="str">
        <f t="shared" si="2"/>
        <v>4101</v>
      </c>
      <c r="F49" s="105" t="s">
        <v>150</v>
      </c>
      <c r="G49" s="105" t="s">
        <v>185</v>
      </c>
      <c r="H49" s="105">
        <v>163</v>
      </c>
      <c r="I49" s="105" t="s">
        <v>186</v>
      </c>
      <c r="J49" s="105" t="s">
        <v>187</v>
      </c>
      <c r="K49" s="107">
        <v>100</v>
      </c>
      <c r="L49" s="108">
        <v>100</v>
      </c>
      <c r="M49" s="109">
        <v>100</v>
      </c>
      <c r="N49" s="105" t="s">
        <v>190</v>
      </c>
      <c r="O49" s="105" t="s">
        <v>72</v>
      </c>
      <c r="P49" s="107">
        <v>45000000</v>
      </c>
      <c r="Q49" s="108">
        <v>3</v>
      </c>
      <c r="R49" s="110">
        <v>44197</v>
      </c>
      <c r="S49" s="111">
        <v>12</v>
      </c>
      <c r="T49" s="104" t="s">
        <v>155</v>
      </c>
      <c r="U49" s="112">
        <v>3</v>
      </c>
      <c r="V49" s="112">
        <v>3</v>
      </c>
      <c r="W49" s="112" t="s">
        <v>191</v>
      </c>
      <c r="X49" s="81">
        <f t="shared" si="0"/>
        <v>1</v>
      </c>
      <c r="Y49" s="107">
        <v>0</v>
      </c>
      <c r="Z49" s="107">
        <v>397780383</v>
      </c>
      <c r="AA49" s="107">
        <v>45000000</v>
      </c>
      <c r="AB49" s="107">
        <v>0</v>
      </c>
      <c r="AC49" s="107">
        <v>0</v>
      </c>
      <c r="AD49" s="107">
        <v>45000000</v>
      </c>
      <c r="AE49" s="113"/>
      <c r="AF49" s="81">
        <f t="shared" si="3"/>
        <v>0</v>
      </c>
      <c r="AG49" s="113"/>
      <c r="AH49" s="113"/>
      <c r="AI49" s="113"/>
      <c r="AJ49" s="114">
        <f t="shared" si="4"/>
        <v>0</v>
      </c>
      <c r="AK49" s="81">
        <f t="shared" si="5"/>
        <v>0</v>
      </c>
      <c r="AL49" s="115"/>
      <c r="AM49" s="115"/>
    </row>
    <row r="50" spans="1:39" ht="12.75" customHeight="1" x14ac:dyDescent="0.3">
      <c r="A50" s="104" t="s">
        <v>135</v>
      </c>
      <c r="B50" s="105" t="s">
        <v>136</v>
      </c>
      <c r="C50" s="105" t="s">
        <v>137</v>
      </c>
      <c r="D50" s="106" t="str">
        <f t="shared" si="1"/>
        <v>41</v>
      </c>
      <c r="E50" s="106" t="str">
        <f t="shared" si="2"/>
        <v>4101</v>
      </c>
      <c r="F50" s="105" t="s">
        <v>150</v>
      </c>
      <c r="G50" s="105" t="s">
        <v>185</v>
      </c>
      <c r="H50" s="105">
        <v>163</v>
      </c>
      <c r="I50" s="105" t="s">
        <v>186</v>
      </c>
      <c r="J50" s="105" t="s">
        <v>187</v>
      </c>
      <c r="K50" s="107">
        <v>100</v>
      </c>
      <c r="L50" s="108">
        <v>100</v>
      </c>
      <c r="M50" s="109">
        <v>100</v>
      </c>
      <c r="N50" s="105" t="s">
        <v>192</v>
      </c>
      <c r="O50" s="105" t="s">
        <v>72</v>
      </c>
      <c r="P50" s="107">
        <v>29999000</v>
      </c>
      <c r="Q50" s="108">
        <v>3</v>
      </c>
      <c r="R50" s="110">
        <v>44197</v>
      </c>
      <c r="S50" s="111">
        <v>12</v>
      </c>
      <c r="T50" s="104" t="s">
        <v>155</v>
      </c>
      <c r="U50" s="112">
        <v>3</v>
      </c>
      <c r="V50" s="112">
        <v>3</v>
      </c>
      <c r="W50" s="112" t="s">
        <v>193</v>
      </c>
      <c r="X50" s="81">
        <f t="shared" si="0"/>
        <v>1</v>
      </c>
      <c r="Y50" s="107">
        <v>0</v>
      </c>
      <c r="Z50" s="107">
        <v>397780383</v>
      </c>
      <c r="AA50" s="107">
        <v>27780383</v>
      </c>
      <c r="AB50" s="107">
        <v>0</v>
      </c>
      <c r="AC50" s="107">
        <v>0</v>
      </c>
      <c r="AD50" s="107">
        <v>27780383</v>
      </c>
      <c r="AE50" s="113"/>
      <c r="AF50" s="81">
        <f t="shared" si="3"/>
        <v>0</v>
      </c>
      <c r="AG50" s="113"/>
      <c r="AH50" s="113"/>
      <c r="AI50" s="113"/>
      <c r="AJ50" s="114">
        <f t="shared" si="4"/>
        <v>0</v>
      </c>
      <c r="AK50" s="81">
        <f t="shared" si="5"/>
        <v>0</v>
      </c>
      <c r="AL50" s="115"/>
      <c r="AM50" s="115"/>
    </row>
    <row r="51" spans="1:39" ht="12.75" customHeight="1" x14ac:dyDescent="0.3">
      <c r="A51" s="104" t="s">
        <v>135</v>
      </c>
      <c r="B51" s="105" t="s">
        <v>136</v>
      </c>
      <c r="C51" s="105" t="s">
        <v>137</v>
      </c>
      <c r="D51" s="106" t="str">
        <f t="shared" si="1"/>
        <v>41</v>
      </c>
      <c r="E51" s="106" t="str">
        <f t="shared" si="2"/>
        <v>4101</v>
      </c>
      <c r="F51" s="105" t="s">
        <v>150</v>
      </c>
      <c r="G51" s="105" t="s">
        <v>185</v>
      </c>
      <c r="H51" s="105">
        <v>163</v>
      </c>
      <c r="I51" s="105" t="s">
        <v>186</v>
      </c>
      <c r="J51" s="105" t="s">
        <v>187</v>
      </c>
      <c r="K51" s="107">
        <v>100</v>
      </c>
      <c r="L51" s="108">
        <v>100</v>
      </c>
      <c r="M51" s="109">
        <v>100</v>
      </c>
      <c r="N51" s="105" t="s">
        <v>194</v>
      </c>
      <c r="O51" s="105" t="s">
        <v>72</v>
      </c>
      <c r="P51" s="107">
        <v>60000000</v>
      </c>
      <c r="Q51" s="108">
        <v>3</v>
      </c>
      <c r="R51" s="110">
        <v>44197</v>
      </c>
      <c r="S51" s="111">
        <v>12</v>
      </c>
      <c r="T51" s="104" t="s">
        <v>155</v>
      </c>
      <c r="U51" s="112">
        <v>3</v>
      </c>
      <c r="V51" s="112">
        <v>3</v>
      </c>
      <c r="W51" s="112" t="s">
        <v>195</v>
      </c>
      <c r="X51" s="81">
        <f t="shared" si="0"/>
        <v>1</v>
      </c>
      <c r="Y51" s="107">
        <v>0</v>
      </c>
      <c r="Z51" s="107">
        <v>397780383</v>
      </c>
      <c r="AA51" s="107">
        <v>60000000</v>
      </c>
      <c r="AB51" s="107">
        <v>0</v>
      </c>
      <c r="AC51" s="107">
        <v>0</v>
      </c>
      <c r="AD51" s="107">
        <v>60000000</v>
      </c>
      <c r="AE51" s="113"/>
      <c r="AF51" s="81">
        <f t="shared" si="3"/>
        <v>0</v>
      </c>
      <c r="AG51" s="113"/>
      <c r="AH51" s="113"/>
      <c r="AI51" s="113"/>
      <c r="AJ51" s="114">
        <f t="shared" si="4"/>
        <v>0</v>
      </c>
      <c r="AK51" s="81">
        <f t="shared" si="5"/>
        <v>0</v>
      </c>
      <c r="AL51" s="115"/>
      <c r="AM51" s="115"/>
    </row>
    <row r="52" spans="1:39" ht="12.75" customHeight="1" x14ac:dyDescent="0.3">
      <c r="A52" s="104" t="s">
        <v>135</v>
      </c>
      <c r="B52" s="105" t="s">
        <v>136</v>
      </c>
      <c r="C52" s="105" t="s">
        <v>137</v>
      </c>
      <c r="D52" s="106" t="str">
        <f t="shared" si="1"/>
        <v>41</v>
      </c>
      <c r="E52" s="106" t="str">
        <f t="shared" si="2"/>
        <v>4103</v>
      </c>
      <c r="F52" s="105" t="s">
        <v>196</v>
      </c>
      <c r="G52" s="105" t="s">
        <v>197</v>
      </c>
      <c r="H52" s="105">
        <v>177</v>
      </c>
      <c r="I52" s="105" t="s">
        <v>198</v>
      </c>
      <c r="J52" s="105" t="s">
        <v>199</v>
      </c>
      <c r="K52" s="107">
        <v>80</v>
      </c>
      <c r="L52" s="108">
        <v>24</v>
      </c>
      <c r="M52" s="109" t="s">
        <v>200</v>
      </c>
      <c r="N52" s="105" t="s">
        <v>201</v>
      </c>
      <c r="O52" s="105" t="s">
        <v>72</v>
      </c>
      <c r="P52" s="107">
        <v>27000000</v>
      </c>
      <c r="Q52" s="108">
        <v>1</v>
      </c>
      <c r="R52" s="110">
        <v>44197</v>
      </c>
      <c r="S52" s="111">
        <v>12</v>
      </c>
      <c r="T52" s="104" t="s">
        <v>155</v>
      </c>
      <c r="U52" s="112">
        <v>1</v>
      </c>
      <c r="V52" s="112">
        <v>1</v>
      </c>
      <c r="W52" s="112" t="s">
        <v>202</v>
      </c>
      <c r="X52" s="81">
        <f t="shared" si="0"/>
        <v>1</v>
      </c>
      <c r="Y52" s="116">
        <v>14659977</v>
      </c>
      <c r="Z52" s="107">
        <v>89659977</v>
      </c>
      <c r="AA52" s="107">
        <v>27000000</v>
      </c>
      <c r="AB52" s="107">
        <v>0</v>
      </c>
      <c r="AC52" s="107">
        <v>0</v>
      </c>
      <c r="AD52" s="107">
        <v>27000000</v>
      </c>
      <c r="AE52" s="113">
        <v>26027766</v>
      </c>
      <c r="AF52" s="81">
        <f t="shared" si="3"/>
        <v>0.96399133333333331</v>
      </c>
      <c r="AG52" s="113"/>
      <c r="AH52" s="113"/>
      <c r="AI52" s="113"/>
      <c r="AJ52" s="114">
        <f t="shared" si="4"/>
        <v>26027766</v>
      </c>
      <c r="AK52" s="81">
        <f t="shared" si="5"/>
        <v>0.96399133333333331</v>
      </c>
      <c r="AL52" s="115"/>
      <c r="AM52" s="115"/>
    </row>
    <row r="53" spans="1:39" ht="12.75" customHeight="1" x14ac:dyDescent="0.3">
      <c r="A53" s="104" t="s">
        <v>135</v>
      </c>
      <c r="B53" s="105" t="s">
        <v>136</v>
      </c>
      <c r="C53" s="105" t="s">
        <v>137</v>
      </c>
      <c r="D53" s="106" t="str">
        <f t="shared" si="1"/>
        <v>41</v>
      </c>
      <c r="E53" s="106" t="str">
        <f t="shared" si="2"/>
        <v>4103</v>
      </c>
      <c r="F53" s="105" t="s">
        <v>196</v>
      </c>
      <c r="G53" s="105" t="s">
        <v>197</v>
      </c>
      <c r="H53" s="105">
        <v>177</v>
      </c>
      <c r="I53" s="105" t="s">
        <v>198</v>
      </c>
      <c r="J53" s="105" t="s">
        <v>199</v>
      </c>
      <c r="K53" s="107">
        <v>80</v>
      </c>
      <c r="L53" s="108">
        <v>24</v>
      </c>
      <c r="M53" s="109" t="s">
        <v>200</v>
      </c>
      <c r="N53" s="105" t="s">
        <v>203</v>
      </c>
      <c r="O53" s="105" t="s">
        <v>72</v>
      </c>
      <c r="P53" s="107">
        <v>37000000</v>
      </c>
      <c r="Q53" s="108">
        <v>1</v>
      </c>
      <c r="R53" s="110">
        <v>44197</v>
      </c>
      <c r="S53" s="111">
        <v>12</v>
      </c>
      <c r="T53" s="104" t="s">
        <v>155</v>
      </c>
      <c r="U53" s="112">
        <v>1</v>
      </c>
      <c r="V53" s="112">
        <v>1</v>
      </c>
      <c r="W53" s="112" t="s">
        <v>204</v>
      </c>
      <c r="X53" s="81">
        <f t="shared" si="0"/>
        <v>1</v>
      </c>
      <c r="Y53" s="116">
        <v>14659977</v>
      </c>
      <c r="Z53" s="107">
        <v>89659977</v>
      </c>
      <c r="AA53" s="107">
        <v>37000000</v>
      </c>
      <c r="AB53" s="107">
        <v>0</v>
      </c>
      <c r="AC53" s="107">
        <v>0</v>
      </c>
      <c r="AD53" s="107">
        <v>37000000</v>
      </c>
      <c r="AE53" s="113">
        <v>46584205</v>
      </c>
      <c r="AF53" s="81">
        <f t="shared" si="3"/>
        <v>1.2590325675675675</v>
      </c>
      <c r="AG53" s="113"/>
      <c r="AH53" s="113"/>
      <c r="AI53" s="113"/>
      <c r="AJ53" s="114">
        <f t="shared" si="4"/>
        <v>46584205</v>
      </c>
      <c r="AK53" s="81">
        <f t="shared" si="5"/>
        <v>1.2590325675675675</v>
      </c>
      <c r="AL53" s="115"/>
      <c r="AM53" s="115"/>
    </row>
    <row r="54" spans="1:39" ht="12.75" customHeight="1" x14ac:dyDescent="0.3">
      <c r="A54" s="104" t="s">
        <v>135</v>
      </c>
      <c r="B54" s="105" t="s">
        <v>136</v>
      </c>
      <c r="C54" s="105" t="s">
        <v>137</v>
      </c>
      <c r="D54" s="106" t="str">
        <f t="shared" si="1"/>
        <v>41</v>
      </c>
      <c r="E54" s="106" t="str">
        <f t="shared" si="2"/>
        <v>4103</v>
      </c>
      <c r="F54" s="105" t="s">
        <v>196</v>
      </c>
      <c r="G54" s="105" t="s">
        <v>197</v>
      </c>
      <c r="H54" s="105">
        <v>177</v>
      </c>
      <c r="I54" s="105" t="s">
        <v>198</v>
      </c>
      <c r="J54" s="105" t="s">
        <v>199</v>
      </c>
      <c r="K54" s="107">
        <v>80</v>
      </c>
      <c r="L54" s="108">
        <v>24</v>
      </c>
      <c r="M54" s="109" t="s">
        <v>200</v>
      </c>
      <c r="N54" s="105" t="s">
        <v>205</v>
      </c>
      <c r="O54" s="105" t="s">
        <v>72</v>
      </c>
      <c r="P54" s="107">
        <v>5000000</v>
      </c>
      <c r="Q54" s="108">
        <v>1</v>
      </c>
      <c r="R54" s="110">
        <v>44197</v>
      </c>
      <c r="S54" s="111">
        <v>12</v>
      </c>
      <c r="T54" s="104" t="s">
        <v>155</v>
      </c>
      <c r="U54" s="112">
        <v>1</v>
      </c>
      <c r="V54" s="112">
        <v>1</v>
      </c>
      <c r="W54" s="112" t="s">
        <v>206</v>
      </c>
      <c r="X54" s="81">
        <f t="shared" si="0"/>
        <v>1</v>
      </c>
      <c r="Y54" s="116">
        <v>14659977</v>
      </c>
      <c r="Z54" s="107">
        <v>89659977</v>
      </c>
      <c r="AA54" s="107">
        <v>5000000</v>
      </c>
      <c r="AB54" s="107">
        <v>0</v>
      </c>
      <c r="AC54" s="107">
        <v>0</v>
      </c>
      <c r="AD54" s="107">
        <v>5000000</v>
      </c>
      <c r="AE54" s="113">
        <v>5000000</v>
      </c>
      <c r="AF54" s="81">
        <f t="shared" si="3"/>
        <v>1</v>
      </c>
      <c r="AG54" s="113"/>
      <c r="AH54" s="113"/>
      <c r="AI54" s="113"/>
      <c r="AJ54" s="114">
        <f t="shared" si="4"/>
        <v>5000000</v>
      </c>
      <c r="AK54" s="81">
        <f t="shared" si="5"/>
        <v>1</v>
      </c>
      <c r="AL54" s="115"/>
      <c r="AM54" s="115"/>
    </row>
    <row r="55" spans="1:39" ht="12.75" customHeight="1" x14ac:dyDescent="0.3">
      <c r="A55" s="104" t="s">
        <v>135</v>
      </c>
      <c r="B55" s="105" t="s">
        <v>136</v>
      </c>
      <c r="C55" s="105" t="s">
        <v>137</v>
      </c>
      <c r="D55" s="106" t="str">
        <f t="shared" si="1"/>
        <v>41</v>
      </c>
      <c r="E55" s="106" t="str">
        <f t="shared" si="2"/>
        <v>4103</v>
      </c>
      <c r="F55" s="105" t="s">
        <v>196</v>
      </c>
      <c r="G55" s="105" t="s">
        <v>197</v>
      </c>
      <c r="H55" s="105">
        <v>177</v>
      </c>
      <c r="I55" s="105" t="s">
        <v>198</v>
      </c>
      <c r="J55" s="105" t="s">
        <v>199</v>
      </c>
      <c r="K55" s="107">
        <v>80</v>
      </c>
      <c r="L55" s="108">
        <v>24</v>
      </c>
      <c r="M55" s="109" t="s">
        <v>200</v>
      </c>
      <c r="N55" s="105" t="s">
        <v>207</v>
      </c>
      <c r="O55" s="105" t="s">
        <v>72</v>
      </c>
      <c r="P55" s="107">
        <v>6000000</v>
      </c>
      <c r="Q55" s="108">
        <v>1</v>
      </c>
      <c r="R55" s="110">
        <v>44197</v>
      </c>
      <c r="S55" s="111">
        <v>12</v>
      </c>
      <c r="T55" s="104" t="s">
        <v>155</v>
      </c>
      <c r="U55" s="112">
        <v>1</v>
      </c>
      <c r="V55" s="112">
        <v>1</v>
      </c>
      <c r="W55" s="112" t="s">
        <v>208</v>
      </c>
      <c r="X55" s="81">
        <f t="shared" si="0"/>
        <v>1</v>
      </c>
      <c r="Y55" s="116">
        <v>14659977</v>
      </c>
      <c r="Z55" s="107">
        <v>89659977</v>
      </c>
      <c r="AA55" s="107">
        <v>6000000</v>
      </c>
      <c r="AB55" s="107">
        <v>0</v>
      </c>
      <c r="AC55" s="107">
        <v>0</v>
      </c>
      <c r="AD55" s="107">
        <v>6000000</v>
      </c>
      <c r="AE55" s="113">
        <v>6000000</v>
      </c>
      <c r="AF55" s="81">
        <f t="shared" si="3"/>
        <v>1</v>
      </c>
      <c r="AG55" s="113"/>
      <c r="AH55" s="113"/>
      <c r="AI55" s="113"/>
      <c r="AJ55" s="114">
        <f t="shared" si="4"/>
        <v>6000000</v>
      </c>
      <c r="AK55" s="81">
        <f t="shared" si="5"/>
        <v>1</v>
      </c>
      <c r="AL55" s="115"/>
      <c r="AM55" s="115"/>
    </row>
    <row r="56" spans="1:39" ht="12.75" customHeight="1" x14ac:dyDescent="0.3">
      <c r="A56" s="104" t="s">
        <v>135</v>
      </c>
      <c r="B56" s="105" t="s">
        <v>136</v>
      </c>
      <c r="C56" s="105" t="s">
        <v>209</v>
      </c>
      <c r="D56" s="106" t="str">
        <f t="shared" si="1"/>
        <v>45</v>
      </c>
      <c r="E56" s="106" t="str">
        <f t="shared" si="2"/>
        <v>4501</v>
      </c>
      <c r="F56" s="105" t="s">
        <v>210</v>
      </c>
      <c r="G56" s="105" t="s">
        <v>211</v>
      </c>
      <c r="H56" s="105">
        <v>356</v>
      </c>
      <c r="I56" s="105" t="s">
        <v>212</v>
      </c>
      <c r="J56" s="105" t="s">
        <v>213</v>
      </c>
      <c r="K56" s="107">
        <v>1</v>
      </c>
      <c r="L56" s="108">
        <v>0.3</v>
      </c>
      <c r="M56" s="109">
        <v>0.3</v>
      </c>
      <c r="N56" s="105" t="s">
        <v>214</v>
      </c>
      <c r="O56" s="105" t="s">
        <v>72</v>
      </c>
      <c r="P56" s="107">
        <v>40000000</v>
      </c>
      <c r="Q56" s="108">
        <v>4</v>
      </c>
      <c r="R56" s="110">
        <v>44197</v>
      </c>
      <c r="S56" s="111">
        <v>12</v>
      </c>
      <c r="T56" s="104" t="s">
        <v>143</v>
      </c>
      <c r="U56" s="112">
        <v>0.3</v>
      </c>
      <c r="V56" s="112">
        <v>0.28999999999999998</v>
      </c>
      <c r="W56" s="112" t="s">
        <v>215</v>
      </c>
      <c r="X56" s="81">
        <f t="shared" si="0"/>
        <v>0.96666666666666667</v>
      </c>
      <c r="Y56" s="107">
        <v>0</v>
      </c>
      <c r="Z56" s="107">
        <v>167700000</v>
      </c>
      <c r="AA56" s="107">
        <v>40000000</v>
      </c>
      <c r="AB56" s="107">
        <v>0</v>
      </c>
      <c r="AC56" s="107">
        <v>0</v>
      </c>
      <c r="AD56" s="107">
        <v>40000000</v>
      </c>
      <c r="AE56" s="113">
        <v>31234844</v>
      </c>
      <c r="AF56" s="81">
        <f t="shared" si="3"/>
        <v>0.78087110000000004</v>
      </c>
      <c r="AG56" s="113">
        <v>0</v>
      </c>
      <c r="AH56" s="113">
        <v>0</v>
      </c>
      <c r="AI56" s="113">
        <v>0</v>
      </c>
      <c r="AJ56" s="114">
        <f t="shared" si="4"/>
        <v>31234844</v>
      </c>
      <c r="AK56" s="81">
        <f t="shared" si="5"/>
        <v>0.78087110000000004</v>
      </c>
      <c r="AL56" s="115"/>
      <c r="AM56" s="115"/>
    </row>
    <row r="57" spans="1:39" ht="12.75" customHeight="1" x14ac:dyDescent="0.3">
      <c r="A57" s="104" t="s">
        <v>135</v>
      </c>
      <c r="B57" s="105" t="s">
        <v>136</v>
      </c>
      <c r="C57" s="105" t="s">
        <v>209</v>
      </c>
      <c r="D57" s="106" t="str">
        <f t="shared" si="1"/>
        <v>45</v>
      </c>
      <c r="E57" s="106" t="str">
        <f t="shared" si="2"/>
        <v>4501</v>
      </c>
      <c r="F57" s="105" t="s">
        <v>210</v>
      </c>
      <c r="G57" s="105" t="s">
        <v>211</v>
      </c>
      <c r="H57" s="105">
        <v>356</v>
      </c>
      <c r="I57" s="105" t="s">
        <v>212</v>
      </c>
      <c r="J57" s="105" t="s">
        <v>213</v>
      </c>
      <c r="K57" s="107">
        <v>1</v>
      </c>
      <c r="L57" s="108">
        <v>0.3</v>
      </c>
      <c r="M57" s="109">
        <v>0.3</v>
      </c>
      <c r="N57" s="105" t="s">
        <v>216</v>
      </c>
      <c r="O57" s="105" t="s">
        <v>72</v>
      </c>
      <c r="P57" s="107">
        <v>127700000</v>
      </c>
      <c r="Q57" s="108">
        <v>10</v>
      </c>
      <c r="R57" s="110">
        <v>44197</v>
      </c>
      <c r="S57" s="111">
        <v>12</v>
      </c>
      <c r="T57" s="104" t="s">
        <v>143</v>
      </c>
      <c r="U57" s="112">
        <v>0.3</v>
      </c>
      <c r="V57" s="112">
        <v>0.3</v>
      </c>
      <c r="W57" s="112" t="s">
        <v>217</v>
      </c>
      <c r="X57" s="81">
        <f t="shared" si="0"/>
        <v>1</v>
      </c>
      <c r="Y57" s="107">
        <v>0</v>
      </c>
      <c r="Z57" s="107">
        <v>167700000</v>
      </c>
      <c r="AA57" s="107">
        <v>127700000</v>
      </c>
      <c r="AB57" s="107">
        <v>0</v>
      </c>
      <c r="AC57" s="107">
        <v>0</v>
      </c>
      <c r="AD57" s="107">
        <v>127700000</v>
      </c>
      <c r="AE57" s="113">
        <v>120518342</v>
      </c>
      <c r="AF57" s="81">
        <f t="shared" si="3"/>
        <v>0.94376148786217695</v>
      </c>
      <c r="AG57" s="113">
        <v>0</v>
      </c>
      <c r="AH57" s="113">
        <v>0</v>
      </c>
      <c r="AI57" s="113">
        <v>0</v>
      </c>
      <c r="AJ57" s="114">
        <f t="shared" si="4"/>
        <v>120518342</v>
      </c>
      <c r="AK57" s="81">
        <f t="shared" si="5"/>
        <v>0.94376148786217695</v>
      </c>
      <c r="AL57" s="115"/>
      <c r="AM57" s="115"/>
    </row>
    <row r="58" spans="1:39" ht="12.75" customHeight="1" x14ac:dyDescent="0.3">
      <c r="A58" s="104" t="s">
        <v>135</v>
      </c>
      <c r="B58" s="105" t="s">
        <v>136</v>
      </c>
      <c r="C58" s="105" t="s">
        <v>209</v>
      </c>
      <c r="D58" s="106" t="str">
        <f t="shared" si="1"/>
        <v>45</v>
      </c>
      <c r="E58" s="106" t="str">
        <f t="shared" si="2"/>
        <v>4501</v>
      </c>
      <c r="F58" s="105" t="s">
        <v>210</v>
      </c>
      <c r="G58" s="105" t="s">
        <v>218</v>
      </c>
      <c r="H58" s="105">
        <v>356</v>
      </c>
      <c r="I58" s="105" t="s">
        <v>212</v>
      </c>
      <c r="J58" s="105" t="s">
        <v>213</v>
      </c>
      <c r="K58" s="107">
        <v>1</v>
      </c>
      <c r="L58" s="108">
        <v>0.3</v>
      </c>
      <c r="M58" s="109">
        <v>0.3</v>
      </c>
      <c r="N58" s="105" t="s">
        <v>219</v>
      </c>
      <c r="O58" s="105" t="s">
        <v>72</v>
      </c>
      <c r="P58" s="107">
        <v>232700000</v>
      </c>
      <c r="Q58" s="108">
        <v>1</v>
      </c>
      <c r="R58" s="110">
        <v>44197</v>
      </c>
      <c r="S58" s="111">
        <v>12</v>
      </c>
      <c r="T58" s="104" t="s">
        <v>143</v>
      </c>
      <c r="U58" s="112">
        <v>1</v>
      </c>
      <c r="V58" s="112">
        <v>0.97</v>
      </c>
      <c r="W58" s="112" t="s">
        <v>220</v>
      </c>
      <c r="X58" s="81">
        <f t="shared" si="0"/>
        <v>0.97</v>
      </c>
      <c r="Y58" s="107">
        <v>0</v>
      </c>
      <c r="Z58" s="107">
        <v>312130963</v>
      </c>
      <c r="AA58" s="107">
        <v>232130963</v>
      </c>
      <c r="AB58" s="107">
        <v>0</v>
      </c>
      <c r="AC58" s="107">
        <v>0</v>
      </c>
      <c r="AD58" s="107">
        <v>232130963</v>
      </c>
      <c r="AE58" s="113">
        <v>211554317</v>
      </c>
      <c r="AF58" s="81">
        <f t="shared" si="3"/>
        <v>0.91135759859833954</v>
      </c>
      <c r="AG58" s="113">
        <v>0</v>
      </c>
      <c r="AH58" s="113">
        <v>0</v>
      </c>
      <c r="AI58" s="113">
        <v>0</v>
      </c>
      <c r="AJ58" s="114">
        <f t="shared" si="4"/>
        <v>211554317</v>
      </c>
      <c r="AK58" s="81">
        <f t="shared" si="5"/>
        <v>0.91135759859833954</v>
      </c>
      <c r="AL58" s="115"/>
      <c r="AM58" s="115"/>
    </row>
    <row r="59" spans="1:39" ht="12.75" customHeight="1" x14ac:dyDescent="0.3">
      <c r="A59" s="104" t="s">
        <v>135</v>
      </c>
      <c r="B59" s="105" t="s">
        <v>136</v>
      </c>
      <c r="C59" s="105" t="s">
        <v>209</v>
      </c>
      <c r="D59" s="106" t="str">
        <f t="shared" si="1"/>
        <v>45</v>
      </c>
      <c r="E59" s="106" t="str">
        <f t="shared" si="2"/>
        <v>4501</v>
      </c>
      <c r="F59" s="105" t="s">
        <v>210</v>
      </c>
      <c r="G59" s="105" t="s">
        <v>218</v>
      </c>
      <c r="H59" s="105">
        <v>356</v>
      </c>
      <c r="I59" s="105" t="s">
        <v>212</v>
      </c>
      <c r="J59" s="105" t="s">
        <v>213</v>
      </c>
      <c r="K59" s="107">
        <v>1</v>
      </c>
      <c r="L59" s="108">
        <v>0.3</v>
      </c>
      <c r="M59" s="109">
        <v>0.3</v>
      </c>
      <c r="N59" s="105" t="s">
        <v>221</v>
      </c>
      <c r="O59" s="105" t="s">
        <v>72</v>
      </c>
      <c r="P59" s="107">
        <v>80000000</v>
      </c>
      <c r="Q59" s="108">
        <v>2</v>
      </c>
      <c r="R59" s="110">
        <v>44197</v>
      </c>
      <c r="S59" s="111">
        <v>12</v>
      </c>
      <c r="T59" s="104" t="s">
        <v>143</v>
      </c>
      <c r="U59" s="112">
        <v>0.3</v>
      </c>
      <c r="V59" s="112">
        <v>0.28999999999999998</v>
      </c>
      <c r="W59" s="112" t="s">
        <v>222</v>
      </c>
      <c r="X59" s="81">
        <f t="shared" si="0"/>
        <v>0.96666666666666667</v>
      </c>
      <c r="Y59" s="107">
        <v>0</v>
      </c>
      <c r="Z59" s="107">
        <v>312130963</v>
      </c>
      <c r="AA59" s="107">
        <v>80000000</v>
      </c>
      <c r="AB59" s="107">
        <v>0</v>
      </c>
      <c r="AC59" s="107">
        <v>0</v>
      </c>
      <c r="AD59" s="107">
        <v>80000000</v>
      </c>
      <c r="AE59" s="113">
        <v>107847430</v>
      </c>
      <c r="AF59" s="81">
        <f t="shared" si="3"/>
        <v>1.3480928750000001</v>
      </c>
      <c r="AG59" s="113">
        <v>0</v>
      </c>
      <c r="AH59" s="113">
        <v>0</v>
      </c>
      <c r="AI59" s="113">
        <v>0</v>
      </c>
      <c r="AJ59" s="114">
        <f t="shared" si="4"/>
        <v>107847430</v>
      </c>
      <c r="AK59" s="81">
        <f t="shared" si="5"/>
        <v>1.3480928750000001</v>
      </c>
      <c r="AL59" s="115"/>
      <c r="AM59" s="115"/>
    </row>
    <row r="60" spans="1:39" ht="12.75" customHeight="1" x14ac:dyDescent="0.3">
      <c r="A60" s="104" t="s">
        <v>135</v>
      </c>
      <c r="B60" s="105" t="s">
        <v>136</v>
      </c>
      <c r="C60" s="105" t="s">
        <v>209</v>
      </c>
      <c r="D60" s="106" t="str">
        <f t="shared" si="1"/>
        <v>45</v>
      </c>
      <c r="E60" s="106" t="str">
        <f t="shared" si="2"/>
        <v>4501</v>
      </c>
      <c r="F60" s="105" t="s">
        <v>210</v>
      </c>
      <c r="G60" s="105" t="s">
        <v>223</v>
      </c>
      <c r="H60" s="105">
        <v>356</v>
      </c>
      <c r="I60" s="105" t="s">
        <v>212</v>
      </c>
      <c r="J60" s="105" t="s">
        <v>213</v>
      </c>
      <c r="K60" s="107">
        <v>1</v>
      </c>
      <c r="L60" s="108">
        <v>0.3</v>
      </c>
      <c r="M60" s="109">
        <v>0.3</v>
      </c>
      <c r="N60" s="105" t="s">
        <v>224</v>
      </c>
      <c r="O60" s="105" t="s">
        <v>72</v>
      </c>
      <c r="P60" s="107">
        <v>1000</v>
      </c>
      <c r="Q60" s="108">
        <v>0</v>
      </c>
      <c r="R60" s="110">
        <v>44197</v>
      </c>
      <c r="S60" s="111">
        <v>12</v>
      </c>
      <c r="T60" s="104" t="s">
        <v>143</v>
      </c>
      <c r="U60" s="112">
        <v>0</v>
      </c>
      <c r="V60" s="112"/>
      <c r="W60" s="112"/>
      <c r="X60" s="81"/>
      <c r="Y60" s="107">
        <v>0</v>
      </c>
      <c r="Z60" s="107">
        <v>810000000</v>
      </c>
      <c r="AA60" s="107">
        <v>1000</v>
      </c>
      <c r="AB60" s="107">
        <v>0</v>
      </c>
      <c r="AC60" s="107">
        <v>0</v>
      </c>
      <c r="AD60" s="107">
        <v>1000</v>
      </c>
      <c r="AE60" s="113"/>
      <c r="AF60" s="81">
        <f t="shared" si="3"/>
        <v>0</v>
      </c>
      <c r="AG60" s="113"/>
      <c r="AH60" s="113"/>
      <c r="AI60" s="113"/>
      <c r="AJ60" s="114">
        <f t="shared" si="4"/>
        <v>0</v>
      </c>
      <c r="AK60" s="81">
        <f t="shared" si="5"/>
        <v>0</v>
      </c>
      <c r="AL60" s="115"/>
      <c r="AM60" s="115"/>
    </row>
    <row r="61" spans="1:39" ht="12.75" customHeight="1" x14ac:dyDescent="0.3">
      <c r="A61" s="104" t="s">
        <v>135</v>
      </c>
      <c r="B61" s="105" t="s">
        <v>136</v>
      </c>
      <c r="C61" s="105" t="s">
        <v>209</v>
      </c>
      <c r="D61" s="106" t="str">
        <f t="shared" si="1"/>
        <v>45</v>
      </c>
      <c r="E61" s="106" t="str">
        <f t="shared" si="2"/>
        <v>4501</v>
      </c>
      <c r="F61" s="105" t="s">
        <v>210</v>
      </c>
      <c r="G61" s="105" t="s">
        <v>223</v>
      </c>
      <c r="H61" s="105">
        <v>356</v>
      </c>
      <c r="I61" s="105" t="s">
        <v>212</v>
      </c>
      <c r="J61" s="105" t="s">
        <v>213</v>
      </c>
      <c r="K61" s="107">
        <v>1</v>
      </c>
      <c r="L61" s="108">
        <v>0.3</v>
      </c>
      <c r="M61" s="109">
        <v>0.3</v>
      </c>
      <c r="N61" s="105" t="s">
        <v>225</v>
      </c>
      <c r="O61" s="105" t="s">
        <v>72</v>
      </c>
      <c r="P61" s="107">
        <v>1000</v>
      </c>
      <c r="Q61" s="108">
        <v>0</v>
      </c>
      <c r="R61" s="110">
        <v>44197</v>
      </c>
      <c r="S61" s="111">
        <v>12</v>
      </c>
      <c r="T61" s="104" t="s">
        <v>143</v>
      </c>
      <c r="U61" s="112">
        <v>0</v>
      </c>
      <c r="V61" s="112"/>
      <c r="W61" s="112"/>
      <c r="X61" s="81"/>
      <c r="Y61" s="107">
        <v>0</v>
      </c>
      <c r="Z61" s="107">
        <v>810000000</v>
      </c>
      <c r="AA61" s="107">
        <v>1000</v>
      </c>
      <c r="AB61" s="107">
        <v>0</v>
      </c>
      <c r="AC61" s="107">
        <v>0</v>
      </c>
      <c r="AD61" s="107">
        <v>1000</v>
      </c>
      <c r="AE61" s="113"/>
      <c r="AF61" s="81">
        <f t="shared" si="3"/>
        <v>0</v>
      </c>
      <c r="AG61" s="113"/>
      <c r="AH61" s="113"/>
      <c r="AI61" s="113"/>
      <c r="AJ61" s="114">
        <f t="shared" si="4"/>
        <v>0</v>
      </c>
      <c r="AK61" s="81">
        <f t="shared" si="5"/>
        <v>0</v>
      </c>
      <c r="AL61" s="115"/>
      <c r="AM61" s="115"/>
    </row>
    <row r="62" spans="1:39" ht="12.75" customHeight="1" x14ac:dyDescent="0.3">
      <c r="A62" s="104" t="s">
        <v>135</v>
      </c>
      <c r="B62" s="105" t="s">
        <v>136</v>
      </c>
      <c r="C62" s="105" t="s">
        <v>209</v>
      </c>
      <c r="D62" s="106" t="str">
        <f t="shared" si="1"/>
        <v>45</v>
      </c>
      <c r="E62" s="106" t="str">
        <f t="shared" si="2"/>
        <v>4501</v>
      </c>
      <c r="F62" s="105" t="s">
        <v>210</v>
      </c>
      <c r="G62" s="105" t="s">
        <v>223</v>
      </c>
      <c r="H62" s="105">
        <v>356</v>
      </c>
      <c r="I62" s="105" t="s">
        <v>212</v>
      </c>
      <c r="J62" s="105" t="s">
        <v>213</v>
      </c>
      <c r="K62" s="107">
        <v>1</v>
      </c>
      <c r="L62" s="108">
        <v>0.3</v>
      </c>
      <c r="M62" s="109">
        <v>0.3</v>
      </c>
      <c r="N62" s="105" t="s">
        <v>226</v>
      </c>
      <c r="O62" s="105" t="s">
        <v>72</v>
      </c>
      <c r="P62" s="107">
        <v>210000000</v>
      </c>
      <c r="Q62" s="108">
        <v>4</v>
      </c>
      <c r="R62" s="110">
        <v>44197</v>
      </c>
      <c r="S62" s="111">
        <v>12</v>
      </c>
      <c r="T62" s="104" t="s">
        <v>143</v>
      </c>
      <c r="U62" s="112">
        <v>0.3</v>
      </c>
      <c r="V62" s="112">
        <v>0.27</v>
      </c>
      <c r="W62" s="112" t="s">
        <v>227</v>
      </c>
      <c r="X62" s="81">
        <f t="shared" si="0"/>
        <v>0.90000000000000013</v>
      </c>
      <c r="Y62" s="107">
        <v>0</v>
      </c>
      <c r="Z62" s="107">
        <v>810000000</v>
      </c>
      <c r="AA62" s="107">
        <v>210000000</v>
      </c>
      <c r="AB62" s="107">
        <v>0</v>
      </c>
      <c r="AC62" s="107">
        <v>0</v>
      </c>
      <c r="AD62" s="107">
        <v>210000000</v>
      </c>
      <c r="AE62" s="113">
        <v>219996626</v>
      </c>
      <c r="AF62" s="81">
        <f t="shared" si="3"/>
        <v>1.047602980952381</v>
      </c>
      <c r="AG62" s="113">
        <v>0</v>
      </c>
      <c r="AH62" s="113">
        <v>0</v>
      </c>
      <c r="AI62" s="113">
        <v>0</v>
      </c>
      <c r="AJ62" s="114">
        <f t="shared" si="4"/>
        <v>219996626</v>
      </c>
      <c r="AK62" s="81">
        <f t="shared" si="5"/>
        <v>1.047602980952381</v>
      </c>
      <c r="AL62" s="115"/>
      <c r="AM62" s="115"/>
    </row>
    <row r="63" spans="1:39" ht="12.75" customHeight="1" x14ac:dyDescent="0.3">
      <c r="A63" s="104" t="s">
        <v>135</v>
      </c>
      <c r="B63" s="105" t="s">
        <v>136</v>
      </c>
      <c r="C63" s="105" t="s">
        <v>209</v>
      </c>
      <c r="D63" s="106" t="str">
        <f t="shared" si="1"/>
        <v>45</v>
      </c>
      <c r="E63" s="106" t="str">
        <f t="shared" si="2"/>
        <v>4501</v>
      </c>
      <c r="F63" s="105" t="s">
        <v>210</v>
      </c>
      <c r="G63" s="105" t="s">
        <v>223</v>
      </c>
      <c r="H63" s="105">
        <v>356</v>
      </c>
      <c r="I63" s="105" t="s">
        <v>212</v>
      </c>
      <c r="J63" s="105" t="s">
        <v>213</v>
      </c>
      <c r="K63" s="107">
        <v>1</v>
      </c>
      <c r="L63" s="108">
        <v>0.3</v>
      </c>
      <c r="M63" s="109">
        <v>0.3</v>
      </c>
      <c r="N63" s="105" t="s">
        <v>228</v>
      </c>
      <c r="O63" s="105" t="s">
        <v>72</v>
      </c>
      <c r="P63" s="107">
        <v>450000000</v>
      </c>
      <c r="Q63" s="108">
        <v>18</v>
      </c>
      <c r="R63" s="110">
        <v>44197</v>
      </c>
      <c r="S63" s="111">
        <v>12</v>
      </c>
      <c r="T63" s="104" t="s">
        <v>143</v>
      </c>
      <c r="U63" s="112">
        <v>0.3</v>
      </c>
      <c r="V63" s="112">
        <v>0</v>
      </c>
      <c r="W63" s="112" t="s">
        <v>229</v>
      </c>
      <c r="X63" s="81">
        <f t="shared" si="0"/>
        <v>0</v>
      </c>
      <c r="Y63" s="107">
        <v>0</v>
      </c>
      <c r="Z63" s="107">
        <v>810000000</v>
      </c>
      <c r="AA63" s="107">
        <v>450000000</v>
      </c>
      <c r="AB63" s="107">
        <v>0</v>
      </c>
      <c r="AC63" s="107">
        <v>0</v>
      </c>
      <c r="AD63" s="107">
        <v>450000000</v>
      </c>
      <c r="AE63" s="113">
        <v>0</v>
      </c>
      <c r="AF63" s="81">
        <f t="shared" si="3"/>
        <v>0</v>
      </c>
      <c r="AG63" s="113">
        <v>0</v>
      </c>
      <c r="AH63" s="113">
        <v>0</v>
      </c>
      <c r="AI63" s="113">
        <v>0</v>
      </c>
      <c r="AJ63" s="114">
        <f t="shared" si="4"/>
        <v>0</v>
      </c>
      <c r="AK63" s="81">
        <f t="shared" si="5"/>
        <v>0</v>
      </c>
      <c r="AL63" s="115"/>
      <c r="AM63" s="115"/>
    </row>
    <row r="64" spans="1:39" ht="12.75" customHeight="1" x14ac:dyDescent="0.3">
      <c r="A64" s="104" t="s">
        <v>135</v>
      </c>
      <c r="B64" s="105" t="s">
        <v>136</v>
      </c>
      <c r="C64" s="105" t="s">
        <v>209</v>
      </c>
      <c r="D64" s="106" t="str">
        <f t="shared" si="1"/>
        <v>45</v>
      </c>
      <c r="E64" s="106" t="str">
        <f t="shared" si="2"/>
        <v>4501</v>
      </c>
      <c r="F64" s="105" t="s">
        <v>210</v>
      </c>
      <c r="G64" s="105" t="s">
        <v>223</v>
      </c>
      <c r="H64" s="105">
        <v>356</v>
      </c>
      <c r="I64" s="105" t="s">
        <v>212</v>
      </c>
      <c r="J64" s="105" t="s">
        <v>213</v>
      </c>
      <c r="K64" s="107">
        <v>1</v>
      </c>
      <c r="L64" s="108">
        <v>0.3</v>
      </c>
      <c r="M64" s="109">
        <v>0.3</v>
      </c>
      <c r="N64" s="105" t="s">
        <v>230</v>
      </c>
      <c r="O64" s="105" t="s">
        <v>72</v>
      </c>
      <c r="P64" s="107">
        <v>149998000</v>
      </c>
      <c r="Q64" s="108">
        <v>15</v>
      </c>
      <c r="R64" s="110">
        <v>44197</v>
      </c>
      <c r="S64" s="111">
        <v>12</v>
      </c>
      <c r="T64" s="104" t="s">
        <v>143</v>
      </c>
      <c r="U64" s="112">
        <v>0.3</v>
      </c>
      <c r="V64" s="112">
        <v>0.28999999999999998</v>
      </c>
      <c r="W64" s="112" t="s">
        <v>231</v>
      </c>
      <c r="X64" s="81">
        <f t="shared" si="0"/>
        <v>0.96666666666666667</v>
      </c>
      <c r="Y64" s="107">
        <v>0</v>
      </c>
      <c r="Z64" s="107">
        <v>810000000</v>
      </c>
      <c r="AA64" s="107">
        <v>149998000</v>
      </c>
      <c r="AB64" s="107">
        <v>0</v>
      </c>
      <c r="AC64" s="107">
        <v>0</v>
      </c>
      <c r="AD64" s="107">
        <v>149998000</v>
      </c>
      <c r="AE64" s="113">
        <v>319751527</v>
      </c>
      <c r="AF64" s="81">
        <f t="shared" si="3"/>
        <v>2.1317052694035921</v>
      </c>
      <c r="AG64" s="113">
        <v>0</v>
      </c>
      <c r="AH64" s="113">
        <v>0</v>
      </c>
      <c r="AI64" s="113">
        <v>0</v>
      </c>
      <c r="AJ64" s="114">
        <f t="shared" si="4"/>
        <v>319751527</v>
      </c>
      <c r="AK64" s="81">
        <f t="shared" si="5"/>
        <v>2.1317052694035921</v>
      </c>
      <c r="AL64" s="115"/>
      <c r="AM64" s="115"/>
    </row>
    <row r="65" spans="1:39" ht="12.75" customHeight="1" x14ac:dyDescent="0.3">
      <c r="A65" s="104" t="s">
        <v>135</v>
      </c>
      <c r="B65" s="105" t="s">
        <v>136</v>
      </c>
      <c r="C65" s="105" t="s">
        <v>209</v>
      </c>
      <c r="D65" s="106" t="str">
        <f t="shared" si="1"/>
        <v>45</v>
      </c>
      <c r="E65" s="106" t="str">
        <f t="shared" si="2"/>
        <v>4501</v>
      </c>
      <c r="F65" s="105" t="s">
        <v>210</v>
      </c>
      <c r="G65" s="105" t="s">
        <v>218</v>
      </c>
      <c r="H65" s="105">
        <v>357</v>
      </c>
      <c r="I65" s="105" t="s">
        <v>232</v>
      </c>
      <c r="J65" s="105" t="s">
        <v>233</v>
      </c>
      <c r="K65" s="107">
        <v>1</v>
      </c>
      <c r="L65" s="108">
        <v>0.4</v>
      </c>
      <c r="M65" s="109" t="s">
        <v>234</v>
      </c>
      <c r="N65" s="105" t="s">
        <v>235</v>
      </c>
      <c r="O65" s="105" t="s">
        <v>236</v>
      </c>
      <c r="P65" s="107">
        <v>60000000</v>
      </c>
      <c r="Q65" s="108">
        <v>50</v>
      </c>
      <c r="R65" s="110">
        <v>44197</v>
      </c>
      <c r="S65" s="111">
        <v>12</v>
      </c>
      <c r="T65" s="104" t="s">
        <v>143</v>
      </c>
      <c r="U65" s="112">
        <v>0.4</v>
      </c>
      <c r="V65" s="112">
        <v>0.39</v>
      </c>
      <c r="W65" s="112" t="s">
        <v>237</v>
      </c>
      <c r="X65" s="81">
        <f t="shared" si="0"/>
        <v>0.97499999999999998</v>
      </c>
      <c r="Y65" s="107">
        <v>0</v>
      </c>
      <c r="Z65" s="107">
        <v>252700000</v>
      </c>
      <c r="AA65" s="107">
        <v>60000000</v>
      </c>
      <c r="AB65" s="107">
        <v>0</v>
      </c>
      <c r="AC65" s="107">
        <v>0</v>
      </c>
      <c r="AD65" s="107">
        <v>60000000</v>
      </c>
      <c r="AE65" s="113">
        <v>47310053</v>
      </c>
      <c r="AF65" s="81">
        <f t="shared" si="3"/>
        <v>0.78850088333333335</v>
      </c>
      <c r="AG65" s="113">
        <v>0</v>
      </c>
      <c r="AH65" s="113">
        <v>0</v>
      </c>
      <c r="AI65" s="113">
        <v>0</v>
      </c>
      <c r="AJ65" s="114">
        <f t="shared" si="4"/>
        <v>47310053</v>
      </c>
      <c r="AK65" s="81">
        <f t="shared" si="5"/>
        <v>0.78850088333333335</v>
      </c>
      <c r="AL65" s="115"/>
      <c r="AM65" s="115"/>
    </row>
    <row r="66" spans="1:39" ht="12.75" customHeight="1" x14ac:dyDescent="0.3">
      <c r="A66" s="104" t="s">
        <v>135</v>
      </c>
      <c r="B66" s="105" t="s">
        <v>136</v>
      </c>
      <c r="C66" s="105" t="s">
        <v>209</v>
      </c>
      <c r="D66" s="106" t="str">
        <f t="shared" si="1"/>
        <v>45</v>
      </c>
      <c r="E66" s="106" t="str">
        <f t="shared" si="2"/>
        <v>4501</v>
      </c>
      <c r="F66" s="105" t="s">
        <v>210</v>
      </c>
      <c r="G66" s="105" t="s">
        <v>218</v>
      </c>
      <c r="H66" s="105">
        <v>357</v>
      </c>
      <c r="I66" s="105" t="s">
        <v>232</v>
      </c>
      <c r="J66" s="105" t="s">
        <v>233</v>
      </c>
      <c r="K66" s="107">
        <v>1</v>
      </c>
      <c r="L66" s="108">
        <v>0.4</v>
      </c>
      <c r="M66" s="109" t="s">
        <v>234</v>
      </c>
      <c r="N66" s="105" t="s">
        <v>238</v>
      </c>
      <c r="O66" s="105" t="s">
        <v>72</v>
      </c>
      <c r="P66" s="107">
        <v>192699000</v>
      </c>
      <c r="Q66" s="108">
        <v>1</v>
      </c>
      <c r="R66" s="110">
        <v>44197</v>
      </c>
      <c r="S66" s="111">
        <v>12</v>
      </c>
      <c r="T66" s="104" t="s">
        <v>143</v>
      </c>
      <c r="U66" s="112">
        <v>1</v>
      </c>
      <c r="V66" s="112">
        <v>0.98</v>
      </c>
      <c r="W66" s="112" t="s">
        <v>239</v>
      </c>
      <c r="X66" s="81">
        <f t="shared" si="0"/>
        <v>0.98</v>
      </c>
      <c r="Y66" s="107">
        <v>0</v>
      </c>
      <c r="Z66" s="107">
        <v>252700000</v>
      </c>
      <c r="AA66" s="107">
        <v>192699000</v>
      </c>
      <c r="AB66" s="107">
        <v>0</v>
      </c>
      <c r="AC66" s="107">
        <v>0</v>
      </c>
      <c r="AD66" s="107">
        <v>192699000</v>
      </c>
      <c r="AE66" s="113">
        <v>183993833</v>
      </c>
      <c r="AF66" s="81">
        <f t="shared" si="3"/>
        <v>0.95482505358097347</v>
      </c>
      <c r="AG66" s="113">
        <v>0</v>
      </c>
      <c r="AH66" s="113">
        <v>0</v>
      </c>
      <c r="AI66" s="113">
        <v>0</v>
      </c>
      <c r="AJ66" s="114">
        <f t="shared" si="4"/>
        <v>183993833</v>
      </c>
      <c r="AK66" s="81">
        <f t="shared" si="5"/>
        <v>0.95482505358097347</v>
      </c>
      <c r="AL66" s="115"/>
      <c r="AM66" s="115"/>
    </row>
    <row r="67" spans="1:39" ht="12.75" customHeight="1" x14ac:dyDescent="0.3">
      <c r="A67" s="104" t="s">
        <v>135</v>
      </c>
      <c r="B67" s="105" t="s">
        <v>136</v>
      </c>
      <c r="C67" s="105" t="s">
        <v>209</v>
      </c>
      <c r="D67" s="106" t="str">
        <f t="shared" si="1"/>
        <v>45</v>
      </c>
      <c r="E67" s="106" t="str">
        <f t="shared" si="2"/>
        <v>4501</v>
      </c>
      <c r="F67" s="105" t="s">
        <v>210</v>
      </c>
      <c r="G67" s="105" t="s">
        <v>218</v>
      </c>
      <c r="H67" s="105">
        <v>357</v>
      </c>
      <c r="I67" s="105" t="s">
        <v>232</v>
      </c>
      <c r="J67" s="105" t="s">
        <v>233</v>
      </c>
      <c r="K67" s="107">
        <v>1</v>
      </c>
      <c r="L67" s="108">
        <v>0.4</v>
      </c>
      <c r="M67" s="109" t="s">
        <v>234</v>
      </c>
      <c r="N67" s="105" t="s">
        <v>240</v>
      </c>
      <c r="O67" s="105" t="s">
        <v>72</v>
      </c>
      <c r="P67" s="107">
        <v>1000</v>
      </c>
      <c r="Q67" s="108">
        <v>0</v>
      </c>
      <c r="R67" s="110">
        <v>44197</v>
      </c>
      <c r="S67" s="111">
        <v>12</v>
      </c>
      <c r="T67" s="104" t="s">
        <v>143</v>
      </c>
      <c r="U67" s="112">
        <v>0</v>
      </c>
      <c r="V67" s="112"/>
      <c r="W67" s="112"/>
      <c r="X67" s="81"/>
      <c r="Y67" s="107">
        <v>0</v>
      </c>
      <c r="Z67" s="107">
        <v>252700000</v>
      </c>
      <c r="AA67" s="107">
        <v>1000</v>
      </c>
      <c r="AB67" s="107">
        <v>0</v>
      </c>
      <c r="AC67" s="107">
        <v>0</v>
      </c>
      <c r="AD67" s="107">
        <v>1000</v>
      </c>
      <c r="AE67" s="113"/>
      <c r="AF67" s="81">
        <f t="shared" si="3"/>
        <v>0</v>
      </c>
      <c r="AG67" s="113"/>
      <c r="AH67" s="113"/>
      <c r="AI67" s="113"/>
      <c r="AJ67" s="114">
        <f t="shared" si="4"/>
        <v>0</v>
      </c>
      <c r="AK67" s="81">
        <f t="shared" si="5"/>
        <v>0</v>
      </c>
      <c r="AL67" s="115"/>
      <c r="AM67" s="115"/>
    </row>
    <row r="68" spans="1:39" ht="12.75" customHeight="1" x14ac:dyDescent="0.3">
      <c r="A68" s="104" t="s">
        <v>135</v>
      </c>
      <c r="B68" s="105" t="s">
        <v>136</v>
      </c>
      <c r="C68" s="105" t="s">
        <v>209</v>
      </c>
      <c r="D68" s="106" t="str">
        <f t="shared" si="1"/>
        <v>45</v>
      </c>
      <c r="E68" s="106" t="str">
        <f t="shared" si="2"/>
        <v>4501</v>
      </c>
      <c r="F68" s="105" t="s">
        <v>210</v>
      </c>
      <c r="G68" s="105" t="s">
        <v>223</v>
      </c>
      <c r="H68" s="105">
        <v>357</v>
      </c>
      <c r="I68" s="105" t="s">
        <v>232</v>
      </c>
      <c r="J68" s="105" t="s">
        <v>233</v>
      </c>
      <c r="K68" s="107">
        <v>1</v>
      </c>
      <c r="L68" s="108">
        <v>0.4</v>
      </c>
      <c r="M68" s="109" t="s">
        <v>234</v>
      </c>
      <c r="N68" s="105" t="s">
        <v>241</v>
      </c>
      <c r="O68" s="105" t="s">
        <v>72</v>
      </c>
      <c r="P68" s="107">
        <v>200000000</v>
      </c>
      <c r="Q68" s="108">
        <v>10</v>
      </c>
      <c r="R68" s="110">
        <v>44197</v>
      </c>
      <c r="S68" s="111">
        <v>12</v>
      </c>
      <c r="T68" s="104" t="s">
        <v>143</v>
      </c>
      <c r="U68" s="112">
        <v>1</v>
      </c>
      <c r="V68" s="112">
        <v>0</v>
      </c>
      <c r="W68" s="112" t="s">
        <v>242</v>
      </c>
      <c r="X68" s="81">
        <f t="shared" si="0"/>
        <v>0</v>
      </c>
      <c r="Y68" s="107">
        <v>0</v>
      </c>
      <c r="Z68" s="107">
        <v>600000000</v>
      </c>
      <c r="AA68" s="107">
        <v>200000000</v>
      </c>
      <c r="AB68" s="107">
        <v>0</v>
      </c>
      <c r="AC68" s="107">
        <v>0</v>
      </c>
      <c r="AD68" s="107">
        <v>200000000</v>
      </c>
      <c r="AE68" s="113">
        <v>26544330</v>
      </c>
      <c r="AF68" s="81">
        <f t="shared" si="3"/>
        <v>0.13272165</v>
      </c>
      <c r="AG68" s="113">
        <v>0</v>
      </c>
      <c r="AH68" s="113">
        <v>0</v>
      </c>
      <c r="AI68" s="113">
        <v>0</v>
      </c>
      <c r="AJ68" s="114">
        <f t="shared" si="4"/>
        <v>26544330</v>
      </c>
      <c r="AK68" s="81">
        <f t="shared" si="5"/>
        <v>0.13272165</v>
      </c>
      <c r="AL68" s="115"/>
      <c r="AM68" s="115"/>
    </row>
    <row r="69" spans="1:39" ht="12.75" customHeight="1" x14ac:dyDescent="0.3">
      <c r="A69" s="104" t="s">
        <v>135</v>
      </c>
      <c r="B69" s="105" t="s">
        <v>136</v>
      </c>
      <c r="C69" s="105" t="s">
        <v>209</v>
      </c>
      <c r="D69" s="106" t="str">
        <f t="shared" si="1"/>
        <v>45</v>
      </c>
      <c r="E69" s="106" t="str">
        <f t="shared" si="2"/>
        <v>4501</v>
      </c>
      <c r="F69" s="105" t="s">
        <v>210</v>
      </c>
      <c r="G69" s="105" t="s">
        <v>223</v>
      </c>
      <c r="H69" s="105">
        <v>357</v>
      </c>
      <c r="I69" s="105" t="s">
        <v>232</v>
      </c>
      <c r="J69" s="105" t="s">
        <v>233</v>
      </c>
      <c r="K69" s="107">
        <v>1</v>
      </c>
      <c r="L69" s="108">
        <v>0.4</v>
      </c>
      <c r="M69" s="109" t="s">
        <v>234</v>
      </c>
      <c r="N69" s="105" t="s">
        <v>243</v>
      </c>
      <c r="O69" s="105" t="s">
        <v>72</v>
      </c>
      <c r="P69" s="107">
        <v>400000000</v>
      </c>
      <c r="Q69" s="108">
        <v>2</v>
      </c>
      <c r="R69" s="110">
        <v>44197</v>
      </c>
      <c r="S69" s="111">
        <v>12</v>
      </c>
      <c r="T69" s="104" t="s">
        <v>143</v>
      </c>
      <c r="U69" s="112">
        <v>1</v>
      </c>
      <c r="V69" s="112">
        <v>1</v>
      </c>
      <c r="W69" s="112" t="s">
        <v>244</v>
      </c>
      <c r="X69" s="81">
        <f t="shared" si="0"/>
        <v>1</v>
      </c>
      <c r="Y69" s="107">
        <v>0</v>
      </c>
      <c r="Z69" s="107">
        <v>600000000</v>
      </c>
      <c r="AA69" s="107">
        <v>400000000</v>
      </c>
      <c r="AB69" s="107">
        <v>0</v>
      </c>
      <c r="AC69" s="107">
        <v>0</v>
      </c>
      <c r="AD69" s="107">
        <v>400000000</v>
      </c>
      <c r="AE69" s="113">
        <v>57794222</v>
      </c>
      <c r="AF69" s="81">
        <f t="shared" si="3"/>
        <v>0.14448555499999999</v>
      </c>
      <c r="AG69" s="113">
        <v>0</v>
      </c>
      <c r="AH69" s="113">
        <v>0</v>
      </c>
      <c r="AI69" s="113">
        <v>0</v>
      </c>
      <c r="AJ69" s="114">
        <f t="shared" si="4"/>
        <v>57794222</v>
      </c>
      <c r="AK69" s="81">
        <f t="shared" si="5"/>
        <v>0.14448555499999999</v>
      </c>
      <c r="AL69" s="115"/>
      <c r="AM69" s="115"/>
    </row>
    <row r="70" spans="1:39" ht="12.75" customHeight="1" x14ac:dyDescent="0.3">
      <c r="A70" s="104" t="s">
        <v>135</v>
      </c>
      <c r="B70" s="105" t="s">
        <v>136</v>
      </c>
      <c r="C70" s="105" t="s">
        <v>67</v>
      </c>
      <c r="D70" s="106" t="str">
        <f t="shared" si="1"/>
        <v>12</v>
      </c>
      <c r="E70" s="106" t="str">
        <f t="shared" si="2"/>
        <v>1204</v>
      </c>
      <c r="F70" s="105" t="s">
        <v>245</v>
      </c>
      <c r="G70" s="105" t="s">
        <v>246</v>
      </c>
      <c r="H70" s="105">
        <v>383</v>
      </c>
      <c r="I70" s="105" t="s">
        <v>247</v>
      </c>
      <c r="J70" s="105" t="s">
        <v>169</v>
      </c>
      <c r="K70" s="107">
        <v>5000</v>
      </c>
      <c r="L70" s="108">
        <v>1600</v>
      </c>
      <c r="M70" s="109">
        <v>1492</v>
      </c>
      <c r="N70" s="105" t="s">
        <v>248</v>
      </c>
      <c r="O70" s="105" t="s">
        <v>72</v>
      </c>
      <c r="P70" s="107">
        <v>221453088</v>
      </c>
      <c r="Q70" s="108">
        <v>6</v>
      </c>
      <c r="R70" s="110">
        <v>44197</v>
      </c>
      <c r="S70" s="111">
        <v>12</v>
      </c>
      <c r="T70" s="104" t="s">
        <v>249</v>
      </c>
      <c r="U70" s="112">
        <v>6</v>
      </c>
      <c r="V70" s="112">
        <v>6</v>
      </c>
      <c r="W70" s="112" t="s">
        <v>250</v>
      </c>
      <c r="X70" s="81">
        <f t="shared" si="0"/>
        <v>1</v>
      </c>
      <c r="Y70" s="107">
        <v>0</v>
      </c>
      <c r="Z70" s="107">
        <v>298200000</v>
      </c>
      <c r="AA70" s="107">
        <v>221453088</v>
      </c>
      <c r="AB70" s="107">
        <v>0</v>
      </c>
      <c r="AC70" s="107">
        <v>0</v>
      </c>
      <c r="AD70" s="107">
        <v>221453088</v>
      </c>
      <c r="AE70" s="113">
        <v>172640520</v>
      </c>
      <c r="AF70" s="81">
        <f t="shared" si="3"/>
        <v>0.77958054935770416</v>
      </c>
      <c r="AG70" s="113">
        <v>0</v>
      </c>
      <c r="AH70" s="113">
        <v>0</v>
      </c>
      <c r="AI70" s="113">
        <v>0</v>
      </c>
      <c r="AJ70" s="114">
        <f t="shared" si="4"/>
        <v>172640520</v>
      </c>
      <c r="AK70" s="81">
        <f t="shared" si="5"/>
        <v>0.77958054935770416</v>
      </c>
      <c r="AL70" s="115"/>
      <c r="AM70" s="115"/>
    </row>
    <row r="71" spans="1:39" ht="12.75" customHeight="1" x14ac:dyDescent="0.3">
      <c r="A71" s="104" t="s">
        <v>135</v>
      </c>
      <c r="B71" s="105" t="s">
        <v>136</v>
      </c>
      <c r="C71" s="105" t="s">
        <v>67</v>
      </c>
      <c r="D71" s="106" t="str">
        <f t="shared" si="1"/>
        <v>12</v>
      </c>
      <c r="E71" s="106" t="str">
        <f t="shared" si="2"/>
        <v>1204</v>
      </c>
      <c r="F71" s="105" t="s">
        <v>245</v>
      </c>
      <c r="G71" s="105" t="s">
        <v>246</v>
      </c>
      <c r="H71" s="105">
        <v>383</v>
      </c>
      <c r="I71" s="105" t="s">
        <v>247</v>
      </c>
      <c r="J71" s="105" t="s">
        <v>169</v>
      </c>
      <c r="K71" s="107">
        <v>5000</v>
      </c>
      <c r="L71" s="108">
        <v>1600</v>
      </c>
      <c r="M71" s="109">
        <v>1492</v>
      </c>
      <c r="N71" s="105" t="s">
        <v>251</v>
      </c>
      <c r="O71" s="105" t="s">
        <v>72</v>
      </c>
      <c r="P71" s="107">
        <v>76746912</v>
      </c>
      <c r="Q71" s="108">
        <v>10</v>
      </c>
      <c r="R71" s="110">
        <v>44197</v>
      </c>
      <c r="S71" s="111">
        <v>12</v>
      </c>
      <c r="T71" s="104" t="s">
        <v>249</v>
      </c>
      <c r="U71" s="112">
        <v>5</v>
      </c>
      <c r="V71" s="112">
        <v>0</v>
      </c>
      <c r="W71" s="112" t="s">
        <v>252</v>
      </c>
      <c r="X71" s="81">
        <f t="shared" si="0"/>
        <v>0</v>
      </c>
      <c r="Y71" s="107">
        <v>0</v>
      </c>
      <c r="Z71" s="107">
        <v>298200000</v>
      </c>
      <c r="AA71" s="107">
        <v>76746912</v>
      </c>
      <c r="AB71" s="107">
        <v>0</v>
      </c>
      <c r="AC71" s="107">
        <v>0</v>
      </c>
      <c r="AD71" s="107">
        <v>76746912</v>
      </c>
      <c r="AE71" s="113">
        <v>53100908</v>
      </c>
      <c r="AF71" s="81">
        <f t="shared" si="3"/>
        <v>0.69189634626602303</v>
      </c>
      <c r="AG71" s="113">
        <v>0</v>
      </c>
      <c r="AH71" s="113">
        <v>0</v>
      </c>
      <c r="AI71" s="113">
        <v>0</v>
      </c>
      <c r="AJ71" s="114">
        <f t="shared" si="4"/>
        <v>53100908</v>
      </c>
      <c r="AK71" s="81">
        <f t="shared" si="5"/>
        <v>0.69189634626602303</v>
      </c>
      <c r="AL71" s="115"/>
      <c r="AM71" s="115"/>
    </row>
    <row r="72" spans="1:39" ht="12.75" customHeight="1" x14ac:dyDescent="0.3">
      <c r="A72" s="104" t="s">
        <v>135</v>
      </c>
      <c r="B72" s="105" t="s">
        <v>136</v>
      </c>
      <c r="C72" s="105" t="s">
        <v>67</v>
      </c>
      <c r="D72" s="106" t="str">
        <f t="shared" si="1"/>
        <v>45</v>
      </c>
      <c r="E72" s="106" t="str">
        <f t="shared" si="2"/>
        <v>4503</v>
      </c>
      <c r="F72" s="105" t="s">
        <v>253</v>
      </c>
      <c r="G72" s="105" t="s">
        <v>254</v>
      </c>
      <c r="H72" s="105">
        <v>390</v>
      </c>
      <c r="I72" s="105" t="s">
        <v>255</v>
      </c>
      <c r="J72" s="105" t="s">
        <v>256</v>
      </c>
      <c r="K72" s="107">
        <v>100</v>
      </c>
      <c r="L72" s="108">
        <v>20</v>
      </c>
      <c r="M72" s="109">
        <v>8</v>
      </c>
      <c r="N72" s="105" t="s">
        <v>257</v>
      </c>
      <c r="O72" s="105" t="s">
        <v>72</v>
      </c>
      <c r="P72" s="107">
        <v>21635000</v>
      </c>
      <c r="Q72" s="108">
        <v>4</v>
      </c>
      <c r="R72" s="110">
        <v>44197</v>
      </c>
      <c r="S72" s="111">
        <v>12</v>
      </c>
      <c r="T72" s="104" t="s">
        <v>143</v>
      </c>
      <c r="U72" s="112">
        <v>4</v>
      </c>
      <c r="V72" s="112"/>
      <c r="W72" s="112"/>
      <c r="X72" s="81">
        <f t="shared" si="0"/>
        <v>0</v>
      </c>
      <c r="Y72" s="107">
        <v>0</v>
      </c>
      <c r="Z72" s="107">
        <v>21635000</v>
      </c>
      <c r="AA72" s="107">
        <v>21635000</v>
      </c>
      <c r="AB72" s="107">
        <v>0</v>
      </c>
      <c r="AC72" s="107">
        <v>0</v>
      </c>
      <c r="AD72" s="107">
        <v>21635000</v>
      </c>
      <c r="AE72" s="113"/>
      <c r="AF72" s="81">
        <f t="shared" si="3"/>
        <v>0</v>
      </c>
      <c r="AG72" s="113"/>
      <c r="AH72" s="113"/>
      <c r="AI72" s="113"/>
      <c r="AJ72" s="114">
        <f t="shared" si="4"/>
        <v>0</v>
      </c>
      <c r="AK72" s="81">
        <f t="shared" si="5"/>
        <v>0</v>
      </c>
      <c r="AL72" s="115"/>
      <c r="AM72" s="115"/>
    </row>
    <row r="73" spans="1:39" ht="12.75" customHeight="1" x14ac:dyDescent="0.3">
      <c r="A73" s="104" t="s">
        <v>135</v>
      </c>
      <c r="B73" s="105" t="s">
        <v>136</v>
      </c>
      <c r="C73" s="105" t="s">
        <v>67</v>
      </c>
      <c r="D73" s="106" t="str">
        <f t="shared" si="1"/>
        <v>45</v>
      </c>
      <c r="E73" s="106" t="str">
        <f t="shared" si="2"/>
        <v>4503</v>
      </c>
      <c r="F73" s="105" t="s">
        <v>253</v>
      </c>
      <c r="G73" s="105" t="s">
        <v>258</v>
      </c>
      <c r="H73" s="105">
        <v>390</v>
      </c>
      <c r="I73" s="105" t="s">
        <v>255</v>
      </c>
      <c r="J73" s="105" t="s">
        <v>256</v>
      </c>
      <c r="K73" s="107">
        <v>100</v>
      </c>
      <c r="L73" s="108">
        <v>20</v>
      </c>
      <c r="M73" s="109">
        <v>8</v>
      </c>
      <c r="N73" s="105" t="s">
        <v>259</v>
      </c>
      <c r="O73" s="105" t="s">
        <v>72</v>
      </c>
      <c r="P73" s="107">
        <v>346631944</v>
      </c>
      <c r="Q73" s="108">
        <v>10</v>
      </c>
      <c r="R73" s="110">
        <v>44197</v>
      </c>
      <c r="S73" s="111">
        <v>12</v>
      </c>
      <c r="T73" s="104" t="s">
        <v>143</v>
      </c>
      <c r="U73" s="112">
        <v>0.5</v>
      </c>
      <c r="V73" s="112"/>
      <c r="W73" s="112"/>
      <c r="X73" s="81">
        <f t="shared" si="0"/>
        <v>0</v>
      </c>
      <c r="Y73" s="107">
        <v>0</v>
      </c>
      <c r="Z73" s="107">
        <v>346631944</v>
      </c>
      <c r="AA73" s="107">
        <v>346631944</v>
      </c>
      <c r="AB73" s="107">
        <v>0</v>
      </c>
      <c r="AC73" s="107">
        <v>0</v>
      </c>
      <c r="AD73" s="107">
        <v>346631944</v>
      </c>
      <c r="AE73" s="113"/>
      <c r="AF73" s="81">
        <f t="shared" si="3"/>
        <v>0</v>
      </c>
      <c r="AG73" s="113"/>
      <c r="AH73" s="113"/>
      <c r="AI73" s="113"/>
      <c r="AJ73" s="114">
        <f t="shared" si="4"/>
        <v>0</v>
      </c>
      <c r="AK73" s="81">
        <f t="shared" si="5"/>
        <v>0</v>
      </c>
      <c r="AL73" s="115"/>
      <c r="AM73" s="115"/>
    </row>
    <row r="74" spans="1:39" ht="12.75" customHeight="1" x14ac:dyDescent="0.3">
      <c r="A74" s="104" t="s">
        <v>135</v>
      </c>
      <c r="B74" s="105" t="s">
        <v>136</v>
      </c>
      <c r="C74" s="105" t="s">
        <v>67</v>
      </c>
      <c r="D74" s="106" t="str">
        <f t="shared" si="1"/>
        <v>45</v>
      </c>
      <c r="E74" s="106" t="str">
        <f t="shared" si="2"/>
        <v>4501</v>
      </c>
      <c r="F74" s="105" t="s">
        <v>260</v>
      </c>
      <c r="G74" s="105" t="s">
        <v>261</v>
      </c>
      <c r="H74" s="105">
        <v>391</v>
      </c>
      <c r="I74" s="105" t="s">
        <v>262</v>
      </c>
      <c r="J74" s="105" t="s">
        <v>263</v>
      </c>
      <c r="K74" s="107">
        <v>50</v>
      </c>
      <c r="L74" s="108">
        <v>10</v>
      </c>
      <c r="M74" s="109">
        <v>10</v>
      </c>
      <c r="N74" s="105" t="s">
        <v>264</v>
      </c>
      <c r="O74" s="105" t="s">
        <v>72</v>
      </c>
      <c r="P74" s="107">
        <v>200000000</v>
      </c>
      <c r="Q74" s="108">
        <v>20</v>
      </c>
      <c r="R74" s="110">
        <v>44197</v>
      </c>
      <c r="S74" s="111">
        <v>12</v>
      </c>
      <c r="T74" s="104" t="s">
        <v>265</v>
      </c>
      <c r="U74" s="112">
        <v>2</v>
      </c>
      <c r="V74" s="112"/>
      <c r="W74" s="112"/>
      <c r="X74" s="81">
        <f t="shared" si="0"/>
        <v>0</v>
      </c>
      <c r="Y74" s="107">
        <v>0</v>
      </c>
      <c r="Z74" s="107">
        <v>500000000</v>
      </c>
      <c r="AA74" s="107">
        <v>200000000</v>
      </c>
      <c r="AB74" s="107">
        <v>0</v>
      </c>
      <c r="AC74" s="107">
        <v>0</v>
      </c>
      <c r="AD74" s="107">
        <v>200000000</v>
      </c>
      <c r="AE74" s="113"/>
      <c r="AF74" s="81">
        <f t="shared" si="3"/>
        <v>0</v>
      </c>
      <c r="AG74" s="113"/>
      <c r="AH74" s="113"/>
      <c r="AI74" s="113"/>
      <c r="AJ74" s="114">
        <f t="shared" si="4"/>
        <v>0</v>
      </c>
      <c r="AK74" s="81">
        <f t="shared" si="5"/>
        <v>0</v>
      </c>
      <c r="AL74" s="115"/>
      <c r="AM74" s="115"/>
    </row>
    <row r="75" spans="1:39" ht="12.75" customHeight="1" x14ac:dyDescent="0.3">
      <c r="A75" s="104" t="s">
        <v>135</v>
      </c>
      <c r="B75" s="105" t="s">
        <v>136</v>
      </c>
      <c r="C75" s="105" t="s">
        <v>67</v>
      </c>
      <c r="D75" s="106" t="str">
        <f t="shared" si="1"/>
        <v>45</v>
      </c>
      <c r="E75" s="106" t="str">
        <f t="shared" si="2"/>
        <v>4501</v>
      </c>
      <c r="F75" s="105" t="s">
        <v>260</v>
      </c>
      <c r="G75" s="105" t="s">
        <v>261</v>
      </c>
      <c r="H75" s="105">
        <v>391</v>
      </c>
      <c r="I75" s="105" t="s">
        <v>262</v>
      </c>
      <c r="J75" s="105" t="s">
        <v>263</v>
      </c>
      <c r="K75" s="107">
        <v>50</v>
      </c>
      <c r="L75" s="108">
        <v>10</v>
      </c>
      <c r="M75" s="109">
        <v>10</v>
      </c>
      <c r="N75" s="105" t="s">
        <v>266</v>
      </c>
      <c r="O75" s="105" t="s">
        <v>72</v>
      </c>
      <c r="P75" s="107">
        <v>300000000</v>
      </c>
      <c r="Q75" s="108">
        <v>25</v>
      </c>
      <c r="R75" s="110">
        <v>44197</v>
      </c>
      <c r="S75" s="111">
        <v>12</v>
      </c>
      <c r="T75" s="104" t="s">
        <v>265</v>
      </c>
      <c r="U75" s="112">
        <v>5</v>
      </c>
      <c r="V75" s="112">
        <v>5</v>
      </c>
      <c r="W75" s="112" t="s">
        <v>267</v>
      </c>
      <c r="X75" s="81">
        <f t="shared" si="0"/>
        <v>1</v>
      </c>
      <c r="Y75" s="107">
        <v>0</v>
      </c>
      <c r="Z75" s="107">
        <v>500000000</v>
      </c>
      <c r="AA75" s="107">
        <v>300000000</v>
      </c>
      <c r="AB75" s="107">
        <v>0</v>
      </c>
      <c r="AC75" s="107">
        <v>0</v>
      </c>
      <c r="AD75" s="107">
        <v>300000000</v>
      </c>
      <c r="AE75" s="113">
        <v>477035800</v>
      </c>
      <c r="AF75" s="81">
        <f t="shared" si="3"/>
        <v>1.5901193333333334</v>
      </c>
      <c r="AG75" s="113"/>
      <c r="AH75" s="113"/>
      <c r="AI75" s="113"/>
      <c r="AJ75" s="114">
        <f t="shared" si="4"/>
        <v>477035800</v>
      </c>
      <c r="AK75" s="81">
        <f t="shared" si="5"/>
        <v>1.5901193333333334</v>
      </c>
      <c r="AL75" s="115"/>
      <c r="AM75" s="115"/>
    </row>
    <row r="76" spans="1:39" ht="12.75" customHeight="1" x14ac:dyDescent="0.3">
      <c r="A76" s="104" t="s">
        <v>135</v>
      </c>
      <c r="B76" s="105" t="s">
        <v>136</v>
      </c>
      <c r="C76" s="105" t="s">
        <v>67</v>
      </c>
      <c r="D76" s="106" t="str">
        <f t="shared" si="1"/>
        <v>45</v>
      </c>
      <c r="E76" s="106" t="str">
        <f t="shared" si="2"/>
        <v>4501</v>
      </c>
      <c r="F76" s="105" t="s">
        <v>260</v>
      </c>
      <c r="G76" s="105" t="s">
        <v>268</v>
      </c>
      <c r="H76" s="105">
        <v>391</v>
      </c>
      <c r="I76" s="105" t="s">
        <v>262</v>
      </c>
      <c r="J76" s="105" t="s">
        <v>263</v>
      </c>
      <c r="K76" s="107">
        <v>50</v>
      </c>
      <c r="L76" s="108">
        <v>10</v>
      </c>
      <c r="M76" s="109">
        <v>10</v>
      </c>
      <c r="N76" s="105" t="s">
        <v>269</v>
      </c>
      <c r="O76" s="105" t="s">
        <v>72</v>
      </c>
      <c r="P76" s="107">
        <v>500000000</v>
      </c>
      <c r="Q76" s="108">
        <v>29</v>
      </c>
      <c r="R76" s="110">
        <v>44197</v>
      </c>
      <c r="S76" s="111">
        <v>12</v>
      </c>
      <c r="T76" s="104" t="s">
        <v>265</v>
      </c>
      <c r="U76" s="112">
        <v>5</v>
      </c>
      <c r="V76" s="112">
        <v>5</v>
      </c>
      <c r="W76" s="112" t="s">
        <v>270</v>
      </c>
      <c r="X76" s="81">
        <f t="shared" si="0"/>
        <v>1</v>
      </c>
      <c r="Y76" s="107">
        <v>0</v>
      </c>
      <c r="Z76" s="107">
        <v>500000000</v>
      </c>
      <c r="AA76" s="107">
        <v>500000000</v>
      </c>
      <c r="AB76" s="107">
        <v>0</v>
      </c>
      <c r="AC76" s="107">
        <v>0</v>
      </c>
      <c r="AD76" s="107">
        <v>500000000</v>
      </c>
      <c r="AE76" s="113">
        <v>485194481</v>
      </c>
      <c r="AF76" s="81">
        <f t="shared" si="3"/>
        <v>0.97038896200000002</v>
      </c>
      <c r="AG76" s="113"/>
      <c r="AH76" s="113"/>
      <c r="AI76" s="113"/>
      <c r="AJ76" s="114">
        <f t="shared" si="4"/>
        <v>485194481</v>
      </c>
      <c r="AK76" s="81">
        <f t="shared" si="5"/>
        <v>0.97038896200000002</v>
      </c>
      <c r="AL76" s="115"/>
      <c r="AM76" s="115"/>
    </row>
    <row r="77" spans="1:39" ht="12.75" customHeight="1" x14ac:dyDescent="0.3">
      <c r="A77" s="104" t="s">
        <v>135</v>
      </c>
      <c r="B77" s="105" t="s">
        <v>136</v>
      </c>
      <c r="C77" s="105" t="s">
        <v>67</v>
      </c>
      <c r="D77" s="106" t="str">
        <f t="shared" si="1"/>
        <v>45</v>
      </c>
      <c r="E77" s="106" t="str">
        <f t="shared" si="2"/>
        <v>4502</v>
      </c>
      <c r="F77" s="105" t="s">
        <v>271</v>
      </c>
      <c r="G77" s="105" t="s">
        <v>272</v>
      </c>
      <c r="H77" s="105">
        <v>420</v>
      </c>
      <c r="I77" s="105" t="s">
        <v>273</v>
      </c>
      <c r="J77" s="105" t="s">
        <v>274</v>
      </c>
      <c r="K77" s="107">
        <v>40</v>
      </c>
      <c r="L77" s="108">
        <v>12</v>
      </c>
      <c r="M77" s="109">
        <v>12</v>
      </c>
      <c r="N77" s="105" t="s">
        <v>275</v>
      </c>
      <c r="O77" s="105" t="s">
        <v>72</v>
      </c>
      <c r="P77" s="107">
        <v>179891628</v>
      </c>
      <c r="Q77" s="108">
        <v>4</v>
      </c>
      <c r="R77" s="110">
        <v>44197</v>
      </c>
      <c r="S77" s="111">
        <v>12</v>
      </c>
      <c r="T77" s="104" t="s">
        <v>265</v>
      </c>
      <c r="U77" s="112">
        <v>4</v>
      </c>
      <c r="V77" s="112">
        <v>4</v>
      </c>
      <c r="W77" s="112" t="s">
        <v>276</v>
      </c>
      <c r="X77" s="81">
        <f t="shared" ref="X77:X140" si="6">V77/U77</f>
        <v>1</v>
      </c>
      <c r="Y77" s="107">
        <v>0</v>
      </c>
      <c r="Z77" s="107">
        <v>1111693138</v>
      </c>
      <c r="AA77" s="107">
        <v>179891628</v>
      </c>
      <c r="AB77" s="107">
        <v>0</v>
      </c>
      <c r="AC77" s="107">
        <v>0</v>
      </c>
      <c r="AD77" s="107">
        <v>179891628</v>
      </c>
      <c r="AE77" s="113">
        <v>165501254</v>
      </c>
      <c r="AF77" s="81">
        <f t="shared" si="3"/>
        <v>0.92000531564481702</v>
      </c>
      <c r="AG77" s="113"/>
      <c r="AH77" s="113"/>
      <c r="AI77" s="113"/>
      <c r="AJ77" s="114">
        <f t="shared" si="4"/>
        <v>165501254</v>
      </c>
      <c r="AK77" s="81">
        <f t="shared" si="5"/>
        <v>0.92000531564481702</v>
      </c>
      <c r="AL77" s="115"/>
      <c r="AM77" s="115"/>
    </row>
    <row r="78" spans="1:39" ht="12.75" customHeight="1" x14ac:dyDescent="0.3">
      <c r="A78" s="104" t="s">
        <v>135</v>
      </c>
      <c r="B78" s="105" t="s">
        <v>136</v>
      </c>
      <c r="C78" s="105" t="s">
        <v>67</v>
      </c>
      <c r="D78" s="106" t="str">
        <f t="shared" ref="D78:D181" si="7">MID(G78,1,2)</f>
        <v>45</v>
      </c>
      <c r="E78" s="106" t="str">
        <f t="shared" ref="E78:E181" si="8">MID(G78,1,4)</f>
        <v>4502</v>
      </c>
      <c r="F78" s="105" t="s">
        <v>271</v>
      </c>
      <c r="G78" s="105" t="s">
        <v>272</v>
      </c>
      <c r="H78" s="105">
        <v>420</v>
      </c>
      <c r="I78" s="105" t="s">
        <v>273</v>
      </c>
      <c r="J78" s="105" t="s">
        <v>274</v>
      </c>
      <c r="K78" s="107">
        <v>40</v>
      </c>
      <c r="L78" s="108">
        <v>12</v>
      </c>
      <c r="M78" s="109">
        <v>12</v>
      </c>
      <c r="N78" s="105" t="s">
        <v>277</v>
      </c>
      <c r="O78" s="105" t="s">
        <v>72</v>
      </c>
      <c r="P78" s="107">
        <v>1000</v>
      </c>
      <c r="Q78" s="108">
        <v>0</v>
      </c>
      <c r="R78" s="110">
        <v>44197</v>
      </c>
      <c r="S78" s="111">
        <v>12</v>
      </c>
      <c r="T78" s="104" t="s">
        <v>265</v>
      </c>
      <c r="U78" s="112">
        <v>0</v>
      </c>
      <c r="V78" s="112"/>
      <c r="W78" s="112"/>
      <c r="X78" s="81"/>
      <c r="Y78" s="107">
        <v>0</v>
      </c>
      <c r="Z78" s="107">
        <v>1111693138</v>
      </c>
      <c r="AA78" s="107">
        <v>1000</v>
      </c>
      <c r="AB78" s="107">
        <v>0</v>
      </c>
      <c r="AC78" s="107">
        <v>0</v>
      </c>
      <c r="AD78" s="107">
        <v>1000</v>
      </c>
      <c r="AE78" s="113"/>
      <c r="AF78" s="81">
        <f t="shared" ref="AF78:AF141" si="9">AE78/AA78</f>
        <v>0</v>
      </c>
      <c r="AG78" s="113"/>
      <c r="AH78" s="113"/>
      <c r="AI78" s="113"/>
      <c r="AJ78" s="114">
        <f t="shared" ref="AJ78:AJ181" si="10">AE78+AG78+AI78</f>
        <v>0</v>
      </c>
      <c r="AK78" s="81">
        <f t="shared" ref="AK78:AK141" si="11">AJ78/AD78</f>
        <v>0</v>
      </c>
      <c r="AL78" s="115"/>
      <c r="AM78" s="115"/>
    </row>
    <row r="79" spans="1:39" ht="12.75" customHeight="1" x14ac:dyDescent="0.3">
      <c r="A79" s="104" t="s">
        <v>135</v>
      </c>
      <c r="B79" s="105" t="s">
        <v>136</v>
      </c>
      <c r="C79" s="105" t="s">
        <v>67</v>
      </c>
      <c r="D79" s="106" t="str">
        <f t="shared" si="7"/>
        <v>45</v>
      </c>
      <c r="E79" s="106" t="str">
        <f t="shared" si="8"/>
        <v>4502</v>
      </c>
      <c r="F79" s="105" t="s">
        <v>271</v>
      </c>
      <c r="G79" s="105" t="s">
        <v>272</v>
      </c>
      <c r="H79" s="105">
        <v>420</v>
      </c>
      <c r="I79" s="105" t="s">
        <v>273</v>
      </c>
      <c r="J79" s="105" t="s">
        <v>274</v>
      </c>
      <c r="K79" s="107">
        <v>40</v>
      </c>
      <c r="L79" s="108">
        <v>12</v>
      </c>
      <c r="M79" s="109">
        <v>12</v>
      </c>
      <c r="N79" s="105" t="s">
        <v>278</v>
      </c>
      <c r="O79" s="105" t="s">
        <v>72</v>
      </c>
      <c r="P79" s="107">
        <v>1000</v>
      </c>
      <c r="Q79" s="108">
        <v>0</v>
      </c>
      <c r="R79" s="110">
        <v>44197</v>
      </c>
      <c r="S79" s="111">
        <v>12</v>
      </c>
      <c r="T79" s="104" t="s">
        <v>265</v>
      </c>
      <c r="U79" s="112">
        <v>0</v>
      </c>
      <c r="V79" s="112"/>
      <c r="W79" s="112"/>
      <c r="X79" s="81"/>
      <c r="Y79" s="107">
        <v>0</v>
      </c>
      <c r="Z79" s="107">
        <v>1111693138</v>
      </c>
      <c r="AA79" s="107">
        <v>1000</v>
      </c>
      <c r="AB79" s="107">
        <v>0</v>
      </c>
      <c r="AC79" s="107">
        <v>0</v>
      </c>
      <c r="AD79" s="107">
        <v>1000</v>
      </c>
      <c r="AE79" s="113"/>
      <c r="AF79" s="81">
        <f t="shared" si="9"/>
        <v>0</v>
      </c>
      <c r="AG79" s="113"/>
      <c r="AH79" s="113"/>
      <c r="AI79" s="113"/>
      <c r="AJ79" s="114">
        <f t="shared" si="10"/>
        <v>0</v>
      </c>
      <c r="AK79" s="81">
        <f t="shared" si="11"/>
        <v>0</v>
      </c>
      <c r="AL79" s="115"/>
      <c r="AM79" s="115"/>
    </row>
    <row r="80" spans="1:39" ht="12.75" customHeight="1" x14ac:dyDescent="0.3">
      <c r="A80" s="104" t="s">
        <v>135</v>
      </c>
      <c r="B80" s="105" t="s">
        <v>136</v>
      </c>
      <c r="C80" s="105" t="s">
        <v>67</v>
      </c>
      <c r="D80" s="106" t="str">
        <f t="shared" si="7"/>
        <v>45</v>
      </c>
      <c r="E80" s="106" t="str">
        <f t="shared" si="8"/>
        <v>4502</v>
      </c>
      <c r="F80" s="105" t="s">
        <v>271</v>
      </c>
      <c r="G80" s="105" t="s">
        <v>272</v>
      </c>
      <c r="H80" s="105">
        <v>420</v>
      </c>
      <c r="I80" s="105" t="s">
        <v>273</v>
      </c>
      <c r="J80" s="105" t="s">
        <v>274</v>
      </c>
      <c r="K80" s="107">
        <v>40</v>
      </c>
      <c r="L80" s="108">
        <v>12</v>
      </c>
      <c r="M80" s="109">
        <v>12</v>
      </c>
      <c r="N80" s="105" t="s">
        <v>279</v>
      </c>
      <c r="O80" s="105" t="s">
        <v>72</v>
      </c>
      <c r="P80" s="107">
        <v>20000000</v>
      </c>
      <c r="Q80" s="108">
        <v>2</v>
      </c>
      <c r="R80" s="110">
        <v>44197</v>
      </c>
      <c r="S80" s="111">
        <v>12</v>
      </c>
      <c r="T80" s="104" t="s">
        <v>265</v>
      </c>
      <c r="U80" s="112">
        <v>2</v>
      </c>
      <c r="V80" s="112">
        <v>2</v>
      </c>
      <c r="W80" s="112" t="s">
        <v>280</v>
      </c>
      <c r="X80" s="81">
        <f t="shared" si="6"/>
        <v>1</v>
      </c>
      <c r="Y80" s="107">
        <v>0</v>
      </c>
      <c r="Z80" s="107">
        <v>1111693138</v>
      </c>
      <c r="AA80" s="107">
        <v>20000000</v>
      </c>
      <c r="AB80" s="107">
        <v>0</v>
      </c>
      <c r="AC80" s="107">
        <v>0</v>
      </c>
      <c r="AD80" s="107">
        <v>20000000</v>
      </c>
      <c r="AE80" s="113"/>
      <c r="AF80" s="81">
        <f t="shared" si="9"/>
        <v>0</v>
      </c>
      <c r="AG80" s="113"/>
      <c r="AH80" s="113"/>
      <c r="AI80" s="113"/>
      <c r="AJ80" s="114">
        <f t="shared" si="10"/>
        <v>0</v>
      </c>
      <c r="AK80" s="81">
        <f t="shared" si="11"/>
        <v>0</v>
      </c>
      <c r="AL80" s="115"/>
      <c r="AM80" s="115"/>
    </row>
    <row r="81" spans="1:39" ht="12.75" customHeight="1" x14ac:dyDescent="0.3">
      <c r="A81" s="104" t="s">
        <v>135</v>
      </c>
      <c r="B81" s="105" t="s">
        <v>136</v>
      </c>
      <c r="C81" s="105" t="s">
        <v>67</v>
      </c>
      <c r="D81" s="106" t="str">
        <f t="shared" si="7"/>
        <v>45</v>
      </c>
      <c r="E81" s="106" t="str">
        <f t="shared" si="8"/>
        <v>4502</v>
      </c>
      <c r="F81" s="105" t="s">
        <v>271</v>
      </c>
      <c r="G81" s="105" t="s">
        <v>272</v>
      </c>
      <c r="H81" s="105">
        <v>420</v>
      </c>
      <c r="I81" s="105" t="s">
        <v>273</v>
      </c>
      <c r="J81" s="105" t="s">
        <v>274</v>
      </c>
      <c r="K81" s="107">
        <v>40</v>
      </c>
      <c r="L81" s="108">
        <v>12</v>
      </c>
      <c r="M81" s="109">
        <v>12</v>
      </c>
      <c r="N81" s="105" t="s">
        <v>281</v>
      </c>
      <c r="O81" s="105" t="s">
        <v>72</v>
      </c>
      <c r="P81" s="107">
        <v>207551698</v>
      </c>
      <c r="Q81" s="108">
        <v>2</v>
      </c>
      <c r="R81" s="110">
        <v>44197</v>
      </c>
      <c r="S81" s="111">
        <v>12</v>
      </c>
      <c r="T81" s="104" t="s">
        <v>265</v>
      </c>
      <c r="U81" s="112">
        <v>1</v>
      </c>
      <c r="V81" s="112">
        <v>1</v>
      </c>
      <c r="W81" s="112" t="s">
        <v>282</v>
      </c>
      <c r="X81" s="81">
        <f t="shared" si="6"/>
        <v>1</v>
      </c>
      <c r="Y81" s="107">
        <v>0</v>
      </c>
      <c r="Z81" s="107">
        <v>1111693138</v>
      </c>
      <c r="AA81" s="107">
        <v>207244836</v>
      </c>
      <c r="AB81" s="107">
        <v>0</v>
      </c>
      <c r="AC81" s="107">
        <v>0</v>
      </c>
      <c r="AD81" s="107">
        <v>207244836</v>
      </c>
      <c r="AE81" s="113">
        <v>228296700</v>
      </c>
      <c r="AF81" s="81">
        <f t="shared" si="9"/>
        <v>1.1015796794087549</v>
      </c>
      <c r="AG81" s="113"/>
      <c r="AH81" s="113"/>
      <c r="AI81" s="113"/>
      <c r="AJ81" s="114">
        <f t="shared" si="10"/>
        <v>228296700</v>
      </c>
      <c r="AK81" s="81">
        <f t="shared" si="11"/>
        <v>1.1015796794087549</v>
      </c>
      <c r="AL81" s="115"/>
      <c r="AM81" s="115"/>
    </row>
    <row r="82" spans="1:39" ht="12.75" customHeight="1" x14ac:dyDescent="0.3">
      <c r="A82" s="104" t="s">
        <v>135</v>
      </c>
      <c r="B82" s="105" t="s">
        <v>136</v>
      </c>
      <c r="C82" s="105" t="s">
        <v>67</v>
      </c>
      <c r="D82" s="106" t="str">
        <f t="shared" si="7"/>
        <v>45</v>
      </c>
      <c r="E82" s="106" t="str">
        <f t="shared" si="8"/>
        <v>4502</v>
      </c>
      <c r="F82" s="105" t="s">
        <v>271</v>
      </c>
      <c r="G82" s="105" t="s">
        <v>272</v>
      </c>
      <c r="H82" s="105">
        <v>420</v>
      </c>
      <c r="I82" s="105" t="s">
        <v>273</v>
      </c>
      <c r="J82" s="105" t="s">
        <v>274</v>
      </c>
      <c r="K82" s="107">
        <v>40</v>
      </c>
      <c r="L82" s="108">
        <v>12</v>
      </c>
      <c r="M82" s="109">
        <v>12</v>
      </c>
      <c r="N82" s="105" t="s">
        <v>283</v>
      </c>
      <c r="O82" s="105" t="s">
        <v>72</v>
      </c>
      <c r="P82" s="107">
        <v>1000</v>
      </c>
      <c r="Q82" s="108">
        <v>0</v>
      </c>
      <c r="R82" s="110">
        <v>44197</v>
      </c>
      <c r="S82" s="111">
        <v>12</v>
      </c>
      <c r="T82" s="104" t="s">
        <v>265</v>
      </c>
      <c r="U82" s="112">
        <v>0</v>
      </c>
      <c r="V82" s="112"/>
      <c r="W82" s="112"/>
      <c r="X82" s="81"/>
      <c r="Y82" s="107">
        <v>0</v>
      </c>
      <c r="Z82" s="107">
        <v>1111693138</v>
      </c>
      <c r="AA82" s="107">
        <v>1000</v>
      </c>
      <c r="AB82" s="107">
        <v>0</v>
      </c>
      <c r="AC82" s="107">
        <v>0</v>
      </c>
      <c r="AD82" s="107">
        <v>1000</v>
      </c>
      <c r="AE82" s="113"/>
      <c r="AF82" s="81">
        <f t="shared" si="9"/>
        <v>0</v>
      </c>
      <c r="AG82" s="113"/>
      <c r="AH82" s="113"/>
      <c r="AI82" s="113"/>
      <c r="AJ82" s="114">
        <f t="shared" si="10"/>
        <v>0</v>
      </c>
      <c r="AK82" s="81">
        <f t="shared" si="11"/>
        <v>0</v>
      </c>
      <c r="AL82" s="115"/>
      <c r="AM82" s="115"/>
    </row>
    <row r="83" spans="1:39" ht="12.75" customHeight="1" x14ac:dyDescent="0.3">
      <c r="A83" s="104" t="s">
        <v>135</v>
      </c>
      <c r="B83" s="105" t="s">
        <v>136</v>
      </c>
      <c r="C83" s="105" t="s">
        <v>67</v>
      </c>
      <c r="D83" s="106" t="str">
        <f t="shared" si="7"/>
        <v>45</v>
      </c>
      <c r="E83" s="106" t="str">
        <f t="shared" si="8"/>
        <v>4502</v>
      </c>
      <c r="F83" s="105" t="s">
        <v>271</v>
      </c>
      <c r="G83" s="105" t="s">
        <v>272</v>
      </c>
      <c r="H83" s="105">
        <v>420</v>
      </c>
      <c r="I83" s="105" t="s">
        <v>273</v>
      </c>
      <c r="J83" s="105" t="s">
        <v>274</v>
      </c>
      <c r="K83" s="107">
        <v>40</v>
      </c>
      <c r="L83" s="108">
        <v>12</v>
      </c>
      <c r="M83" s="109">
        <v>12</v>
      </c>
      <c r="N83" s="105" t="s">
        <v>284</v>
      </c>
      <c r="O83" s="105" t="s">
        <v>72</v>
      </c>
      <c r="P83" s="107">
        <v>1000</v>
      </c>
      <c r="Q83" s="108">
        <v>0</v>
      </c>
      <c r="R83" s="110">
        <v>44197</v>
      </c>
      <c r="S83" s="111">
        <v>12</v>
      </c>
      <c r="T83" s="104" t="s">
        <v>265</v>
      </c>
      <c r="U83" s="112">
        <v>0</v>
      </c>
      <c r="V83" s="112"/>
      <c r="W83" s="112"/>
      <c r="X83" s="81"/>
      <c r="Y83" s="107">
        <v>0</v>
      </c>
      <c r="Z83" s="107">
        <v>1111693138</v>
      </c>
      <c r="AA83" s="107">
        <v>1000</v>
      </c>
      <c r="AB83" s="107">
        <v>0</v>
      </c>
      <c r="AC83" s="107">
        <v>0</v>
      </c>
      <c r="AD83" s="107">
        <v>1000</v>
      </c>
      <c r="AE83" s="113"/>
      <c r="AF83" s="81">
        <f t="shared" si="9"/>
        <v>0</v>
      </c>
      <c r="AG83" s="113"/>
      <c r="AH83" s="113"/>
      <c r="AI83" s="113"/>
      <c r="AJ83" s="114">
        <f t="shared" si="10"/>
        <v>0</v>
      </c>
      <c r="AK83" s="81">
        <f t="shared" si="11"/>
        <v>0</v>
      </c>
      <c r="AL83" s="115"/>
      <c r="AM83" s="115"/>
    </row>
    <row r="84" spans="1:39" ht="12.75" customHeight="1" x14ac:dyDescent="0.3">
      <c r="A84" s="104" t="s">
        <v>135</v>
      </c>
      <c r="B84" s="105" t="s">
        <v>136</v>
      </c>
      <c r="C84" s="105" t="s">
        <v>67</v>
      </c>
      <c r="D84" s="106" t="str">
        <f t="shared" si="7"/>
        <v>45</v>
      </c>
      <c r="E84" s="106" t="str">
        <f t="shared" si="8"/>
        <v>4502</v>
      </c>
      <c r="F84" s="105" t="s">
        <v>271</v>
      </c>
      <c r="G84" s="105" t="s">
        <v>272</v>
      </c>
      <c r="H84" s="105">
        <v>420</v>
      </c>
      <c r="I84" s="105" t="s">
        <v>273</v>
      </c>
      <c r="J84" s="105" t="s">
        <v>274</v>
      </c>
      <c r="K84" s="107">
        <v>40</v>
      </c>
      <c r="L84" s="108">
        <v>12</v>
      </c>
      <c r="M84" s="109">
        <v>12</v>
      </c>
      <c r="N84" s="105" t="s">
        <v>285</v>
      </c>
      <c r="O84" s="105" t="s">
        <v>72</v>
      </c>
      <c r="P84" s="107">
        <v>400000000</v>
      </c>
      <c r="Q84" s="108">
        <v>1</v>
      </c>
      <c r="R84" s="110">
        <v>44197</v>
      </c>
      <c r="S84" s="111">
        <v>12</v>
      </c>
      <c r="T84" s="104" t="s">
        <v>265</v>
      </c>
      <c r="U84" s="112">
        <v>1</v>
      </c>
      <c r="V84" s="112">
        <v>1</v>
      </c>
      <c r="W84" s="112" t="s">
        <v>286</v>
      </c>
      <c r="X84" s="81">
        <f t="shared" si="6"/>
        <v>1</v>
      </c>
      <c r="Y84" s="107">
        <v>0</v>
      </c>
      <c r="Z84" s="107">
        <v>1111693138</v>
      </c>
      <c r="AA84" s="107">
        <v>400000000</v>
      </c>
      <c r="AB84" s="107">
        <v>0</v>
      </c>
      <c r="AC84" s="107">
        <v>0</v>
      </c>
      <c r="AD84" s="107">
        <v>400000000</v>
      </c>
      <c r="AE84" s="113">
        <v>400000000</v>
      </c>
      <c r="AF84" s="81">
        <f t="shared" si="9"/>
        <v>1</v>
      </c>
      <c r="AG84" s="113"/>
      <c r="AH84" s="113"/>
      <c r="AI84" s="113"/>
      <c r="AJ84" s="114">
        <f t="shared" si="10"/>
        <v>400000000</v>
      </c>
      <c r="AK84" s="81">
        <f t="shared" si="11"/>
        <v>1</v>
      </c>
      <c r="AL84" s="115"/>
      <c r="AM84" s="115"/>
    </row>
    <row r="85" spans="1:39" ht="12.75" customHeight="1" x14ac:dyDescent="0.3">
      <c r="A85" s="104" t="s">
        <v>135</v>
      </c>
      <c r="B85" s="105" t="s">
        <v>136</v>
      </c>
      <c r="C85" s="105" t="s">
        <v>67</v>
      </c>
      <c r="D85" s="106" t="str">
        <f t="shared" si="7"/>
        <v>45</v>
      </c>
      <c r="E85" s="106" t="str">
        <f t="shared" si="8"/>
        <v>4502</v>
      </c>
      <c r="F85" s="105" t="s">
        <v>271</v>
      </c>
      <c r="G85" s="105" t="s">
        <v>272</v>
      </c>
      <c r="H85" s="105">
        <v>420</v>
      </c>
      <c r="I85" s="105" t="s">
        <v>273</v>
      </c>
      <c r="J85" s="105" t="s">
        <v>274</v>
      </c>
      <c r="K85" s="107">
        <v>40</v>
      </c>
      <c r="L85" s="108">
        <v>12</v>
      </c>
      <c r="M85" s="109">
        <v>12</v>
      </c>
      <c r="N85" s="105" t="s">
        <v>287</v>
      </c>
      <c r="O85" s="105" t="s">
        <v>72</v>
      </c>
      <c r="P85" s="107">
        <v>1000</v>
      </c>
      <c r="Q85" s="108">
        <v>0</v>
      </c>
      <c r="R85" s="110">
        <v>44197</v>
      </c>
      <c r="S85" s="111">
        <v>12</v>
      </c>
      <c r="T85" s="104" t="s">
        <v>265</v>
      </c>
      <c r="U85" s="112">
        <v>0</v>
      </c>
      <c r="V85" s="112"/>
      <c r="W85" s="112"/>
      <c r="X85" s="81"/>
      <c r="Y85" s="107">
        <v>0</v>
      </c>
      <c r="Z85" s="107">
        <v>1111693138</v>
      </c>
      <c r="AA85" s="107">
        <v>1000</v>
      </c>
      <c r="AB85" s="107">
        <v>0</v>
      </c>
      <c r="AC85" s="107">
        <v>0</v>
      </c>
      <c r="AD85" s="107">
        <v>1000</v>
      </c>
      <c r="AE85" s="113"/>
      <c r="AF85" s="81">
        <f t="shared" si="9"/>
        <v>0</v>
      </c>
      <c r="AG85" s="113"/>
      <c r="AH85" s="113"/>
      <c r="AI85" s="113"/>
      <c r="AJ85" s="114">
        <f t="shared" si="10"/>
        <v>0</v>
      </c>
      <c r="AK85" s="81">
        <f t="shared" si="11"/>
        <v>0</v>
      </c>
      <c r="AL85" s="115"/>
      <c r="AM85" s="115"/>
    </row>
    <row r="86" spans="1:39" ht="12.75" customHeight="1" x14ac:dyDescent="0.3">
      <c r="A86" s="104" t="s">
        <v>135</v>
      </c>
      <c r="B86" s="105" t="s">
        <v>136</v>
      </c>
      <c r="C86" s="105" t="s">
        <v>67</v>
      </c>
      <c r="D86" s="106" t="str">
        <f t="shared" si="7"/>
        <v>45</v>
      </c>
      <c r="E86" s="106" t="str">
        <f t="shared" si="8"/>
        <v>4502</v>
      </c>
      <c r="F86" s="105" t="s">
        <v>271</v>
      </c>
      <c r="G86" s="105" t="s">
        <v>272</v>
      </c>
      <c r="H86" s="105">
        <v>420</v>
      </c>
      <c r="I86" s="105" t="s">
        <v>273</v>
      </c>
      <c r="J86" s="105" t="s">
        <v>274</v>
      </c>
      <c r="K86" s="107">
        <v>40</v>
      </c>
      <c r="L86" s="108">
        <v>12</v>
      </c>
      <c r="M86" s="109">
        <v>12</v>
      </c>
      <c r="N86" s="105" t="s">
        <v>288</v>
      </c>
      <c r="O86" s="105" t="s">
        <v>72</v>
      </c>
      <c r="P86" s="107">
        <v>70000000</v>
      </c>
      <c r="Q86" s="108">
        <v>1</v>
      </c>
      <c r="R86" s="110">
        <v>44197</v>
      </c>
      <c r="S86" s="111">
        <v>12</v>
      </c>
      <c r="T86" s="104" t="s">
        <v>265</v>
      </c>
      <c r="U86" s="112">
        <v>1</v>
      </c>
      <c r="V86" s="112">
        <v>1</v>
      </c>
      <c r="W86" s="112" t="s">
        <v>289</v>
      </c>
      <c r="X86" s="81">
        <f t="shared" si="6"/>
        <v>1</v>
      </c>
      <c r="Y86" s="107">
        <v>0</v>
      </c>
      <c r="Z86" s="107">
        <v>1111693138</v>
      </c>
      <c r="AA86" s="107">
        <v>70000000</v>
      </c>
      <c r="AB86" s="107">
        <v>0</v>
      </c>
      <c r="AC86" s="107">
        <v>0</v>
      </c>
      <c r="AD86" s="107">
        <v>70000000</v>
      </c>
      <c r="AE86" s="113">
        <v>59996637</v>
      </c>
      <c r="AF86" s="81">
        <f t="shared" si="9"/>
        <v>0.85709481428571432</v>
      </c>
      <c r="AG86" s="113"/>
      <c r="AH86" s="113"/>
      <c r="AI86" s="113"/>
      <c r="AJ86" s="114">
        <f t="shared" si="10"/>
        <v>59996637</v>
      </c>
      <c r="AK86" s="81">
        <f t="shared" si="11"/>
        <v>0.85709481428571432</v>
      </c>
      <c r="AL86" s="115"/>
      <c r="AM86" s="115"/>
    </row>
    <row r="87" spans="1:39" ht="12.75" customHeight="1" x14ac:dyDescent="0.3">
      <c r="A87" s="104" t="s">
        <v>135</v>
      </c>
      <c r="B87" s="105" t="s">
        <v>136</v>
      </c>
      <c r="C87" s="105" t="s">
        <v>67</v>
      </c>
      <c r="D87" s="106" t="str">
        <f t="shared" si="7"/>
        <v>45</v>
      </c>
      <c r="E87" s="106" t="str">
        <f t="shared" si="8"/>
        <v>4502</v>
      </c>
      <c r="F87" s="105" t="s">
        <v>271</v>
      </c>
      <c r="G87" s="105" t="s">
        <v>272</v>
      </c>
      <c r="H87" s="105">
        <v>420</v>
      </c>
      <c r="I87" s="105" t="s">
        <v>273</v>
      </c>
      <c r="J87" s="105" t="s">
        <v>274</v>
      </c>
      <c r="K87" s="107">
        <v>40</v>
      </c>
      <c r="L87" s="108">
        <v>12</v>
      </c>
      <c r="M87" s="109">
        <v>12</v>
      </c>
      <c r="N87" s="105" t="s">
        <v>290</v>
      </c>
      <c r="O87" s="105" t="s">
        <v>72</v>
      </c>
      <c r="P87" s="107">
        <v>1000</v>
      </c>
      <c r="Q87" s="108">
        <v>0</v>
      </c>
      <c r="R87" s="110">
        <v>44197</v>
      </c>
      <c r="S87" s="111">
        <v>12</v>
      </c>
      <c r="T87" s="104" t="s">
        <v>265</v>
      </c>
      <c r="U87" s="112">
        <v>0</v>
      </c>
      <c r="V87" s="112"/>
      <c r="W87" s="112"/>
      <c r="X87" s="81"/>
      <c r="Y87" s="107">
        <v>0</v>
      </c>
      <c r="Z87" s="107">
        <v>1111693138</v>
      </c>
      <c r="AA87" s="107">
        <v>1000</v>
      </c>
      <c r="AB87" s="107">
        <v>0</v>
      </c>
      <c r="AC87" s="107">
        <v>0</v>
      </c>
      <c r="AD87" s="107">
        <v>1000</v>
      </c>
      <c r="AE87" s="113"/>
      <c r="AF87" s="81">
        <f t="shared" si="9"/>
        <v>0</v>
      </c>
      <c r="AG87" s="113"/>
      <c r="AH87" s="113"/>
      <c r="AI87" s="113"/>
      <c r="AJ87" s="114">
        <f t="shared" si="10"/>
        <v>0</v>
      </c>
      <c r="AK87" s="81">
        <f t="shared" si="11"/>
        <v>0</v>
      </c>
      <c r="AL87" s="115"/>
      <c r="AM87" s="115"/>
    </row>
    <row r="88" spans="1:39" ht="12.75" customHeight="1" x14ac:dyDescent="0.3">
      <c r="A88" s="104" t="s">
        <v>135</v>
      </c>
      <c r="B88" s="105" t="s">
        <v>136</v>
      </c>
      <c r="C88" s="105" t="s">
        <v>67</v>
      </c>
      <c r="D88" s="106" t="str">
        <f t="shared" si="7"/>
        <v>45</v>
      </c>
      <c r="E88" s="106" t="str">
        <f t="shared" si="8"/>
        <v>4502</v>
      </c>
      <c r="F88" s="105" t="s">
        <v>271</v>
      </c>
      <c r="G88" s="105" t="s">
        <v>272</v>
      </c>
      <c r="H88" s="105">
        <v>420</v>
      </c>
      <c r="I88" s="105" t="s">
        <v>273</v>
      </c>
      <c r="J88" s="105" t="s">
        <v>274</v>
      </c>
      <c r="K88" s="107">
        <v>40</v>
      </c>
      <c r="L88" s="108">
        <v>12</v>
      </c>
      <c r="M88" s="109">
        <v>12</v>
      </c>
      <c r="N88" s="105" t="s">
        <v>291</v>
      </c>
      <c r="O88" s="105" t="s">
        <v>72</v>
      </c>
      <c r="P88" s="107">
        <v>1000</v>
      </c>
      <c r="Q88" s="108">
        <v>0</v>
      </c>
      <c r="R88" s="110">
        <v>44197</v>
      </c>
      <c r="S88" s="111">
        <v>12</v>
      </c>
      <c r="T88" s="104" t="s">
        <v>265</v>
      </c>
      <c r="U88" s="112">
        <v>0</v>
      </c>
      <c r="V88" s="112"/>
      <c r="W88" s="112"/>
      <c r="X88" s="81"/>
      <c r="Y88" s="107">
        <v>0</v>
      </c>
      <c r="Z88" s="107">
        <v>1111693138</v>
      </c>
      <c r="AA88" s="107">
        <v>1000</v>
      </c>
      <c r="AB88" s="107">
        <v>0</v>
      </c>
      <c r="AC88" s="107">
        <v>0</v>
      </c>
      <c r="AD88" s="107">
        <v>1000</v>
      </c>
      <c r="AE88" s="113"/>
      <c r="AF88" s="81">
        <f t="shared" si="9"/>
        <v>0</v>
      </c>
      <c r="AG88" s="113"/>
      <c r="AH88" s="113"/>
      <c r="AI88" s="113"/>
      <c r="AJ88" s="114">
        <f t="shared" si="10"/>
        <v>0</v>
      </c>
      <c r="AK88" s="81">
        <f t="shared" si="11"/>
        <v>0</v>
      </c>
      <c r="AL88" s="115"/>
      <c r="AM88" s="115"/>
    </row>
    <row r="89" spans="1:39" ht="12.75" customHeight="1" x14ac:dyDescent="0.3">
      <c r="A89" s="104" t="s">
        <v>135</v>
      </c>
      <c r="B89" s="105" t="s">
        <v>136</v>
      </c>
      <c r="C89" s="105" t="s">
        <v>67</v>
      </c>
      <c r="D89" s="106" t="str">
        <f t="shared" si="7"/>
        <v>45</v>
      </c>
      <c r="E89" s="106" t="str">
        <f t="shared" si="8"/>
        <v>4502</v>
      </c>
      <c r="F89" s="105" t="s">
        <v>271</v>
      </c>
      <c r="G89" s="105" t="s">
        <v>272</v>
      </c>
      <c r="H89" s="105">
        <v>420</v>
      </c>
      <c r="I89" s="105" t="s">
        <v>273</v>
      </c>
      <c r="J89" s="105" t="s">
        <v>274</v>
      </c>
      <c r="K89" s="107">
        <v>40</v>
      </c>
      <c r="L89" s="108">
        <v>12</v>
      </c>
      <c r="M89" s="109">
        <v>12</v>
      </c>
      <c r="N89" s="105" t="s">
        <v>292</v>
      </c>
      <c r="O89" s="105" t="s">
        <v>72</v>
      </c>
      <c r="P89" s="107">
        <v>1000</v>
      </c>
      <c r="Q89" s="108">
        <v>0</v>
      </c>
      <c r="R89" s="110">
        <v>44197</v>
      </c>
      <c r="S89" s="111">
        <v>12</v>
      </c>
      <c r="T89" s="104" t="s">
        <v>265</v>
      </c>
      <c r="U89" s="112">
        <v>0</v>
      </c>
      <c r="V89" s="112"/>
      <c r="W89" s="112"/>
      <c r="X89" s="81"/>
      <c r="Y89" s="107">
        <v>0</v>
      </c>
      <c r="Z89" s="107">
        <v>1111693138</v>
      </c>
      <c r="AA89" s="107">
        <v>1000</v>
      </c>
      <c r="AB89" s="107">
        <v>0</v>
      </c>
      <c r="AC89" s="107">
        <v>0</v>
      </c>
      <c r="AD89" s="107">
        <v>1000</v>
      </c>
      <c r="AE89" s="113"/>
      <c r="AF89" s="81">
        <f t="shared" si="9"/>
        <v>0</v>
      </c>
      <c r="AG89" s="113"/>
      <c r="AH89" s="113"/>
      <c r="AI89" s="113"/>
      <c r="AJ89" s="114">
        <f t="shared" si="10"/>
        <v>0</v>
      </c>
      <c r="AK89" s="81">
        <f t="shared" si="11"/>
        <v>0</v>
      </c>
      <c r="AL89" s="115"/>
      <c r="AM89" s="115"/>
    </row>
    <row r="90" spans="1:39" ht="12.75" customHeight="1" x14ac:dyDescent="0.3">
      <c r="A90" s="104" t="s">
        <v>135</v>
      </c>
      <c r="B90" s="105" t="s">
        <v>136</v>
      </c>
      <c r="C90" s="105" t="s">
        <v>67</v>
      </c>
      <c r="D90" s="106" t="str">
        <f t="shared" si="7"/>
        <v>45</v>
      </c>
      <c r="E90" s="106" t="str">
        <f t="shared" si="8"/>
        <v>4502</v>
      </c>
      <c r="F90" s="105" t="s">
        <v>271</v>
      </c>
      <c r="G90" s="105" t="s">
        <v>272</v>
      </c>
      <c r="H90" s="105">
        <v>420</v>
      </c>
      <c r="I90" s="105" t="s">
        <v>273</v>
      </c>
      <c r="J90" s="105" t="s">
        <v>274</v>
      </c>
      <c r="K90" s="107">
        <v>40</v>
      </c>
      <c r="L90" s="108">
        <v>12</v>
      </c>
      <c r="M90" s="109">
        <v>12</v>
      </c>
      <c r="N90" s="105" t="s">
        <v>293</v>
      </c>
      <c r="O90" s="105" t="s">
        <v>72</v>
      </c>
      <c r="P90" s="107">
        <v>1000</v>
      </c>
      <c r="Q90" s="108">
        <v>0</v>
      </c>
      <c r="R90" s="110">
        <v>44197</v>
      </c>
      <c r="S90" s="111">
        <v>12</v>
      </c>
      <c r="T90" s="104" t="s">
        <v>265</v>
      </c>
      <c r="U90" s="112">
        <v>0</v>
      </c>
      <c r="V90" s="112"/>
      <c r="W90" s="112"/>
      <c r="X90" s="81"/>
      <c r="Y90" s="107">
        <v>0</v>
      </c>
      <c r="Z90" s="107">
        <v>1111693138</v>
      </c>
      <c r="AA90" s="107">
        <v>1000</v>
      </c>
      <c r="AB90" s="107">
        <v>0</v>
      </c>
      <c r="AC90" s="107">
        <v>0</v>
      </c>
      <c r="AD90" s="107">
        <v>1000</v>
      </c>
      <c r="AE90" s="113"/>
      <c r="AF90" s="81">
        <f t="shared" si="9"/>
        <v>0</v>
      </c>
      <c r="AG90" s="113"/>
      <c r="AH90" s="113"/>
      <c r="AI90" s="113"/>
      <c r="AJ90" s="114">
        <f t="shared" si="10"/>
        <v>0</v>
      </c>
      <c r="AK90" s="81">
        <f t="shared" si="11"/>
        <v>0</v>
      </c>
      <c r="AL90" s="115"/>
      <c r="AM90" s="115"/>
    </row>
    <row r="91" spans="1:39" ht="12.75" customHeight="1" x14ac:dyDescent="0.3">
      <c r="A91" s="104" t="s">
        <v>135</v>
      </c>
      <c r="B91" s="105" t="s">
        <v>136</v>
      </c>
      <c r="C91" s="105" t="s">
        <v>67</v>
      </c>
      <c r="D91" s="106" t="str">
        <f t="shared" si="7"/>
        <v>45</v>
      </c>
      <c r="E91" s="106" t="str">
        <f t="shared" si="8"/>
        <v>4502</v>
      </c>
      <c r="F91" s="105" t="s">
        <v>271</v>
      </c>
      <c r="G91" s="105" t="s">
        <v>272</v>
      </c>
      <c r="H91" s="105">
        <v>420</v>
      </c>
      <c r="I91" s="105" t="s">
        <v>273</v>
      </c>
      <c r="J91" s="105" t="s">
        <v>274</v>
      </c>
      <c r="K91" s="107">
        <v>40</v>
      </c>
      <c r="L91" s="108">
        <v>12</v>
      </c>
      <c r="M91" s="109">
        <v>12</v>
      </c>
      <c r="N91" s="105" t="s">
        <v>294</v>
      </c>
      <c r="O91" s="105" t="s">
        <v>72</v>
      </c>
      <c r="P91" s="107">
        <v>1000</v>
      </c>
      <c r="Q91" s="108">
        <v>0</v>
      </c>
      <c r="R91" s="110">
        <v>44197</v>
      </c>
      <c r="S91" s="111">
        <v>12</v>
      </c>
      <c r="T91" s="104" t="s">
        <v>265</v>
      </c>
      <c r="U91" s="112">
        <v>0</v>
      </c>
      <c r="V91" s="112"/>
      <c r="W91" s="112"/>
      <c r="X91" s="81"/>
      <c r="Y91" s="107">
        <v>0</v>
      </c>
      <c r="Z91" s="107">
        <v>1111693138</v>
      </c>
      <c r="AA91" s="107">
        <v>1000</v>
      </c>
      <c r="AB91" s="107">
        <v>0</v>
      </c>
      <c r="AC91" s="107">
        <v>0</v>
      </c>
      <c r="AD91" s="107">
        <v>1000</v>
      </c>
      <c r="AE91" s="113"/>
      <c r="AF91" s="81">
        <f t="shared" si="9"/>
        <v>0</v>
      </c>
      <c r="AG91" s="113"/>
      <c r="AH91" s="113"/>
      <c r="AI91" s="113"/>
      <c r="AJ91" s="114">
        <f t="shared" si="10"/>
        <v>0</v>
      </c>
      <c r="AK91" s="81">
        <f t="shared" si="11"/>
        <v>0</v>
      </c>
      <c r="AL91" s="115"/>
      <c r="AM91" s="115"/>
    </row>
    <row r="92" spans="1:39" ht="12.75" customHeight="1" x14ac:dyDescent="0.3">
      <c r="A92" s="104" t="s">
        <v>135</v>
      </c>
      <c r="B92" s="105" t="s">
        <v>136</v>
      </c>
      <c r="C92" s="105" t="s">
        <v>67</v>
      </c>
      <c r="D92" s="106" t="str">
        <f t="shared" si="7"/>
        <v>45</v>
      </c>
      <c r="E92" s="106" t="str">
        <f t="shared" si="8"/>
        <v>4502</v>
      </c>
      <c r="F92" s="105" t="s">
        <v>271</v>
      </c>
      <c r="G92" s="105" t="s">
        <v>272</v>
      </c>
      <c r="H92" s="105">
        <v>420</v>
      </c>
      <c r="I92" s="105" t="s">
        <v>273</v>
      </c>
      <c r="J92" s="105" t="s">
        <v>274</v>
      </c>
      <c r="K92" s="107">
        <v>40</v>
      </c>
      <c r="L92" s="108">
        <v>12</v>
      </c>
      <c r="M92" s="109">
        <v>12</v>
      </c>
      <c r="N92" s="105" t="s">
        <v>295</v>
      </c>
      <c r="O92" s="105" t="s">
        <v>72</v>
      </c>
      <c r="P92" s="107">
        <v>31360056</v>
      </c>
      <c r="Q92" s="108">
        <v>1</v>
      </c>
      <c r="R92" s="110">
        <v>44197</v>
      </c>
      <c r="S92" s="111">
        <v>12</v>
      </c>
      <c r="T92" s="104" t="s">
        <v>265</v>
      </c>
      <c r="U92" s="112">
        <v>1</v>
      </c>
      <c r="V92" s="112">
        <v>1</v>
      </c>
      <c r="W92" s="112" t="s">
        <v>296</v>
      </c>
      <c r="X92" s="81">
        <f t="shared" si="6"/>
        <v>1</v>
      </c>
      <c r="Y92" s="107">
        <v>0</v>
      </c>
      <c r="Z92" s="107">
        <v>1111693138</v>
      </c>
      <c r="AA92" s="107">
        <v>31360056</v>
      </c>
      <c r="AB92" s="107">
        <v>0</v>
      </c>
      <c r="AC92" s="107">
        <v>0</v>
      </c>
      <c r="AD92" s="107">
        <v>31360056</v>
      </c>
      <c r="AE92" s="113">
        <v>31231844</v>
      </c>
      <c r="AF92" s="81">
        <f t="shared" si="9"/>
        <v>0.99591161444354559</v>
      </c>
      <c r="AG92" s="113"/>
      <c r="AH92" s="113"/>
      <c r="AI92" s="113"/>
      <c r="AJ92" s="114">
        <f t="shared" si="10"/>
        <v>31231844</v>
      </c>
      <c r="AK92" s="81">
        <f t="shared" si="11"/>
        <v>0.99591161444354559</v>
      </c>
      <c r="AL92" s="115"/>
      <c r="AM92" s="115"/>
    </row>
    <row r="93" spans="1:39" ht="12.75" customHeight="1" x14ac:dyDescent="0.3">
      <c r="A93" s="104" t="s">
        <v>135</v>
      </c>
      <c r="B93" s="105" t="s">
        <v>136</v>
      </c>
      <c r="C93" s="105" t="s">
        <v>67</v>
      </c>
      <c r="D93" s="106" t="str">
        <f t="shared" si="7"/>
        <v>45</v>
      </c>
      <c r="E93" s="106" t="str">
        <f t="shared" si="8"/>
        <v>4502</v>
      </c>
      <c r="F93" s="105" t="s">
        <v>271</v>
      </c>
      <c r="G93" s="105" t="s">
        <v>272</v>
      </c>
      <c r="H93" s="105">
        <v>420</v>
      </c>
      <c r="I93" s="105" t="s">
        <v>273</v>
      </c>
      <c r="J93" s="105" t="s">
        <v>274</v>
      </c>
      <c r="K93" s="107">
        <v>40</v>
      </c>
      <c r="L93" s="108">
        <v>12</v>
      </c>
      <c r="M93" s="109">
        <v>12</v>
      </c>
      <c r="N93" s="105" t="s">
        <v>297</v>
      </c>
      <c r="O93" s="105" t="s">
        <v>72</v>
      </c>
      <c r="P93" s="107">
        <v>1000</v>
      </c>
      <c r="Q93" s="108">
        <v>0</v>
      </c>
      <c r="R93" s="110">
        <v>44197</v>
      </c>
      <c r="S93" s="111">
        <v>12</v>
      </c>
      <c r="T93" s="104" t="s">
        <v>143</v>
      </c>
      <c r="U93" s="112">
        <v>0</v>
      </c>
      <c r="V93" s="112"/>
      <c r="W93" s="112"/>
      <c r="X93" s="81"/>
      <c r="Y93" s="107">
        <v>0</v>
      </c>
      <c r="Z93" s="107">
        <v>1111693138</v>
      </c>
      <c r="AA93" s="107">
        <v>1000</v>
      </c>
      <c r="AB93" s="107">
        <v>0</v>
      </c>
      <c r="AC93" s="107">
        <v>0</v>
      </c>
      <c r="AD93" s="107">
        <v>1000</v>
      </c>
      <c r="AE93" s="113"/>
      <c r="AF93" s="81">
        <f t="shared" si="9"/>
        <v>0</v>
      </c>
      <c r="AG93" s="113"/>
      <c r="AH93" s="113"/>
      <c r="AI93" s="113"/>
      <c r="AJ93" s="114">
        <f t="shared" si="10"/>
        <v>0</v>
      </c>
      <c r="AK93" s="81">
        <f t="shared" si="11"/>
        <v>0</v>
      </c>
      <c r="AL93" s="115"/>
      <c r="AM93" s="115"/>
    </row>
    <row r="94" spans="1:39" ht="12.75" customHeight="1" x14ac:dyDescent="0.3">
      <c r="A94" s="104" t="s">
        <v>135</v>
      </c>
      <c r="B94" s="105" t="s">
        <v>136</v>
      </c>
      <c r="C94" s="105" t="s">
        <v>67</v>
      </c>
      <c r="D94" s="106" t="str">
        <f t="shared" si="7"/>
        <v>45</v>
      </c>
      <c r="E94" s="106" t="str">
        <f t="shared" si="8"/>
        <v>4502</v>
      </c>
      <c r="F94" s="105" t="s">
        <v>271</v>
      </c>
      <c r="G94" s="105" t="s">
        <v>272</v>
      </c>
      <c r="H94" s="105">
        <v>420</v>
      </c>
      <c r="I94" s="105" t="s">
        <v>273</v>
      </c>
      <c r="J94" s="105" t="s">
        <v>274</v>
      </c>
      <c r="K94" s="107">
        <v>40</v>
      </c>
      <c r="L94" s="108">
        <v>12</v>
      </c>
      <c r="M94" s="109">
        <v>12</v>
      </c>
      <c r="N94" s="105" t="s">
        <v>298</v>
      </c>
      <c r="O94" s="105" t="s">
        <v>72</v>
      </c>
      <c r="P94" s="107">
        <v>1000</v>
      </c>
      <c r="Q94" s="108">
        <v>0</v>
      </c>
      <c r="R94" s="110">
        <v>44197</v>
      </c>
      <c r="S94" s="111">
        <v>12</v>
      </c>
      <c r="T94" s="104" t="s">
        <v>265</v>
      </c>
      <c r="U94" s="112">
        <v>0</v>
      </c>
      <c r="V94" s="112"/>
      <c r="W94" s="112"/>
      <c r="X94" s="81"/>
      <c r="Y94" s="107">
        <v>0</v>
      </c>
      <c r="Z94" s="107">
        <v>1111693138</v>
      </c>
      <c r="AA94" s="107">
        <v>1000</v>
      </c>
      <c r="AB94" s="107">
        <v>0</v>
      </c>
      <c r="AC94" s="107">
        <v>0</v>
      </c>
      <c r="AD94" s="107">
        <v>1000</v>
      </c>
      <c r="AE94" s="113"/>
      <c r="AF94" s="81">
        <f t="shared" si="9"/>
        <v>0</v>
      </c>
      <c r="AG94" s="113"/>
      <c r="AH94" s="113"/>
      <c r="AI94" s="113"/>
      <c r="AJ94" s="114">
        <f t="shared" si="10"/>
        <v>0</v>
      </c>
      <c r="AK94" s="81">
        <f t="shared" si="11"/>
        <v>0</v>
      </c>
      <c r="AL94" s="115"/>
      <c r="AM94" s="115"/>
    </row>
    <row r="95" spans="1:39" ht="12.75" customHeight="1" x14ac:dyDescent="0.3">
      <c r="A95" s="104" t="s">
        <v>135</v>
      </c>
      <c r="B95" s="105" t="s">
        <v>136</v>
      </c>
      <c r="C95" s="105" t="s">
        <v>67</v>
      </c>
      <c r="D95" s="106" t="str">
        <f t="shared" si="7"/>
        <v>45</v>
      </c>
      <c r="E95" s="106" t="str">
        <f t="shared" si="8"/>
        <v>4502</v>
      </c>
      <c r="F95" s="105" t="s">
        <v>271</v>
      </c>
      <c r="G95" s="105" t="s">
        <v>272</v>
      </c>
      <c r="H95" s="105">
        <v>420</v>
      </c>
      <c r="I95" s="105" t="s">
        <v>273</v>
      </c>
      <c r="J95" s="105" t="s">
        <v>274</v>
      </c>
      <c r="K95" s="107">
        <v>40</v>
      </c>
      <c r="L95" s="108">
        <v>12</v>
      </c>
      <c r="M95" s="109">
        <v>12</v>
      </c>
      <c r="N95" s="105" t="s">
        <v>299</v>
      </c>
      <c r="O95" s="105" t="s">
        <v>72</v>
      </c>
      <c r="P95" s="107">
        <v>1000</v>
      </c>
      <c r="Q95" s="108">
        <v>0</v>
      </c>
      <c r="R95" s="110">
        <v>44197</v>
      </c>
      <c r="S95" s="111">
        <v>12</v>
      </c>
      <c r="T95" s="104" t="s">
        <v>265</v>
      </c>
      <c r="U95" s="112">
        <v>0</v>
      </c>
      <c r="V95" s="112"/>
      <c r="W95" s="112"/>
      <c r="X95" s="81"/>
      <c r="Y95" s="107">
        <v>0</v>
      </c>
      <c r="Z95" s="107">
        <v>1111693138</v>
      </c>
      <c r="AA95" s="107">
        <v>1000</v>
      </c>
      <c r="AB95" s="107">
        <v>0</v>
      </c>
      <c r="AC95" s="107">
        <v>0</v>
      </c>
      <c r="AD95" s="107">
        <v>1000</v>
      </c>
      <c r="AE95" s="113"/>
      <c r="AF95" s="81">
        <f t="shared" si="9"/>
        <v>0</v>
      </c>
      <c r="AG95" s="113"/>
      <c r="AH95" s="113"/>
      <c r="AI95" s="113"/>
      <c r="AJ95" s="114">
        <f t="shared" si="10"/>
        <v>0</v>
      </c>
      <c r="AK95" s="81">
        <f t="shared" si="11"/>
        <v>0</v>
      </c>
      <c r="AL95" s="115"/>
      <c r="AM95" s="115"/>
    </row>
    <row r="96" spans="1:39" ht="12.75" customHeight="1" x14ac:dyDescent="0.3">
      <c r="A96" s="104" t="s">
        <v>135</v>
      </c>
      <c r="B96" s="105" t="s">
        <v>136</v>
      </c>
      <c r="C96" s="105" t="s">
        <v>67</v>
      </c>
      <c r="D96" s="106" t="str">
        <f t="shared" si="7"/>
        <v>45</v>
      </c>
      <c r="E96" s="106" t="str">
        <f t="shared" si="8"/>
        <v>4502</v>
      </c>
      <c r="F96" s="105" t="s">
        <v>271</v>
      </c>
      <c r="G96" s="105" t="s">
        <v>272</v>
      </c>
      <c r="H96" s="105">
        <v>420</v>
      </c>
      <c r="I96" s="105" t="s">
        <v>273</v>
      </c>
      <c r="J96" s="105" t="s">
        <v>274</v>
      </c>
      <c r="K96" s="107">
        <v>40</v>
      </c>
      <c r="L96" s="108">
        <v>12</v>
      </c>
      <c r="M96" s="109">
        <v>12</v>
      </c>
      <c r="N96" s="105" t="s">
        <v>300</v>
      </c>
      <c r="O96" s="105" t="s">
        <v>72</v>
      </c>
      <c r="P96" s="107">
        <v>94080168</v>
      </c>
      <c r="Q96" s="108">
        <v>2</v>
      </c>
      <c r="R96" s="110">
        <v>44197</v>
      </c>
      <c r="S96" s="111">
        <v>12</v>
      </c>
      <c r="T96" s="104" t="s">
        <v>265</v>
      </c>
      <c r="U96" s="112">
        <v>1</v>
      </c>
      <c r="V96" s="112">
        <v>1</v>
      </c>
      <c r="W96" s="112" t="s">
        <v>301</v>
      </c>
      <c r="X96" s="81">
        <f t="shared" si="6"/>
        <v>1</v>
      </c>
      <c r="Y96" s="107">
        <v>0</v>
      </c>
      <c r="Z96" s="107">
        <v>1111693138</v>
      </c>
      <c r="AA96" s="107">
        <v>94080168</v>
      </c>
      <c r="AB96" s="107">
        <v>0</v>
      </c>
      <c r="AC96" s="107">
        <v>0</v>
      </c>
      <c r="AD96" s="107">
        <v>94080168</v>
      </c>
      <c r="AE96" s="113">
        <v>60538492</v>
      </c>
      <c r="AF96" s="81">
        <f t="shared" si="9"/>
        <v>0.64347771998026193</v>
      </c>
      <c r="AG96" s="113"/>
      <c r="AH96" s="113"/>
      <c r="AI96" s="113"/>
      <c r="AJ96" s="114">
        <f t="shared" si="10"/>
        <v>60538492</v>
      </c>
      <c r="AK96" s="81">
        <f t="shared" si="11"/>
        <v>0.64347771998026193</v>
      </c>
      <c r="AL96" s="115"/>
      <c r="AM96" s="115"/>
    </row>
    <row r="97" spans="1:39" ht="12.75" customHeight="1" x14ac:dyDescent="0.3">
      <c r="A97" s="104" t="s">
        <v>135</v>
      </c>
      <c r="B97" s="105" t="s">
        <v>136</v>
      </c>
      <c r="C97" s="105" t="s">
        <v>67</v>
      </c>
      <c r="D97" s="106" t="str">
        <f t="shared" si="7"/>
        <v>45</v>
      </c>
      <c r="E97" s="106" t="str">
        <f t="shared" si="8"/>
        <v>4502</v>
      </c>
      <c r="F97" s="105" t="s">
        <v>271</v>
      </c>
      <c r="G97" s="105" t="s">
        <v>272</v>
      </c>
      <c r="H97" s="105">
        <v>420</v>
      </c>
      <c r="I97" s="105" t="s">
        <v>273</v>
      </c>
      <c r="J97" s="105" t="s">
        <v>274</v>
      </c>
      <c r="K97" s="107">
        <v>40</v>
      </c>
      <c r="L97" s="108">
        <v>12</v>
      </c>
      <c r="M97" s="109">
        <v>12</v>
      </c>
      <c r="N97" s="105" t="s">
        <v>302</v>
      </c>
      <c r="O97" s="105" t="s">
        <v>72</v>
      </c>
      <c r="P97" s="107">
        <v>1000</v>
      </c>
      <c r="Q97" s="108">
        <v>0</v>
      </c>
      <c r="R97" s="110">
        <v>44197</v>
      </c>
      <c r="S97" s="111">
        <v>12</v>
      </c>
      <c r="T97" s="104" t="s">
        <v>265</v>
      </c>
      <c r="U97" s="112">
        <v>0</v>
      </c>
      <c r="V97" s="112"/>
      <c r="W97" s="112"/>
      <c r="X97" s="81"/>
      <c r="Y97" s="107">
        <v>0</v>
      </c>
      <c r="Z97" s="107">
        <v>1111693138</v>
      </c>
      <c r="AA97" s="107">
        <v>1000</v>
      </c>
      <c r="AB97" s="107">
        <v>0</v>
      </c>
      <c r="AC97" s="107">
        <v>0</v>
      </c>
      <c r="AD97" s="107">
        <v>1000</v>
      </c>
      <c r="AE97" s="113"/>
      <c r="AF97" s="81">
        <f t="shared" si="9"/>
        <v>0</v>
      </c>
      <c r="AG97" s="113"/>
      <c r="AH97" s="113"/>
      <c r="AI97" s="113"/>
      <c r="AJ97" s="114">
        <f t="shared" si="10"/>
        <v>0</v>
      </c>
      <c r="AK97" s="81">
        <f t="shared" si="11"/>
        <v>0</v>
      </c>
      <c r="AL97" s="115"/>
      <c r="AM97" s="115"/>
    </row>
    <row r="98" spans="1:39" ht="12.75" customHeight="1" x14ac:dyDescent="0.3">
      <c r="A98" s="104" t="s">
        <v>135</v>
      </c>
      <c r="B98" s="105" t="s">
        <v>136</v>
      </c>
      <c r="C98" s="105" t="s">
        <v>67</v>
      </c>
      <c r="D98" s="106" t="str">
        <f t="shared" si="7"/>
        <v>45</v>
      </c>
      <c r="E98" s="106" t="str">
        <f t="shared" si="8"/>
        <v>4502</v>
      </c>
      <c r="F98" s="105" t="s">
        <v>271</v>
      </c>
      <c r="G98" s="105" t="s">
        <v>272</v>
      </c>
      <c r="H98" s="105">
        <v>420</v>
      </c>
      <c r="I98" s="105" t="s">
        <v>273</v>
      </c>
      <c r="J98" s="105" t="s">
        <v>274</v>
      </c>
      <c r="K98" s="107">
        <v>40</v>
      </c>
      <c r="L98" s="108">
        <v>12</v>
      </c>
      <c r="M98" s="109">
        <v>12</v>
      </c>
      <c r="N98" s="105" t="s">
        <v>303</v>
      </c>
      <c r="O98" s="105" t="s">
        <v>72</v>
      </c>
      <c r="P98" s="107">
        <v>50000000</v>
      </c>
      <c r="Q98" s="108">
        <v>5</v>
      </c>
      <c r="R98" s="110">
        <v>44197</v>
      </c>
      <c r="S98" s="111">
        <v>12</v>
      </c>
      <c r="T98" s="104" t="s">
        <v>265</v>
      </c>
      <c r="U98" s="112">
        <v>1</v>
      </c>
      <c r="V98" s="112"/>
      <c r="W98" s="112"/>
      <c r="X98" s="81">
        <f t="shared" si="6"/>
        <v>0</v>
      </c>
      <c r="Y98" s="107">
        <v>0</v>
      </c>
      <c r="Z98" s="107">
        <v>1111693138</v>
      </c>
      <c r="AA98" s="107">
        <v>50000000</v>
      </c>
      <c r="AB98" s="107">
        <v>0</v>
      </c>
      <c r="AC98" s="107">
        <v>0</v>
      </c>
      <c r="AD98" s="107">
        <v>50000000</v>
      </c>
      <c r="AE98" s="113"/>
      <c r="AF98" s="81">
        <f t="shared" si="9"/>
        <v>0</v>
      </c>
      <c r="AG98" s="113"/>
      <c r="AH98" s="113"/>
      <c r="AI98" s="113"/>
      <c r="AJ98" s="114">
        <f t="shared" si="10"/>
        <v>0</v>
      </c>
      <c r="AK98" s="81">
        <f t="shared" si="11"/>
        <v>0</v>
      </c>
      <c r="AL98" s="115"/>
      <c r="AM98" s="115"/>
    </row>
    <row r="99" spans="1:39" ht="12.75" customHeight="1" x14ac:dyDescent="0.3">
      <c r="A99" s="104" t="s">
        <v>135</v>
      </c>
      <c r="B99" s="105" t="s">
        <v>136</v>
      </c>
      <c r="C99" s="105" t="s">
        <v>67</v>
      </c>
      <c r="D99" s="106" t="str">
        <f t="shared" si="7"/>
        <v>45</v>
      </c>
      <c r="E99" s="106" t="str">
        <f t="shared" si="8"/>
        <v>4502</v>
      </c>
      <c r="F99" s="105" t="s">
        <v>271</v>
      </c>
      <c r="G99" s="105" t="s">
        <v>272</v>
      </c>
      <c r="H99" s="105">
        <v>420</v>
      </c>
      <c r="I99" s="105" t="s">
        <v>273</v>
      </c>
      <c r="J99" s="105" t="s">
        <v>274</v>
      </c>
      <c r="K99" s="107">
        <v>40</v>
      </c>
      <c r="L99" s="108">
        <v>12</v>
      </c>
      <c r="M99" s="109">
        <v>12</v>
      </c>
      <c r="N99" s="105" t="s">
        <v>304</v>
      </c>
      <c r="O99" s="105" t="s">
        <v>72</v>
      </c>
      <c r="P99" s="107">
        <v>1000</v>
      </c>
      <c r="Q99" s="108">
        <v>0</v>
      </c>
      <c r="R99" s="110">
        <v>44197</v>
      </c>
      <c r="S99" s="111">
        <v>12</v>
      </c>
      <c r="T99" s="104" t="s">
        <v>265</v>
      </c>
      <c r="U99" s="112">
        <v>0</v>
      </c>
      <c r="V99" s="112"/>
      <c r="W99" s="112"/>
      <c r="X99" s="81"/>
      <c r="Y99" s="107">
        <v>0</v>
      </c>
      <c r="Z99" s="107">
        <v>1111693138</v>
      </c>
      <c r="AA99" s="107">
        <v>1000</v>
      </c>
      <c r="AB99" s="107">
        <v>0</v>
      </c>
      <c r="AC99" s="107">
        <v>0</v>
      </c>
      <c r="AD99" s="107">
        <v>1000</v>
      </c>
      <c r="AE99" s="113"/>
      <c r="AF99" s="81">
        <f t="shared" si="9"/>
        <v>0</v>
      </c>
      <c r="AG99" s="113"/>
      <c r="AH99" s="113"/>
      <c r="AI99" s="113"/>
      <c r="AJ99" s="114">
        <f t="shared" si="10"/>
        <v>0</v>
      </c>
      <c r="AK99" s="81">
        <f t="shared" si="11"/>
        <v>0</v>
      </c>
      <c r="AL99" s="115"/>
      <c r="AM99" s="115"/>
    </row>
    <row r="100" spans="1:39" ht="12.75" customHeight="1" x14ac:dyDescent="0.3">
      <c r="A100" s="104" t="s">
        <v>135</v>
      </c>
      <c r="B100" s="105" t="s">
        <v>136</v>
      </c>
      <c r="C100" s="105" t="s">
        <v>67</v>
      </c>
      <c r="D100" s="106" t="str">
        <f t="shared" si="7"/>
        <v>45</v>
      </c>
      <c r="E100" s="106" t="str">
        <f t="shared" si="8"/>
        <v>4502</v>
      </c>
      <c r="F100" s="105" t="s">
        <v>271</v>
      </c>
      <c r="G100" s="105" t="s">
        <v>272</v>
      </c>
      <c r="H100" s="105">
        <v>420</v>
      </c>
      <c r="I100" s="105" t="s">
        <v>273</v>
      </c>
      <c r="J100" s="105" t="s">
        <v>274</v>
      </c>
      <c r="K100" s="107">
        <v>40</v>
      </c>
      <c r="L100" s="108">
        <v>12</v>
      </c>
      <c r="M100" s="109">
        <v>12</v>
      </c>
      <c r="N100" s="105" t="s">
        <v>305</v>
      </c>
      <c r="O100" s="105" t="s">
        <v>72</v>
      </c>
      <c r="P100" s="107">
        <v>1000</v>
      </c>
      <c r="Q100" s="108">
        <v>0</v>
      </c>
      <c r="R100" s="110">
        <v>44197</v>
      </c>
      <c r="S100" s="111">
        <v>12</v>
      </c>
      <c r="T100" s="104" t="s">
        <v>265</v>
      </c>
      <c r="U100" s="112">
        <v>0</v>
      </c>
      <c r="V100" s="112"/>
      <c r="W100" s="112"/>
      <c r="X100" s="81"/>
      <c r="Y100" s="107">
        <v>0</v>
      </c>
      <c r="Z100" s="107">
        <v>1111693138</v>
      </c>
      <c r="AA100" s="107">
        <v>1000</v>
      </c>
      <c r="AB100" s="107">
        <v>0</v>
      </c>
      <c r="AC100" s="107">
        <v>0</v>
      </c>
      <c r="AD100" s="107">
        <v>1000</v>
      </c>
      <c r="AE100" s="113"/>
      <c r="AF100" s="81">
        <f t="shared" si="9"/>
        <v>0</v>
      </c>
      <c r="AG100" s="113"/>
      <c r="AH100" s="113"/>
      <c r="AI100" s="113"/>
      <c r="AJ100" s="114">
        <f t="shared" si="10"/>
        <v>0</v>
      </c>
      <c r="AK100" s="81">
        <f t="shared" si="11"/>
        <v>0</v>
      </c>
      <c r="AL100" s="115"/>
      <c r="AM100" s="115"/>
    </row>
    <row r="101" spans="1:39" ht="12.75" customHeight="1" x14ac:dyDescent="0.3">
      <c r="A101" s="104" t="s">
        <v>135</v>
      </c>
      <c r="B101" s="105" t="s">
        <v>136</v>
      </c>
      <c r="C101" s="105" t="s">
        <v>67</v>
      </c>
      <c r="D101" s="106" t="str">
        <f t="shared" si="7"/>
        <v>45</v>
      </c>
      <c r="E101" s="106" t="str">
        <f t="shared" si="8"/>
        <v>4502</v>
      </c>
      <c r="F101" s="105" t="s">
        <v>271</v>
      </c>
      <c r="G101" s="105" t="s">
        <v>272</v>
      </c>
      <c r="H101" s="105">
        <v>420</v>
      </c>
      <c r="I101" s="105" t="s">
        <v>273</v>
      </c>
      <c r="J101" s="105" t="s">
        <v>274</v>
      </c>
      <c r="K101" s="107">
        <v>40</v>
      </c>
      <c r="L101" s="108">
        <v>12</v>
      </c>
      <c r="M101" s="109">
        <v>12</v>
      </c>
      <c r="N101" s="105" t="s">
        <v>306</v>
      </c>
      <c r="O101" s="105" t="s">
        <v>72</v>
      </c>
      <c r="P101" s="107">
        <v>1000</v>
      </c>
      <c r="Q101" s="108">
        <v>0</v>
      </c>
      <c r="R101" s="110">
        <v>44197</v>
      </c>
      <c r="S101" s="111">
        <v>12</v>
      </c>
      <c r="T101" s="104" t="s">
        <v>265</v>
      </c>
      <c r="U101" s="112">
        <v>0</v>
      </c>
      <c r="V101" s="112"/>
      <c r="W101" s="112"/>
      <c r="X101" s="81"/>
      <c r="Y101" s="107">
        <v>0</v>
      </c>
      <c r="Z101" s="107">
        <v>1111693138</v>
      </c>
      <c r="AA101" s="107">
        <v>1000</v>
      </c>
      <c r="AB101" s="107">
        <v>0</v>
      </c>
      <c r="AC101" s="107">
        <v>0</v>
      </c>
      <c r="AD101" s="107">
        <v>1000</v>
      </c>
      <c r="AE101" s="113"/>
      <c r="AF101" s="81">
        <f t="shared" si="9"/>
        <v>0</v>
      </c>
      <c r="AG101" s="113"/>
      <c r="AH101" s="113"/>
      <c r="AI101" s="113"/>
      <c r="AJ101" s="114">
        <f t="shared" si="10"/>
        <v>0</v>
      </c>
      <c r="AK101" s="81">
        <f t="shared" si="11"/>
        <v>0</v>
      </c>
      <c r="AL101" s="115"/>
      <c r="AM101" s="115"/>
    </row>
    <row r="102" spans="1:39" ht="12.75" customHeight="1" x14ac:dyDescent="0.3">
      <c r="A102" s="104" t="s">
        <v>135</v>
      </c>
      <c r="B102" s="105" t="s">
        <v>136</v>
      </c>
      <c r="C102" s="105" t="s">
        <v>67</v>
      </c>
      <c r="D102" s="106" t="str">
        <f t="shared" si="7"/>
        <v>45</v>
      </c>
      <c r="E102" s="106" t="str">
        <f t="shared" si="8"/>
        <v>4502</v>
      </c>
      <c r="F102" s="105" t="s">
        <v>271</v>
      </c>
      <c r="G102" s="105" t="s">
        <v>272</v>
      </c>
      <c r="H102" s="105">
        <v>420</v>
      </c>
      <c r="I102" s="105" t="s">
        <v>273</v>
      </c>
      <c r="J102" s="105" t="s">
        <v>274</v>
      </c>
      <c r="K102" s="107">
        <v>40</v>
      </c>
      <c r="L102" s="108">
        <v>12</v>
      </c>
      <c r="M102" s="109">
        <v>12</v>
      </c>
      <c r="N102" s="105" t="s">
        <v>307</v>
      </c>
      <c r="O102" s="105" t="s">
        <v>72</v>
      </c>
      <c r="P102" s="107">
        <v>59098450</v>
      </c>
      <c r="Q102" s="108">
        <v>2</v>
      </c>
      <c r="R102" s="110">
        <v>44197</v>
      </c>
      <c r="S102" s="111">
        <v>12</v>
      </c>
      <c r="T102" s="104" t="s">
        <v>265</v>
      </c>
      <c r="U102" s="112">
        <v>1</v>
      </c>
      <c r="V102" s="112">
        <v>1</v>
      </c>
      <c r="W102" s="112" t="s">
        <v>308</v>
      </c>
      <c r="X102" s="81">
        <f t="shared" si="6"/>
        <v>1</v>
      </c>
      <c r="Y102" s="107">
        <v>0</v>
      </c>
      <c r="Z102" s="107">
        <v>1111693138</v>
      </c>
      <c r="AA102" s="107">
        <v>59098450</v>
      </c>
      <c r="AB102" s="107">
        <v>0</v>
      </c>
      <c r="AC102" s="107">
        <v>0</v>
      </c>
      <c r="AD102" s="107">
        <v>59098450</v>
      </c>
      <c r="AE102" s="113">
        <v>66136823</v>
      </c>
      <c r="AF102" s="81">
        <f t="shared" si="9"/>
        <v>1.1190957292450141</v>
      </c>
      <c r="AG102" s="113"/>
      <c r="AH102" s="113"/>
      <c r="AI102" s="113"/>
      <c r="AJ102" s="114">
        <f t="shared" si="10"/>
        <v>66136823</v>
      </c>
      <c r="AK102" s="81">
        <f t="shared" si="11"/>
        <v>1.1190957292450141</v>
      </c>
      <c r="AL102" s="115"/>
      <c r="AM102" s="115"/>
    </row>
    <row r="103" spans="1:39" ht="12.75" customHeight="1" x14ac:dyDescent="0.3">
      <c r="A103" s="104" t="s">
        <v>135</v>
      </c>
      <c r="B103" s="105" t="s">
        <v>136</v>
      </c>
      <c r="C103" s="105" t="s">
        <v>67</v>
      </c>
      <c r="D103" s="106" t="str">
        <f t="shared" si="7"/>
        <v>45</v>
      </c>
      <c r="E103" s="106" t="str">
        <f t="shared" si="8"/>
        <v>4502</v>
      </c>
      <c r="F103" s="105" t="s">
        <v>271</v>
      </c>
      <c r="G103" s="105" t="s">
        <v>272</v>
      </c>
      <c r="H103" s="105">
        <v>420</v>
      </c>
      <c r="I103" s="105" t="s">
        <v>273</v>
      </c>
      <c r="J103" s="105" t="s">
        <v>274</v>
      </c>
      <c r="K103" s="107">
        <v>40</v>
      </c>
      <c r="L103" s="108">
        <v>12</v>
      </c>
      <c r="M103" s="109">
        <v>12</v>
      </c>
      <c r="N103" s="105" t="s">
        <v>309</v>
      </c>
      <c r="O103" s="105" t="s">
        <v>72</v>
      </c>
      <c r="P103" s="107">
        <v>1000</v>
      </c>
      <c r="Q103" s="108">
        <v>0</v>
      </c>
      <c r="R103" s="110">
        <v>44197</v>
      </c>
      <c r="S103" s="111">
        <v>12</v>
      </c>
      <c r="T103" s="104" t="s">
        <v>265</v>
      </c>
      <c r="U103" s="112">
        <v>0</v>
      </c>
      <c r="V103" s="112"/>
      <c r="W103" s="112"/>
      <c r="X103" s="81"/>
      <c r="Y103" s="107">
        <v>0</v>
      </c>
      <c r="Z103" s="107">
        <v>1111693138</v>
      </c>
      <c r="AA103" s="107">
        <v>1000</v>
      </c>
      <c r="AB103" s="107">
        <v>0</v>
      </c>
      <c r="AC103" s="107">
        <v>0</v>
      </c>
      <c r="AD103" s="107">
        <v>1000</v>
      </c>
      <c r="AE103" s="113"/>
      <c r="AF103" s="81">
        <f t="shared" si="9"/>
        <v>0</v>
      </c>
      <c r="AG103" s="113"/>
      <c r="AH103" s="113"/>
      <c r="AI103" s="113"/>
      <c r="AJ103" s="114">
        <f t="shared" si="10"/>
        <v>0</v>
      </c>
      <c r="AK103" s="81">
        <f t="shared" si="11"/>
        <v>0</v>
      </c>
      <c r="AL103" s="115"/>
      <c r="AM103" s="115"/>
    </row>
    <row r="104" spans="1:39" ht="12.75" customHeight="1" x14ac:dyDescent="0.3">
      <c r="A104" s="104" t="s">
        <v>135</v>
      </c>
      <c r="B104" s="105" t="s">
        <v>136</v>
      </c>
      <c r="C104" s="105" t="s">
        <v>67</v>
      </c>
      <c r="D104" s="106" t="str">
        <f t="shared" si="7"/>
        <v>45</v>
      </c>
      <c r="E104" s="106" t="str">
        <f t="shared" si="8"/>
        <v>4502</v>
      </c>
      <c r="F104" s="105" t="s">
        <v>271</v>
      </c>
      <c r="G104" s="105" t="s">
        <v>310</v>
      </c>
      <c r="H104" s="105">
        <v>421</v>
      </c>
      <c r="I104" s="105" t="s">
        <v>311</v>
      </c>
      <c r="J104" s="105" t="s">
        <v>115</v>
      </c>
      <c r="K104" s="107">
        <v>1</v>
      </c>
      <c r="L104" s="108">
        <v>0.33</v>
      </c>
      <c r="M104" s="109">
        <v>0.25</v>
      </c>
      <c r="N104" s="105" t="s">
        <v>312</v>
      </c>
      <c r="O104" s="105" t="s">
        <v>72</v>
      </c>
      <c r="P104" s="107">
        <v>130000000</v>
      </c>
      <c r="Q104" s="108">
        <v>1</v>
      </c>
      <c r="R104" s="110">
        <v>44197</v>
      </c>
      <c r="S104" s="111">
        <v>12</v>
      </c>
      <c r="T104" s="104" t="s">
        <v>143</v>
      </c>
      <c r="U104" s="112">
        <v>1</v>
      </c>
      <c r="V104" s="112">
        <v>0.8</v>
      </c>
      <c r="W104" s="112" t="s">
        <v>313</v>
      </c>
      <c r="X104" s="81">
        <f t="shared" si="6"/>
        <v>0.8</v>
      </c>
      <c r="Y104" s="107">
        <v>0</v>
      </c>
      <c r="Z104" s="107">
        <v>30000000</v>
      </c>
      <c r="AA104" s="107">
        <v>30000000</v>
      </c>
      <c r="AB104" s="107">
        <v>0</v>
      </c>
      <c r="AC104" s="107">
        <v>0</v>
      </c>
      <c r="AD104" s="107">
        <v>30000000</v>
      </c>
      <c r="AE104" s="113">
        <v>27199953</v>
      </c>
      <c r="AF104" s="81">
        <f t="shared" si="9"/>
        <v>0.9066651</v>
      </c>
      <c r="AG104" s="113"/>
      <c r="AH104" s="113"/>
      <c r="AI104" s="113"/>
      <c r="AJ104" s="114">
        <f t="shared" si="10"/>
        <v>27199953</v>
      </c>
      <c r="AK104" s="81">
        <f t="shared" si="11"/>
        <v>0.9066651</v>
      </c>
      <c r="AL104" s="115"/>
      <c r="AM104" s="115"/>
    </row>
    <row r="105" spans="1:39" ht="12.75" customHeight="1" x14ac:dyDescent="0.3">
      <c r="A105" s="104" t="s">
        <v>135</v>
      </c>
      <c r="B105" s="105" t="s">
        <v>136</v>
      </c>
      <c r="C105" s="105" t="s">
        <v>67</v>
      </c>
      <c r="D105" s="106" t="str">
        <f t="shared" si="7"/>
        <v>45</v>
      </c>
      <c r="E105" s="106" t="str">
        <f t="shared" si="8"/>
        <v>4501</v>
      </c>
      <c r="F105" s="105" t="s">
        <v>260</v>
      </c>
      <c r="G105" s="105" t="s">
        <v>261</v>
      </c>
      <c r="H105" s="105">
        <v>440</v>
      </c>
      <c r="I105" s="105" t="s">
        <v>314</v>
      </c>
      <c r="J105" s="105" t="s">
        <v>169</v>
      </c>
      <c r="K105" s="107">
        <v>1000</v>
      </c>
      <c r="L105" s="108">
        <v>300</v>
      </c>
      <c r="M105" s="109">
        <v>295</v>
      </c>
      <c r="N105" s="105" t="s">
        <v>315</v>
      </c>
      <c r="O105" s="105" t="s">
        <v>72</v>
      </c>
      <c r="P105" s="107">
        <v>1000</v>
      </c>
      <c r="Q105" s="108">
        <v>0</v>
      </c>
      <c r="R105" s="110">
        <v>44197</v>
      </c>
      <c r="S105" s="111">
        <v>12</v>
      </c>
      <c r="T105" s="104" t="s">
        <v>143</v>
      </c>
      <c r="U105" s="112">
        <v>0</v>
      </c>
      <c r="V105" s="112"/>
      <c r="W105" s="112"/>
      <c r="X105" s="81"/>
      <c r="Y105" s="107">
        <v>0</v>
      </c>
      <c r="Z105" s="107">
        <v>4713734050</v>
      </c>
      <c r="AA105" s="107">
        <v>1000</v>
      </c>
      <c r="AB105" s="107">
        <v>0</v>
      </c>
      <c r="AC105" s="107">
        <v>0</v>
      </c>
      <c r="AD105" s="107">
        <v>1000</v>
      </c>
      <c r="AE105" s="113"/>
      <c r="AF105" s="81">
        <f t="shared" si="9"/>
        <v>0</v>
      </c>
      <c r="AG105" s="113"/>
      <c r="AH105" s="113"/>
      <c r="AI105" s="113"/>
      <c r="AJ105" s="114">
        <f t="shared" si="10"/>
        <v>0</v>
      </c>
      <c r="AK105" s="81">
        <f t="shared" si="11"/>
        <v>0</v>
      </c>
      <c r="AL105" s="115"/>
      <c r="AM105" s="115"/>
    </row>
    <row r="106" spans="1:39" ht="12.75" customHeight="1" x14ac:dyDescent="0.3">
      <c r="A106" s="104" t="s">
        <v>135</v>
      </c>
      <c r="B106" s="105" t="s">
        <v>136</v>
      </c>
      <c r="C106" s="105" t="s">
        <v>67</v>
      </c>
      <c r="D106" s="106" t="str">
        <f t="shared" si="7"/>
        <v>45</v>
      </c>
      <c r="E106" s="106" t="str">
        <f t="shared" si="8"/>
        <v>4501</v>
      </c>
      <c r="F106" s="105" t="s">
        <v>260</v>
      </c>
      <c r="G106" s="105" t="s">
        <v>261</v>
      </c>
      <c r="H106" s="105">
        <v>440</v>
      </c>
      <c r="I106" s="105" t="s">
        <v>314</v>
      </c>
      <c r="J106" s="105" t="s">
        <v>169</v>
      </c>
      <c r="K106" s="107">
        <v>1000</v>
      </c>
      <c r="L106" s="108">
        <v>300</v>
      </c>
      <c r="M106" s="109">
        <v>295</v>
      </c>
      <c r="N106" s="105" t="s">
        <v>316</v>
      </c>
      <c r="O106" s="105" t="s">
        <v>72</v>
      </c>
      <c r="P106" s="107">
        <v>1000</v>
      </c>
      <c r="Q106" s="108">
        <v>0</v>
      </c>
      <c r="R106" s="110">
        <v>44197</v>
      </c>
      <c r="S106" s="111">
        <v>12</v>
      </c>
      <c r="T106" s="104" t="s">
        <v>143</v>
      </c>
      <c r="U106" s="112">
        <v>0</v>
      </c>
      <c r="V106" s="112"/>
      <c r="W106" s="112"/>
      <c r="X106" s="81"/>
      <c r="Y106" s="107">
        <v>0</v>
      </c>
      <c r="Z106" s="107">
        <v>4713734050</v>
      </c>
      <c r="AA106" s="107">
        <v>1000</v>
      </c>
      <c r="AB106" s="107">
        <v>0</v>
      </c>
      <c r="AC106" s="107">
        <v>0</v>
      </c>
      <c r="AD106" s="107">
        <v>1000</v>
      </c>
      <c r="AE106" s="113"/>
      <c r="AF106" s="81">
        <f t="shared" si="9"/>
        <v>0</v>
      </c>
      <c r="AG106" s="113"/>
      <c r="AH106" s="113"/>
      <c r="AI106" s="113"/>
      <c r="AJ106" s="114">
        <f t="shared" si="10"/>
        <v>0</v>
      </c>
      <c r="AK106" s="81">
        <f t="shared" si="11"/>
        <v>0</v>
      </c>
      <c r="AL106" s="115"/>
      <c r="AM106" s="115"/>
    </row>
    <row r="107" spans="1:39" ht="12.75" customHeight="1" x14ac:dyDescent="0.3">
      <c r="A107" s="104" t="s">
        <v>135</v>
      </c>
      <c r="B107" s="105" t="s">
        <v>136</v>
      </c>
      <c r="C107" s="105" t="s">
        <v>67</v>
      </c>
      <c r="D107" s="106" t="str">
        <f t="shared" si="7"/>
        <v>45</v>
      </c>
      <c r="E107" s="106" t="str">
        <f t="shared" si="8"/>
        <v>4501</v>
      </c>
      <c r="F107" s="105" t="s">
        <v>260</v>
      </c>
      <c r="G107" s="105" t="s">
        <v>261</v>
      </c>
      <c r="H107" s="105">
        <v>440</v>
      </c>
      <c r="I107" s="105" t="s">
        <v>314</v>
      </c>
      <c r="J107" s="105" t="s">
        <v>169</v>
      </c>
      <c r="K107" s="107">
        <v>1000</v>
      </c>
      <c r="L107" s="108">
        <v>300</v>
      </c>
      <c r="M107" s="109">
        <v>295</v>
      </c>
      <c r="N107" s="105" t="s">
        <v>317</v>
      </c>
      <c r="O107" s="105" t="s">
        <v>72</v>
      </c>
      <c r="P107" s="107">
        <v>1000</v>
      </c>
      <c r="Q107" s="108">
        <v>0</v>
      </c>
      <c r="R107" s="110">
        <v>44197</v>
      </c>
      <c r="S107" s="111">
        <v>12</v>
      </c>
      <c r="T107" s="104" t="s">
        <v>143</v>
      </c>
      <c r="U107" s="112">
        <v>0</v>
      </c>
      <c r="V107" s="112"/>
      <c r="W107" s="112"/>
      <c r="X107" s="81"/>
      <c r="Y107" s="107">
        <v>0</v>
      </c>
      <c r="Z107" s="107">
        <v>4713734050</v>
      </c>
      <c r="AA107" s="107">
        <v>1000</v>
      </c>
      <c r="AB107" s="107">
        <v>0</v>
      </c>
      <c r="AC107" s="107">
        <v>0</v>
      </c>
      <c r="AD107" s="107">
        <v>1000</v>
      </c>
      <c r="AE107" s="113"/>
      <c r="AF107" s="81">
        <f t="shared" si="9"/>
        <v>0</v>
      </c>
      <c r="AG107" s="113"/>
      <c r="AH107" s="113"/>
      <c r="AI107" s="113"/>
      <c r="AJ107" s="114">
        <f t="shared" si="10"/>
        <v>0</v>
      </c>
      <c r="AK107" s="81">
        <f t="shared" si="11"/>
        <v>0</v>
      </c>
      <c r="AL107" s="115"/>
      <c r="AM107" s="115"/>
    </row>
    <row r="108" spans="1:39" ht="12.75" customHeight="1" x14ac:dyDescent="0.3">
      <c r="A108" s="104" t="s">
        <v>135</v>
      </c>
      <c r="B108" s="105" t="s">
        <v>136</v>
      </c>
      <c r="C108" s="105" t="s">
        <v>67</v>
      </c>
      <c r="D108" s="106" t="str">
        <f t="shared" si="7"/>
        <v>45</v>
      </c>
      <c r="E108" s="106" t="str">
        <f t="shared" si="8"/>
        <v>4501</v>
      </c>
      <c r="F108" s="105" t="s">
        <v>260</v>
      </c>
      <c r="G108" s="105" t="s">
        <v>261</v>
      </c>
      <c r="H108" s="105">
        <v>440</v>
      </c>
      <c r="I108" s="105" t="s">
        <v>314</v>
      </c>
      <c r="J108" s="105" t="s">
        <v>169</v>
      </c>
      <c r="K108" s="107">
        <v>1000</v>
      </c>
      <c r="L108" s="108">
        <v>300</v>
      </c>
      <c r="M108" s="109">
        <v>295</v>
      </c>
      <c r="N108" s="105" t="s">
        <v>318</v>
      </c>
      <c r="O108" s="105" t="s">
        <v>72</v>
      </c>
      <c r="P108" s="107">
        <v>1000</v>
      </c>
      <c r="Q108" s="108">
        <v>0</v>
      </c>
      <c r="R108" s="110">
        <v>44197</v>
      </c>
      <c r="S108" s="111">
        <v>12</v>
      </c>
      <c r="T108" s="104" t="s">
        <v>143</v>
      </c>
      <c r="U108" s="112">
        <v>0</v>
      </c>
      <c r="V108" s="112"/>
      <c r="W108" s="112"/>
      <c r="X108" s="81"/>
      <c r="Y108" s="107">
        <v>0</v>
      </c>
      <c r="Z108" s="107">
        <v>4713734050</v>
      </c>
      <c r="AA108" s="107">
        <v>1000</v>
      </c>
      <c r="AB108" s="107">
        <v>0</v>
      </c>
      <c r="AC108" s="107">
        <v>0</v>
      </c>
      <c r="AD108" s="107">
        <v>1000</v>
      </c>
      <c r="AE108" s="113"/>
      <c r="AF108" s="81">
        <f t="shared" si="9"/>
        <v>0</v>
      </c>
      <c r="AG108" s="113"/>
      <c r="AH108" s="113"/>
      <c r="AI108" s="113"/>
      <c r="AJ108" s="114">
        <f t="shared" si="10"/>
        <v>0</v>
      </c>
      <c r="AK108" s="81">
        <f t="shared" si="11"/>
        <v>0</v>
      </c>
      <c r="AL108" s="115"/>
      <c r="AM108" s="115"/>
    </row>
    <row r="109" spans="1:39" ht="12.75" customHeight="1" x14ac:dyDescent="0.3">
      <c r="A109" s="104" t="s">
        <v>135</v>
      </c>
      <c r="B109" s="105" t="s">
        <v>136</v>
      </c>
      <c r="C109" s="105" t="s">
        <v>67</v>
      </c>
      <c r="D109" s="106" t="str">
        <f t="shared" si="7"/>
        <v>45</v>
      </c>
      <c r="E109" s="106" t="str">
        <f t="shared" si="8"/>
        <v>4501</v>
      </c>
      <c r="F109" s="105" t="s">
        <v>260</v>
      </c>
      <c r="G109" s="105" t="s">
        <v>261</v>
      </c>
      <c r="H109" s="105">
        <v>440</v>
      </c>
      <c r="I109" s="105" t="s">
        <v>314</v>
      </c>
      <c r="J109" s="105" t="s">
        <v>169</v>
      </c>
      <c r="K109" s="107">
        <v>1000</v>
      </c>
      <c r="L109" s="108">
        <v>300</v>
      </c>
      <c r="M109" s="109">
        <v>295</v>
      </c>
      <c r="N109" s="105" t="s">
        <v>319</v>
      </c>
      <c r="O109" s="105" t="s">
        <v>72</v>
      </c>
      <c r="P109" s="107">
        <v>1000</v>
      </c>
      <c r="Q109" s="108">
        <v>0</v>
      </c>
      <c r="R109" s="110">
        <v>44197</v>
      </c>
      <c r="S109" s="111">
        <v>12</v>
      </c>
      <c r="T109" s="104" t="s">
        <v>143</v>
      </c>
      <c r="U109" s="112">
        <v>0</v>
      </c>
      <c r="V109" s="112"/>
      <c r="W109" s="112"/>
      <c r="X109" s="81"/>
      <c r="Y109" s="107">
        <v>0</v>
      </c>
      <c r="Z109" s="107">
        <v>4713734050</v>
      </c>
      <c r="AA109" s="107">
        <v>1000</v>
      </c>
      <c r="AB109" s="107">
        <v>0</v>
      </c>
      <c r="AC109" s="107">
        <v>0</v>
      </c>
      <c r="AD109" s="107">
        <v>1000</v>
      </c>
      <c r="AE109" s="113"/>
      <c r="AF109" s="81">
        <f t="shared" si="9"/>
        <v>0</v>
      </c>
      <c r="AG109" s="113"/>
      <c r="AH109" s="113"/>
      <c r="AI109" s="113"/>
      <c r="AJ109" s="114">
        <f t="shared" si="10"/>
        <v>0</v>
      </c>
      <c r="AK109" s="81">
        <f t="shared" si="11"/>
        <v>0</v>
      </c>
      <c r="AL109" s="115"/>
      <c r="AM109" s="115"/>
    </row>
    <row r="110" spans="1:39" ht="12.75" customHeight="1" x14ac:dyDescent="0.3">
      <c r="A110" s="104" t="s">
        <v>135</v>
      </c>
      <c r="B110" s="105" t="s">
        <v>136</v>
      </c>
      <c r="C110" s="105" t="s">
        <v>67</v>
      </c>
      <c r="D110" s="106" t="str">
        <f t="shared" si="7"/>
        <v>45</v>
      </c>
      <c r="E110" s="106" t="str">
        <f t="shared" si="8"/>
        <v>4501</v>
      </c>
      <c r="F110" s="105" t="s">
        <v>260</v>
      </c>
      <c r="G110" s="105" t="s">
        <v>261</v>
      </c>
      <c r="H110" s="105">
        <v>440</v>
      </c>
      <c r="I110" s="105" t="s">
        <v>314</v>
      </c>
      <c r="J110" s="105" t="s">
        <v>169</v>
      </c>
      <c r="K110" s="107">
        <v>1000</v>
      </c>
      <c r="L110" s="108">
        <v>300</v>
      </c>
      <c r="M110" s="109">
        <v>295</v>
      </c>
      <c r="N110" s="105" t="s">
        <v>320</v>
      </c>
      <c r="O110" s="105" t="s">
        <v>72</v>
      </c>
      <c r="P110" s="107">
        <v>1000</v>
      </c>
      <c r="Q110" s="108">
        <v>0</v>
      </c>
      <c r="R110" s="110">
        <v>44197</v>
      </c>
      <c r="S110" s="111">
        <v>12</v>
      </c>
      <c r="T110" s="104" t="s">
        <v>143</v>
      </c>
      <c r="U110" s="112">
        <v>0</v>
      </c>
      <c r="V110" s="112"/>
      <c r="W110" s="112"/>
      <c r="X110" s="81"/>
      <c r="Y110" s="107">
        <v>0</v>
      </c>
      <c r="Z110" s="107">
        <v>4713734050</v>
      </c>
      <c r="AA110" s="107">
        <v>1000</v>
      </c>
      <c r="AB110" s="107">
        <v>0</v>
      </c>
      <c r="AC110" s="107">
        <v>0</v>
      </c>
      <c r="AD110" s="107">
        <v>1000</v>
      </c>
      <c r="AE110" s="113"/>
      <c r="AF110" s="81">
        <f t="shared" si="9"/>
        <v>0</v>
      </c>
      <c r="AG110" s="113"/>
      <c r="AH110" s="113"/>
      <c r="AI110" s="113"/>
      <c r="AJ110" s="114">
        <f t="shared" si="10"/>
        <v>0</v>
      </c>
      <c r="AK110" s="81">
        <f t="shared" si="11"/>
        <v>0</v>
      </c>
      <c r="AL110" s="115"/>
      <c r="AM110" s="115"/>
    </row>
    <row r="111" spans="1:39" ht="12.75" customHeight="1" x14ac:dyDescent="0.3">
      <c r="A111" s="104" t="s">
        <v>135</v>
      </c>
      <c r="B111" s="105" t="s">
        <v>136</v>
      </c>
      <c r="C111" s="105" t="s">
        <v>67</v>
      </c>
      <c r="D111" s="106" t="str">
        <f t="shared" si="7"/>
        <v>45</v>
      </c>
      <c r="E111" s="106" t="str">
        <f t="shared" si="8"/>
        <v>4501</v>
      </c>
      <c r="F111" s="105" t="s">
        <v>260</v>
      </c>
      <c r="G111" s="105" t="s">
        <v>261</v>
      </c>
      <c r="H111" s="105">
        <v>440</v>
      </c>
      <c r="I111" s="105" t="s">
        <v>314</v>
      </c>
      <c r="J111" s="105" t="s">
        <v>169</v>
      </c>
      <c r="K111" s="107">
        <v>1000</v>
      </c>
      <c r="L111" s="108">
        <v>300</v>
      </c>
      <c r="M111" s="109">
        <v>295</v>
      </c>
      <c r="N111" s="105" t="s">
        <v>321</v>
      </c>
      <c r="O111" s="105" t="s">
        <v>72</v>
      </c>
      <c r="P111" s="107">
        <v>1000</v>
      </c>
      <c r="Q111" s="108">
        <v>0</v>
      </c>
      <c r="R111" s="110">
        <v>44197</v>
      </c>
      <c r="S111" s="111">
        <v>12</v>
      </c>
      <c r="T111" s="104" t="s">
        <v>143</v>
      </c>
      <c r="U111" s="112">
        <v>0</v>
      </c>
      <c r="V111" s="112"/>
      <c r="W111" s="112"/>
      <c r="X111" s="81"/>
      <c r="Y111" s="107">
        <v>0</v>
      </c>
      <c r="Z111" s="107">
        <v>4713734050</v>
      </c>
      <c r="AA111" s="107">
        <v>1000</v>
      </c>
      <c r="AB111" s="107">
        <v>0</v>
      </c>
      <c r="AC111" s="107">
        <v>0</v>
      </c>
      <c r="AD111" s="107">
        <v>1000</v>
      </c>
      <c r="AE111" s="113"/>
      <c r="AF111" s="81">
        <f t="shared" si="9"/>
        <v>0</v>
      </c>
      <c r="AG111" s="113"/>
      <c r="AH111" s="113"/>
      <c r="AI111" s="113"/>
      <c r="AJ111" s="114">
        <f t="shared" si="10"/>
        <v>0</v>
      </c>
      <c r="AK111" s="81">
        <f t="shared" si="11"/>
        <v>0</v>
      </c>
      <c r="AL111" s="115"/>
      <c r="AM111" s="115"/>
    </row>
    <row r="112" spans="1:39" ht="12.75" customHeight="1" x14ac:dyDescent="0.3">
      <c r="A112" s="104" t="s">
        <v>135</v>
      </c>
      <c r="B112" s="105" t="s">
        <v>136</v>
      </c>
      <c r="C112" s="105" t="s">
        <v>67</v>
      </c>
      <c r="D112" s="106" t="str">
        <f t="shared" si="7"/>
        <v>45</v>
      </c>
      <c r="E112" s="106" t="str">
        <f t="shared" si="8"/>
        <v>4501</v>
      </c>
      <c r="F112" s="105" t="s">
        <v>260</v>
      </c>
      <c r="G112" s="105" t="s">
        <v>261</v>
      </c>
      <c r="H112" s="105">
        <v>440</v>
      </c>
      <c r="I112" s="105" t="s">
        <v>314</v>
      </c>
      <c r="J112" s="105" t="s">
        <v>169</v>
      </c>
      <c r="K112" s="107">
        <v>1000</v>
      </c>
      <c r="L112" s="108">
        <v>300</v>
      </c>
      <c r="M112" s="109">
        <v>295</v>
      </c>
      <c r="N112" s="105" t="s">
        <v>322</v>
      </c>
      <c r="O112" s="105" t="s">
        <v>72</v>
      </c>
      <c r="P112" s="107">
        <v>1000</v>
      </c>
      <c r="Q112" s="108">
        <v>0</v>
      </c>
      <c r="R112" s="110">
        <v>44197</v>
      </c>
      <c r="S112" s="111">
        <v>12</v>
      </c>
      <c r="T112" s="104" t="s">
        <v>143</v>
      </c>
      <c r="U112" s="112">
        <v>0</v>
      </c>
      <c r="V112" s="112"/>
      <c r="W112" s="112"/>
      <c r="X112" s="81"/>
      <c r="Y112" s="107">
        <v>0</v>
      </c>
      <c r="Z112" s="107">
        <v>4713734050</v>
      </c>
      <c r="AA112" s="107">
        <v>1000</v>
      </c>
      <c r="AB112" s="107">
        <v>0</v>
      </c>
      <c r="AC112" s="107">
        <v>0</v>
      </c>
      <c r="AD112" s="107">
        <v>1000</v>
      </c>
      <c r="AE112" s="113"/>
      <c r="AF112" s="81">
        <f t="shared" si="9"/>
        <v>0</v>
      </c>
      <c r="AG112" s="113"/>
      <c r="AH112" s="113"/>
      <c r="AI112" s="113"/>
      <c r="AJ112" s="114">
        <f t="shared" si="10"/>
        <v>0</v>
      </c>
      <c r="AK112" s="81">
        <f t="shared" si="11"/>
        <v>0</v>
      </c>
      <c r="AL112" s="115"/>
      <c r="AM112" s="115"/>
    </row>
    <row r="113" spans="1:39" ht="12.75" customHeight="1" x14ac:dyDescent="0.3">
      <c r="A113" s="104" t="s">
        <v>135</v>
      </c>
      <c r="B113" s="105" t="s">
        <v>136</v>
      </c>
      <c r="C113" s="105" t="s">
        <v>67</v>
      </c>
      <c r="D113" s="106" t="str">
        <f t="shared" si="7"/>
        <v>45</v>
      </c>
      <c r="E113" s="106" t="str">
        <f t="shared" si="8"/>
        <v>4501</v>
      </c>
      <c r="F113" s="105" t="s">
        <v>260</v>
      </c>
      <c r="G113" s="105" t="s">
        <v>261</v>
      </c>
      <c r="H113" s="105">
        <v>440</v>
      </c>
      <c r="I113" s="105" t="s">
        <v>314</v>
      </c>
      <c r="J113" s="105" t="s">
        <v>169</v>
      </c>
      <c r="K113" s="107">
        <v>1000</v>
      </c>
      <c r="L113" s="108">
        <v>300</v>
      </c>
      <c r="M113" s="109">
        <v>295</v>
      </c>
      <c r="N113" s="105" t="s">
        <v>323</v>
      </c>
      <c r="O113" s="105" t="s">
        <v>72</v>
      </c>
      <c r="P113" s="107">
        <v>1000</v>
      </c>
      <c r="Q113" s="108">
        <v>0</v>
      </c>
      <c r="R113" s="110">
        <v>44197</v>
      </c>
      <c r="S113" s="111">
        <v>12</v>
      </c>
      <c r="T113" s="104" t="s">
        <v>143</v>
      </c>
      <c r="U113" s="112">
        <v>0</v>
      </c>
      <c r="V113" s="112"/>
      <c r="W113" s="112"/>
      <c r="X113" s="81"/>
      <c r="Y113" s="107">
        <v>0</v>
      </c>
      <c r="Z113" s="107">
        <v>4713734050</v>
      </c>
      <c r="AA113" s="107">
        <v>1000</v>
      </c>
      <c r="AB113" s="107">
        <v>0</v>
      </c>
      <c r="AC113" s="107">
        <v>0</v>
      </c>
      <c r="AD113" s="107">
        <v>1000</v>
      </c>
      <c r="AE113" s="113"/>
      <c r="AF113" s="81">
        <f t="shared" si="9"/>
        <v>0</v>
      </c>
      <c r="AG113" s="113"/>
      <c r="AH113" s="113"/>
      <c r="AI113" s="113"/>
      <c r="AJ113" s="114">
        <f t="shared" si="10"/>
        <v>0</v>
      </c>
      <c r="AK113" s="81">
        <f t="shared" si="11"/>
        <v>0</v>
      </c>
      <c r="AL113" s="115"/>
      <c r="AM113" s="115"/>
    </row>
    <row r="114" spans="1:39" ht="12.75" customHeight="1" x14ac:dyDescent="0.3">
      <c r="A114" s="104" t="s">
        <v>135</v>
      </c>
      <c r="B114" s="105" t="s">
        <v>136</v>
      </c>
      <c r="C114" s="105" t="s">
        <v>67</v>
      </c>
      <c r="D114" s="106" t="str">
        <f t="shared" si="7"/>
        <v>45</v>
      </c>
      <c r="E114" s="106" t="str">
        <f t="shared" si="8"/>
        <v>4501</v>
      </c>
      <c r="F114" s="105" t="s">
        <v>260</v>
      </c>
      <c r="G114" s="105" t="s">
        <v>261</v>
      </c>
      <c r="H114" s="105">
        <v>440</v>
      </c>
      <c r="I114" s="105" t="s">
        <v>314</v>
      </c>
      <c r="J114" s="105" t="s">
        <v>169</v>
      </c>
      <c r="K114" s="107">
        <v>1000</v>
      </c>
      <c r="L114" s="108">
        <v>300</v>
      </c>
      <c r="M114" s="109">
        <v>295</v>
      </c>
      <c r="N114" s="105" t="s">
        <v>324</v>
      </c>
      <c r="O114" s="105" t="s">
        <v>72</v>
      </c>
      <c r="P114" s="107">
        <v>1000</v>
      </c>
      <c r="Q114" s="108">
        <v>0</v>
      </c>
      <c r="R114" s="110">
        <v>44197</v>
      </c>
      <c r="S114" s="111">
        <v>12</v>
      </c>
      <c r="T114" s="104" t="s">
        <v>143</v>
      </c>
      <c r="U114" s="112">
        <v>0</v>
      </c>
      <c r="V114" s="112"/>
      <c r="W114" s="112"/>
      <c r="X114" s="81"/>
      <c r="Y114" s="107">
        <v>0</v>
      </c>
      <c r="Z114" s="107">
        <v>4713734050</v>
      </c>
      <c r="AA114" s="107">
        <v>1000</v>
      </c>
      <c r="AB114" s="107">
        <v>0</v>
      </c>
      <c r="AC114" s="107">
        <v>0</v>
      </c>
      <c r="AD114" s="107">
        <v>1000</v>
      </c>
      <c r="AE114" s="113"/>
      <c r="AF114" s="81">
        <f t="shared" si="9"/>
        <v>0</v>
      </c>
      <c r="AG114" s="113"/>
      <c r="AH114" s="113"/>
      <c r="AI114" s="113"/>
      <c r="AJ114" s="114">
        <f t="shared" si="10"/>
        <v>0</v>
      </c>
      <c r="AK114" s="81">
        <f t="shared" si="11"/>
        <v>0</v>
      </c>
      <c r="AL114" s="115"/>
      <c r="AM114" s="115"/>
    </row>
    <row r="115" spans="1:39" ht="12.75" customHeight="1" x14ac:dyDescent="0.3">
      <c r="A115" s="104" t="s">
        <v>135</v>
      </c>
      <c r="B115" s="105" t="s">
        <v>136</v>
      </c>
      <c r="C115" s="105" t="s">
        <v>67</v>
      </c>
      <c r="D115" s="106" t="str">
        <f t="shared" si="7"/>
        <v>45</v>
      </c>
      <c r="E115" s="106" t="str">
        <f t="shared" si="8"/>
        <v>4501</v>
      </c>
      <c r="F115" s="105" t="s">
        <v>260</v>
      </c>
      <c r="G115" s="105" t="s">
        <v>261</v>
      </c>
      <c r="H115" s="105">
        <v>440</v>
      </c>
      <c r="I115" s="105" t="s">
        <v>314</v>
      </c>
      <c r="J115" s="105" t="s">
        <v>169</v>
      </c>
      <c r="K115" s="107">
        <v>1000</v>
      </c>
      <c r="L115" s="108">
        <v>300</v>
      </c>
      <c r="M115" s="109">
        <v>295</v>
      </c>
      <c r="N115" s="105" t="s">
        <v>325</v>
      </c>
      <c r="O115" s="105" t="s">
        <v>72</v>
      </c>
      <c r="P115" s="107">
        <v>1000</v>
      </c>
      <c r="Q115" s="108">
        <v>0</v>
      </c>
      <c r="R115" s="110">
        <v>44197</v>
      </c>
      <c r="S115" s="111">
        <v>12</v>
      </c>
      <c r="T115" s="104" t="s">
        <v>143</v>
      </c>
      <c r="U115" s="112">
        <v>0</v>
      </c>
      <c r="V115" s="112"/>
      <c r="W115" s="112"/>
      <c r="X115" s="81"/>
      <c r="Y115" s="107">
        <v>0</v>
      </c>
      <c r="Z115" s="107">
        <v>4713734050</v>
      </c>
      <c r="AA115" s="107">
        <v>1000</v>
      </c>
      <c r="AB115" s="107">
        <v>0</v>
      </c>
      <c r="AC115" s="107">
        <v>0</v>
      </c>
      <c r="AD115" s="107">
        <v>1000</v>
      </c>
      <c r="AE115" s="113"/>
      <c r="AF115" s="81">
        <f t="shared" si="9"/>
        <v>0</v>
      </c>
      <c r="AG115" s="113"/>
      <c r="AH115" s="113"/>
      <c r="AI115" s="113"/>
      <c r="AJ115" s="114">
        <f t="shared" si="10"/>
        <v>0</v>
      </c>
      <c r="AK115" s="81">
        <f t="shared" si="11"/>
        <v>0</v>
      </c>
      <c r="AL115" s="115"/>
      <c r="AM115" s="115"/>
    </row>
    <row r="116" spans="1:39" ht="12.75" customHeight="1" x14ac:dyDescent="0.3">
      <c r="A116" s="104" t="s">
        <v>135</v>
      </c>
      <c r="B116" s="105" t="s">
        <v>136</v>
      </c>
      <c r="C116" s="105" t="s">
        <v>67</v>
      </c>
      <c r="D116" s="106" t="str">
        <f t="shared" si="7"/>
        <v>45</v>
      </c>
      <c r="E116" s="106" t="str">
        <f t="shared" si="8"/>
        <v>4501</v>
      </c>
      <c r="F116" s="105" t="s">
        <v>260</v>
      </c>
      <c r="G116" s="105" t="s">
        <v>261</v>
      </c>
      <c r="H116" s="105">
        <v>440</v>
      </c>
      <c r="I116" s="105" t="s">
        <v>314</v>
      </c>
      <c r="J116" s="105" t="s">
        <v>169</v>
      </c>
      <c r="K116" s="107">
        <v>1000</v>
      </c>
      <c r="L116" s="108">
        <v>300</v>
      </c>
      <c r="M116" s="109">
        <v>295</v>
      </c>
      <c r="N116" s="105" t="s">
        <v>326</v>
      </c>
      <c r="O116" s="105" t="s">
        <v>72</v>
      </c>
      <c r="P116" s="107">
        <v>1000</v>
      </c>
      <c r="Q116" s="108">
        <v>0</v>
      </c>
      <c r="R116" s="110">
        <v>44197</v>
      </c>
      <c r="S116" s="111">
        <v>12</v>
      </c>
      <c r="T116" s="104" t="s">
        <v>143</v>
      </c>
      <c r="U116" s="112">
        <v>0</v>
      </c>
      <c r="V116" s="112"/>
      <c r="W116" s="112"/>
      <c r="X116" s="81"/>
      <c r="Y116" s="107">
        <v>0</v>
      </c>
      <c r="Z116" s="107">
        <v>4713734050</v>
      </c>
      <c r="AA116" s="107">
        <v>1000</v>
      </c>
      <c r="AB116" s="107">
        <v>0</v>
      </c>
      <c r="AC116" s="107">
        <v>0</v>
      </c>
      <c r="AD116" s="107">
        <v>1000</v>
      </c>
      <c r="AE116" s="113"/>
      <c r="AF116" s="81">
        <f t="shared" si="9"/>
        <v>0</v>
      </c>
      <c r="AG116" s="113"/>
      <c r="AH116" s="113"/>
      <c r="AI116" s="113"/>
      <c r="AJ116" s="114">
        <f t="shared" si="10"/>
        <v>0</v>
      </c>
      <c r="AK116" s="81">
        <f t="shared" si="11"/>
        <v>0</v>
      </c>
      <c r="AL116" s="115"/>
      <c r="AM116" s="115"/>
    </row>
    <row r="117" spans="1:39" ht="12.75" customHeight="1" x14ac:dyDescent="0.3">
      <c r="A117" s="104" t="s">
        <v>135</v>
      </c>
      <c r="B117" s="105" t="s">
        <v>136</v>
      </c>
      <c r="C117" s="105" t="s">
        <v>67</v>
      </c>
      <c r="D117" s="106" t="str">
        <f t="shared" si="7"/>
        <v>45</v>
      </c>
      <c r="E117" s="106" t="str">
        <f t="shared" si="8"/>
        <v>4501</v>
      </c>
      <c r="F117" s="105" t="s">
        <v>260</v>
      </c>
      <c r="G117" s="105" t="s">
        <v>261</v>
      </c>
      <c r="H117" s="105">
        <v>440</v>
      </c>
      <c r="I117" s="105" t="s">
        <v>314</v>
      </c>
      <c r="J117" s="105" t="s">
        <v>169</v>
      </c>
      <c r="K117" s="107">
        <v>1000</v>
      </c>
      <c r="L117" s="108">
        <v>300</v>
      </c>
      <c r="M117" s="109">
        <v>295</v>
      </c>
      <c r="N117" s="105" t="s">
        <v>327</v>
      </c>
      <c r="O117" s="105" t="s">
        <v>72</v>
      </c>
      <c r="P117" s="107">
        <v>1000</v>
      </c>
      <c r="Q117" s="108">
        <v>0</v>
      </c>
      <c r="R117" s="110">
        <v>44197</v>
      </c>
      <c r="S117" s="111">
        <v>12</v>
      </c>
      <c r="T117" s="104" t="s">
        <v>143</v>
      </c>
      <c r="U117" s="112">
        <v>0</v>
      </c>
      <c r="V117" s="112"/>
      <c r="W117" s="112"/>
      <c r="X117" s="81"/>
      <c r="Y117" s="107">
        <v>0</v>
      </c>
      <c r="Z117" s="107">
        <v>4713734050</v>
      </c>
      <c r="AA117" s="107">
        <v>1000</v>
      </c>
      <c r="AB117" s="107">
        <v>0</v>
      </c>
      <c r="AC117" s="107">
        <v>0</v>
      </c>
      <c r="AD117" s="107">
        <v>1000</v>
      </c>
      <c r="AE117" s="113"/>
      <c r="AF117" s="81">
        <f t="shared" si="9"/>
        <v>0</v>
      </c>
      <c r="AG117" s="113"/>
      <c r="AH117" s="113"/>
      <c r="AI117" s="113"/>
      <c r="AJ117" s="114">
        <f t="shared" si="10"/>
        <v>0</v>
      </c>
      <c r="AK117" s="81">
        <f t="shared" si="11"/>
        <v>0</v>
      </c>
      <c r="AL117" s="115"/>
      <c r="AM117" s="115"/>
    </row>
    <row r="118" spans="1:39" ht="12.75" customHeight="1" x14ac:dyDescent="0.3">
      <c r="A118" s="104" t="s">
        <v>135</v>
      </c>
      <c r="B118" s="105" t="s">
        <v>136</v>
      </c>
      <c r="C118" s="105" t="s">
        <v>67</v>
      </c>
      <c r="D118" s="106" t="str">
        <f t="shared" si="7"/>
        <v>45</v>
      </c>
      <c r="E118" s="106" t="str">
        <f t="shared" si="8"/>
        <v>4501</v>
      </c>
      <c r="F118" s="105" t="s">
        <v>260</v>
      </c>
      <c r="G118" s="105" t="s">
        <v>261</v>
      </c>
      <c r="H118" s="105">
        <v>440</v>
      </c>
      <c r="I118" s="105" t="s">
        <v>314</v>
      </c>
      <c r="J118" s="105" t="s">
        <v>169</v>
      </c>
      <c r="K118" s="107">
        <v>1000</v>
      </c>
      <c r="L118" s="108">
        <v>300</v>
      </c>
      <c r="M118" s="109">
        <v>295</v>
      </c>
      <c r="N118" s="105" t="s">
        <v>328</v>
      </c>
      <c r="O118" s="105" t="s">
        <v>72</v>
      </c>
      <c r="P118" s="107">
        <v>1000</v>
      </c>
      <c r="Q118" s="108">
        <v>0</v>
      </c>
      <c r="R118" s="110">
        <v>44197</v>
      </c>
      <c r="S118" s="111">
        <v>12</v>
      </c>
      <c r="T118" s="104" t="s">
        <v>143</v>
      </c>
      <c r="U118" s="112">
        <v>0</v>
      </c>
      <c r="V118" s="112"/>
      <c r="W118" s="112"/>
      <c r="X118" s="81"/>
      <c r="Y118" s="107">
        <v>0</v>
      </c>
      <c r="Z118" s="107">
        <v>4713734050</v>
      </c>
      <c r="AA118" s="107">
        <v>1000</v>
      </c>
      <c r="AB118" s="107">
        <v>0</v>
      </c>
      <c r="AC118" s="107">
        <v>0</v>
      </c>
      <c r="AD118" s="107">
        <v>1000</v>
      </c>
      <c r="AE118" s="113"/>
      <c r="AF118" s="81">
        <f t="shared" si="9"/>
        <v>0</v>
      </c>
      <c r="AG118" s="113"/>
      <c r="AH118" s="113"/>
      <c r="AI118" s="113"/>
      <c r="AJ118" s="114">
        <f t="shared" si="10"/>
        <v>0</v>
      </c>
      <c r="AK118" s="81">
        <f t="shared" si="11"/>
        <v>0</v>
      </c>
      <c r="AL118" s="115"/>
      <c r="AM118" s="115"/>
    </row>
    <row r="119" spans="1:39" ht="12.75" customHeight="1" x14ac:dyDescent="0.3">
      <c r="A119" s="104" t="s">
        <v>135</v>
      </c>
      <c r="B119" s="105" t="s">
        <v>136</v>
      </c>
      <c r="C119" s="105" t="s">
        <v>67</v>
      </c>
      <c r="D119" s="106" t="str">
        <f t="shared" si="7"/>
        <v>45</v>
      </c>
      <c r="E119" s="106" t="str">
        <f t="shared" si="8"/>
        <v>4501</v>
      </c>
      <c r="F119" s="105" t="s">
        <v>260</v>
      </c>
      <c r="G119" s="105" t="s">
        <v>261</v>
      </c>
      <c r="H119" s="105">
        <v>440</v>
      </c>
      <c r="I119" s="105" t="s">
        <v>314</v>
      </c>
      <c r="J119" s="105" t="s">
        <v>169</v>
      </c>
      <c r="K119" s="107">
        <v>1000</v>
      </c>
      <c r="L119" s="108">
        <v>300</v>
      </c>
      <c r="M119" s="109">
        <v>295</v>
      </c>
      <c r="N119" s="105" t="s">
        <v>329</v>
      </c>
      <c r="O119" s="105" t="s">
        <v>72</v>
      </c>
      <c r="P119" s="107">
        <v>4713717050</v>
      </c>
      <c r="Q119" s="108">
        <v>1</v>
      </c>
      <c r="R119" s="110">
        <v>44197</v>
      </c>
      <c r="S119" s="111">
        <v>12</v>
      </c>
      <c r="T119" s="104" t="s">
        <v>143</v>
      </c>
      <c r="U119" s="112">
        <v>1</v>
      </c>
      <c r="V119" s="112">
        <v>1</v>
      </c>
      <c r="W119" s="112" t="s">
        <v>330</v>
      </c>
      <c r="X119" s="81">
        <f t="shared" si="6"/>
        <v>1</v>
      </c>
      <c r="Y119" s="107">
        <v>0</v>
      </c>
      <c r="Z119" s="107">
        <v>4713734050</v>
      </c>
      <c r="AA119" s="107">
        <v>4713717050</v>
      </c>
      <c r="AB119" s="107">
        <v>0</v>
      </c>
      <c r="AC119" s="107">
        <v>0</v>
      </c>
      <c r="AD119" s="107">
        <v>4713717050</v>
      </c>
      <c r="AE119" s="113">
        <v>3120000000</v>
      </c>
      <c r="AF119" s="81">
        <f t="shared" si="9"/>
        <v>0.66189802376873685</v>
      </c>
      <c r="AG119" s="113"/>
      <c r="AH119" s="113"/>
      <c r="AI119" s="113"/>
      <c r="AJ119" s="114">
        <f t="shared" si="10"/>
        <v>3120000000</v>
      </c>
      <c r="AK119" s="81">
        <f t="shared" si="11"/>
        <v>0.66189802376873685</v>
      </c>
      <c r="AL119" s="115"/>
      <c r="AM119" s="115"/>
    </row>
    <row r="120" spans="1:39" ht="12.75" customHeight="1" x14ac:dyDescent="0.3">
      <c r="A120" s="104" t="s">
        <v>135</v>
      </c>
      <c r="B120" s="105" t="s">
        <v>136</v>
      </c>
      <c r="C120" s="105" t="s">
        <v>67</v>
      </c>
      <c r="D120" s="106" t="str">
        <f t="shared" si="7"/>
        <v>45</v>
      </c>
      <c r="E120" s="106" t="str">
        <f t="shared" si="8"/>
        <v>4501</v>
      </c>
      <c r="F120" s="105" t="s">
        <v>260</v>
      </c>
      <c r="G120" s="105" t="s">
        <v>261</v>
      </c>
      <c r="H120" s="105">
        <v>440</v>
      </c>
      <c r="I120" s="105" t="s">
        <v>314</v>
      </c>
      <c r="J120" s="105" t="s">
        <v>169</v>
      </c>
      <c r="K120" s="107">
        <v>1000</v>
      </c>
      <c r="L120" s="108">
        <v>300</v>
      </c>
      <c r="M120" s="109">
        <v>295</v>
      </c>
      <c r="N120" s="105" t="s">
        <v>331</v>
      </c>
      <c r="O120" s="105" t="s">
        <v>72</v>
      </c>
      <c r="P120" s="107">
        <v>1000</v>
      </c>
      <c r="Q120" s="108">
        <v>0</v>
      </c>
      <c r="R120" s="110">
        <v>44197</v>
      </c>
      <c r="S120" s="111">
        <v>12</v>
      </c>
      <c r="T120" s="104" t="s">
        <v>143</v>
      </c>
      <c r="U120" s="112">
        <v>0</v>
      </c>
      <c r="V120" s="112"/>
      <c r="W120" s="112"/>
      <c r="X120" s="81"/>
      <c r="Y120" s="107">
        <v>0</v>
      </c>
      <c r="Z120" s="107">
        <v>4713734050</v>
      </c>
      <c r="AA120" s="107">
        <v>1000</v>
      </c>
      <c r="AB120" s="107">
        <v>0</v>
      </c>
      <c r="AC120" s="107">
        <v>0</v>
      </c>
      <c r="AD120" s="107">
        <v>1000</v>
      </c>
      <c r="AE120" s="113"/>
      <c r="AF120" s="81">
        <f t="shared" si="9"/>
        <v>0</v>
      </c>
      <c r="AG120" s="113"/>
      <c r="AH120" s="113"/>
      <c r="AI120" s="113"/>
      <c r="AJ120" s="114">
        <f t="shared" si="10"/>
        <v>0</v>
      </c>
      <c r="AK120" s="81">
        <f t="shared" si="11"/>
        <v>0</v>
      </c>
      <c r="AL120" s="115"/>
      <c r="AM120" s="115"/>
    </row>
    <row r="121" spans="1:39" ht="12.75" customHeight="1" x14ac:dyDescent="0.3">
      <c r="A121" s="104" t="s">
        <v>135</v>
      </c>
      <c r="B121" s="105" t="s">
        <v>136</v>
      </c>
      <c r="C121" s="105" t="s">
        <v>67</v>
      </c>
      <c r="D121" s="106" t="str">
        <f t="shared" si="7"/>
        <v>45</v>
      </c>
      <c r="E121" s="106" t="str">
        <f t="shared" si="8"/>
        <v>4501</v>
      </c>
      <c r="F121" s="105" t="s">
        <v>260</v>
      </c>
      <c r="G121" s="105" t="s">
        <v>261</v>
      </c>
      <c r="H121" s="105">
        <v>440</v>
      </c>
      <c r="I121" s="105" t="s">
        <v>314</v>
      </c>
      <c r="J121" s="105" t="s">
        <v>169</v>
      </c>
      <c r="K121" s="107">
        <v>1000</v>
      </c>
      <c r="L121" s="108">
        <v>300</v>
      </c>
      <c r="M121" s="109">
        <v>295</v>
      </c>
      <c r="N121" s="105" t="s">
        <v>332</v>
      </c>
      <c r="O121" s="105" t="s">
        <v>72</v>
      </c>
      <c r="P121" s="107">
        <v>1000</v>
      </c>
      <c r="Q121" s="108">
        <v>0</v>
      </c>
      <c r="R121" s="110">
        <v>44197</v>
      </c>
      <c r="S121" s="111">
        <v>12</v>
      </c>
      <c r="T121" s="104" t="s">
        <v>143</v>
      </c>
      <c r="U121" s="112">
        <v>0</v>
      </c>
      <c r="V121" s="112"/>
      <c r="W121" s="112"/>
      <c r="X121" s="81"/>
      <c r="Y121" s="107">
        <v>0</v>
      </c>
      <c r="Z121" s="107">
        <v>4713734050</v>
      </c>
      <c r="AA121" s="107">
        <v>1000</v>
      </c>
      <c r="AB121" s="107">
        <v>0</v>
      </c>
      <c r="AC121" s="107">
        <v>0</v>
      </c>
      <c r="AD121" s="107">
        <v>1000</v>
      </c>
      <c r="AE121" s="113"/>
      <c r="AF121" s="81">
        <f t="shared" si="9"/>
        <v>0</v>
      </c>
      <c r="AG121" s="113"/>
      <c r="AH121" s="113"/>
      <c r="AI121" s="113"/>
      <c r="AJ121" s="114">
        <f t="shared" si="10"/>
        <v>0</v>
      </c>
      <c r="AK121" s="81">
        <f t="shared" si="11"/>
        <v>0</v>
      </c>
      <c r="AL121" s="115"/>
      <c r="AM121" s="115"/>
    </row>
    <row r="122" spans="1:39" ht="12.75" customHeight="1" x14ac:dyDescent="0.3">
      <c r="A122" s="104" t="s">
        <v>135</v>
      </c>
      <c r="B122" s="105" t="s">
        <v>136</v>
      </c>
      <c r="C122" s="105" t="s">
        <v>67</v>
      </c>
      <c r="D122" s="106" t="str">
        <f t="shared" si="7"/>
        <v>45</v>
      </c>
      <c r="E122" s="106" t="str">
        <f t="shared" si="8"/>
        <v>4501</v>
      </c>
      <c r="F122" s="105" t="s">
        <v>260</v>
      </c>
      <c r="G122" s="105" t="s">
        <v>261</v>
      </c>
      <c r="H122" s="105">
        <v>440</v>
      </c>
      <c r="I122" s="105" t="s">
        <v>314</v>
      </c>
      <c r="J122" s="105" t="s">
        <v>169</v>
      </c>
      <c r="K122" s="107">
        <v>1000</v>
      </c>
      <c r="L122" s="108">
        <v>300</v>
      </c>
      <c r="M122" s="109">
        <v>295</v>
      </c>
      <c r="N122" s="105" t="s">
        <v>333</v>
      </c>
      <c r="O122" s="105" t="s">
        <v>72</v>
      </c>
      <c r="P122" s="107">
        <v>1000</v>
      </c>
      <c r="Q122" s="108">
        <v>0</v>
      </c>
      <c r="R122" s="110">
        <v>44197</v>
      </c>
      <c r="S122" s="111">
        <v>12</v>
      </c>
      <c r="T122" s="104" t="s">
        <v>143</v>
      </c>
      <c r="U122" s="112">
        <v>0</v>
      </c>
      <c r="V122" s="112"/>
      <c r="W122" s="112"/>
      <c r="X122" s="81"/>
      <c r="Y122" s="107">
        <v>0</v>
      </c>
      <c r="Z122" s="107">
        <v>4713734050</v>
      </c>
      <c r="AA122" s="107">
        <v>1000</v>
      </c>
      <c r="AB122" s="107">
        <v>0</v>
      </c>
      <c r="AC122" s="107">
        <v>0</v>
      </c>
      <c r="AD122" s="107">
        <v>1000</v>
      </c>
      <c r="AE122" s="113"/>
      <c r="AF122" s="81">
        <f t="shared" si="9"/>
        <v>0</v>
      </c>
      <c r="AG122" s="113"/>
      <c r="AH122" s="113"/>
      <c r="AI122" s="113"/>
      <c r="AJ122" s="114">
        <f t="shared" si="10"/>
        <v>0</v>
      </c>
      <c r="AK122" s="81">
        <f t="shared" si="11"/>
        <v>0</v>
      </c>
      <c r="AL122" s="115"/>
      <c r="AM122" s="115"/>
    </row>
    <row r="123" spans="1:39" ht="12.75" customHeight="1" x14ac:dyDescent="0.3">
      <c r="A123" s="104" t="s">
        <v>135</v>
      </c>
      <c r="B123" s="105" t="s">
        <v>136</v>
      </c>
      <c r="C123" s="105" t="s">
        <v>67</v>
      </c>
      <c r="D123" s="106" t="str">
        <f t="shared" si="7"/>
        <v>45</v>
      </c>
      <c r="E123" s="106" t="str">
        <f t="shared" si="8"/>
        <v>4501</v>
      </c>
      <c r="F123" s="105" t="s">
        <v>260</v>
      </c>
      <c r="G123" s="105" t="s">
        <v>268</v>
      </c>
      <c r="H123" s="105">
        <v>440</v>
      </c>
      <c r="I123" s="105" t="s">
        <v>314</v>
      </c>
      <c r="J123" s="105" t="s">
        <v>169</v>
      </c>
      <c r="K123" s="107">
        <v>1000</v>
      </c>
      <c r="L123" s="108">
        <v>300</v>
      </c>
      <c r="M123" s="109">
        <v>295</v>
      </c>
      <c r="N123" s="105" t="s">
        <v>334</v>
      </c>
      <c r="O123" s="105" t="s">
        <v>72</v>
      </c>
      <c r="P123" s="107">
        <v>1000</v>
      </c>
      <c r="Q123" s="108">
        <v>0</v>
      </c>
      <c r="R123" s="110">
        <v>44197</v>
      </c>
      <c r="S123" s="111">
        <v>12</v>
      </c>
      <c r="T123" s="104" t="s">
        <v>143</v>
      </c>
      <c r="U123" s="112">
        <v>0</v>
      </c>
      <c r="V123" s="112"/>
      <c r="W123" s="112"/>
      <c r="X123" s="81"/>
      <c r="Y123" s="107">
        <v>0</v>
      </c>
      <c r="Z123" s="107">
        <v>620236716</v>
      </c>
      <c r="AA123" s="107">
        <v>1000</v>
      </c>
      <c r="AB123" s="107">
        <v>0</v>
      </c>
      <c r="AC123" s="107">
        <v>0</v>
      </c>
      <c r="AD123" s="107">
        <v>1000</v>
      </c>
      <c r="AE123" s="113"/>
      <c r="AF123" s="81">
        <f t="shared" si="9"/>
        <v>0</v>
      </c>
      <c r="AG123" s="113"/>
      <c r="AH123" s="113"/>
      <c r="AI123" s="113"/>
      <c r="AJ123" s="114">
        <f t="shared" si="10"/>
        <v>0</v>
      </c>
      <c r="AK123" s="81">
        <f t="shared" si="11"/>
        <v>0</v>
      </c>
      <c r="AL123" s="115"/>
      <c r="AM123" s="115"/>
    </row>
    <row r="124" spans="1:39" ht="12.75" customHeight="1" x14ac:dyDescent="0.3">
      <c r="A124" s="104" t="s">
        <v>135</v>
      </c>
      <c r="B124" s="105" t="s">
        <v>136</v>
      </c>
      <c r="C124" s="105" t="s">
        <v>67</v>
      </c>
      <c r="D124" s="106" t="str">
        <f t="shared" si="7"/>
        <v>45</v>
      </c>
      <c r="E124" s="106" t="str">
        <f t="shared" si="8"/>
        <v>4501</v>
      </c>
      <c r="F124" s="105" t="s">
        <v>260</v>
      </c>
      <c r="G124" s="105" t="s">
        <v>268</v>
      </c>
      <c r="H124" s="105">
        <v>440</v>
      </c>
      <c r="I124" s="105" t="s">
        <v>314</v>
      </c>
      <c r="J124" s="105" t="s">
        <v>169</v>
      </c>
      <c r="K124" s="107">
        <v>1000</v>
      </c>
      <c r="L124" s="108">
        <v>300</v>
      </c>
      <c r="M124" s="109">
        <v>295</v>
      </c>
      <c r="N124" s="105" t="s">
        <v>335</v>
      </c>
      <c r="O124" s="105" t="s">
        <v>72</v>
      </c>
      <c r="P124" s="107">
        <v>1000</v>
      </c>
      <c r="Q124" s="108">
        <v>0</v>
      </c>
      <c r="R124" s="110">
        <v>44197</v>
      </c>
      <c r="S124" s="111">
        <v>12</v>
      </c>
      <c r="T124" s="104" t="s">
        <v>143</v>
      </c>
      <c r="U124" s="112">
        <v>0</v>
      </c>
      <c r="V124" s="112"/>
      <c r="W124" s="112"/>
      <c r="X124" s="81"/>
      <c r="Y124" s="107">
        <v>0</v>
      </c>
      <c r="Z124" s="107">
        <v>620236716</v>
      </c>
      <c r="AA124" s="107">
        <v>1000</v>
      </c>
      <c r="AB124" s="107">
        <v>0</v>
      </c>
      <c r="AC124" s="107">
        <v>0</v>
      </c>
      <c r="AD124" s="107">
        <v>1000</v>
      </c>
      <c r="AE124" s="113"/>
      <c r="AF124" s="81">
        <f t="shared" si="9"/>
        <v>0</v>
      </c>
      <c r="AG124" s="113"/>
      <c r="AH124" s="113"/>
      <c r="AI124" s="113"/>
      <c r="AJ124" s="114">
        <f t="shared" si="10"/>
        <v>0</v>
      </c>
      <c r="AK124" s="81">
        <f t="shared" si="11"/>
        <v>0</v>
      </c>
      <c r="AL124" s="115"/>
      <c r="AM124" s="115"/>
    </row>
    <row r="125" spans="1:39" ht="12.75" customHeight="1" x14ac:dyDescent="0.3">
      <c r="A125" s="104" t="s">
        <v>135</v>
      </c>
      <c r="B125" s="105" t="s">
        <v>136</v>
      </c>
      <c r="C125" s="105" t="s">
        <v>67</v>
      </c>
      <c r="D125" s="106" t="str">
        <f t="shared" si="7"/>
        <v>45</v>
      </c>
      <c r="E125" s="106" t="str">
        <f t="shared" si="8"/>
        <v>4501</v>
      </c>
      <c r="F125" s="105" t="s">
        <v>260</v>
      </c>
      <c r="G125" s="105" t="s">
        <v>268</v>
      </c>
      <c r="H125" s="105">
        <v>440</v>
      </c>
      <c r="I125" s="105" t="s">
        <v>314</v>
      </c>
      <c r="J125" s="105" t="s">
        <v>169</v>
      </c>
      <c r="K125" s="107">
        <v>1000</v>
      </c>
      <c r="L125" s="108">
        <v>300</v>
      </c>
      <c r="M125" s="109">
        <v>295</v>
      </c>
      <c r="N125" s="105" t="s">
        <v>336</v>
      </c>
      <c r="O125" s="105" t="s">
        <v>72</v>
      </c>
      <c r="P125" s="107">
        <v>1000</v>
      </c>
      <c r="Q125" s="108">
        <v>0</v>
      </c>
      <c r="R125" s="110">
        <v>44197</v>
      </c>
      <c r="S125" s="111">
        <v>12</v>
      </c>
      <c r="T125" s="104" t="s">
        <v>143</v>
      </c>
      <c r="U125" s="112">
        <v>0</v>
      </c>
      <c r="V125" s="112"/>
      <c r="W125" s="112"/>
      <c r="X125" s="81"/>
      <c r="Y125" s="107">
        <v>0</v>
      </c>
      <c r="Z125" s="107">
        <v>620236716</v>
      </c>
      <c r="AA125" s="107">
        <v>1000</v>
      </c>
      <c r="AB125" s="107">
        <v>0</v>
      </c>
      <c r="AC125" s="107">
        <v>0</v>
      </c>
      <c r="AD125" s="107">
        <v>1000</v>
      </c>
      <c r="AE125" s="113"/>
      <c r="AF125" s="81">
        <f t="shared" si="9"/>
        <v>0</v>
      </c>
      <c r="AG125" s="113"/>
      <c r="AH125" s="113"/>
      <c r="AI125" s="113"/>
      <c r="AJ125" s="114">
        <f t="shared" si="10"/>
        <v>0</v>
      </c>
      <c r="AK125" s="81">
        <f t="shared" si="11"/>
        <v>0</v>
      </c>
      <c r="AL125" s="115"/>
      <c r="AM125" s="115"/>
    </row>
    <row r="126" spans="1:39" ht="12.75" customHeight="1" x14ac:dyDescent="0.3">
      <c r="A126" s="104" t="s">
        <v>135</v>
      </c>
      <c r="B126" s="105" t="s">
        <v>136</v>
      </c>
      <c r="C126" s="105" t="s">
        <v>67</v>
      </c>
      <c r="D126" s="106" t="str">
        <f t="shared" si="7"/>
        <v>45</v>
      </c>
      <c r="E126" s="106" t="str">
        <f t="shared" si="8"/>
        <v>4501</v>
      </c>
      <c r="F126" s="105" t="s">
        <v>260</v>
      </c>
      <c r="G126" s="105" t="s">
        <v>268</v>
      </c>
      <c r="H126" s="105">
        <v>440</v>
      </c>
      <c r="I126" s="105" t="s">
        <v>314</v>
      </c>
      <c r="J126" s="105" t="s">
        <v>169</v>
      </c>
      <c r="K126" s="107">
        <v>1000</v>
      </c>
      <c r="L126" s="108">
        <v>300</v>
      </c>
      <c r="M126" s="109">
        <v>295</v>
      </c>
      <c r="N126" s="105" t="s">
        <v>337</v>
      </c>
      <c r="O126" s="105" t="s">
        <v>72</v>
      </c>
      <c r="P126" s="107">
        <v>1000</v>
      </c>
      <c r="Q126" s="108">
        <v>0</v>
      </c>
      <c r="R126" s="110">
        <v>44197</v>
      </c>
      <c r="S126" s="111">
        <v>12</v>
      </c>
      <c r="T126" s="104" t="s">
        <v>143</v>
      </c>
      <c r="U126" s="112">
        <v>0</v>
      </c>
      <c r="V126" s="112"/>
      <c r="W126" s="112"/>
      <c r="X126" s="81"/>
      <c r="Y126" s="107">
        <v>0</v>
      </c>
      <c r="Z126" s="107">
        <v>620236716</v>
      </c>
      <c r="AA126" s="107">
        <v>1000</v>
      </c>
      <c r="AB126" s="107">
        <v>0</v>
      </c>
      <c r="AC126" s="107">
        <v>0</v>
      </c>
      <c r="AD126" s="107">
        <v>1000</v>
      </c>
      <c r="AE126" s="113"/>
      <c r="AF126" s="81">
        <f t="shared" si="9"/>
        <v>0</v>
      </c>
      <c r="AG126" s="113"/>
      <c r="AH126" s="113"/>
      <c r="AI126" s="113"/>
      <c r="AJ126" s="114">
        <f t="shared" si="10"/>
        <v>0</v>
      </c>
      <c r="AK126" s="81">
        <f t="shared" si="11"/>
        <v>0</v>
      </c>
      <c r="AL126" s="115"/>
      <c r="AM126" s="115"/>
    </row>
    <row r="127" spans="1:39" ht="12.75" customHeight="1" x14ac:dyDescent="0.3">
      <c r="A127" s="104" t="s">
        <v>135</v>
      </c>
      <c r="B127" s="105" t="s">
        <v>136</v>
      </c>
      <c r="C127" s="105" t="s">
        <v>67</v>
      </c>
      <c r="D127" s="106" t="str">
        <f t="shared" si="7"/>
        <v>45</v>
      </c>
      <c r="E127" s="106" t="str">
        <f t="shared" si="8"/>
        <v>4501</v>
      </c>
      <c r="F127" s="105" t="s">
        <v>260</v>
      </c>
      <c r="G127" s="105" t="s">
        <v>268</v>
      </c>
      <c r="H127" s="105">
        <v>440</v>
      </c>
      <c r="I127" s="105" t="s">
        <v>314</v>
      </c>
      <c r="J127" s="105" t="s">
        <v>169</v>
      </c>
      <c r="K127" s="107">
        <v>1000</v>
      </c>
      <c r="L127" s="108">
        <v>300</v>
      </c>
      <c r="M127" s="109">
        <v>295</v>
      </c>
      <c r="N127" s="105" t="s">
        <v>338</v>
      </c>
      <c r="O127" s="105" t="s">
        <v>72</v>
      </c>
      <c r="P127" s="107">
        <v>1000</v>
      </c>
      <c r="Q127" s="108">
        <v>0</v>
      </c>
      <c r="R127" s="110">
        <v>44197</v>
      </c>
      <c r="S127" s="111">
        <v>12</v>
      </c>
      <c r="T127" s="104" t="s">
        <v>143</v>
      </c>
      <c r="U127" s="112">
        <v>0</v>
      </c>
      <c r="V127" s="112"/>
      <c r="W127" s="112"/>
      <c r="X127" s="81"/>
      <c r="Y127" s="107">
        <v>0</v>
      </c>
      <c r="Z127" s="107">
        <v>620236716</v>
      </c>
      <c r="AA127" s="107">
        <v>1000</v>
      </c>
      <c r="AB127" s="107">
        <v>0</v>
      </c>
      <c r="AC127" s="107">
        <v>0</v>
      </c>
      <c r="AD127" s="107">
        <v>1000</v>
      </c>
      <c r="AE127" s="113"/>
      <c r="AF127" s="81">
        <f t="shared" si="9"/>
        <v>0</v>
      </c>
      <c r="AG127" s="113"/>
      <c r="AH127" s="113"/>
      <c r="AI127" s="113"/>
      <c r="AJ127" s="114">
        <f t="shared" si="10"/>
        <v>0</v>
      </c>
      <c r="AK127" s="81">
        <f t="shared" si="11"/>
        <v>0</v>
      </c>
      <c r="AL127" s="115"/>
      <c r="AM127" s="115"/>
    </row>
    <row r="128" spans="1:39" ht="12.75" customHeight="1" x14ac:dyDescent="0.3">
      <c r="A128" s="104" t="s">
        <v>135</v>
      </c>
      <c r="B128" s="105" t="s">
        <v>136</v>
      </c>
      <c r="C128" s="105" t="s">
        <v>67</v>
      </c>
      <c r="D128" s="106" t="str">
        <f t="shared" si="7"/>
        <v>45</v>
      </c>
      <c r="E128" s="106" t="str">
        <f t="shared" si="8"/>
        <v>4501</v>
      </c>
      <c r="F128" s="105" t="s">
        <v>260</v>
      </c>
      <c r="G128" s="105" t="s">
        <v>268</v>
      </c>
      <c r="H128" s="105">
        <v>440</v>
      </c>
      <c r="I128" s="105" t="s">
        <v>314</v>
      </c>
      <c r="J128" s="105" t="s">
        <v>169</v>
      </c>
      <c r="K128" s="107">
        <v>1000</v>
      </c>
      <c r="L128" s="108">
        <v>300</v>
      </c>
      <c r="M128" s="109">
        <v>295</v>
      </c>
      <c r="N128" s="105" t="s">
        <v>339</v>
      </c>
      <c r="O128" s="105" t="s">
        <v>72</v>
      </c>
      <c r="P128" s="107">
        <v>1000</v>
      </c>
      <c r="Q128" s="108">
        <v>0</v>
      </c>
      <c r="R128" s="110">
        <v>44197</v>
      </c>
      <c r="S128" s="111">
        <v>12</v>
      </c>
      <c r="T128" s="104" t="s">
        <v>143</v>
      </c>
      <c r="U128" s="112">
        <v>0</v>
      </c>
      <c r="V128" s="112"/>
      <c r="W128" s="112"/>
      <c r="X128" s="81"/>
      <c r="Y128" s="107">
        <v>0</v>
      </c>
      <c r="Z128" s="107">
        <v>620236716</v>
      </c>
      <c r="AA128" s="107">
        <v>1000</v>
      </c>
      <c r="AB128" s="107">
        <v>0</v>
      </c>
      <c r="AC128" s="107">
        <v>0</v>
      </c>
      <c r="AD128" s="107">
        <v>1000</v>
      </c>
      <c r="AE128" s="113"/>
      <c r="AF128" s="81">
        <f t="shared" si="9"/>
        <v>0</v>
      </c>
      <c r="AG128" s="113"/>
      <c r="AH128" s="113"/>
      <c r="AI128" s="113"/>
      <c r="AJ128" s="114">
        <f t="shared" si="10"/>
        <v>0</v>
      </c>
      <c r="AK128" s="81">
        <f t="shared" si="11"/>
        <v>0</v>
      </c>
      <c r="AL128" s="115"/>
      <c r="AM128" s="115"/>
    </row>
    <row r="129" spans="1:39" ht="12.75" customHeight="1" x14ac:dyDescent="0.3">
      <c r="A129" s="104" t="s">
        <v>135</v>
      </c>
      <c r="B129" s="105" t="s">
        <v>136</v>
      </c>
      <c r="C129" s="105" t="s">
        <v>67</v>
      </c>
      <c r="D129" s="106" t="str">
        <f t="shared" si="7"/>
        <v>45</v>
      </c>
      <c r="E129" s="106" t="str">
        <f t="shared" si="8"/>
        <v>4501</v>
      </c>
      <c r="F129" s="105" t="s">
        <v>260</v>
      </c>
      <c r="G129" s="105" t="s">
        <v>268</v>
      </c>
      <c r="H129" s="105">
        <v>440</v>
      </c>
      <c r="I129" s="105" t="s">
        <v>314</v>
      </c>
      <c r="J129" s="105" t="s">
        <v>169</v>
      </c>
      <c r="K129" s="107">
        <v>1000</v>
      </c>
      <c r="L129" s="108">
        <v>300</v>
      </c>
      <c r="M129" s="109">
        <v>295</v>
      </c>
      <c r="N129" s="105" t="s">
        <v>340</v>
      </c>
      <c r="O129" s="105" t="s">
        <v>72</v>
      </c>
      <c r="P129" s="107">
        <v>1000</v>
      </c>
      <c r="Q129" s="108">
        <v>0</v>
      </c>
      <c r="R129" s="110">
        <v>44197</v>
      </c>
      <c r="S129" s="111">
        <v>12</v>
      </c>
      <c r="T129" s="104" t="s">
        <v>143</v>
      </c>
      <c r="U129" s="112">
        <v>0</v>
      </c>
      <c r="V129" s="112"/>
      <c r="W129" s="112"/>
      <c r="X129" s="81"/>
      <c r="Y129" s="107">
        <v>0</v>
      </c>
      <c r="Z129" s="107">
        <v>620236716</v>
      </c>
      <c r="AA129" s="107">
        <v>1000</v>
      </c>
      <c r="AB129" s="107">
        <v>0</v>
      </c>
      <c r="AC129" s="107">
        <v>0</v>
      </c>
      <c r="AD129" s="107">
        <v>1000</v>
      </c>
      <c r="AE129" s="113"/>
      <c r="AF129" s="81">
        <f t="shared" si="9"/>
        <v>0</v>
      </c>
      <c r="AG129" s="113"/>
      <c r="AH129" s="113"/>
      <c r="AI129" s="113"/>
      <c r="AJ129" s="114">
        <f t="shared" si="10"/>
        <v>0</v>
      </c>
      <c r="AK129" s="81">
        <f t="shared" si="11"/>
        <v>0</v>
      </c>
      <c r="AL129" s="115"/>
      <c r="AM129" s="115"/>
    </row>
    <row r="130" spans="1:39" ht="12.75" customHeight="1" x14ac:dyDescent="0.3">
      <c r="A130" s="104" t="s">
        <v>135</v>
      </c>
      <c r="B130" s="105" t="s">
        <v>136</v>
      </c>
      <c r="C130" s="105" t="s">
        <v>67</v>
      </c>
      <c r="D130" s="106" t="str">
        <f t="shared" si="7"/>
        <v>45</v>
      </c>
      <c r="E130" s="106" t="str">
        <f t="shared" si="8"/>
        <v>4501</v>
      </c>
      <c r="F130" s="105" t="s">
        <v>260</v>
      </c>
      <c r="G130" s="105" t="s">
        <v>268</v>
      </c>
      <c r="H130" s="105">
        <v>440</v>
      </c>
      <c r="I130" s="105" t="s">
        <v>314</v>
      </c>
      <c r="J130" s="105" t="s">
        <v>169</v>
      </c>
      <c r="K130" s="107">
        <v>1000</v>
      </c>
      <c r="L130" s="108">
        <v>300</v>
      </c>
      <c r="M130" s="109">
        <v>295</v>
      </c>
      <c r="N130" s="105" t="s">
        <v>341</v>
      </c>
      <c r="O130" s="105" t="s">
        <v>72</v>
      </c>
      <c r="P130" s="107">
        <v>620220740</v>
      </c>
      <c r="Q130" s="108">
        <v>6</v>
      </c>
      <c r="R130" s="110">
        <v>44197</v>
      </c>
      <c r="S130" s="111">
        <v>12</v>
      </c>
      <c r="T130" s="104" t="s">
        <v>143</v>
      </c>
      <c r="U130" s="112">
        <v>1</v>
      </c>
      <c r="V130" s="112">
        <v>1</v>
      </c>
      <c r="W130" s="112" t="s">
        <v>342</v>
      </c>
      <c r="X130" s="81">
        <f t="shared" si="6"/>
        <v>1</v>
      </c>
      <c r="Y130" s="107">
        <v>0</v>
      </c>
      <c r="Z130" s="107">
        <v>620236716</v>
      </c>
      <c r="AA130" s="107">
        <v>620220716</v>
      </c>
      <c r="AB130" s="107">
        <v>0</v>
      </c>
      <c r="AC130" s="107">
        <v>0</v>
      </c>
      <c r="AD130" s="107">
        <v>620220716</v>
      </c>
      <c r="AE130" s="113">
        <v>605629718</v>
      </c>
      <c r="AF130" s="81">
        <f t="shared" si="9"/>
        <v>0.97647450718173046</v>
      </c>
      <c r="AG130" s="113"/>
      <c r="AH130" s="113"/>
      <c r="AI130" s="113"/>
      <c r="AJ130" s="114">
        <f t="shared" si="10"/>
        <v>605629718</v>
      </c>
      <c r="AK130" s="81">
        <f t="shared" si="11"/>
        <v>0.97647450718173046</v>
      </c>
      <c r="AL130" s="115"/>
      <c r="AM130" s="115"/>
    </row>
    <row r="131" spans="1:39" ht="12.75" customHeight="1" x14ac:dyDescent="0.3">
      <c r="A131" s="104" t="s">
        <v>135</v>
      </c>
      <c r="B131" s="105" t="s">
        <v>136</v>
      </c>
      <c r="C131" s="105" t="s">
        <v>67</v>
      </c>
      <c r="D131" s="106" t="str">
        <f t="shared" si="7"/>
        <v>45</v>
      </c>
      <c r="E131" s="106" t="str">
        <f t="shared" si="8"/>
        <v>4501</v>
      </c>
      <c r="F131" s="105" t="s">
        <v>260</v>
      </c>
      <c r="G131" s="105" t="s">
        <v>268</v>
      </c>
      <c r="H131" s="105">
        <v>440</v>
      </c>
      <c r="I131" s="105" t="s">
        <v>314</v>
      </c>
      <c r="J131" s="105" t="s">
        <v>169</v>
      </c>
      <c r="K131" s="107">
        <v>1000</v>
      </c>
      <c r="L131" s="108">
        <v>300</v>
      </c>
      <c r="M131" s="109">
        <v>295</v>
      </c>
      <c r="N131" s="105" t="s">
        <v>343</v>
      </c>
      <c r="O131" s="105" t="s">
        <v>72</v>
      </c>
      <c r="P131" s="107">
        <v>1000</v>
      </c>
      <c r="Q131" s="108">
        <v>0</v>
      </c>
      <c r="R131" s="110">
        <v>44197</v>
      </c>
      <c r="S131" s="111">
        <v>12</v>
      </c>
      <c r="T131" s="104" t="s">
        <v>143</v>
      </c>
      <c r="U131" s="112">
        <v>0</v>
      </c>
      <c r="V131" s="112"/>
      <c r="W131" s="112"/>
      <c r="X131" s="81"/>
      <c r="Y131" s="107">
        <v>0</v>
      </c>
      <c r="Z131" s="107">
        <v>620236716</v>
      </c>
      <c r="AA131" s="107">
        <v>1000</v>
      </c>
      <c r="AB131" s="107">
        <v>0</v>
      </c>
      <c r="AC131" s="107">
        <v>0</v>
      </c>
      <c r="AD131" s="107">
        <v>1000</v>
      </c>
      <c r="AE131" s="113"/>
      <c r="AF131" s="81">
        <f t="shared" si="9"/>
        <v>0</v>
      </c>
      <c r="AG131" s="113"/>
      <c r="AH131" s="113"/>
      <c r="AI131" s="113"/>
      <c r="AJ131" s="114">
        <f t="shared" si="10"/>
        <v>0</v>
      </c>
      <c r="AK131" s="81">
        <f t="shared" si="11"/>
        <v>0</v>
      </c>
      <c r="AL131" s="115"/>
      <c r="AM131" s="115"/>
    </row>
    <row r="132" spans="1:39" ht="12.75" customHeight="1" x14ac:dyDescent="0.3">
      <c r="A132" s="104" t="s">
        <v>135</v>
      </c>
      <c r="B132" s="105" t="s">
        <v>136</v>
      </c>
      <c r="C132" s="105" t="s">
        <v>67</v>
      </c>
      <c r="D132" s="106" t="str">
        <f t="shared" si="7"/>
        <v>45</v>
      </c>
      <c r="E132" s="106" t="str">
        <f t="shared" si="8"/>
        <v>4501</v>
      </c>
      <c r="F132" s="105" t="s">
        <v>260</v>
      </c>
      <c r="G132" s="105" t="s">
        <v>268</v>
      </c>
      <c r="H132" s="105">
        <v>440</v>
      </c>
      <c r="I132" s="105" t="s">
        <v>314</v>
      </c>
      <c r="J132" s="105" t="s">
        <v>169</v>
      </c>
      <c r="K132" s="107">
        <v>1000</v>
      </c>
      <c r="L132" s="108">
        <v>300</v>
      </c>
      <c r="M132" s="109">
        <v>295</v>
      </c>
      <c r="N132" s="105" t="s">
        <v>344</v>
      </c>
      <c r="O132" s="105" t="s">
        <v>72</v>
      </c>
      <c r="P132" s="107">
        <v>1000</v>
      </c>
      <c r="Q132" s="108">
        <v>0</v>
      </c>
      <c r="R132" s="110">
        <v>44197</v>
      </c>
      <c r="S132" s="111">
        <v>12</v>
      </c>
      <c r="T132" s="104" t="s">
        <v>143</v>
      </c>
      <c r="U132" s="112">
        <v>0</v>
      </c>
      <c r="V132" s="112"/>
      <c r="W132" s="112"/>
      <c r="X132" s="81"/>
      <c r="Y132" s="107">
        <v>0</v>
      </c>
      <c r="Z132" s="107">
        <v>620236716</v>
      </c>
      <c r="AA132" s="107">
        <v>1000</v>
      </c>
      <c r="AB132" s="107">
        <v>0</v>
      </c>
      <c r="AC132" s="107">
        <v>0</v>
      </c>
      <c r="AD132" s="107">
        <v>1000</v>
      </c>
      <c r="AE132" s="113"/>
      <c r="AF132" s="81">
        <f t="shared" si="9"/>
        <v>0</v>
      </c>
      <c r="AG132" s="113"/>
      <c r="AH132" s="113"/>
      <c r="AI132" s="113"/>
      <c r="AJ132" s="114">
        <f t="shared" si="10"/>
        <v>0</v>
      </c>
      <c r="AK132" s="81">
        <f t="shared" si="11"/>
        <v>0</v>
      </c>
      <c r="AL132" s="115"/>
      <c r="AM132" s="115"/>
    </row>
    <row r="133" spans="1:39" ht="12.75" customHeight="1" x14ac:dyDescent="0.3">
      <c r="A133" s="104" t="s">
        <v>135</v>
      </c>
      <c r="B133" s="105" t="s">
        <v>136</v>
      </c>
      <c r="C133" s="105" t="s">
        <v>67</v>
      </c>
      <c r="D133" s="106" t="str">
        <f t="shared" si="7"/>
        <v>45</v>
      </c>
      <c r="E133" s="106" t="str">
        <f t="shared" si="8"/>
        <v>4501</v>
      </c>
      <c r="F133" s="105" t="s">
        <v>260</v>
      </c>
      <c r="G133" s="105" t="s">
        <v>268</v>
      </c>
      <c r="H133" s="105">
        <v>440</v>
      </c>
      <c r="I133" s="105" t="s">
        <v>314</v>
      </c>
      <c r="J133" s="105" t="s">
        <v>169</v>
      </c>
      <c r="K133" s="107">
        <v>1000</v>
      </c>
      <c r="L133" s="108">
        <v>300</v>
      </c>
      <c r="M133" s="109">
        <v>295</v>
      </c>
      <c r="N133" s="105" t="s">
        <v>345</v>
      </c>
      <c r="O133" s="105" t="s">
        <v>72</v>
      </c>
      <c r="P133" s="107">
        <v>1000</v>
      </c>
      <c r="Q133" s="108">
        <v>0</v>
      </c>
      <c r="R133" s="110">
        <v>44197</v>
      </c>
      <c r="S133" s="111">
        <v>12</v>
      </c>
      <c r="T133" s="104" t="s">
        <v>143</v>
      </c>
      <c r="U133" s="112">
        <v>0</v>
      </c>
      <c r="V133" s="112"/>
      <c r="W133" s="112"/>
      <c r="X133" s="81"/>
      <c r="Y133" s="107">
        <v>0</v>
      </c>
      <c r="Z133" s="107">
        <v>620236716</v>
      </c>
      <c r="AA133" s="107">
        <v>1000</v>
      </c>
      <c r="AB133" s="107">
        <v>0</v>
      </c>
      <c r="AC133" s="107">
        <v>0</v>
      </c>
      <c r="AD133" s="107">
        <v>1000</v>
      </c>
      <c r="AE133" s="113"/>
      <c r="AF133" s="81">
        <f t="shared" si="9"/>
        <v>0</v>
      </c>
      <c r="AG133" s="113"/>
      <c r="AH133" s="113"/>
      <c r="AI133" s="113"/>
      <c r="AJ133" s="114">
        <f t="shared" si="10"/>
        <v>0</v>
      </c>
      <c r="AK133" s="81">
        <f t="shared" si="11"/>
        <v>0</v>
      </c>
      <c r="AL133" s="115"/>
      <c r="AM133" s="115"/>
    </row>
    <row r="134" spans="1:39" ht="12.75" customHeight="1" x14ac:dyDescent="0.3">
      <c r="A134" s="104" t="s">
        <v>135</v>
      </c>
      <c r="B134" s="105" t="s">
        <v>136</v>
      </c>
      <c r="C134" s="105" t="s">
        <v>67</v>
      </c>
      <c r="D134" s="106" t="str">
        <f t="shared" si="7"/>
        <v>45</v>
      </c>
      <c r="E134" s="106" t="str">
        <f t="shared" si="8"/>
        <v>4501</v>
      </c>
      <c r="F134" s="105" t="s">
        <v>260</v>
      </c>
      <c r="G134" s="105" t="s">
        <v>268</v>
      </c>
      <c r="H134" s="105">
        <v>440</v>
      </c>
      <c r="I134" s="105" t="s">
        <v>314</v>
      </c>
      <c r="J134" s="105" t="s">
        <v>169</v>
      </c>
      <c r="K134" s="107">
        <v>1000</v>
      </c>
      <c r="L134" s="108">
        <v>300</v>
      </c>
      <c r="M134" s="109">
        <v>295</v>
      </c>
      <c r="N134" s="105" t="s">
        <v>346</v>
      </c>
      <c r="O134" s="105" t="s">
        <v>72</v>
      </c>
      <c r="P134" s="107">
        <v>1000</v>
      </c>
      <c r="Q134" s="108">
        <v>0</v>
      </c>
      <c r="R134" s="110">
        <v>44197</v>
      </c>
      <c r="S134" s="111">
        <v>12</v>
      </c>
      <c r="T134" s="104" t="s">
        <v>143</v>
      </c>
      <c r="U134" s="112">
        <v>0</v>
      </c>
      <c r="V134" s="112"/>
      <c r="W134" s="112"/>
      <c r="X134" s="81"/>
      <c r="Y134" s="107">
        <v>0</v>
      </c>
      <c r="Z134" s="107">
        <v>620236716</v>
      </c>
      <c r="AA134" s="107">
        <v>1000</v>
      </c>
      <c r="AB134" s="107">
        <v>0</v>
      </c>
      <c r="AC134" s="107">
        <v>0</v>
      </c>
      <c r="AD134" s="107">
        <v>1000</v>
      </c>
      <c r="AE134" s="113"/>
      <c r="AF134" s="81">
        <f t="shared" si="9"/>
        <v>0</v>
      </c>
      <c r="AG134" s="113"/>
      <c r="AH134" s="113"/>
      <c r="AI134" s="113"/>
      <c r="AJ134" s="114">
        <f t="shared" si="10"/>
        <v>0</v>
      </c>
      <c r="AK134" s="81">
        <f t="shared" si="11"/>
        <v>0</v>
      </c>
      <c r="AL134" s="115"/>
      <c r="AM134" s="115"/>
    </row>
    <row r="135" spans="1:39" ht="12.75" customHeight="1" x14ac:dyDescent="0.3">
      <c r="A135" s="104" t="s">
        <v>135</v>
      </c>
      <c r="B135" s="105" t="s">
        <v>136</v>
      </c>
      <c r="C135" s="105" t="s">
        <v>67</v>
      </c>
      <c r="D135" s="106" t="str">
        <f t="shared" si="7"/>
        <v>45</v>
      </c>
      <c r="E135" s="106" t="str">
        <f t="shared" si="8"/>
        <v>4501</v>
      </c>
      <c r="F135" s="105" t="s">
        <v>260</v>
      </c>
      <c r="G135" s="105" t="s">
        <v>268</v>
      </c>
      <c r="H135" s="105">
        <v>440</v>
      </c>
      <c r="I135" s="105" t="s">
        <v>314</v>
      </c>
      <c r="J135" s="105" t="s">
        <v>169</v>
      </c>
      <c r="K135" s="107">
        <v>1000</v>
      </c>
      <c r="L135" s="108">
        <v>300</v>
      </c>
      <c r="M135" s="109">
        <v>295</v>
      </c>
      <c r="N135" s="105" t="s">
        <v>347</v>
      </c>
      <c r="O135" s="105" t="s">
        <v>72</v>
      </c>
      <c r="P135" s="107">
        <v>1000</v>
      </c>
      <c r="Q135" s="108">
        <v>0</v>
      </c>
      <c r="R135" s="110">
        <v>44197</v>
      </c>
      <c r="S135" s="111">
        <v>12</v>
      </c>
      <c r="T135" s="104" t="s">
        <v>143</v>
      </c>
      <c r="U135" s="112">
        <v>0</v>
      </c>
      <c r="V135" s="112"/>
      <c r="W135" s="112"/>
      <c r="X135" s="81"/>
      <c r="Y135" s="107">
        <v>0</v>
      </c>
      <c r="Z135" s="107">
        <v>620236716</v>
      </c>
      <c r="AA135" s="107">
        <v>1000</v>
      </c>
      <c r="AB135" s="107">
        <v>0</v>
      </c>
      <c r="AC135" s="107">
        <v>0</v>
      </c>
      <c r="AD135" s="107">
        <v>1000</v>
      </c>
      <c r="AE135" s="113"/>
      <c r="AF135" s="81">
        <f t="shared" si="9"/>
        <v>0</v>
      </c>
      <c r="AG135" s="113"/>
      <c r="AH135" s="113"/>
      <c r="AI135" s="113"/>
      <c r="AJ135" s="114">
        <f t="shared" si="10"/>
        <v>0</v>
      </c>
      <c r="AK135" s="81">
        <f t="shared" si="11"/>
        <v>0</v>
      </c>
      <c r="AL135" s="115"/>
      <c r="AM135" s="115"/>
    </row>
    <row r="136" spans="1:39" ht="12.75" customHeight="1" x14ac:dyDescent="0.3">
      <c r="A136" s="104" t="s">
        <v>135</v>
      </c>
      <c r="B136" s="105" t="s">
        <v>136</v>
      </c>
      <c r="C136" s="105" t="s">
        <v>67</v>
      </c>
      <c r="D136" s="106" t="str">
        <f t="shared" si="7"/>
        <v>45</v>
      </c>
      <c r="E136" s="106" t="str">
        <f t="shared" si="8"/>
        <v>4501</v>
      </c>
      <c r="F136" s="105" t="s">
        <v>260</v>
      </c>
      <c r="G136" s="105" t="s">
        <v>268</v>
      </c>
      <c r="H136" s="105">
        <v>440</v>
      </c>
      <c r="I136" s="105" t="s">
        <v>314</v>
      </c>
      <c r="J136" s="105" t="s">
        <v>169</v>
      </c>
      <c r="K136" s="107">
        <v>1000</v>
      </c>
      <c r="L136" s="108">
        <v>300</v>
      </c>
      <c r="M136" s="109">
        <v>295</v>
      </c>
      <c r="N136" s="105" t="s">
        <v>348</v>
      </c>
      <c r="O136" s="105" t="s">
        <v>72</v>
      </c>
      <c r="P136" s="107">
        <v>1000</v>
      </c>
      <c r="Q136" s="108">
        <v>0</v>
      </c>
      <c r="R136" s="110">
        <v>44197</v>
      </c>
      <c r="S136" s="111">
        <v>12</v>
      </c>
      <c r="T136" s="104" t="s">
        <v>265</v>
      </c>
      <c r="U136" s="112">
        <v>0</v>
      </c>
      <c r="V136" s="112"/>
      <c r="W136" s="112"/>
      <c r="X136" s="81"/>
      <c r="Y136" s="107">
        <v>0</v>
      </c>
      <c r="Z136" s="107">
        <v>620236716</v>
      </c>
      <c r="AA136" s="107">
        <v>1000</v>
      </c>
      <c r="AB136" s="107">
        <v>0</v>
      </c>
      <c r="AC136" s="107">
        <v>0</v>
      </c>
      <c r="AD136" s="107">
        <v>1000</v>
      </c>
      <c r="AE136" s="113"/>
      <c r="AF136" s="81">
        <f t="shared" si="9"/>
        <v>0</v>
      </c>
      <c r="AG136" s="113"/>
      <c r="AH136" s="113"/>
      <c r="AI136" s="113"/>
      <c r="AJ136" s="114">
        <f t="shared" si="10"/>
        <v>0</v>
      </c>
      <c r="AK136" s="81">
        <f t="shared" si="11"/>
        <v>0</v>
      </c>
      <c r="AL136" s="115"/>
      <c r="AM136" s="115"/>
    </row>
    <row r="137" spans="1:39" ht="12.75" customHeight="1" x14ac:dyDescent="0.3">
      <c r="A137" s="104" t="s">
        <v>135</v>
      </c>
      <c r="B137" s="105" t="s">
        <v>136</v>
      </c>
      <c r="C137" s="105" t="s">
        <v>67</v>
      </c>
      <c r="D137" s="106" t="str">
        <f t="shared" si="7"/>
        <v>45</v>
      </c>
      <c r="E137" s="106" t="str">
        <f t="shared" si="8"/>
        <v>4501</v>
      </c>
      <c r="F137" s="105" t="s">
        <v>260</v>
      </c>
      <c r="G137" s="105" t="s">
        <v>268</v>
      </c>
      <c r="H137" s="105">
        <v>440</v>
      </c>
      <c r="I137" s="105" t="s">
        <v>314</v>
      </c>
      <c r="J137" s="105" t="s">
        <v>169</v>
      </c>
      <c r="K137" s="107">
        <v>1000</v>
      </c>
      <c r="L137" s="108">
        <v>300</v>
      </c>
      <c r="M137" s="109">
        <v>295</v>
      </c>
      <c r="N137" s="105" t="s">
        <v>349</v>
      </c>
      <c r="O137" s="105" t="s">
        <v>72</v>
      </c>
      <c r="P137" s="107">
        <v>1000</v>
      </c>
      <c r="Q137" s="108">
        <v>0</v>
      </c>
      <c r="R137" s="110">
        <v>44197</v>
      </c>
      <c r="S137" s="111">
        <v>12</v>
      </c>
      <c r="T137" s="104" t="s">
        <v>143</v>
      </c>
      <c r="U137" s="112">
        <v>0</v>
      </c>
      <c r="V137" s="112"/>
      <c r="W137" s="112"/>
      <c r="X137" s="81"/>
      <c r="Y137" s="107">
        <v>0</v>
      </c>
      <c r="Z137" s="107">
        <v>620236716</v>
      </c>
      <c r="AA137" s="107">
        <v>1000</v>
      </c>
      <c r="AB137" s="107">
        <v>0</v>
      </c>
      <c r="AC137" s="107">
        <v>0</v>
      </c>
      <c r="AD137" s="107">
        <v>1000</v>
      </c>
      <c r="AE137" s="113"/>
      <c r="AF137" s="81">
        <f t="shared" si="9"/>
        <v>0</v>
      </c>
      <c r="AG137" s="113"/>
      <c r="AH137" s="113"/>
      <c r="AI137" s="113"/>
      <c r="AJ137" s="114">
        <f t="shared" si="10"/>
        <v>0</v>
      </c>
      <c r="AK137" s="81">
        <f t="shared" si="11"/>
        <v>0</v>
      </c>
      <c r="AL137" s="115"/>
      <c r="AM137" s="115"/>
    </row>
    <row r="138" spans="1:39" ht="12.75" customHeight="1" x14ac:dyDescent="0.3">
      <c r="A138" s="104" t="s">
        <v>135</v>
      </c>
      <c r="B138" s="105" t="s">
        <v>136</v>
      </c>
      <c r="C138" s="105" t="s">
        <v>67</v>
      </c>
      <c r="D138" s="106" t="str">
        <f t="shared" si="7"/>
        <v>45</v>
      </c>
      <c r="E138" s="106" t="str">
        <f t="shared" si="8"/>
        <v>4501</v>
      </c>
      <c r="F138" s="105" t="s">
        <v>260</v>
      </c>
      <c r="G138" s="105" t="s">
        <v>268</v>
      </c>
      <c r="H138" s="105">
        <v>440</v>
      </c>
      <c r="I138" s="105" t="s">
        <v>314</v>
      </c>
      <c r="J138" s="105" t="s">
        <v>169</v>
      </c>
      <c r="K138" s="107">
        <v>1000</v>
      </c>
      <c r="L138" s="108">
        <v>300</v>
      </c>
      <c r="M138" s="109">
        <v>295</v>
      </c>
      <c r="N138" s="105" t="s">
        <v>350</v>
      </c>
      <c r="O138" s="105" t="s">
        <v>72</v>
      </c>
      <c r="P138" s="107">
        <v>1000</v>
      </c>
      <c r="Q138" s="108">
        <v>0</v>
      </c>
      <c r="R138" s="110">
        <v>44197</v>
      </c>
      <c r="S138" s="111">
        <v>12</v>
      </c>
      <c r="T138" s="104" t="s">
        <v>143</v>
      </c>
      <c r="U138" s="112">
        <v>0</v>
      </c>
      <c r="V138" s="112"/>
      <c r="W138" s="112"/>
      <c r="X138" s="81"/>
      <c r="Y138" s="107">
        <v>0</v>
      </c>
      <c r="Z138" s="107">
        <v>620236716</v>
      </c>
      <c r="AA138" s="107">
        <v>1000</v>
      </c>
      <c r="AB138" s="107">
        <v>0</v>
      </c>
      <c r="AC138" s="107">
        <v>0</v>
      </c>
      <c r="AD138" s="107">
        <v>1000</v>
      </c>
      <c r="AE138" s="113"/>
      <c r="AF138" s="81">
        <f t="shared" si="9"/>
        <v>0</v>
      </c>
      <c r="AG138" s="113"/>
      <c r="AH138" s="113"/>
      <c r="AI138" s="113"/>
      <c r="AJ138" s="114">
        <f t="shared" si="10"/>
        <v>0</v>
      </c>
      <c r="AK138" s="81">
        <f t="shared" si="11"/>
        <v>0</v>
      </c>
      <c r="AL138" s="115"/>
      <c r="AM138" s="115"/>
    </row>
    <row r="139" spans="1:39" ht="12.75" customHeight="1" x14ac:dyDescent="0.3">
      <c r="A139" s="104" t="s">
        <v>135</v>
      </c>
      <c r="B139" s="105" t="s">
        <v>136</v>
      </c>
      <c r="C139" s="105" t="s">
        <v>67</v>
      </c>
      <c r="D139" s="106" t="str">
        <f t="shared" si="7"/>
        <v>45</v>
      </c>
      <c r="E139" s="106" t="str">
        <f t="shared" si="8"/>
        <v>4501</v>
      </c>
      <c r="F139" s="105" t="s">
        <v>260</v>
      </c>
      <c r="G139" s="105" t="s">
        <v>268</v>
      </c>
      <c r="H139" s="105">
        <v>440</v>
      </c>
      <c r="I139" s="105" t="s">
        <v>314</v>
      </c>
      <c r="J139" s="105" t="s">
        <v>169</v>
      </c>
      <c r="K139" s="107">
        <v>1000</v>
      </c>
      <c r="L139" s="108">
        <v>300</v>
      </c>
      <c r="M139" s="109">
        <v>295</v>
      </c>
      <c r="N139" s="105" t="s">
        <v>351</v>
      </c>
      <c r="O139" s="105" t="s">
        <v>72</v>
      </c>
      <c r="P139" s="107">
        <v>1000</v>
      </c>
      <c r="Q139" s="108">
        <v>0</v>
      </c>
      <c r="R139" s="110">
        <v>44197</v>
      </c>
      <c r="S139" s="111">
        <v>12</v>
      </c>
      <c r="T139" s="104" t="s">
        <v>143</v>
      </c>
      <c r="U139" s="112">
        <v>0</v>
      </c>
      <c r="V139" s="112"/>
      <c r="W139" s="112"/>
      <c r="X139" s="81"/>
      <c r="Y139" s="107">
        <v>0</v>
      </c>
      <c r="Z139" s="107">
        <v>620236716</v>
      </c>
      <c r="AA139" s="107">
        <v>1000</v>
      </c>
      <c r="AB139" s="107">
        <v>0</v>
      </c>
      <c r="AC139" s="107">
        <v>0</v>
      </c>
      <c r="AD139" s="107">
        <v>1000</v>
      </c>
      <c r="AE139" s="113"/>
      <c r="AF139" s="81">
        <f t="shared" si="9"/>
        <v>0</v>
      </c>
      <c r="AG139" s="113"/>
      <c r="AH139" s="113"/>
      <c r="AI139" s="113"/>
      <c r="AJ139" s="114">
        <f t="shared" si="10"/>
        <v>0</v>
      </c>
      <c r="AK139" s="81">
        <f t="shared" si="11"/>
        <v>0</v>
      </c>
      <c r="AL139" s="115"/>
      <c r="AM139" s="115"/>
    </row>
    <row r="140" spans="1:39" ht="12.75" customHeight="1" x14ac:dyDescent="0.3">
      <c r="A140" s="104" t="s">
        <v>135</v>
      </c>
      <c r="B140" s="105" t="s">
        <v>136</v>
      </c>
      <c r="C140" s="105" t="s">
        <v>67</v>
      </c>
      <c r="D140" s="106" t="str">
        <f t="shared" si="7"/>
        <v>45</v>
      </c>
      <c r="E140" s="106" t="str">
        <f t="shared" si="8"/>
        <v>4501</v>
      </c>
      <c r="F140" s="105" t="s">
        <v>352</v>
      </c>
      <c r="G140" s="105" t="s">
        <v>211</v>
      </c>
      <c r="H140" s="105">
        <v>440</v>
      </c>
      <c r="I140" s="105" t="s">
        <v>314</v>
      </c>
      <c r="J140" s="105" t="s">
        <v>169</v>
      </c>
      <c r="K140" s="107">
        <v>1000</v>
      </c>
      <c r="L140" s="108">
        <v>300</v>
      </c>
      <c r="M140" s="109">
        <v>295</v>
      </c>
      <c r="N140" s="105" t="s">
        <v>353</v>
      </c>
      <c r="O140" s="105" t="s">
        <v>72</v>
      </c>
      <c r="P140" s="107">
        <v>527000000</v>
      </c>
      <c r="Q140" s="108">
        <v>1</v>
      </c>
      <c r="R140" s="110">
        <v>44197</v>
      </c>
      <c r="S140" s="111">
        <v>12</v>
      </c>
      <c r="T140" s="104" t="s">
        <v>143</v>
      </c>
      <c r="U140" s="112">
        <v>1</v>
      </c>
      <c r="V140" s="112">
        <v>1</v>
      </c>
      <c r="W140" s="112" t="s">
        <v>354</v>
      </c>
      <c r="X140" s="81">
        <f t="shared" si="6"/>
        <v>1</v>
      </c>
      <c r="Y140" s="107">
        <v>0</v>
      </c>
      <c r="Z140" s="107">
        <v>1120934435</v>
      </c>
      <c r="AA140" s="107">
        <v>527000000</v>
      </c>
      <c r="AB140" s="107">
        <v>0</v>
      </c>
      <c r="AC140" s="107">
        <v>0</v>
      </c>
      <c r="AD140" s="107">
        <v>527000000</v>
      </c>
      <c r="AE140" s="113">
        <v>455780885</v>
      </c>
      <c r="AF140" s="81">
        <f t="shared" si="9"/>
        <v>0.86485936432637567</v>
      </c>
      <c r="AG140" s="113"/>
      <c r="AH140" s="113"/>
      <c r="AI140" s="113"/>
      <c r="AJ140" s="114">
        <f t="shared" si="10"/>
        <v>455780885</v>
      </c>
      <c r="AK140" s="81">
        <f t="shared" si="11"/>
        <v>0.86485936432637567</v>
      </c>
      <c r="AL140" s="115"/>
      <c r="AM140" s="115"/>
    </row>
    <row r="141" spans="1:39" ht="12.75" customHeight="1" x14ac:dyDescent="0.3">
      <c r="A141" s="104" t="s">
        <v>135</v>
      </c>
      <c r="B141" s="105" t="s">
        <v>136</v>
      </c>
      <c r="C141" s="105" t="s">
        <v>67</v>
      </c>
      <c r="D141" s="106" t="str">
        <f t="shared" si="7"/>
        <v>45</v>
      </c>
      <c r="E141" s="106" t="str">
        <f t="shared" si="8"/>
        <v>4501</v>
      </c>
      <c r="F141" s="105" t="s">
        <v>352</v>
      </c>
      <c r="G141" s="105" t="s">
        <v>211</v>
      </c>
      <c r="H141" s="105">
        <v>440</v>
      </c>
      <c r="I141" s="105" t="s">
        <v>314</v>
      </c>
      <c r="J141" s="105" t="s">
        <v>169</v>
      </c>
      <c r="K141" s="107">
        <v>1000</v>
      </c>
      <c r="L141" s="108">
        <v>300</v>
      </c>
      <c r="M141" s="109">
        <v>295</v>
      </c>
      <c r="N141" s="105" t="s">
        <v>355</v>
      </c>
      <c r="O141" s="105" t="s">
        <v>72</v>
      </c>
      <c r="P141" s="107">
        <v>593934435</v>
      </c>
      <c r="Q141" s="108">
        <v>80</v>
      </c>
      <c r="R141" s="110">
        <v>44197</v>
      </c>
      <c r="S141" s="111">
        <v>12</v>
      </c>
      <c r="T141" s="104" t="s">
        <v>143</v>
      </c>
      <c r="U141" s="112">
        <v>30</v>
      </c>
      <c r="V141" s="112">
        <v>30</v>
      </c>
      <c r="W141" s="112" t="s">
        <v>356</v>
      </c>
      <c r="X141" s="81">
        <f t="shared" ref="X141:X204" si="12">V141/U141</f>
        <v>1</v>
      </c>
      <c r="Y141" s="107">
        <v>0</v>
      </c>
      <c r="Z141" s="107">
        <v>1120934435</v>
      </c>
      <c r="AA141" s="107">
        <v>593934435</v>
      </c>
      <c r="AB141" s="107">
        <v>0</v>
      </c>
      <c r="AC141" s="107">
        <v>0</v>
      </c>
      <c r="AD141" s="107">
        <v>593934435</v>
      </c>
      <c r="AE141" s="113">
        <v>630873556</v>
      </c>
      <c r="AF141" s="81">
        <f t="shared" si="9"/>
        <v>1.0621939372819831</v>
      </c>
      <c r="AG141" s="113"/>
      <c r="AH141" s="113"/>
      <c r="AI141" s="113"/>
      <c r="AJ141" s="114">
        <f t="shared" si="10"/>
        <v>630873556</v>
      </c>
      <c r="AK141" s="81">
        <f t="shared" si="11"/>
        <v>1.0621939372819831</v>
      </c>
      <c r="AL141" s="115"/>
      <c r="AM141" s="115"/>
    </row>
    <row r="142" spans="1:39" ht="12.75" customHeight="1" x14ac:dyDescent="0.3">
      <c r="A142" s="104" t="s">
        <v>135</v>
      </c>
      <c r="B142" s="105" t="s">
        <v>136</v>
      </c>
      <c r="C142" s="105" t="s">
        <v>67</v>
      </c>
      <c r="D142" s="106" t="str">
        <f t="shared" si="7"/>
        <v>45</v>
      </c>
      <c r="E142" s="106" t="str">
        <f t="shared" si="8"/>
        <v>4501</v>
      </c>
      <c r="F142" s="105" t="s">
        <v>352</v>
      </c>
      <c r="G142" s="105" t="s">
        <v>223</v>
      </c>
      <c r="H142" s="105">
        <v>440</v>
      </c>
      <c r="I142" s="105" t="s">
        <v>314</v>
      </c>
      <c r="J142" s="105" t="s">
        <v>169</v>
      </c>
      <c r="K142" s="107">
        <v>1000</v>
      </c>
      <c r="L142" s="108">
        <v>300</v>
      </c>
      <c r="M142" s="109">
        <v>295</v>
      </c>
      <c r="N142" s="105" t="s">
        <v>357</v>
      </c>
      <c r="O142" s="105" t="s">
        <v>72</v>
      </c>
      <c r="P142" s="107">
        <v>1386265952</v>
      </c>
      <c r="Q142" s="108">
        <v>140</v>
      </c>
      <c r="R142" s="110">
        <v>44197</v>
      </c>
      <c r="S142" s="111">
        <v>12</v>
      </c>
      <c r="T142" s="104" t="s">
        <v>143</v>
      </c>
      <c r="U142" s="112">
        <v>110</v>
      </c>
      <c r="V142" s="112">
        <v>110</v>
      </c>
      <c r="W142" s="112" t="s">
        <v>358</v>
      </c>
      <c r="X142" s="81">
        <f t="shared" si="12"/>
        <v>1</v>
      </c>
      <c r="Y142" s="107">
        <v>0</v>
      </c>
      <c r="Z142" s="107">
        <v>2245164894</v>
      </c>
      <c r="AA142" s="107">
        <v>1386265952</v>
      </c>
      <c r="AB142" s="107">
        <v>0</v>
      </c>
      <c r="AC142" s="107">
        <v>0</v>
      </c>
      <c r="AD142" s="107">
        <v>1386265952</v>
      </c>
      <c r="AE142" s="113">
        <v>1386265950</v>
      </c>
      <c r="AF142" s="81">
        <f t="shared" ref="AF142:AF205" si="13">AE142/AA142</f>
        <v>0.99999999855727539</v>
      </c>
      <c r="AG142" s="113"/>
      <c r="AH142" s="113"/>
      <c r="AI142" s="113"/>
      <c r="AJ142" s="114">
        <f t="shared" si="10"/>
        <v>1386265950</v>
      </c>
      <c r="AK142" s="81">
        <f t="shared" ref="AK142:AK205" si="14">AJ142/AD142</f>
        <v>0.99999999855727539</v>
      </c>
      <c r="AL142" s="115"/>
      <c r="AM142" s="115"/>
    </row>
    <row r="143" spans="1:39" ht="12.75" customHeight="1" x14ac:dyDescent="0.3">
      <c r="A143" s="104" t="s">
        <v>135</v>
      </c>
      <c r="B143" s="105" t="s">
        <v>136</v>
      </c>
      <c r="C143" s="105" t="s">
        <v>67</v>
      </c>
      <c r="D143" s="106" t="str">
        <f t="shared" si="7"/>
        <v>45</v>
      </c>
      <c r="E143" s="106" t="str">
        <f t="shared" si="8"/>
        <v>4501</v>
      </c>
      <c r="F143" s="105" t="s">
        <v>352</v>
      </c>
      <c r="G143" s="105" t="s">
        <v>223</v>
      </c>
      <c r="H143" s="105">
        <v>440</v>
      </c>
      <c r="I143" s="105" t="s">
        <v>314</v>
      </c>
      <c r="J143" s="105" t="s">
        <v>169</v>
      </c>
      <c r="K143" s="107">
        <v>1000</v>
      </c>
      <c r="L143" s="108">
        <v>300</v>
      </c>
      <c r="M143" s="109">
        <v>295</v>
      </c>
      <c r="N143" s="105" t="s">
        <v>359</v>
      </c>
      <c r="O143" s="105" t="s">
        <v>72</v>
      </c>
      <c r="P143" s="107">
        <v>560832343</v>
      </c>
      <c r="Q143" s="108">
        <v>10</v>
      </c>
      <c r="R143" s="110">
        <v>44197</v>
      </c>
      <c r="S143" s="111">
        <v>12</v>
      </c>
      <c r="T143" s="104" t="s">
        <v>143</v>
      </c>
      <c r="U143" s="112">
        <v>10</v>
      </c>
      <c r="V143" s="112">
        <v>10</v>
      </c>
      <c r="W143" s="112" t="s">
        <v>360</v>
      </c>
      <c r="X143" s="81">
        <f t="shared" si="12"/>
        <v>1</v>
      </c>
      <c r="Y143" s="107">
        <v>0</v>
      </c>
      <c r="Z143" s="107">
        <v>2245164894</v>
      </c>
      <c r="AA143" s="107">
        <v>558898942</v>
      </c>
      <c r="AB143" s="107">
        <v>0</v>
      </c>
      <c r="AC143" s="107">
        <v>0</v>
      </c>
      <c r="AD143" s="107">
        <v>558898942</v>
      </c>
      <c r="AE143" s="113">
        <v>475863371</v>
      </c>
      <c r="AF143" s="81">
        <f t="shared" si="13"/>
        <v>0.8514300801807565</v>
      </c>
      <c r="AG143" s="113"/>
      <c r="AH143" s="113"/>
      <c r="AI143" s="113"/>
      <c r="AJ143" s="114">
        <f t="shared" si="10"/>
        <v>475863371</v>
      </c>
      <c r="AK143" s="81">
        <f t="shared" si="14"/>
        <v>0.8514300801807565</v>
      </c>
      <c r="AL143" s="115"/>
      <c r="AM143" s="115"/>
    </row>
    <row r="144" spans="1:39" ht="12.75" customHeight="1" x14ac:dyDescent="0.3">
      <c r="A144" s="104" t="s">
        <v>135</v>
      </c>
      <c r="B144" s="105" t="s">
        <v>136</v>
      </c>
      <c r="C144" s="105" t="s">
        <v>67</v>
      </c>
      <c r="D144" s="106" t="str">
        <f t="shared" si="7"/>
        <v>45</v>
      </c>
      <c r="E144" s="106" t="str">
        <f t="shared" si="8"/>
        <v>4501</v>
      </c>
      <c r="F144" s="105" t="s">
        <v>352</v>
      </c>
      <c r="G144" s="105" t="s">
        <v>223</v>
      </c>
      <c r="H144" s="105">
        <v>440</v>
      </c>
      <c r="I144" s="105" t="s">
        <v>314</v>
      </c>
      <c r="J144" s="105" t="s">
        <v>169</v>
      </c>
      <c r="K144" s="107">
        <v>1000</v>
      </c>
      <c r="L144" s="108">
        <v>300</v>
      </c>
      <c r="M144" s="109">
        <v>295</v>
      </c>
      <c r="N144" s="105" t="s">
        <v>361</v>
      </c>
      <c r="O144" s="105" t="s">
        <v>72</v>
      </c>
      <c r="P144" s="107">
        <v>300000000</v>
      </c>
      <c r="Q144" s="108">
        <v>3</v>
      </c>
      <c r="R144" s="110">
        <v>44197</v>
      </c>
      <c r="S144" s="111">
        <v>12</v>
      </c>
      <c r="T144" s="104" t="s">
        <v>143</v>
      </c>
      <c r="U144" s="112">
        <v>3</v>
      </c>
      <c r="V144" s="112">
        <v>3</v>
      </c>
      <c r="W144" s="112" t="s">
        <v>362</v>
      </c>
      <c r="X144" s="81">
        <f t="shared" si="12"/>
        <v>1</v>
      </c>
      <c r="Y144" s="107">
        <v>0</v>
      </c>
      <c r="Z144" s="107">
        <v>2245164894</v>
      </c>
      <c r="AA144" s="107">
        <v>300000000</v>
      </c>
      <c r="AB144" s="107">
        <v>0</v>
      </c>
      <c r="AC144" s="107">
        <v>0</v>
      </c>
      <c r="AD144" s="107">
        <v>300000000</v>
      </c>
      <c r="AE144" s="113">
        <v>214500000</v>
      </c>
      <c r="AF144" s="81">
        <f t="shared" si="13"/>
        <v>0.71499999999999997</v>
      </c>
      <c r="AG144" s="113"/>
      <c r="AH144" s="113"/>
      <c r="AI144" s="113"/>
      <c r="AJ144" s="114">
        <f t="shared" si="10"/>
        <v>214500000</v>
      </c>
      <c r="AK144" s="81">
        <f t="shared" si="14"/>
        <v>0.71499999999999997</v>
      </c>
      <c r="AL144" s="115"/>
      <c r="AM144" s="115"/>
    </row>
    <row r="145" spans="1:39" ht="12.75" customHeight="1" x14ac:dyDescent="0.3">
      <c r="A145" s="104" t="s">
        <v>135</v>
      </c>
      <c r="B145" s="105" t="s">
        <v>136</v>
      </c>
      <c r="C145" s="105" t="s">
        <v>67</v>
      </c>
      <c r="D145" s="106" t="str">
        <f t="shared" si="7"/>
        <v>45</v>
      </c>
      <c r="E145" s="106" t="str">
        <f t="shared" si="8"/>
        <v>4501</v>
      </c>
      <c r="F145" s="105" t="s">
        <v>352</v>
      </c>
      <c r="G145" s="105" t="s">
        <v>363</v>
      </c>
      <c r="H145" s="105">
        <v>440</v>
      </c>
      <c r="I145" s="105" t="s">
        <v>314</v>
      </c>
      <c r="J145" s="105" t="s">
        <v>169</v>
      </c>
      <c r="K145" s="107">
        <v>1000</v>
      </c>
      <c r="L145" s="108">
        <v>300</v>
      </c>
      <c r="M145" s="109">
        <v>295</v>
      </c>
      <c r="N145" s="105" t="s">
        <v>364</v>
      </c>
      <c r="O145" s="105" t="s">
        <v>72</v>
      </c>
      <c r="P145" s="107">
        <v>5562646126</v>
      </c>
      <c r="Q145" s="108">
        <v>10</v>
      </c>
      <c r="R145" s="110">
        <v>44197</v>
      </c>
      <c r="S145" s="111">
        <v>12</v>
      </c>
      <c r="T145" s="104" t="s">
        <v>143</v>
      </c>
      <c r="U145" s="112">
        <v>3</v>
      </c>
      <c r="V145" s="112">
        <v>3</v>
      </c>
      <c r="W145" s="112" t="s">
        <v>365</v>
      </c>
      <c r="X145" s="81">
        <f t="shared" si="12"/>
        <v>1</v>
      </c>
      <c r="Y145" s="107">
        <v>0</v>
      </c>
      <c r="Z145" s="107">
        <v>5562646126</v>
      </c>
      <c r="AA145" s="107">
        <v>5562646126</v>
      </c>
      <c r="AB145" s="107">
        <v>0</v>
      </c>
      <c r="AC145" s="107">
        <v>0</v>
      </c>
      <c r="AD145" s="107">
        <v>5562646126</v>
      </c>
      <c r="AE145" s="113">
        <v>3463765445</v>
      </c>
      <c r="AF145" s="81">
        <f t="shared" si="13"/>
        <v>0.62268304805697428</v>
      </c>
      <c r="AG145" s="113"/>
      <c r="AH145" s="113"/>
      <c r="AI145" s="113"/>
      <c r="AJ145" s="114">
        <f t="shared" si="10"/>
        <v>3463765445</v>
      </c>
      <c r="AK145" s="81">
        <f t="shared" si="14"/>
        <v>0.62268304805697428</v>
      </c>
      <c r="AL145" s="115"/>
      <c r="AM145" s="115"/>
    </row>
    <row r="146" spans="1:39" ht="12.75" customHeight="1" x14ac:dyDescent="0.3">
      <c r="A146" s="104" t="s">
        <v>135</v>
      </c>
      <c r="B146" s="105" t="s">
        <v>136</v>
      </c>
      <c r="C146" s="105" t="s">
        <v>67</v>
      </c>
      <c r="D146" s="106" t="str">
        <f t="shared" si="7"/>
        <v>45</v>
      </c>
      <c r="E146" s="106" t="str">
        <f t="shared" si="8"/>
        <v>4501</v>
      </c>
      <c r="F146" s="105" t="s">
        <v>352</v>
      </c>
      <c r="G146" s="105" t="s">
        <v>211</v>
      </c>
      <c r="H146" s="105">
        <v>441</v>
      </c>
      <c r="I146" s="105" t="s">
        <v>366</v>
      </c>
      <c r="J146" s="105" t="s">
        <v>115</v>
      </c>
      <c r="K146" s="107">
        <v>1</v>
      </c>
      <c r="L146" s="108">
        <v>0.25</v>
      </c>
      <c r="M146" s="109" t="s">
        <v>367</v>
      </c>
      <c r="N146" s="105" t="s">
        <v>368</v>
      </c>
      <c r="O146" s="105" t="s">
        <v>72</v>
      </c>
      <c r="P146" s="107">
        <v>435500000</v>
      </c>
      <c r="Q146" s="108">
        <v>2</v>
      </c>
      <c r="R146" s="110">
        <v>44197</v>
      </c>
      <c r="S146" s="111">
        <v>12</v>
      </c>
      <c r="T146" s="104" t="s">
        <v>143</v>
      </c>
      <c r="U146" s="112">
        <v>2</v>
      </c>
      <c r="V146" s="112">
        <v>2</v>
      </c>
      <c r="W146" s="112" t="s">
        <v>369</v>
      </c>
      <c r="X146" s="81">
        <f t="shared" si="12"/>
        <v>1</v>
      </c>
      <c r="Y146" s="107">
        <v>0</v>
      </c>
      <c r="Z146" s="107">
        <v>1513999983</v>
      </c>
      <c r="AA146" s="107">
        <v>435499983</v>
      </c>
      <c r="AB146" s="107">
        <v>0</v>
      </c>
      <c r="AC146" s="107">
        <v>0</v>
      </c>
      <c r="AD146" s="107">
        <v>435499983</v>
      </c>
      <c r="AE146" s="113">
        <v>409444055</v>
      </c>
      <c r="AF146" s="81">
        <f t="shared" si="13"/>
        <v>0.94017008262432011</v>
      </c>
      <c r="AG146" s="113"/>
      <c r="AH146" s="113"/>
      <c r="AI146" s="113"/>
      <c r="AJ146" s="114">
        <f t="shared" si="10"/>
        <v>409444055</v>
      </c>
      <c r="AK146" s="81">
        <f t="shared" si="14"/>
        <v>0.94017008262432011</v>
      </c>
      <c r="AL146" s="115"/>
      <c r="AM146" s="115"/>
    </row>
    <row r="147" spans="1:39" ht="12.75" customHeight="1" x14ac:dyDescent="0.3">
      <c r="A147" s="104" t="s">
        <v>135</v>
      </c>
      <c r="B147" s="105" t="s">
        <v>136</v>
      </c>
      <c r="C147" s="105" t="s">
        <v>67</v>
      </c>
      <c r="D147" s="106" t="str">
        <f t="shared" si="7"/>
        <v>45</v>
      </c>
      <c r="E147" s="106" t="str">
        <f t="shared" si="8"/>
        <v>4501</v>
      </c>
      <c r="F147" s="105" t="s">
        <v>352</v>
      </c>
      <c r="G147" s="105" t="s">
        <v>211</v>
      </c>
      <c r="H147" s="105">
        <v>441</v>
      </c>
      <c r="I147" s="105" t="s">
        <v>366</v>
      </c>
      <c r="J147" s="105" t="s">
        <v>115</v>
      </c>
      <c r="K147" s="107">
        <v>1</v>
      </c>
      <c r="L147" s="108">
        <v>0.25</v>
      </c>
      <c r="M147" s="109" t="s">
        <v>367</v>
      </c>
      <c r="N147" s="105" t="s">
        <v>370</v>
      </c>
      <c r="O147" s="105" t="s">
        <v>72</v>
      </c>
      <c r="P147" s="107">
        <v>879000000</v>
      </c>
      <c r="Q147" s="108">
        <v>3</v>
      </c>
      <c r="R147" s="110">
        <v>44197</v>
      </c>
      <c r="S147" s="111">
        <v>12</v>
      </c>
      <c r="T147" s="104" t="s">
        <v>143</v>
      </c>
      <c r="U147" s="112">
        <v>2</v>
      </c>
      <c r="V147" s="112">
        <v>2</v>
      </c>
      <c r="W147" s="112" t="s">
        <v>371</v>
      </c>
      <c r="X147" s="81">
        <f t="shared" si="12"/>
        <v>1</v>
      </c>
      <c r="Y147" s="107">
        <v>0</v>
      </c>
      <c r="Z147" s="107">
        <v>1513999983</v>
      </c>
      <c r="AA147" s="107">
        <v>879000000</v>
      </c>
      <c r="AB147" s="107">
        <v>0</v>
      </c>
      <c r="AC147" s="107">
        <v>0</v>
      </c>
      <c r="AD147" s="107">
        <v>879000000</v>
      </c>
      <c r="AE147" s="113">
        <v>767440882</v>
      </c>
      <c r="AF147" s="81">
        <f t="shared" si="13"/>
        <v>0.87308405233219566</v>
      </c>
      <c r="AG147" s="113"/>
      <c r="AH147" s="113"/>
      <c r="AI147" s="113"/>
      <c r="AJ147" s="114">
        <f t="shared" si="10"/>
        <v>767440882</v>
      </c>
      <c r="AK147" s="81">
        <f t="shared" si="14"/>
        <v>0.87308405233219566</v>
      </c>
      <c r="AL147" s="115"/>
      <c r="AM147" s="115"/>
    </row>
    <row r="148" spans="1:39" ht="12.75" customHeight="1" x14ac:dyDescent="0.3">
      <c r="A148" s="104" t="s">
        <v>135</v>
      </c>
      <c r="B148" s="105" t="s">
        <v>136</v>
      </c>
      <c r="C148" s="105" t="s">
        <v>67</v>
      </c>
      <c r="D148" s="106" t="str">
        <f t="shared" si="7"/>
        <v>45</v>
      </c>
      <c r="E148" s="106" t="str">
        <f t="shared" si="8"/>
        <v>4501</v>
      </c>
      <c r="F148" s="105" t="s">
        <v>352</v>
      </c>
      <c r="G148" s="105" t="s">
        <v>211</v>
      </c>
      <c r="H148" s="105">
        <v>441</v>
      </c>
      <c r="I148" s="105" t="s">
        <v>366</v>
      </c>
      <c r="J148" s="105" t="s">
        <v>115</v>
      </c>
      <c r="K148" s="107">
        <v>1</v>
      </c>
      <c r="L148" s="108">
        <v>0.25</v>
      </c>
      <c r="M148" s="109" t="s">
        <v>367</v>
      </c>
      <c r="N148" s="105" t="s">
        <v>372</v>
      </c>
      <c r="O148" s="105" t="s">
        <v>72</v>
      </c>
      <c r="P148" s="107">
        <v>80500000</v>
      </c>
      <c r="Q148" s="108">
        <v>3</v>
      </c>
      <c r="R148" s="110">
        <v>44197</v>
      </c>
      <c r="S148" s="111">
        <v>12</v>
      </c>
      <c r="T148" s="104" t="s">
        <v>143</v>
      </c>
      <c r="U148" s="112">
        <v>2</v>
      </c>
      <c r="V148" s="112">
        <v>2</v>
      </c>
      <c r="W148" s="112" t="s">
        <v>373</v>
      </c>
      <c r="X148" s="81">
        <f t="shared" si="12"/>
        <v>1</v>
      </c>
      <c r="Y148" s="107">
        <v>0</v>
      </c>
      <c r="Z148" s="107">
        <v>1513999983</v>
      </c>
      <c r="AA148" s="107">
        <v>80500000</v>
      </c>
      <c r="AB148" s="107">
        <v>0</v>
      </c>
      <c r="AC148" s="107">
        <v>0</v>
      </c>
      <c r="AD148" s="107">
        <v>80500000</v>
      </c>
      <c r="AE148" s="113">
        <v>76299804</v>
      </c>
      <c r="AF148" s="81">
        <f t="shared" si="13"/>
        <v>0.94782365217391307</v>
      </c>
      <c r="AG148" s="113"/>
      <c r="AH148" s="113"/>
      <c r="AI148" s="113"/>
      <c r="AJ148" s="114">
        <f t="shared" si="10"/>
        <v>76299804</v>
      </c>
      <c r="AK148" s="81">
        <f t="shared" si="14"/>
        <v>0.94782365217391307</v>
      </c>
      <c r="AL148" s="115"/>
      <c r="AM148" s="115"/>
    </row>
    <row r="149" spans="1:39" ht="12.75" customHeight="1" x14ac:dyDescent="0.3">
      <c r="A149" s="104" t="s">
        <v>135</v>
      </c>
      <c r="B149" s="105" t="s">
        <v>136</v>
      </c>
      <c r="C149" s="105" t="s">
        <v>67</v>
      </c>
      <c r="D149" s="106" t="str">
        <f t="shared" si="7"/>
        <v>45</v>
      </c>
      <c r="E149" s="106" t="str">
        <f t="shared" si="8"/>
        <v>4501</v>
      </c>
      <c r="F149" s="105" t="s">
        <v>352</v>
      </c>
      <c r="G149" s="105" t="s">
        <v>211</v>
      </c>
      <c r="H149" s="105">
        <v>441</v>
      </c>
      <c r="I149" s="105" t="s">
        <v>366</v>
      </c>
      <c r="J149" s="105" t="s">
        <v>115</v>
      </c>
      <c r="K149" s="107">
        <v>1</v>
      </c>
      <c r="L149" s="108">
        <v>0.25</v>
      </c>
      <c r="M149" s="109" t="s">
        <v>367</v>
      </c>
      <c r="N149" s="105" t="s">
        <v>374</v>
      </c>
      <c r="O149" s="105" t="s">
        <v>72</v>
      </c>
      <c r="P149" s="107">
        <v>119000000</v>
      </c>
      <c r="Q149" s="108">
        <v>4</v>
      </c>
      <c r="R149" s="110">
        <v>44197</v>
      </c>
      <c r="S149" s="111">
        <v>12</v>
      </c>
      <c r="T149" s="104" t="s">
        <v>143</v>
      </c>
      <c r="U149" s="112">
        <v>2</v>
      </c>
      <c r="V149" s="112">
        <v>2</v>
      </c>
      <c r="W149" s="112" t="s">
        <v>375</v>
      </c>
      <c r="X149" s="81">
        <f t="shared" si="12"/>
        <v>1</v>
      </c>
      <c r="Y149" s="107">
        <v>0</v>
      </c>
      <c r="Z149" s="107">
        <v>1513999983</v>
      </c>
      <c r="AA149" s="107">
        <v>119000000</v>
      </c>
      <c r="AB149" s="107">
        <v>0</v>
      </c>
      <c r="AC149" s="107">
        <v>0</v>
      </c>
      <c r="AD149" s="107">
        <v>119000000</v>
      </c>
      <c r="AE149" s="113">
        <v>109162731</v>
      </c>
      <c r="AF149" s="81">
        <f t="shared" si="13"/>
        <v>0.91733387394957988</v>
      </c>
      <c r="AG149" s="113"/>
      <c r="AH149" s="113"/>
      <c r="AI149" s="113"/>
      <c r="AJ149" s="114">
        <f t="shared" si="10"/>
        <v>109162731</v>
      </c>
      <c r="AK149" s="81">
        <f t="shared" si="14"/>
        <v>0.91733387394957988</v>
      </c>
      <c r="AL149" s="115"/>
      <c r="AM149" s="115"/>
    </row>
    <row r="150" spans="1:39" ht="12.75" customHeight="1" x14ac:dyDescent="0.3">
      <c r="A150" s="104" t="s">
        <v>135</v>
      </c>
      <c r="B150" s="105" t="s">
        <v>136</v>
      </c>
      <c r="C150" s="105" t="s">
        <v>67</v>
      </c>
      <c r="D150" s="106" t="str">
        <f t="shared" si="7"/>
        <v>45</v>
      </c>
      <c r="E150" s="106" t="str">
        <f t="shared" si="8"/>
        <v>4501</v>
      </c>
      <c r="F150" s="105" t="s">
        <v>352</v>
      </c>
      <c r="G150" s="105" t="s">
        <v>376</v>
      </c>
      <c r="H150" s="105">
        <v>441</v>
      </c>
      <c r="I150" s="105" t="s">
        <v>366</v>
      </c>
      <c r="J150" s="105" t="s">
        <v>115</v>
      </c>
      <c r="K150" s="107">
        <v>1</v>
      </c>
      <c r="L150" s="108">
        <v>0.25</v>
      </c>
      <c r="M150" s="109" t="s">
        <v>367</v>
      </c>
      <c r="N150" s="105" t="s">
        <v>377</v>
      </c>
      <c r="O150" s="105" t="s">
        <v>72</v>
      </c>
      <c r="P150" s="107">
        <v>1664106969</v>
      </c>
      <c r="Q150" s="108">
        <v>10</v>
      </c>
      <c r="R150" s="110">
        <v>44197</v>
      </c>
      <c r="S150" s="111">
        <v>12</v>
      </c>
      <c r="T150" s="104" t="s">
        <v>143</v>
      </c>
      <c r="U150" s="112">
        <v>1</v>
      </c>
      <c r="V150" s="112">
        <v>1</v>
      </c>
      <c r="W150" s="112" t="s">
        <v>378</v>
      </c>
      <c r="X150" s="81">
        <f t="shared" si="12"/>
        <v>1</v>
      </c>
      <c r="Y150" s="107">
        <v>0</v>
      </c>
      <c r="Z150" s="107">
        <v>1417784377</v>
      </c>
      <c r="AA150" s="107">
        <v>1059784375</v>
      </c>
      <c r="AB150" s="107">
        <v>0</v>
      </c>
      <c r="AC150" s="107">
        <v>0</v>
      </c>
      <c r="AD150" s="107">
        <v>1059784375</v>
      </c>
      <c r="AE150" s="113">
        <v>1039256393</v>
      </c>
      <c r="AF150" s="81">
        <f t="shared" si="13"/>
        <v>0.9806300390114735</v>
      </c>
      <c r="AG150" s="113"/>
      <c r="AH150" s="113"/>
      <c r="AI150" s="113"/>
      <c r="AJ150" s="114">
        <f t="shared" si="10"/>
        <v>1039256393</v>
      </c>
      <c r="AK150" s="81">
        <f t="shared" si="14"/>
        <v>0.9806300390114735</v>
      </c>
      <c r="AL150" s="115"/>
      <c r="AM150" s="115"/>
    </row>
    <row r="151" spans="1:39" ht="12.75" customHeight="1" x14ac:dyDescent="0.3">
      <c r="A151" s="104" t="s">
        <v>135</v>
      </c>
      <c r="B151" s="105" t="s">
        <v>136</v>
      </c>
      <c r="C151" s="105" t="s">
        <v>67</v>
      </c>
      <c r="D151" s="106" t="str">
        <f t="shared" si="7"/>
        <v>45</v>
      </c>
      <c r="E151" s="106" t="str">
        <f t="shared" si="8"/>
        <v>4501</v>
      </c>
      <c r="F151" s="105" t="s">
        <v>352</v>
      </c>
      <c r="G151" s="105" t="s">
        <v>376</v>
      </c>
      <c r="H151" s="105">
        <v>441</v>
      </c>
      <c r="I151" s="105" t="s">
        <v>366</v>
      </c>
      <c r="J151" s="105" t="s">
        <v>115</v>
      </c>
      <c r="K151" s="107">
        <v>1</v>
      </c>
      <c r="L151" s="108">
        <v>0.25</v>
      </c>
      <c r="M151" s="109" t="s">
        <v>367</v>
      </c>
      <c r="N151" s="105" t="s">
        <v>379</v>
      </c>
      <c r="O151" s="105" t="s">
        <v>72</v>
      </c>
      <c r="P151" s="107">
        <v>358000000</v>
      </c>
      <c r="Q151" s="108">
        <v>1</v>
      </c>
      <c r="R151" s="110">
        <v>44197</v>
      </c>
      <c r="S151" s="111">
        <v>12</v>
      </c>
      <c r="T151" s="104" t="s">
        <v>143</v>
      </c>
      <c r="U151" s="112">
        <v>0.1</v>
      </c>
      <c r="V151" s="112">
        <v>0.1</v>
      </c>
      <c r="W151" s="112" t="s">
        <v>380</v>
      </c>
      <c r="X151" s="81">
        <f t="shared" si="12"/>
        <v>1</v>
      </c>
      <c r="Y151" s="107">
        <v>0</v>
      </c>
      <c r="Z151" s="107">
        <v>1417784377</v>
      </c>
      <c r="AA151" s="107">
        <v>358000000</v>
      </c>
      <c r="AB151" s="107">
        <v>0</v>
      </c>
      <c r="AC151" s="107">
        <v>0</v>
      </c>
      <c r="AD151" s="107">
        <v>358000000</v>
      </c>
      <c r="AE151" s="113">
        <v>329080422</v>
      </c>
      <c r="AF151" s="81">
        <f t="shared" si="13"/>
        <v>0.91921905586592179</v>
      </c>
      <c r="AG151" s="113"/>
      <c r="AH151" s="113"/>
      <c r="AI151" s="113"/>
      <c r="AJ151" s="114">
        <f t="shared" si="10"/>
        <v>329080422</v>
      </c>
      <c r="AK151" s="81">
        <f t="shared" si="14"/>
        <v>0.91921905586592179</v>
      </c>
      <c r="AL151" s="115"/>
      <c r="AM151" s="115"/>
    </row>
    <row r="152" spans="1:39" ht="12.75" customHeight="1" x14ac:dyDescent="0.3">
      <c r="A152" s="104" t="s">
        <v>135</v>
      </c>
      <c r="B152" s="105" t="s">
        <v>136</v>
      </c>
      <c r="C152" s="105" t="s">
        <v>67</v>
      </c>
      <c r="D152" s="106" t="str">
        <f t="shared" si="7"/>
        <v>45</v>
      </c>
      <c r="E152" s="106" t="str">
        <f t="shared" si="8"/>
        <v>4501</v>
      </c>
      <c r="F152" s="105" t="s">
        <v>352</v>
      </c>
      <c r="G152" s="105" t="s">
        <v>376</v>
      </c>
      <c r="H152" s="105">
        <v>441</v>
      </c>
      <c r="I152" s="105" t="s">
        <v>366</v>
      </c>
      <c r="J152" s="105" t="s">
        <v>115</v>
      </c>
      <c r="K152" s="107">
        <v>1</v>
      </c>
      <c r="L152" s="108">
        <v>0.25</v>
      </c>
      <c r="M152" s="109" t="s">
        <v>367</v>
      </c>
      <c r="N152" s="105" t="s">
        <v>381</v>
      </c>
      <c r="O152" s="105" t="s">
        <v>72</v>
      </c>
      <c r="P152" s="107">
        <v>1</v>
      </c>
      <c r="Q152" s="108">
        <v>0</v>
      </c>
      <c r="R152" s="110">
        <v>44197</v>
      </c>
      <c r="S152" s="111">
        <v>12</v>
      </c>
      <c r="T152" s="104" t="s">
        <v>143</v>
      </c>
      <c r="U152" s="112">
        <v>0</v>
      </c>
      <c r="V152" s="112"/>
      <c r="W152" s="112"/>
      <c r="X152" s="81"/>
      <c r="Y152" s="107">
        <v>0</v>
      </c>
      <c r="Z152" s="107">
        <v>1417784377</v>
      </c>
      <c r="AA152" s="107">
        <v>1</v>
      </c>
      <c r="AB152" s="107">
        <v>0</v>
      </c>
      <c r="AC152" s="107">
        <v>0</v>
      </c>
      <c r="AD152" s="107">
        <v>1</v>
      </c>
      <c r="AE152" s="113"/>
      <c r="AF152" s="81">
        <f t="shared" si="13"/>
        <v>0</v>
      </c>
      <c r="AG152" s="113"/>
      <c r="AH152" s="113"/>
      <c r="AI152" s="113"/>
      <c r="AJ152" s="114">
        <f t="shared" si="10"/>
        <v>0</v>
      </c>
      <c r="AK152" s="81">
        <f t="shared" si="14"/>
        <v>0</v>
      </c>
      <c r="AL152" s="115"/>
      <c r="AM152" s="115"/>
    </row>
    <row r="153" spans="1:39" ht="12.75" customHeight="1" x14ac:dyDescent="0.3">
      <c r="A153" s="104" t="s">
        <v>135</v>
      </c>
      <c r="B153" s="105" t="s">
        <v>136</v>
      </c>
      <c r="C153" s="105" t="s">
        <v>67</v>
      </c>
      <c r="D153" s="106" t="str">
        <f t="shared" si="7"/>
        <v>45</v>
      </c>
      <c r="E153" s="106" t="str">
        <f t="shared" si="8"/>
        <v>4501</v>
      </c>
      <c r="F153" s="105" t="s">
        <v>352</v>
      </c>
      <c r="G153" s="105" t="s">
        <v>376</v>
      </c>
      <c r="H153" s="105">
        <v>441</v>
      </c>
      <c r="I153" s="105" t="s">
        <v>366</v>
      </c>
      <c r="J153" s="105" t="s">
        <v>115</v>
      </c>
      <c r="K153" s="107">
        <v>1</v>
      </c>
      <c r="L153" s="108">
        <v>0.25</v>
      </c>
      <c r="M153" s="109" t="s">
        <v>367</v>
      </c>
      <c r="N153" s="105" t="s">
        <v>382</v>
      </c>
      <c r="O153" s="105" t="s">
        <v>72</v>
      </c>
      <c r="P153" s="107">
        <v>1</v>
      </c>
      <c r="Q153" s="108">
        <v>0</v>
      </c>
      <c r="R153" s="110">
        <v>44197</v>
      </c>
      <c r="S153" s="111">
        <v>12</v>
      </c>
      <c r="T153" s="104" t="s">
        <v>143</v>
      </c>
      <c r="U153" s="112">
        <v>0</v>
      </c>
      <c r="V153" s="112"/>
      <c r="W153" s="112"/>
      <c r="X153" s="81"/>
      <c r="Y153" s="107">
        <v>0</v>
      </c>
      <c r="Z153" s="107">
        <v>1417784377</v>
      </c>
      <c r="AA153" s="107">
        <v>1</v>
      </c>
      <c r="AB153" s="107">
        <v>0</v>
      </c>
      <c r="AC153" s="107">
        <v>0</v>
      </c>
      <c r="AD153" s="107">
        <v>1</v>
      </c>
      <c r="AE153" s="113"/>
      <c r="AF153" s="81">
        <f t="shared" si="13"/>
        <v>0</v>
      </c>
      <c r="AG153" s="113"/>
      <c r="AH153" s="113"/>
      <c r="AI153" s="113"/>
      <c r="AJ153" s="114">
        <f t="shared" si="10"/>
        <v>0</v>
      </c>
      <c r="AK153" s="81">
        <f t="shared" si="14"/>
        <v>0</v>
      </c>
      <c r="AL153" s="115"/>
      <c r="AM153" s="115"/>
    </row>
    <row r="154" spans="1:39" ht="12.75" customHeight="1" x14ac:dyDescent="0.3">
      <c r="A154" s="104" t="s">
        <v>135</v>
      </c>
      <c r="B154" s="105" t="s">
        <v>136</v>
      </c>
      <c r="C154" s="105" t="s">
        <v>67</v>
      </c>
      <c r="D154" s="106" t="str">
        <f t="shared" si="7"/>
        <v>45</v>
      </c>
      <c r="E154" s="106" t="str">
        <f t="shared" si="8"/>
        <v>4501</v>
      </c>
      <c r="F154" s="105" t="s">
        <v>352</v>
      </c>
      <c r="G154" s="105" t="s">
        <v>383</v>
      </c>
      <c r="H154" s="105">
        <v>441</v>
      </c>
      <c r="I154" s="105" t="s">
        <v>366</v>
      </c>
      <c r="J154" s="105" t="s">
        <v>115</v>
      </c>
      <c r="K154" s="107">
        <v>1</v>
      </c>
      <c r="L154" s="108">
        <v>0.25</v>
      </c>
      <c r="M154" s="109" t="s">
        <v>367</v>
      </c>
      <c r="N154" s="105" t="s">
        <v>384</v>
      </c>
      <c r="O154" s="105" t="s">
        <v>72</v>
      </c>
      <c r="P154" s="107">
        <v>97000000</v>
      </c>
      <c r="Q154" s="108">
        <v>1</v>
      </c>
      <c r="R154" s="110">
        <v>44197</v>
      </c>
      <c r="S154" s="111">
        <v>12</v>
      </c>
      <c r="T154" s="104" t="s">
        <v>143</v>
      </c>
      <c r="U154" s="112">
        <v>0.1</v>
      </c>
      <c r="V154" s="112">
        <v>0.1</v>
      </c>
      <c r="W154" s="112" t="s">
        <v>385</v>
      </c>
      <c r="X154" s="81">
        <f t="shared" si="12"/>
        <v>1</v>
      </c>
      <c r="Y154" s="107">
        <v>0</v>
      </c>
      <c r="Z154" s="107">
        <v>3136158093</v>
      </c>
      <c r="AA154" s="107">
        <v>97000000</v>
      </c>
      <c r="AB154" s="107">
        <v>0</v>
      </c>
      <c r="AC154" s="107">
        <v>0</v>
      </c>
      <c r="AD154" s="107">
        <v>97000000</v>
      </c>
      <c r="AE154" s="113">
        <v>97000000</v>
      </c>
      <c r="AF154" s="81">
        <f t="shared" si="13"/>
        <v>1</v>
      </c>
      <c r="AG154" s="113"/>
      <c r="AH154" s="113"/>
      <c r="AI154" s="113"/>
      <c r="AJ154" s="114">
        <f t="shared" si="10"/>
        <v>97000000</v>
      </c>
      <c r="AK154" s="81">
        <f t="shared" si="14"/>
        <v>1</v>
      </c>
      <c r="AL154" s="115"/>
      <c r="AM154" s="115"/>
    </row>
    <row r="155" spans="1:39" ht="12.75" customHeight="1" x14ac:dyDescent="0.3">
      <c r="A155" s="104" t="s">
        <v>135</v>
      </c>
      <c r="B155" s="105" t="s">
        <v>136</v>
      </c>
      <c r="C155" s="105" t="s">
        <v>67</v>
      </c>
      <c r="D155" s="106" t="str">
        <f t="shared" si="7"/>
        <v>45</v>
      </c>
      <c r="E155" s="106" t="str">
        <f t="shared" si="8"/>
        <v>4501</v>
      </c>
      <c r="F155" s="105" t="s">
        <v>352</v>
      </c>
      <c r="G155" s="105" t="s">
        <v>383</v>
      </c>
      <c r="H155" s="105">
        <v>441</v>
      </c>
      <c r="I155" s="105" t="s">
        <v>366</v>
      </c>
      <c r="J155" s="105" t="s">
        <v>115</v>
      </c>
      <c r="K155" s="107">
        <v>1</v>
      </c>
      <c r="L155" s="108">
        <v>0.25</v>
      </c>
      <c r="M155" s="109" t="s">
        <v>367</v>
      </c>
      <c r="N155" s="105" t="s">
        <v>386</v>
      </c>
      <c r="O155" s="105" t="s">
        <v>72</v>
      </c>
      <c r="P155" s="107">
        <v>283000000</v>
      </c>
      <c r="Q155" s="108">
        <v>1</v>
      </c>
      <c r="R155" s="110">
        <v>44197</v>
      </c>
      <c r="S155" s="111">
        <v>12</v>
      </c>
      <c r="T155" s="104" t="s">
        <v>143</v>
      </c>
      <c r="U155" s="112">
        <v>1</v>
      </c>
      <c r="V155" s="112">
        <v>1</v>
      </c>
      <c r="W155" s="112" t="s">
        <v>387</v>
      </c>
      <c r="X155" s="81">
        <f t="shared" si="12"/>
        <v>1</v>
      </c>
      <c r="Y155" s="107">
        <v>0</v>
      </c>
      <c r="Z155" s="107">
        <v>3136158093</v>
      </c>
      <c r="AA155" s="107">
        <v>279158093</v>
      </c>
      <c r="AB155" s="107">
        <v>0</v>
      </c>
      <c r="AC155" s="107">
        <v>0</v>
      </c>
      <c r="AD155" s="107">
        <v>279158093</v>
      </c>
      <c r="AE155" s="113">
        <v>279158093</v>
      </c>
      <c r="AF155" s="81">
        <f t="shared" si="13"/>
        <v>1</v>
      </c>
      <c r="AG155" s="113"/>
      <c r="AH155" s="113"/>
      <c r="AI155" s="113"/>
      <c r="AJ155" s="114">
        <f t="shared" si="10"/>
        <v>279158093</v>
      </c>
      <c r="AK155" s="81">
        <f t="shared" si="14"/>
        <v>1</v>
      </c>
      <c r="AL155" s="115"/>
      <c r="AM155" s="115"/>
    </row>
    <row r="156" spans="1:39" ht="12.75" customHeight="1" x14ac:dyDescent="0.3">
      <c r="A156" s="104" t="s">
        <v>135</v>
      </c>
      <c r="B156" s="105" t="s">
        <v>136</v>
      </c>
      <c r="C156" s="105" t="s">
        <v>67</v>
      </c>
      <c r="D156" s="106" t="str">
        <f t="shared" si="7"/>
        <v>45</v>
      </c>
      <c r="E156" s="106" t="str">
        <f t="shared" si="8"/>
        <v>4501</v>
      </c>
      <c r="F156" s="105" t="s">
        <v>352</v>
      </c>
      <c r="G156" s="105" t="s">
        <v>383</v>
      </c>
      <c r="H156" s="105">
        <v>441</v>
      </c>
      <c r="I156" s="105" t="s">
        <v>366</v>
      </c>
      <c r="J156" s="105" t="s">
        <v>115</v>
      </c>
      <c r="K156" s="107">
        <v>1</v>
      </c>
      <c r="L156" s="108">
        <v>0.25</v>
      </c>
      <c r="M156" s="109" t="s">
        <v>367</v>
      </c>
      <c r="N156" s="105" t="s">
        <v>388</v>
      </c>
      <c r="O156" s="105" t="s">
        <v>72</v>
      </c>
      <c r="P156" s="107">
        <v>1753000000</v>
      </c>
      <c r="Q156" s="108">
        <v>1</v>
      </c>
      <c r="R156" s="110">
        <v>44197</v>
      </c>
      <c r="S156" s="111">
        <v>12</v>
      </c>
      <c r="T156" s="104" t="s">
        <v>143</v>
      </c>
      <c r="U156" s="112">
        <v>0.1</v>
      </c>
      <c r="V156" s="112">
        <v>0.1</v>
      </c>
      <c r="W156" s="112" t="s">
        <v>389</v>
      </c>
      <c r="X156" s="81">
        <f t="shared" si="12"/>
        <v>1</v>
      </c>
      <c r="Y156" s="107">
        <v>0</v>
      </c>
      <c r="Z156" s="107">
        <v>3136158093</v>
      </c>
      <c r="AA156" s="107">
        <v>1753000000</v>
      </c>
      <c r="AB156" s="107">
        <v>0</v>
      </c>
      <c r="AC156" s="107">
        <v>0</v>
      </c>
      <c r="AD156" s="107">
        <v>1753000000</v>
      </c>
      <c r="AE156" s="113">
        <v>1441010363</v>
      </c>
      <c r="AF156" s="81">
        <f t="shared" si="13"/>
        <v>0.8220253069024529</v>
      </c>
      <c r="AG156" s="113"/>
      <c r="AH156" s="113"/>
      <c r="AI156" s="113"/>
      <c r="AJ156" s="114">
        <f t="shared" si="10"/>
        <v>1441010363</v>
      </c>
      <c r="AK156" s="81">
        <f t="shared" si="14"/>
        <v>0.8220253069024529</v>
      </c>
      <c r="AL156" s="115"/>
      <c r="AM156" s="115"/>
    </row>
    <row r="157" spans="1:39" ht="12.75" customHeight="1" x14ac:dyDescent="0.3">
      <c r="A157" s="104" t="s">
        <v>135</v>
      </c>
      <c r="B157" s="105" t="s">
        <v>136</v>
      </c>
      <c r="C157" s="105" t="s">
        <v>67</v>
      </c>
      <c r="D157" s="106" t="str">
        <f t="shared" si="7"/>
        <v>45</v>
      </c>
      <c r="E157" s="106" t="str">
        <f t="shared" si="8"/>
        <v>4501</v>
      </c>
      <c r="F157" s="105" t="s">
        <v>352</v>
      </c>
      <c r="G157" s="105" t="s">
        <v>383</v>
      </c>
      <c r="H157" s="105">
        <v>441</v>
      </c>
      <c r="I157" s="105" t="s">
        <v>366</v>
      </c>
      <c r="J157" s="105" t="s">
        <v>115</v>
      </c>
      <c r="K157" s="107">
        <v>1</v>
      </c>
      <c r="L157" s="108">
        <v>0.25</v>
      </c>
      <c r="M157" s="109" t="s">
        <v>367</v>
      </c>
      <c r="N157" s="105" t="s">
        <v>390</v>
      </c>
      <c r="O157" s="105" t="s">
        <v>72</v>
      </c>
      <c r="P157" s="107">
        <v>1007000000</v>
      </c>
      <c r="Q157" s="108">
        <v>1</v>
      </c>
      <c r="R157" s="110">
        <v>44197</v>
      </c>
      <c r="S157" s="111">
        <v>12</v>
      </c>
      <c r="T157" s="104" t="s">
        <v>143</v>
      </c>
      <c r="U157" s="112">
        <v>0.1</v>
      </c>
      <c r="V157" s="112">
        <v>0.1</v>
      </c>
      <c r="W157" s="112" t="s">
        <v>391</v>
      </c>
      <c r="X157" s="81">
        <f t="shared" si="12"/>
        <v>1</v>
      </c>
      <c r="Y157" s="107">
        <v>0</v>
      </c>
      <c r="Z157" s="107">
        <v>3136158093</v>
      </c>
      <c r="AA157" s="107">
        <v>1007000000</v>
      </c>
      <c r="AB157" s="107">
        <v>0</v>
      </c>
      <c r="AC157" s="107">
        <v>0</v>
      </c>
      <c r="AD157" s="107">
        <v>1007000000</v>
      </c>
      <c r="AE157" s="113">
        <v>1000452263</v>
      </c>
      <c r="AF157" s="81">
        <f t="shared" si="13"/>
        <v>0.99349777855014898</v>
      </c>
      <c r="AG157" s="113"/>
      <c r="AH157" s="113"/>
      <c r="AI157" s="113"/>
      <c r="AJ157" s="114">
        <f t="shared" si="10"/>
        <v>1000452263</v>
      </c>
      <c r="AK157" s="81">
        <f t="shared" si="14"/>
        <v>0.99349777855014898</v>
      </c>
      <c r="AL157" s="115"/>
      <c r="AM157" s="115"/>
    </row>
    <row r="158" spans="1:39" ht="12.75" customHeight="1" x14ac:dyDescent="0.3">
      <c r="A158" s="104" t="s">
        <v>135</v>
      </c>
      <c r="B158" s="105" t="s">
        <v>136</v>
      </c>
      <c r="C158" s="105" t="s">
        <v>67</v>
      </c>
      <c r="D158" s="106" t="str">
        <f t="shared" si="7"/>
        <v>45</v>
      </c>
      <c r="E158" s="106" t="str">
        <f t="shared" si="8"/>
        <v>4501</v>
      </c>
      <c r="F158" s="105" t="s">
        <v>352</v>
      </c>
      <c r="G158" s="105" t="s">
        <v>376</v>
      </c>
      <c r="H158" s="105">
        <v>442</v>
      </c>
      <c r="I158" s="105" t="s">
        <v>392</v>
      </c>
      <c r="J158" s="105" t="s">
        <v>393</v>
      </c>
      <c r="K158" s="107">
        <v>1</v>
      </c>
      <c r="L158" s="108">
        <v>0.3</v>
      </c>
      <c r="M158" s="109" t="s">
        <v>394</v>
      </c>
      <c r="N158" s="105" t="s">
        <v>395</v>
      </c>
      <c r="O158" s="105" t="s">
        <v>72</v>
      </c>
      <c r="P158" s="107">
        <v>54883983</v>
      </c>
      <c r="Q158" s="108">
        <v>1</v>
      </c>
      <c r="R158" s="110">
        <v>44197</v>
      </c>
      <c r="S158" s="111">
        <v>12</v>
      </c>
      <c r="T158" s="104" t="s">
        <v>143</v>
      </c>
      <c r="U158" s="112">
        <v>0.1</v>
      </c>
      <c r="V158" s="112">
        <v>0.1</v>
      </c>
      <c r="W158" s="112" t="s">
        <v>396</v>
      </c>
      <c r="X158" s="81">
        <f t="shared" si="12"/>
        <v>1</v>
      </c>
      <c r="Y158" s="107">
        <v>0</v>
      </c>
      <c r="Z158" s="107">
        <v>302883981</v>
      </c>
      <c r="AA158" s="107">
        <v>54883983</v>
      </c>
      <c r="AB158" s="107">
        <v>0</v>
      </c>
      <c r="AC158" s="107">
        <v>0</v>
      </c>
      <c r="AD158" s="107">
        <v>54883983</v>
      </c>
      <c r="AE158" s="113">
        <v>43240776</v>
      </c>
      <c r="AF158" s="81">
        <f t="shared" si="13"/>
        <v>0.78785783458900938</v>
      </c>
      <c r="AG158" s="113"/>
      <c r="AH158" s="113"/>
      <c r="AI158" s="113"/>
      <c r="AJ158" s="114">
        <f t="shared" si="10"/>
        <v>43240776</v>
      </c>
      <c r="AK158" s="81">
        <f t="shared" si="14"/>
        <v>0.78785783458900938</v>
      </c>
      <c r="AL158" s="115"/>
      <c r="AM158" s="115"/>
    </row>
    <row r="159" spans="1:39" ht="12.75" customHeight="1" x14ac:dyDescent="0.3">
      <c r="A159" s="104" t="s">
        <v>135</v>
      </c>
      <c r="B159" s="105" t="s">
        <v>136</v>
      </c>
      <c r="C159" s="105" t="s">
        <v>67</v>
      </c>
      <c r="D159" s="106" t="str">
        <f t="shared" si="7"/>
        <v>45</v>
      </c>
      <c r="E159" s="106" t="str">
        <f t="shared" si="8"/>
        <v>4501</v>
      </c>
      <c r="F159" s="105" t="s">
        <v>352</v>
      </c>
      <c r="G159" s="105" t="s">
        <v>376</v>
      </c>
      <c r="H159" s="105">
        <v>442</v>
      </c>
      <c r="I159" s="105" t="s">
        <v>392</v>
      </c>
      <c r="J159" s="105" t="s">
        <v>393</v>
      </c>
      <c r="K159" s="107">
        <v>1</v>
      </c>
      <c r="L159" s="108">
        <v>0.3</v>
      </c>
      <c r="M159" s="109" t="s">
        <v>394</v>
      </c>
      <c r="N159" s="105" t="s">
        <v>397</v>
      </c>
      <c r="O159" s="105" t="s">
        <v>72</v>
      </c>
      <c r="P159" s="107">
        <v>848000000</v>
      </c>
      <c r="Q159" s="108">
        <v>10</v>
      </c>
      <c r="R159" s="110">
        <v>44197</v>
      </c>
      <c r="S159" s="111">
        <v>12</v>
      </c>
      <c r="T159" s="104" t="s">
        <v>143</v>
      </c>
      <c r="U159" s="112">
        <v>0.3</v>
      </c>
      <c r="V159" s="112">
        <v>0.3</v>
      </c>
      <c r="W159" s="112" t="s">
        <v>398</v>
      </c>
      <c r="X159" s="81">
        <f t="shared" si="12"/>
        <v>1</v>
      </c>
      <c r="Y159" s="107">
        <v>0</v>
      </c>
      <c r="Z159" s="107">
        <v>302883981</v>
      </c>
      <c r="AA159" s="107">
        <v>247999998</v>
      </c>
      <c r="AB159" s="107">
        <v>0</v>
      </c>
      <c r="AC159" s="107">
        <v>0</v>
      </c>
      <c r="AD159" s="107">
        <v>247999998</v>
      </c>
      <c r="AE159" s="113">
        <v>257692427</v>
      </c>
      <c r="AF159" s="81">
        <f t="shared" si="13"/>
        <v>1.0390823753151806</v>
      </c>
      <c r="AG159" s="113"/>
      <c r="AH159" s="113"/>
      <c r="AI159" s="113"/>
      <c r="AJ159" s="114">
        <f t="shared" si="10"/>
        <v>257692427</v>
      </c>
      <c r="AK159" s="81">
        <f t="shared" si="14"/>
        <v>1.0390823753151806</v>
      </c>
      <c r="AL159" s="115"/>
      <c r="AM159" s="115"/>
    </row>
    <row r="160" spans="1:39" ht="12.75" customHeight="1" x14ac:dyDescent="0.3">
      <c r="A160" s="104" t="s">
        <v>135</v>
      </c>
      <c r="B160" s="105" t="s">
        <v>136</v>
      </c>
      <c r="C160" s="105" t="s">
        <v>67</v>
      </c>
      <c r="D160" s="106" t="str">
        <f t="shared" si="7"/>
        <v>45</v>
      </c>
      <c r="E160" s="106" t="str">
        <f t="shared" si="8"/>
        <v>4501</v>
      </c>
      <c r="F160" s="105" t="s">
        <v>352</v>
      </c>
      <c r="G160" s="105" t="s">
        <v>218</v>
      </c>
      <c r="H160" s="105">
        <v>442</v>
      </c>
      <c r="I160" s="105" t="s">
        <v>392</v>
      </c>
      <c r="J160" s="105" t="s">
        <v>393</v>
      </c>
      <c r="K160" s="107">
        <v>1</v>
      </c>
      <c r="L160" s="108">
        <v>0.3</v>
      </c>
      <c r="M160" s="109" t="s">
        <v>394</v>
      </c>
      <c r="N160" s="105" t="s">
        <v>399</v>
      </c>
      <c r="O160" s="105" t="s">
        <v>72</v>
      </c>
      <c r="P160" s="107">
        <v>323883981</v>
      </c>
      <c r="Q160" s="108">
        <v>1</v>
      </c>
      <c r="R160" s="110">
        <v>44197</v>
      </c>
      <c r="S160" s="111">
        <v>12</v>
      </c>
      <c r="T160" s="104" t="s">
        <v>143</v>
      </c>
      <c r="U160" s="112">
        <v>0.3</v>
      </c>
      <c r="V160" s="112">
        <v>0.3</v>
      </c>
      <c r="W160" s="112" t="s">
        <v>400</v>
      </c>
      <c r="X160" s="81">
        <f t="shared" si="12"/>
        <v>1</v>
      </c>
      <c r="Y160" s="107">
        <v>0</v>
      </c>
      <c r="Z160" s="107">
        <v>323883983</v>
      </c>
      <c r="AA160" s="107">
        <v>323883981</v>
      </c>
      <c r="AB160" s="107">
        <v>0</v>
      </c>
      <c r="AC160" s="107">
        <v>0</v>
      </c>
      <c r="AD160" s="107">
        <v>323883981</v>
      </c>
      <c r="AE160" s="113">
        <v>299224365</v>
      </c>
      <c r="AF160" s="81">
        <f t="shared" si="13"/>
        <v>0.92386281061550868</v>
      </c>
      <c r="AG160" s="113"/>
      <c r="AH160" s="113"/>
      <c r="AI160" s="113"/>
      <c r="AJ160" s="114">
        <f t="shared" si="10"/>
        <v>299224365</v>
      </c>
      <c r="AK160" s="81">
        <f t="shared" si="14"/>
        <v>0.92386281061550868</v>
      </c>
      <c r="AL160" s="115"/>
      <c r="AM160" s="115"/>
    </row>
    <row r="161" spans="1:39" ht="12.75" customHeight="1" x14ac:dyDescent="0.3">
      <c r="A161" s="104" t="s">
        <v>135</v>
      </c>
      <c r="B161" s="105" t="s">
        <v>136</v>
      </c>
      <c r="C161" s="105" t="s">
        <v>67</v>
      </c>
      <c r="D161" s="106" t="str">
        <f t="shared" si="7"/>
        <v>45</v>
      </c>
      <c r="E161" s="106" t="str">
        <f t="shared" si="8"/>
        <v>4501</v>
      </c>
      <c r="F161" s="105" t="s">
        <v>352</v>
      </c>
      <c r="G161" s="105" t="s">
        <v>218</v>
      </c>
      <c r="H161" s="105">
        <v>442</v>
      </c>
      <c r="I161" s="105" t="s">
        <v>392</v>
      </c>
      <c r="J161" s="105" t="s">
        <v>393</v>
      </c>
      <c r="K161" s="107">
        <v>1</v>
      </c>
      <c r="L161" s="108">
        <v>0.3</v>
      </c>
      <c r="M161" s="109" t="s">
        <v>394</v>
      </c>
      <c r="N161" s="105" t="s">
        <v>401</v>
      </c>
      <c r="O161" s="105" t="s">
        <v>72</v>
      </c>
      <c r="P161" s="107">
        <v>1</v>
      </c>
      <c r="Q161" s="108">
        <v>0</v>
      </c>
      <c r="R161" s="110">
        <v>44197</v>
      </c>
      <c r="S161" s="111">
        <v>12</v>
      </c>
      <c r="T161" s="104" t="s">
        <v>143</v>
      </c>
      <c r="U161" s="112">
        <v>0</v>
      </c>
      <c r="V161" s="112"/>
      <c r="W161" s="112"/>
      <c r="X161" s="81"/>
      <c r="Y161" s="107">
        <v>0</v>
      </c>
      <c r="Z161" s="107">
        <v>323883983</v>
      </c>
      <c r="AA161" s="107">
        <v>1</v>
      </c>
      <c r="AB161" s="107">
        <v>0</v>
      </c>
      <c r="AC161" s="107">
        <v>0</v>
      </c>
      <c r="AD161" s="107">
        <v>1</v>
      </c>
      <c r="AE161" s="113"/>
      <c r="AF161" s="81">
        <f t="shared" si="13"/>
        <v>0</v>
      </c>
      <c r="AG161" s="113"/>
      <c r="AH161" s="113"/>
      <c r="AI161" s="113"/>
      <c r="AJ161" s="114">
        <f t="shared" si="10"/>
        <v>0</v>
      </c>
      <c r="AK161" s="81">
        <f t="shared" si="14"/>
        <v>0</v>
      </c>
      <c r="AL161" s="115"/>
      <c r="AM161" s="115"/>
    </row>
    <row r="162" spans="1:39" ht="12.75" customHeight="1" x14ac:dyDescent="0.3">
      <c r="A162" s="104" t="s">
        <v>135</v>
      </c>
      <c r="B162" s="105" t="s">
        <v>136</v>
      </c>
      <c r="C162" s="105" t="s">
        <v>67</v>
      </c>
      <c r="D162" s="106" t="str">
        <f t="shared" si="7"/>
        <v>45</v>
      </c>
      <c r="E162" s="106" t="str">
        <f t="shared" si="8"/>
        <v>4501</v>
      </c>
      <c r="F162" s="105" t="s">
        <v>352</v>
      </c>
      <c r="G162" s="105" t="s">
        <v>218</v>
      </c>
      <c r="H162" s="105">
        <v>442</v>
      </c>
      <c r="I162" s="105" t="s">
        <v>392</v>
      </c>
      <c r="J162" s="105" t="s">
        <v>393</v>
      </c>
      <c r="K162" s="107">
        <v>1</v>
      </c>
      <c r="L162" s="108">
        <v>0.3</v>
      </c>
      <c r="M162" s="109" t="s">
        <v>394</v>
      </c>
      <c r="N162" s="105" t="s">
        <v>402</v>
      </c>
      <c r="O162" s="105" t="s">
        <v>72</v>
      </c>
      <c r="P162" s="107">
        <v>1</v>
      </c>
      <c r="Q162" s="108">
        <v>0</v>
      </c>
      <c r="R162" s="110">
        <v>44197</v>
      </c>
      <c r="S162" s="111">
        <v>12</v>
      </c>
      <c r="T162" s="104" t="s">
        <v>143</v>
      </c>
      <c r="U162" s="112">
        <v>0</v>
      </c>
      <c r="V162" s="112"/>
      <c r="W162" s="112"/>
      <c r="X162" s="81"/>
      <c r="Y162" s="107">
        <v>0</v>
      </c>
      <c r="Z162" s="107">
        <v>323883983</v>
      </c>
      <c r="AA162" s="107">
        <v>1</v>
      </c>
      <c r="AB162" s="107">
        <v>0</v>
      </c>
      <c r="AC162" s="107">
        <v>0</v>
      </c>
      <c r="AD162" s="107">
        <v>1</v>
      </c>
      <c r="AE162" s="113"/>
      <c r="AF162" s="81">
        <f t="shared" si="13"/>
        <v>0</v>
      </c>
      <c r="AG162" s="113"/>
      <c r="AH162" s="113"/>
      <c r="AI162" s="113"/>
      <c r="AJ162" s="114">
        <f t="shared" si="10"/>
        <v>0</v>
      </c>
      <c r="AK162" s="81">
        <f t="shared" si="14"/>
        <v>0</v>
      </c>
      <c r="AL162" s="115"/>
      <c r="AM162" s="115"/>
    </row>
    <row r="163" spans="1:39" ht="12.75" customHeight="1" x14ac:dyDescent="0.3">
      <c r="A163" s="104" t="s">
        <v>135</v>
      </c>
      <c r="B163" s="105" t="s">
        <v>136</v>
      </c>
      <c r="C163" s="105" t="s">
        <v>67</v>
      </c>
      <c r="D163" s="106" t="str">
        <f t="shared" si="7"/>
        <v>45</v>
      </c>
      <c r="E163" s="106" t="str">
        <f t="shared" si="8"/>
        <v>4502</v>
      </c>
      <c r="F163" s="105" t="s">
        <v>403</v>
      </c>
      <c r="G163" s="105" t="s">
        <v>272</v>
      </c>
      <c r="H163" s="105">
        <v>443</v>
      </c>
      <c r="I163" s="105" t="s">
        <v>404</v>
      </c>
      <c r="J163" s="105" t="s">
        <v>115</v>
      </c>
      <c r="K163" s="107">
        <v>1</v>
      </c>
      <c r="L163" s="108">
        <v>0.35</v>
      </c>
      <c r="M163" s="109" t="s">
        <v>405</v>
      </c>
      <c r="N163" s="105" t="s">
        <v>406</v>
      </c>
      <c r="O163" s="105" t="s">
        <v>72</v>
      </c>
      <c r="P163" s="107">
        <v>997</v>
      </c>
      <c r="Q163" s="108">
        <v>1</v>
      </c>
      <c r="R163" s="110">
        <v>44197</v>
      </c>
      <c r="S163" s="111">
        <v>12</v>
      </c>
      <c r="T163" s="104" t="s">
        <v>407</v>
      </c>
      <c r="U163" s="112">
        <v>0</v>
      </c>
      <c r="V163" s="112"/>
      <c r="W163" s="112"/>
      <c r="X163" s="81"/>
      <c r="Y163" s="107">
        <v>0</v>
      </c>
      <c r="Z163" s="107">
        <v>24400000</v>
      </c>
      <c r="AA163" s="107">
        <v>997</v>
      </c>
      <c r="AB163" s="107">
        <v>0</v>
      </c>
      <c r="AC163" s="107">
        <v>0</v>
      </c>
      <c r="AD163" s="107">
        <v>997</v>
      </c>
      <c r="AE163" s="113"/>
      <c r="AF163" s="81">
        <f t="shared" si="13"/>
        <v>0</v>
      </c>
      <c r="AG163" s="113"/>
      <c r="AH163" s="113"/>
      <c r="AI163" s="113"/>
      <c r="AJ163" s="114">
        <f t="shared" si="10"/>
        <v>0</v>
      </c>
      <c r="AK163" s="81">
        <f t="shared" si="14"/>
        <v>0</v>
      </c>
      <c r="AL163" s="115"/>
      <c r="AM163" s="115"/>
    </row>
    <row r="164" spans="1:39" ht="12.75" customHeight="1" x14ac:dyDescent="0.3">
      <c r="A164" s="104" t="s">
        <v>135</v>
      </c>
      <c r="B164" s="105" t="s">
        <v>136</v>
      </c>
      <c r="C164" s="105" t="s">
        <v>67</v>
      </c>
      <c r="D164" s="106" t="str">
        <f t="shared" si="7"/>
        <v>45</v>
      </c>
      <c r="E164" s="106" t="str">
        <f t="shared" si="8"/>
        <v>4502</v>
      </c>
      <c r="F164" s="105" t="s">
        <v>403</v>
      </c>
      <c r="G164" s="105" t="s">
        <v>272</v>
      </c>
      <c r="H164" s="105">
        <v>443</v>
      </c>
      <c r="I164" s="105" t="s">
        <v>404</v>
      </c>
      <c r="J164" s="105" t="s">
        <v>115</v>
      </c>
      <c r="K164" s="107">
        <v>1</v>
      </c>
      <c r="L164" s="108">
        <v>0.35</v>
      </c>
      <c r="M164" s="109" t="s">
        <v>405</v>
      </c>
      <c r="N164" s="105" t="s">
        <v>408</v>
      </c>
      <c r="O164" s="105" t="s">
        <v>72</v>
      </c>
      <c r="P164" s="107">
        <v>24397003</v>
      </c>
      <c r="Q164" s="108">
        <v>4</v>
      </c>
      <c r="R164" s="110">
        <v>44197</v>
      </c>
      <c r="S164" s="111">
        <v>12</v>
      </c>
      <c r="T164" s="104" t="s">
        <v>407</v>
      </c>
      <c r="U164" s="112">
        <v>2</v>
      </c>
      <c r="V164" s="117">
        <v>2</v>
      </c>
      <c r="W164" s="112" t="s">
        <v>409</v>
      </c>
      <c r="X164" s="81">
        <f t="shared" si="12"/>
        <v>1</v>
      </c>
      <c r="Y164" s="107">
        <v>0</v>
      </c>
      <c r="Z164" s="107">
        <v>24400000</v>
      </c>
      <c r="AA164" s="107">
        <v>24397003</v>
      </c>
      <c r="AB164" s="107">
        <v>0</v>
      </c>
      <c r="AC164" s="107">
        <v>0</v>
      </c>
      <c r="AD164" s="107">
        <v>24397003</v>
      </c>
      <c r="AE164" s="113">
        <v>24312969</v>
      </c>
      <c r="AF164" s="81">
        <f t="shared" si="13"/>
        <v>0.99655556053339833</v>
      </c>
      <c r="AG164" s="113"/>
      <c r="AH164" s="113"/>
      <c r="AI164" s="113"/>
      <c r="AJ164" s="114">
        <f t="shared" si="10"/>
        <v>24312969</v>
      </c>
      <c r="AK164" s="81">
        <f t="shared" si="14"/>
        <v>0.99655556053339833</v>
      </c>
      <c r="AL164" s="115"/>
      <c r="AM164" s="115"/>
    </row>
    <row r="165" spans="1:39" ht="12.75" customHeight="1" x14ac:dyDescent="0.3">
      <c r="A165" s="104" t="s">
        <v>135</v>
      </c>
      <c r="B165" s="105" t="s">
        <v>136</v>
      </c>
      <c r="C165" s="105" t="s">
        <v>67</v>
      </c>
      <c r="D165" s="106" t="str">
        <f t="shared" si="7"/>
        <v>45</v>
      </c>
      <c r="E165" s="106" t="str">
        <f t="shared" si="8"/>
        <v>4502</v>
      </c>
      <c r="F165" s="105" t="s">
        <v>403</v>
      </c>
      <c r="G165" s="105" t="s">
        <v>272</v>
      </c>
      <c r="H165" s="105">
        <v>443</v>
      </c>
      <c r="I165" s="105" t="s">
        <v>404</v>
      </c>
      <c r="J165" s="105" t="s">
        <v>115</v>
      </c>
      <c r="K165" s="107">
        <v>1</v>
      </c>
      <c r="L165" s="108">
        <v>0.35</v>
      </c>
      <c r="M165" s="109" t="s">
        <v>405</v>
      </c>
      <c r="N165" s="105" t="s">
        <v>410</v>
      </c>
      <c r="O165" s="105" t="s">
        <v>72</v>
      </c>
      <c r="P165" s="107">
        <v>1000</v>
      </c>
      <c r="Q165" s="108">
        <v>0</v>
      </c>
      <c r="R165" s="110">
        <v>44197</v>
      </c>
      <c r="S165" s="111">
        <v>12</v>
      </c>
      <c r="T165" s="104" t="s">
        <v>407</v>
      </c>
      <c r="U165" s="112">
        <v>0</v>
      </c>
      <c r="V165" s="117">
        <v>0</v>
      </c>
      <c r="W165" s="112"/>
      <c r="X165" s="81"/>
      <c r="Y165" s="107">
        <v>0</v>
      </c>
      <c r="Z165" s="107">
        <v>24400000</v>
      </c>
      <c r="AA165" s="107">
        <v>1000</v>
      </c>
      <c r="AB165" s="107">
        <v>0</v>
      </c>
      <c r="AC165" s="107">
        <v>0</v>
      </c>
      <c r="AD165" s="107">
        <v>1000</v>
      </c>
      <c r="AE165" s="113">
        <v>0</v>
      </c>
      <c r="AF165" s="81">
        <f t="shared" si="13"/>
        <v>0</v>
      </c>
      <c r="AG165" s="113"/>
      <c r="AH165" s="113"/>
      <c r="AI165" s="113"/>
      <c r="AJ165" s="114">
        <f t="shared" si="10"/>
        <v>0</v>
      </c>
      <c r="AK165" s="81">
        <f t="shared" si="14"/>
        <v>0</v>
      </c>
      <c r="AL165" s="115"/>
      <c r="AM165" s="115"/>
    </row>
    <row r="166" spans="1:39" ht="12.75" customHeight="1" x14ac:dyDescent="0.3">
      <c r="A166" s="104" t="s">
        <v>135</v>
      </c>
      <c r="B166" s="105" t="s">
        <v>136</v>
      </c>
      <c r="C166" s="105" t="s">
        <v>67</v>
      </c>
      <c r="D166" s="106" t="str">
        <f t="shared" si="7"/>
        <v>45</v>
      </c>
      <c r="E166" s="106" t="str">
        <f t="shared" si="8"/>
        <v>4502</v>
      </c>
      <c r="F166" s="105" t="s">
        <v>403</v>
      </c>
      <c r="G166" s="105" t="s">
        <v>272</v>
      </c>
      <c r="H166" s="105">
        <v>443</v>
      </c>
      <c r="I166" s="105" t="s">
        <v>404</v>
      </c>
      <c r="J166" s="105" t="s">
        <v>115</v>
      </c>
      <c r="K166" s="107">
        <v>1</v>
      </c>
      <c r="L166" s="108">
        <v>0.35</v>
      </c>
      <c r="M166" s="109" t="s">
        <v>405</v>
      </c>
      <c r="N166" s="105" t="s">
        <v>411</v>
      </c>
      <c r="O166" s="105" t="s">
        <v>72</v>
      </c>
      <c r="P166" s="107">
        <v>1000</v>
      </c>
      <c r="Q166" s="108">
        <v>0</v>
      </c>
      <c r="R166" s="110">
        <v>44197</v>
      </c>
      <c r="S166" s="111">
        <v>12</v>
      </c>
      <c r="T166" s="104" t="s">
        <v>407</v>
      </c>
      <c r="U166" s="112">
        <v>0</v>
      </c>
      <c r="V166" s="117">
        <v>0</v>
      </c>
      <c r="W166" s="112"/>
      <c r="X166" s="81"/>
      <c r="Y166" s="107">
        <v>0</v>
      </c>
      <c r="Z166" s="107">
        <v>24400000</v>
      </c>
      <c r="AA166" s="107">
        <v>1000</v>
      </c>
      <c r="AB166" s="107">
        <v>0</v>
      </c>
      <c r="AC166" s="107">
        <v>0</v>
      </c>
      <c r="AD166" s="107">
        <v>1000</v>
      </c>
      <c r="AE166" s="113">
        <v>0</v>
      </c>
      <c r="AF166" s="81">
        <f t="shared" si="13"/>
        <v>0</v>
      </c>
      <c r="AG166" s="113"/>
      <c r="AH166" s="113"/>
      <c r="AI166" s="113"/>
      <c r="AJ166" s="114">
        <f t="shared" si="10"/>
        <v>0</v>
      </c>
      <c r="AK166" s="81">
        <f t="shared" si="14"/>
        <v>0</v>
      </c>
      <c r="AL166" s="115"/>
      <c r="AM166" s="115"/>
    </row>
    <row r="167" spans="1:39" ht="12.75" customHeight="1" x14ac:dyDescent="0.3">
      <c r="A167" s="104" t="s">
        <v>135</v>
      </c>
      <c r="B167" s="105" t="s">
        <v>136</v>
      </c>
      <c r="C167" s="105" t="s">
        <v>67</v>
      </c>
      <c r="D167" s="106" t="str">
        <f t="shared" si="7"/>
        <v>45</v>
      </c>
      <c r="E167" s="106" t="str">
        <f t="shared" si="8"/>
        <v>4502</v>
      </c>
      <c r="F167" s="105" t="s">
        <v>403</v>
      </c>
      <c r="G167" s="105" t="s">
        <v>412</v>
      </c>
      <c r="H167" s="105">
        <v>443</v>
      </c>
      <c r="I167" s="105" t="s">
        <v>404</v>
      </c>
      <c r="J167" s="105" t="s">
        <v>115</v>
      </c>
      <c r="K167" s="107">
        <v>1</v>
      </c>
      <c r="L167" s="108">
        <v>0.35</v>
      </c>
      <c r="M167" s="109" t="s">
        <v>405</v>
      </c>
      <c r="N167" s="105" t="s">
        <v>413</v>
      </c>
      <c r="O167" s="105" t="s">
        <v>72</v>
      </c>
      <c r="P167" s="107">
        <v>1000</v>
      </c>
      <c r="Q167" s="108">
        <v>0</v>
      </c>
      <c r="R167" s="110">
        <v>44197</v>
      </c>
      <c r="S167" s="111">
        <v>12</v>
      </c>
      <c r="T167" s="104" t="s">
        <v>407</v>
      </c>
      <c r="U167" s="112">
        <v>0</v>
      </c>
      <c r="V167" s="117">
        <v>0</v>
      </c>
      <c r="W167" s="112"/>
      <c r="X167" s="81"/>
      <c r="Y167" s="107">
        <v>0</v>
      </c>
      <c r="Z167" s="107">
        <v>1326000000</v>
      </c>
      <c r="AA167" s="107">
        <v>1000</v>
      </c>
      <c r="AB167" s="107">
        <v>0</v>
      </c>
      <c r="AC167" s="107">
        <v>0</v>
      </c>
      <c r="AD167" s="107">
        <v>1000</v>
      </c>
      <c r="AE167" s="113">
        <v>0</v>
      </c>
      <c r="AF167" s="81">
        <f t="shared" si="13"/>
        <v>0</v>
      </c>
      <c r="AG167" s="113"/>
      <c r="AH167" s="113"/>
      <c r="AI167" s="113"/>
      <c r="AJ167" s="114">
        <f t="shared" si="10"/>
        <v>0</v>
      </c>
      <c r="AK167" s="81">
        <f t="shared" si="14"/>
        <v>0</v>
      </c>
      <c r="AL167" s="115"/>
      <c r="AM167" s="115"/>
    </row>
    <row r="168" spans="1:39" ht="12.75" customHeight="1" x14ac:dyDescent="0.3">
      <c r="A168" s="104" t="s">
        <v>135</v>
      </c>
      <c r="B168" s="105" t="s">
        <v>136</v>
      </c>
      <c r="C168" s="105" t="s">
        <v>67</v>
      </c>
      <c r="D168" s="106" t="str">
        <f t="shared" si="7"/>
        <v>45</v>
      </c>
      <c r="E168" s="106" t="str">
        <f t="shared" si="8"/>
        <v>4502</v>
      </c>
      <c r="F168" s="105" t="s">
        <v>403</v>
      </c>
      <c r="G168" s="105" t="s">
        <v>412</v>
      </c>
      <c r="H168" s="105">
        <v>443</v>
      </c>
      <c r="I168" s="105" t="s">
        <v>404</v>
      </c>
      <c r="J168" s="105" t="s">
        <v>115</v>
      </c>
      <c r="K168" s="107">
        <v>1</v>
      </c>
      <c r="L168" s="108">
        <v>0.35</v>
      </c>
      <c r="M168" s="109" t="s">
        <v>405</v>
      </c>
      <c r="N168" s="105" t="s">
        <v>414</v>
      </c>
      <c r="O168" s="105" t="s">
        <v>72</v>
      </c>
      <c r="P168" s="107">
        <v>1000</v>
      </c>
      <c r="Q168" s="108">
        <v>20</v>
      </c>
      <c r="R168" s="110">
        <v>44197</v>
      </c>
      <c r="S168" s="111">
        <v>12</v>
      </c>
      <c r="T168" s="104" t="s">
        <v>407</v>
      </c>
      <c r="U168" s="112">
        <v>0</v>
      </c>
      <c r="V168" s="117">
        <v>0</v>
      </c>
      <c r="W168" s="112"/>
      <c r="X168" s="81"/>
      <c r="Y168" s="107">
        <v>0</v>
      </c>
      <c r="Z168" s="107">
        <v>1326000000</v>
      </c>
      <c r="AA168" s="107">
        <v>1000</v>
      </c>
      <c r="AB168" s="107">
        <v>0</v>
      </c>
      <c r="AC168" s="107">
        <v>0</v>
      </c>
      <c r="AD168" s="107">
        <v>1000</v>
      </c>
      <c r="AE168" s="113">
        <v>0</v>
      </c>
      <c r="AF168" s="81">
        <f t="shared" si="13"/>
        <v>0</v>
      </c>
      <c r="AG168" s="113"/>
      <c r="AH168" s="113"/>
      <c r="AI168" s="113"/>
      <c r="AJ168" s="114">
        <f t="shared" si="10"/>
        <v>0</v>
      </c>
      <c r="AK168" s="81">
        <f t="shared" si="14"/>
        <v>0</v>
      </c>
      <c r="AL168" s="115"/>
      <c r="AM168" s="115"/>
    </row>
    <row r="169" spans="1:39" ht="12.75" customHeight="1" x14ac:dyDescent="0.3">
      <c r="A169" s="104" t="s">
        <v>135</v>
      </c>
      <c r="B169" s="105" t="s">
        <v>136</v>
      </c>
      <c r="C169" s="105" t="s">
        <v>67</v>
      </c>
      <c r="D169" s="106" t="str">
        <f t="shared" si="7"/>
        <v>45</v>
      </c>
      <c r="E169" s="106" t="str">
        <f t="shared" si="8"/>
        <v>4502</v>
      </c>
      <c r="F169" s="105" t="s">
        <v>403</v>
      </c>
      <c r="G169" s="105" t="s">
        <v>412</v>
      </c>
      <c r="H169" s="105">
        <v>443</v>
      </c>
      <c r="I169" s="105" t="s">
        <v>404</v>
      </c>
      <c r="J169" s="105" t="s">
        <v>115</v>
      </c>
      <c r="K169" s="107">
        <v>1</v>
      </c>
      <c r="L169" s="108">
        <v>0.35</v>
      </c>
      <c r="M169" s="109" t="s">
        <v>405</v>
      </c>
      <c r="N169" s="105" t="s">
        <v>415</v>
      </c>
      <c r="O169" s="105" t="s">
        <v>72</v>
      </c>
      <c r="P169" s="107">
        <v>1000</v>
      </c>
      <c r="Q169" s="108">
        <v>0</v>
      </c>
      <c r="R169" s="110">
        <v>44197</v>
      </c>
      <c r="S169" s="111">
        <v>12</v>
      </c>
      <c r="T169" s="104" t="s">
        <v>407</v>
      </c>
      <c r="U169" s="112">
        <v>0</v>
      </c>
      <c r="V169" s="117">
        <v>0</v>
      </c>
      <c r="W169" s="112"/>
      <c r="X169" s="81"/>
      <c r="Y169" s="107">
        <v>0</v>
      </c>
      <c r="Z169" s="107">
        <v>1326000000</v>
      </c>
      <c r="AA169" s="107">
        <v>1000</v>
      </c>
      <c r="AB169" s="107">
        <v>0</v>
      </c>
      <c r="AC169" s="107">
        <v>0</v>
      </c>
      <c r="AD169" s="107">
        <v>1000</v>
      </c>
      <c r="AE169" s="113">
        <v>0</v>
      </c>
      <c r="AF169" s="81">
        <f t="shared" si="13"/>
        <v>0</v>
      </c>
      <c r="AG169" s="113"/>
      <c r="AH169" s="113"/>
      <c r="AI169" s="113"/>
      <c r="AJ169" s="114">
        <f t="shared" si="10"/>
        <v>0</v>
      </c>
      <c r="AK169" s="81">
        <f t="shared" si="14"/>
        <v>0</v>
      </c>
      <c r="AL169" s="115"/>
      <c r="AM169" s="115"/>
    </row>
    <row r="170" spans="1:39" ht="12.75" customHeight="1" x14ac:dyDescent="0.3">
      <c r="A170" s="104" t="s">
        <v>135</v>
      </c>
      <c r="B170" s="105" t="s">
        <v>136</v>
      </c>
      <c r="C170" s="105" t="s">
        <v>67</v>
      </c>
      <c r="D170" s="106" t="str">
        <f t="shared" si="7"/>
        <v>45</v>
      </c>
      <c r="E170" s="106" t="str">
        <f t="shared" si="8"/>
        <v>4502</v>
      </c>
      <c r="F170" s="105" t="s">
        <v>403</v>
      </c>
      <c r="G170" s="105" t="s">
        <v>412</v>
      </c>
      <c r="H170" s="105">
        <v>443</v>
      </c>
      <c r="I170" s="105" t="s">
        <v>404</v>
      </c>
      <c r="J170" s="105" t="s">
        <v>115</v>
      </c>
      <c r="K170" s="107">
        <v>1</v>
      </c>
      <c r="L170" s="108">
        <v>0.35</v>
      </c>
      <c r="M170" s="109" t="s">
        <v>405</v>
      </c>
      <c r="N170" s="105" t="s">
        <v>416</v>
      </c>
      <c r="O170" s="105" t="s">
        <v>72</v>
      </c>
      <c r="P170" s="107">
        <v>1000</v>
      </c>
      <c r="Q170" s="108">
        <v>0</v>
      </c>
      <c r="R170" s="110">
        <v>44197</v>
      </c>
      <c r="S170" s="111">
        <v>12</v>
      </c>
      <c r="T170" s="104" t="s">
        <v>407</v>
      </c>
      <c r="U170" s="112">
        <v>0</v>
      </c>
      <c r="V170" s="117">
        <v>0</v>
      </c>
      <c r="W170" s="112"/>
      <c r="X170" s="81"/>
      <c r="Y170" s="107">
        <v>0</v>
      </c>
      <c r="Z170" s="107">
        <v>1326000000</v>
      </c>
      <c r="AA170" s="107">
        <v>1000</v>
      </c>
      <c r="AB170" s="107">
        <v>0</v>
      </c>
      <c r="AC170" s="107">
        <v>0</v>
      </c>
      <c r="AD170" s="107">
        <v>1000</v>
      </c>
      <c r="AE170" s="113">
        <v>0</v>
      </c>
      <c r="AF170" s="81">
        <f t="shared" si="13"/>
        <v>0</v>
      </c>
      <c r="AG170" s="113"/>
      <c r="AH170" s="113"/>
      <c r="AI170" s="113"/>
      <c r="AJ170" s="114">
        <f t="shared" si="10"/>
        <v>0</v>
      </c>
      <c r="AK170" s="81">
        <f t="shared" si="14"/>
        <v>0</v>
      </c>
      <c r="AL170" s="115"/>
      <c r="AM170" s="115"/>
    </row>
    <row r="171" spans="1:39" ht="12.75" customHeight="1" x14ac:dyDescent="0.3">
      <c r="A171" s="104" t="s">
        <v>135</v>
      </c>
      <c r="B171" s="105" t="s">
        <v>136</v>
      </c>
      <c r="C171" s="105" t="s">
        <v>67</v>
      </c>
      <c r="D171" s="106" t="str">
        <f t="shared" si="7"/>
        <v>45</v>
      </c>
      <c r="E171" s="106" t="str">
        <f t="shared" si="8"/>
        <v>4502</v>
      </c>
      <c r="F171" s="105" t="s">
        <v>403</v>
      </c>
      <c r="G171" s="105" t="s">
        <v>412</v>
      </c>
      <c r="H171" s="105">
        <v>443</v>
      </c>
      <c r="I171" s="105" t="s">
        <v>404</v>
      </c>
      <c r="J171" s="105" t="s">
        <v>115</v>
      </c>
      <c r="K171" s="107">
        <v>1</v>
      </c>
      <c r="L171" s="108">
        <v>0.35</v>
      </c>
      <c r="M171" s="109" t="s">
        <v>405</v>
      </c>
      <c r="N171" s="105" t="s">
        <v>417</v>
      </c>
      <c r="O171" s="105" t="s">
        <v>72</v>
      </c>
      <c r="P171" s="107">
        <v>380000000</v>
      </c>
      <c r="Q171" s="108">
        <v>10</v>
      </c>
      <c r="R171" s="110">
        <v>44197</v>
      </c>
      <c r="S171" s="111">
        <v>12</v>
      </c>
      <c r="T171" s="104" t="s">
        <v>407</v>
      </c>
      <c r="U171" s="112">
        <v>0.2</v>
      </c>
      <c r="V171" s="117">
        <v>0.2</v>
      </c>
      <c r="W171" s="112" t="s">
        <v>418</v>
      </c>
      <c r="X171" s="81">
        <f t="shared" si="12"/>
        <v>1</v>
      </c>
      <c r="Y171" s="107">
        <v>0</v>
      </c>
      <c r="Z171" s="107">
        <v>1326000000</v>
      </c>
      <c r="AA171" s="107">
        <v>380000000</v>
      </c>
      <c r="AB171" s="107">
        <v>0</v>
      </c>
      <c r="AC171" s="107">
        <v>0</v>
      </c>
      <c r="AD171" s="107">
        <v>380000000</v>
      </c>
      <c r="AE171" s="113">
        <v>531813816</v>
      </c>
      <c r="AF171" s="81">
        <f t="shared" si="13"/>
        <v>1.3995100421052631</v>
      </c>
      <c r="AG171" s="113"/>
      <c r="AH171" s="113"/>
      <c r="AI171" s="113"/>
      <c r="AJ171" s="114">
        <f t="shared" si="10"/>
        <v>531813816</v>
      </c>
      <c r="AK171" s="81">
        <f t="shared" si="14"/>
        <v>1.3995100421052631</v>
      </c>
      <c r="AL171" s="115"/>
      <c r="AM171" s="115"/>
    </row>
    <row r="172" spans="1:39" ht="12.75" customHeight="1" x14ac:dyDescent="0.3">
      <c r="A172" s="104" t="s">
        <v>135</v>
      </c>
      <c r="B172" s="105" t="s">
        <v>136</v>
      </c>
      <c r="C172" s="105" t="s">
        <v>67</v>
      </c>
      <c r="D172" s="106" t="str">
        <f t="shared" si="7"/>
        <v>45</v>
      </c>
      <c r="E172" s="106" t="str">
        <f t="shared" si="8"/>
        <v>4502</v>
      </c>
      <c r="F172" s="105" t="s">
        <v>403</v>
      </c>
      <c r="G172" s="105" t="s">
        <v>412</v>
      </c>
      <c r="H172" s="105">
        <v>443</v>
      </c>
      <c r="I172" s="105" t="s">
        <v>404</v>
      </c>
      <c r="J172" s="105" t="s">
        <v>115</v>
      </c>
      <c r="K172" s="107">
        <v>1</v>
      </c>
      <c r="L172" s="108">
        <v>0.35</v>
      </c>
      <c r="M172" s="109" t="s">
        <v>405</v>
      </c>
      <c r="N172" s="105" t="s">
        <v>419</v>
      </c>
      <c r="O172" s="105" t="s">
        <v>72</v>
      </c>
      <c r="P172" s="107">
        <v>217994000</v>
      </c>
      <c r="Q172" s="108">
        <v>1</v>
      </c>
      <c r="R172" s="110">
        <v>44197</v>
      </c>
      <c r="S172" s="111">
        <v>12</v>
      </c>
      <c r="T172" s="104" t="s">
        <v>407</v>
      </c>
      <c r="U172" s="112">
        <v>1</v>
      </c>
      <c r="V172" s="117">
        <v>1</v>
      </c>
      <c r="W172" s="112" t="s">
        <v>420</v>
      </c>
      <c r="X172" s="81">
        <f t="shared" si="12"/>
        <v>1</v>
      </c>
      <c r="Y172" s="107">
        <v>0</v>
      </c>
      <c r="Z172" s="107">
        <v>1326000000</v>
      </c>
      <c r="AA172" s="107">
        <v>217994000</v>
      </c>
      <c r="AB172" s="107">
        <v>0</v>
      </c>
      <c r="AC172" s="107">
        <v>0</v>
      </c>
      <c r="AD172" s="107">
        <v>217994000</v>
      </c>
      <c r="AE172" s="113">
        <v>158217935</v>
      </c>
      <c r="AF172" s="81">
        <f t="shared" si="13"/>
        <v>0.72579031991706189</v>
      </c>
      <c r="AG172" s="113"/>
      <c r="AH172" s="113"/>
      <c r="AI172" s="113"/>
      <c r="AJ172" s="114">
        <f t="shared" si="10"/>
        <v>158217935</v>
      </c>
      <c r="AK172" s="81">
        <f t="shared" si="14"/>
        <v>0.72579031991706189</v>
      </c>
      <c r="AL172" s="115"/>
      <c r="AM172" s="115"/>
    </row>
    <row r="173" spans="1:39" ht="12.75" customHeight="1" x14ac:dyDescent="0.3">
      <c r="A173" s="104" t="s">
        <v>135</v>
      </c>
      <c r="B173" s="105" t="s">
        <v>136</v>
      </c>
      <c r="C173" s="105" t="s">
        <v>67</v>
      </c>
      <c r="D173" s="106" t="str">
        <f t="shared" si="7"/>
        <v>45</v>
      </c>
      <c r="E173" s="106" t="str">
        <f t="shared" si="8"/>
        <v>4502</v>
      </c>
      <c r="F173" s="105" t="s">
        <v>403</v>
      </c>
      <c r="G173" s="105" t="s">
        <v>412</v>
      </c>
      <c r="H173" s="105">
        <v>443</v>
      </c>
      <c r="I173" s="105" t="s">
        <v>404</v>
      </c>
      <c r="J173" s="105" t="s">
        <v>115</v>
      </c>
      <c r="K173" s="107">
        <v>1</v>
      </c>
      <c r="L173" s="108">
        <v>0.35</v>
      </c>
      <c r="M173" s="109" t="s">
        <v>405</v>
      </c>
      <c r="N173" s="105" t="s">
        <v>421</v>
      </c>
      <c r="O173" s="105" t="s">
        <v>72</v>
      </c>
      <c r="P173" s="107">
        <v>720000000</v>
      </c>
      <c r="Q173" s="108">
        <v>4</v>
      </c>
      <c r="R173" s="110">
        <v>44197</v>
      </c>
      <c r="S173" s="111">
        <v>12</v>
      </c>
      <c r="T173" s="104" t="s">
        <v>407</v>
      </c>
      <c r="U173" s="112">
        <v>1</v>
      </c>
      <c r="V173" s="117"/>
      <c r="W173" s="112"/>
      <c r="X173" s="81">
        <f t="shared" si="12"/>
        <v>0</v>
      </c>
      <c r="Y173" s="107">
        <v>0</v>
      </c>
      <c r="Z173" s="107">
        <v>1326000000</v>
      </c>
      <c r="AA173" s="107">
        <v>720000000</v>
      </c>
      <c r="AB173" s="107">
        <v>0</v>
      </c>
      <c r="AC173" s="107">
        <v>0</v>
      </c>
      <c r="AD173" s="107">
        <v>720000000</v>
      </c>
      <c r="AE173" s="113">
        <v>0</v>
      </c>
      <c r="AF173" s="81">
        <f t="shared" si="13"/>
        <v>0</v>
      </c>
      <c r="AG173" s="113"/>
      <c r="AH173" s="113"/>
      <c r="AI173" s="113"/>
      <c r="AJ173" s="114">
        <f t="shared" si="10"/>
        <v>0</v>
      </c>
      <c r="AK173" s="81">
        <f t="shared" si="14"/>
        <v>0</v>
      </c>
      <c r="AL173" s="115"/>
      <c r="AM173" s="115"/>
    </row>
    <row r="174" spans="1:39" ht="12.75" customHeight="1" x14ac:dyDescent="0.3">
      <c r="A174" s="104" t="s">
        <v>135</v>
      </c>
      <c r="B174" s="105" t="s">
        <v>136</v>
      </c>
      <c r="C174" s="105" t="s">
        <v>67</v>
      </c>
      <c r="D174" s="106" t="str">
        <f t="shared" si="7"/>
        <v>45</v>
      </c>
      <c r="E174" s="106" t="str">
        <f t="shared" si="8"/>
        <v>4502</v>
      </c>
      <c r="F174" s="105" t="s">
        <v>403</v>
      </c>
      <c r="G174" s="105" t="s">
        <v>412</v>
      </c>
      <c r="H174" s="105">
        <v>443</v>
      </c>
      <c r="I174" s="105" t="s">
        <v>404</v>
      </c>
      <c r="J174" s="105" t="s">
        <v>115</v>
      </c>
      <c r="K174" s="107">
        <v>1</v>
      </c>
      <c r="L174" s="108">
        <v>0.35</v>
      </c>
      <c r="M174" s="109" t="s">
        <v>405</v>
      </c>
      <c r="N174" s="105" t="s">
        <v>422</v>
      </c>
      <c r="O174" s="105" t="s">
        <v>72</v>
      </c>
      <c r="P174" s="107">
        <v>1000</v>
      </c>
      <c r="Q174" s="108">
        <v>0</v>
      </c>
      <c r="R174" s="110">
        <v>44197</v>
      </c>
      <c r="S174" s="111">
        <v>12</v>
      </c>
      <c r="T174" s="104" t="s">
        <v>407</v>
      </c>
      <c r="U174" s="112">
        <v>0</v>
      </c>
      <c r="V174" s="117">
        <v>0</v>
      </c>
      <c r="W174" s="112"/>
      <c r="X174" s="81"/>
      <c r="Y174" s="107">
        <v>0</v>
      </c>
      <c r="Z174" s="107">
        <v>1326000000</v>
      </c>
      <c r="AA174" s="107">
        <v>1000</v>
      </c>
      <c r="AB174" s="107">
        <v>0</v>
      </c>
      <c r="AC174" s="107">
        <v>0</v>
      </c>
      <c r="AD174" s="107">
        <v>1000</v>
      </c>
      <c r="AE174" s="113">
        <v>0</v>
      </c>
      <c r="AF174" s="81">
        <f t="shared" si="13"/>
        <v>0</v>
      </c>
      <c r="AG174" s="113"/>
      <c r="AH174" s="113"/>
      <c r="AI174" s="113"/>
      <c r="AJ174" s="114">
        <f t="shared" si="10"/>
        <v>0</v>
      </c>
      <c r="AK174" s="81">
        <f t="shared" si="14"/>
        <v>0</v>
      </c>
      <c r="AL174" s="115"/>
      <c r="AM174" s="115"/>
    </row>
    <row r="175" spans="1:39" ht="12.75" customHeight="1" x14ac:dyDescent="0.3">
      <c r="A175" s="104" t="s">
        <v>135</v>
      </c>
      <c r="B175" s="105" t="s">
        <v>136</v>
      </c>
      <c r="C175" s="105" t="s">
        <v>67</v>
      </c>
      <c r="D175" s="106" t="str">
        <f t="shared" si="7"/>
        <v>45</v>
      </c>
      <c r="E175" s="106" t="str">
        <f t="shared" si="8"/>
        <v>4502</v>
      </c>
      <c r="F175" s="105" t="s">
        <v>403</v>
      </c>
      <c r="G175" s="105" t="s">
        <v>412</v>
      </c>
      <c r="H175" s="105">
        <v>443</v>
      </c>
      <c r="I175" s="105" t="s">
        <v>404</v>
      </c>
      <c r="J175" s="105" t="s">
        <v>115</v>
      </c>
      <c r="K175" s="107">
        <v>1</v>
      </c>
      <c r="L175" s="108">
        <v>0.35</v>
      </c>
      <c r="M175" s="109" t="s">
        <v>405</v>
      </c>
      <c r="N175" s="105" t="s">
        <v>423</v>
      </c>
      <c r="O175" s="105" t="s">
        <v>72</v>
      </c>
      <c r="P175" s="107">
        <v>1000</v>
      </c>
      <c r="Q175" s="108">
        <v>0</v>
      </c>
      <c r="R175" s="110">
        <v>44197</v>
      </c>
      <c r="S175" s="111">
        <v>12</v>
      </c>
      <c r="T175" s="104" t="s">
        <v>407</v>
      </c>
      <c r="U175" s="112">
        <v>0</v>
      </c>
      <c r="V175" s="117">
        <v>0</v>
      </c>
      <c r="W175" s="112"/>
      <c r="X175" s="81"/>
      <c r="Y175" s="107">
        <v>0</v>
      </c>
      <c r="Z175" s="107">
        <v>1326000000</v>
      </c>
      <c r="AA175" s="107">
        <v>1000</v>
      </c>
      <c r="AB175" s="107">
        <v>0</v>
      </c>
      <c r="AC175" s="107">
        <v>0</v>
      </c>
      <c r="AD175" s="107">
        <v>1000</v>
      </c>
      <c r="AE175" s="113">
        <v>0</v>
      </c>
      <c r="AF175" s="81">
        <f t="shared" si="13"/>
        <v>0</v>
      </c>
      <c r="AG175" s="113"/>
      <c r="AH175" s="113"/>
      <c r="AI175" s="113"/>
      <c r="AJ175" s="114">
        <f t="shared" si="10"/>
        <v>0</v>
      </c>
      <c r="AK175" s="81">
        <f t="shared" si="14"/>
        <v>0</v>
      </c>
      <c r="AL175" s="115"/>
      <c r="AM175" s="115"/>
    </row>
    <row r="176" spans="1:39" ht="12.75" customHeight="1" x14ac:dyDescent="0.3">
      <c r="A176" s="104" t="s">
        <v>135</v>
      </c>
      <c r="B176" s="105" t="s">
        <v>136</v>
      </c>
      <c r="C176" s="105" t="s">
        <v>67</v>
      </c>
      <c r="D176" s="106" t="str">
        <f t="shared" si="7"/>
        <v>45</v>
      </c>
      <c r="E176" s="106" t="str">
        <f t="shared" si="8"/>
        <v>4502</v>
      </c>
      <c r="F176" s="105" t="s">
        <v>403</v>
      </c>
      <c r="G176" s="105" t="s">
        <v>412</v>
      </c>
      <c r="H176" s="105">
        <v>443</v>
      </c>
      <c r="I176" s="105" t="s">
        <v>404</v>
      </c>
      <c r="J176" s="105" t="s">
        <v>115</v>
      </c>
      <c r="K176" s="107">
        <v>1</v>
      </c>
      <c r="L176" s="108">
        <v>0.35</v>
      </c>
      <c r="M176" s="109" t="s">
        <v>405</v>
      </c>
      <c r="N176" s="105" t="s">
        <v>424</v>
      </c>
      <c r="O176" s="105" t="s">
        <v>72</v>
      </c>
      <c r="P176" s="107">
        <v>8000000</v>
      </c>
      <c r="Q176" s="108">
        <v>2</v>
      </c>
      <c r="R176" s="110">
        <v>44197</v>
      </c>
      <c r="S176" s="111">
        <v>12</v>
      </c>
      <c r="T176" s="104" t="s">
        <v>407</v>
      </c>
      <c r="U176" s="112">
        <v>2</v>
      </c>
      <c r="V176" s="117">
        <v>2</v>
      </c>
      <c r="W176" s="112" t="s">
        <v>425</v>
      </c>
      <c r="X176" s="81">
        <f t="shared" si="12"/>
        <v>1</v>
      </c>
      <c r="Y176" s="107">
        <v>0</v>
      </c>
      <c r="Z176" s="107">
        <v>1326000000</v>
      </c>
      <c r="AA176" s="107">
        <v>8000000</v>
      </c>
      <c r="AB176" s="107">
        <v>0</v>
      </c>
      <c r="AC176" s="107">
        <v>0</v>
      </c>
      <c r="AD176" s="107">
        <v>8000000</v>
      </c>
      <c r="AE176" s="113">
        <v>7231847</v>
      </c>
      <c r="AF176" s="81">
        <f t="shared" si="13"/>
        <v>0.90398087500000002</v>
      </c>
      <c r="AG176" s="113"/>
      <c r="AH176" s="113"/>
      <c r="AI176" s="113"/>
      <c r="AJ176" s="114">
        <f t="shared" si="10"/>
        <v>7231847</v>
      </c>
      <c r="AK176" s="81">
        <f t="shared" si="14"/>
        <v>0.90398087500000002</v>
      </c>
      <c r="AL176" s="115"/>
      <c r="AM176" s="115"/>
    </row>
    <row r="177" spans="1:39" ht="12.75" customHeight="1" x14ac:dyDescent="0.3">
      <c r="A177" s="104" t="s">
        <v>135</v>
      </c>
      <c r="B177" s="105" t="s">
        <v>136</v>
      </c>
      <c r="C177" s="105" t="s">
        <v>67</v>
      </c>
      <c r="D177" s="106" t="str">
        <f t="shared" si="7"/>
        <v>45</v>
      </c>
      <c r="E177" s="106" t="str">
        <f t="shared" si="8"/>
        <v>4501</v>
      </c>
      <c r="F177" s="105" t="s">
        <v>352</v>
      </c>
      <c r="G177" s="105" t="s">
        <v>211</v>
      </c>
      <c r="H177" s="105">
        <v>445</v>
      </c>
      <c r="I177" s="105" t="s">
        <v>426</v>
      </c>
      <c r="J177" s="105" t="s">
        <v>393</v>
      </c>
      <c r="K177" s="107">
        <v>1</v>
      </c>
      <c r="L177" s="108">
        <v>0.3</v>
      </c>
      <c r="M177" s="109" t="s">
        <v>394</v>
      </c>
      <c r="N177" s="105" t="s">
        <v>427</v>
      </c>
      <c r="O177" s="105" t="s">
        <v>72</v>
      </c>
      <c r="P177" s="107">
        <v>1</v>
      </c>
      <c r="Q177" s="108">
        <v>0</v>
      </c>
      <c r="R177" s="110">
        <v>44197</v>
      </c>
      <c r="S177" s="111">
        <v>12</v>
      </c>
      <c r="T177" s="104" t="s">
        <v>143</v>
      </c>
      <c r="U177" s="112">
        <v>0</v>
      </c>
      <c r="V177" s="112"/>
      <c r="W177" s="112"/>
      <c r="X177" s="81"/>
      <c r="Y177" s="107">
        <v>0</v>
      </c>
      <c r="Z177" s="107">
        <v>616041681</v>
      </c>
      <c r="AA177" s="107">
        <v>1</v>
      </c>
      <c r="AB177" s="107">
        <v>0</v>
      </c>
      <c r="AC177" s="107">
        <v>0</v>
      </c>
      <c r="AD177" s="107">
        <v>1</v>
      </c>
      <c r="AE177" s="113"/>
      <c r="AF177" s="81">
        <f t="shared" si="13"/>
        <v>0</v>
      </c>
      <c r="AG177" s="113"/>
      <c r="AH177" s="113"/>
      <c r="AI177" s="113"/>
      <c r="AJ177" s="114">
        <f t="shared" si="10"/>
        <v>0</v>
      </c>
      <c r="AK177" s="81">
        <f t="shared" si="14"/>
        <v>0</v>
      </c>
      <c r="AL177" s="115"/>
      <c r="AM177" s="115"/>
    </row>
    <row r="178" spans="1:39" ht="12.75" customHeight="1" x14ac:dyDescent="0.3">
      <c r="A178" s="104" t="s">
        <v>135</v>
      </c>
      <c r="B178" s="105" t="s">
        <v>136</v>
      </c>
      <c r="C178" s="105" t="s">
        <v>67</v>
      </c>
      <c r="D178" s="106" t="str">
        <f t="shared" si="7"/>
        <v>45</v>
      </c>
      <c r="E178" s="106" t="str">
        <f t="shared" si="8"/>
        <v>4501</v>
      </c>
      <c r="F178" s="105" t="s">
        <v>352</v>
      </c>
      <c r="G178" s="105" t="s">
        <v>211</v>
      </c>
      <c r="H178" s="105">
        <v>445</v>
      </c>
      <c r="I178" s="105" t="s">
        <v>426</v>
      </c>
      <c r="J178" s="105" t="s">
        <v>393</v>
      </c>
      <c r="K178" s="107">
        <v>1</v>
      </c>
      <c r="L178" s="108">
        <v>0.3</v>
      </c>
      <c r="M178" s="109" t="s">
        <v>394</v>
      </c>
      <c r="N178" s="105" t="s">
        <v>428</v>
      </c>
      <c r="O178" s="105" t="s">
        <v>72</v>
      </c>
      <c r="P178" s="107">
        <v>616041685</v>
      </c>
      <c r="Q178" s="108">
        <v>4</v>
      </c>
      <c r="R178" s="110">
        <v>44197</v>
      </c>
      <c r="S178" s="111">
        <v>12</v>
      </c>
      <c r="T178" s="104" t="s">
        <v>143</v>
      </c>
      <c r="U178" s="112">
        <v>3</v>
      </c>
      <c r="V178" s="112">
        <v>3</v>
      </c>
      <c r="W178" s="112" t="s">
        <v>429</v>
      </c>
      <c r="X178" s="81">
        <f t="shared" si="12"/>
        <v>1</v>
      </c>
      <c r="Y178" s="107">
        <v>0</v>
      </c>
      <c r="Z178" s="107">
        <v>616041681</v>
      </c>
      <c r="AA178" s="107">
        <v>616041678</v>
      </c>
      <c r="AB178" s="107">
        <v>0</v>
      </c>
      <c r="AC178" s="107">
        <v>0</v>
      </c>
      <c r="AD178" s="107">
        <v>616041678</v>
      </c>
      <c r="AE178" s="113">
        <v>503589293</v>
      </c>
      <c r="AF178" s="81">
        <f t="shared" si="13"/>
        <v>0.8174597774535638</v>
      </c>
      <c r="AG178" s="113"/>
      <c r="AH178" s="113"/>
      <c r="AI178" s="113"/>
      <c r="AJ178" s="114">
        <f t="shared" si="10"/>
        <v>503589293</v>
      </c>
      <c r="AK178" s="81">
        <f t="shared" si="14"/>
        <v>0.8174597774535638</v>
      </c>
      <c r="AL178" s="115"/>
      <c r="AM178" s="115"/>
    </row>
    <row r="179" spans="1:39" ht="12.75" customHeight="1" x14ac:dyDescent="0.3">
      <c r="A179" s="104" t="s">
        <v>135</v>
      </c>
      <c r="B179" s="105" t="s">
        <v>136</v>
      </c>
      <c r="C179" s="105" t="s">
        <v>67</v>
      </c>
      <c r="D179" s="106" t="str">
        <f t="shared" si="7"/>
        <v>45</v>
      </c>
      <c r="E179" s="106" t="str">
        <f t="shared" si="8"/>
        <v>4501</v>
      </c>
      <c r="F179" s="105" t="s">
        <v>352</v>
      </c>
      <c r="G179" s="105" t="s">
        <v>211</v>
      </c>
      <c r="H179" s="105">
        <v>445</v>
      </c>
      <c r="I179" s="105" t="s">
        <v>426</v>
      </c>
      <c r="J179" s="105" t="s">
        <v>393</v>
      </c>
      <c r="K179" s="107">
        <v>1</v>
      </c>
      <c r="L179" s="108">
        <v>0.3</v>
      </c>
      <c r="M179" s="109" t="s">
        <v>394</v>
      </c>
      <c r="N179" s="105" t="s">
        <v>430</v>
      </c>
      <c r="O179" s="105" t="s">
        <v>72</v>
      </c>
      <c r="P179" s="107">
        <v>1</v>
      </c>
      <c r="Q179" s="108">
        <v>0</v>
      </c>
      <c r="R179" s="110">
        <v>44197</v>
      </c>
      <c r="S179" s="111">
        <v>12</v>
      </c>
      <c r="T179" s="104" t="s">
        <v>143</v>
      </c>
      <c r="U179" s="112">
        <v>0</v>
      </c>
      <c r="V179" s="112"/>
      <c r="W179" s="112"/>
      <c r="X179" s="81"/>
      <c r="Y179" s="107">
        <v>0</v>
      </c>
      <c r="Z179" s="107">
        <v>616041681</v>
      </c>
      <c r="AA179" s="107">
        <v>1</v>
      </c>
      <c r="AB179" s="107">
        <v>0</v>
      </c>
      <c r="AC179" s="107">
        <v>0</v>
      </c>
      <c r="AD179" s="107">
        <v>1</v>
      </c>
      <c r="AE179" s="113"/>
      <c r="AF179" s="81">
        <f t="shared" si="13"/>
        <v>0</v>
      </c>
      <c r="AG179" s="113"/>
      <c r="AH179" s="113"/>
      <c r="AI179" s="113"/>
      <c r="AJ179" s="114">
        <f t="shared" si="10"/>
        <v>0</v>
      </c>
      <c r="AK179" s="81">
        <f t="shared" si="14"/>
        <v>0</v>
      </c>
      <c r="AL179" s="115"/>
      <c r="AM179" s="115"/>
    </row>
    <row r="180" spans="1:39" ht="12.75" customHeight="1" x14ac:dyDescent="0.3">
      <c r="A180" s="104" t="s">
        <v>135</v>
      </c>
      <c r="B180" s="105" t="s">
        <v>136</v>
      </c>
      <c r="C180" s="105" t="s">
        <v>67</v>
      </c>
      <c r="D180" s="106" t="str">
        <f t="shared" si="7"/>
        <v>45</v>
      </c>
      <c r="E180" s="106" t="str">
        <f t="shared" si="8"/>
        <v>4501</v>
      </c>
      <c r="F180" s="105" t="s">
        <v>352</v>
      </c>
      <c r="G180" s="105" t="s">
        <v>211</v>
      </c>
      <c r="H180" s="105">
        <v>445</v>
      </c>
      <c r="I180" s="105" t="s">
        <v>426</v>
      </c>
      <c r="J180" s="105" t="s">
        <v>393</v>
      </c>
      <c r="K180" s="107">
        <v>1</v>
      </c>
      <c r="L180" s="108">
        <v>0.3</v>
      </c>
      <c r="M180" s="109" t="s">
        <v>394</v>
      </c>
      <c r="N180" s="105" t="s">
        <v>431</v>
      </c>
      <c r="O180" s="105" t="s">
        <v>72</v>
      </c>
      <c r="P180" s="107">
        <v>1</v>
      </c>
      <c r="Q180" s="108">
        <v>0</v>
      </c>
      <c r="R180" s="110">
        <v>44197</v>
      </c>
      <c r="S180" s="111">
        <v>12</v>
      </c>
      <c r="T180" s="104" t="s">
        <v>143</v>
      </c>
      <c r="U180" s="112">
        <v>0</v>
      </c>
      <c r="V180" s="112"/>
      <c r="W180" s="112"/>
      <c r="X180" s="81"/>
      <c r="Y180" s="107">
        <v>0</v>
      </c>
      <c r="Z180" s="107">
        <v>616041681</v>
      </c>
      <c r="AA180" s="107">
        <v>1</v>
      </c>
      <c r="AB180" s="107">
        <v>0</v>
      </c>
      <c r="AC180" s="107">
        <v>0</v>
      </c>
      <c r="AD180" s="107">
        <v>1</v>
      </c>
      <c r="AE180" s="113"/>
      <c r="AF180" s="81">
        <f t="shared" si="13"/>
        <v>0</v>
      </c>
      <c r="AG180" s="113"/>
      <c r="AH180" s="113"/>
      <c r="AI180" s="113"/>
      <c r="AJ180" s="114">
        <f t="shared" si="10"/>
        <v>0</v>
      </c>
      <c r="AK180" s="81">
        <f t="shared" si="14"/>
        <v>0</v>
      </c>
      <c r="AL180" s="115"/>
      <c r="AM180" s="115"/>
    </row>
    <row r="181" spans="1:39" ht="12.75" customHeight="1" x14ac:dyDescent="0.3">
      <c r="A181" s="104" t="s">
        <v>135</v>
      </c>
      <c r="B181" s="105" t="s">
        <v>136</v>
      </c>
      <c r="C181" s="105" t="s">
        <v>67</v>
      </c>
      <c r="D181" s="106" t="str">
        <f t="shared" si="7"/>
        <v>45</v>
      </c>
      <c r="E181" s="106" t="str">
        <f t="shared" si="8"/>
        <v>4501</v>
      </c>
      <c r="F181" s="105" t="s">
        <v>352</v>
      </c>
      <c r="G181" s="105" t="s">
        <v>223</v>
      </c>
      <c r="H181" s="105">
        <v>445</v>
      </c>
      <c r="I181" s="105" t="s">
        <v>426</v>
      </c>
      <c r="J181" s="105" t="s">
        <v>393</v>
      </c>
      <c r="K181" s="107">
        <v>1</v>
      </c>
      <c r="L181" s="108">
        <v>0.3</v>
      </c>
      <c r="M181" s="109" t="s">
        <v>394</v>
      </c>
      <c r="N181" s="105" t="s">
        <v>432</v>
      </c>
      <c r="O181" s="105" t="s">
        <v>72</v>
      </c>
      <c r="P181" s="107">
        <v>255800000</v>
      </c>
      <c r="Q181" s="108">
        <v>1</v>
      </c>
      <c r="R181" s="110">
        <v>44197</v>
      </c>
      <c r="S181" s="111">
        <v>12</v>
      </c>
      <c r="T181" s="104" t="s">
        <v>143</v>
      </c>
      <c r="U181" s="112">
        <v>0.1</v>
      </c>
      <c r="V181" s="112">
        <v>0.1</v>
      </c>
      <c r="W181" s="112" t="s">
        <v>433</v>
      </c>
      <c r="X181" s="81">
        <f t="shared" si="12"/>
        <v>1</v>
      </c>
      <c r="Y181" s="107">
        <v>0</v>
      </c>
      <c r="Z181" s="107">
        <v>255800000</v>
      </c>
      <c r="AA181" s="107">
        <v>255800000</v>
      </c>
      <c r="AB181" s="107">
        <v>0</v>
      </c>
      <c r="AC181" s="107">
        <v>0</v>
      </c>
      <c r="AD181" s="107">
        <v>255800000</v>
      </c>
      <c r="AE181" s="113">
        <v>130686695</v>
      </c>
      <c r="AF181" s="81">
        <f t="shared" si="13"/>
        <v>0.51089403831118063</v>
      </c>
      <c r="AG181" s="113"/>
      <c r="AH181" s="113"/>
      <c r="AI181" s="113"/>
      <c r="AJ181" s="114">
        <f t="shared" si="10"/>
        <v>130686695</v>
      </c>
      <c r="AK181" s="81">
        <f t="shared" si="14"/>
        <v>0.51089403831118063</v>
      </c>
      <c r="AL181" s="115"/>
      <c r="AM181" s="115"/>
    </row>
    <row r="182" spans="1:39" ht="12.75" customHeight="1" x14ac:dyDescent="0.3">
      <c r="A182" s="71" t="s">
        <v>434</v>
      </c>
      <c r="B182" s="72" t="s">
        <v>435</v>
      </c>
      <c r="C182" s="72" t="s">
        <v>67</v>
      </c>
      <c r="D182" s="73" t="str">
        <f t="shared" ref="D182:D245" si="15">MID(G182,1,2)</f>
        <v>45</v>
      </c>
      <c r="E182" s="73" t="str">
        <f t="shared" ref="E182:E245" si="16">MID(G182,1,4)</f>
        <v>4599</v>
      </c>
      <c r="F182" s="72" t="s">
        <v>436</v>
      </c>
      <c r="G182" s="72" t="s">
        <v>113</v>
      </c>
      <c r="H182" s="72">
        <v>407</v>
      </c>
      <c r="I182" s="72" t="s">
        <v>437</v>
      </c>
      <c r="J182" s="72" t="s">
        <v>438</v>
      </c>
      <c r="K182" s="74">
        <v>4</v>
      </c>
      <c r="L182" s="75">
        <v>1</v>
      </c>
      <c r="M182" s="76">
        <v>1</v>
      </c>
      <c r="N182" s="72" t="s">
        <v>439</v>
      </c>
      <c r="O182" s="72" t="s">
        <v>72</v>
      </c>
      <c r="P182" s="74">
        <v>10065360345</v>
      </c>
      <c r="Q182" s="75">
        <v>1</v>
      </c>
      <c r="R182" s="77">
        <v>44197</v>
      </c>
      <c r="S182" s="78">
        <v>12</v>
      </c>
      <c r="T182" s="71" t="s">
        <v>440</v>
      </c>
      <c r="U182" s="79">
        <v>1</v>
      </c>
      <c r="V182" s="80">
        <v>1</v>
      </c>
      <c r="W182" s="80" t="s">
        <v>441</v>
      </c>
      <c r="X182" s="81">
        <f t="shared" si="12"/>
        <v>1</v>
      </c>
      <c r="Y182" s="74">
        <v>0</v>
      </c>
      <c r="Z182" s="74">
        <v>35850522352</v>
      </c>
      <c r="AA182" s="74">
        <v>10065360345</v>
      </c>
      <c r="AB182" s="74">
        <v>0</v>
      </c>
      <c r="AC182" s="74">
        <v>0</v>
      </c>
      <c r="AD182" s="74">
        <v>10065360345</v>
      </c>
      <c r="AE182" s="113">
        <f>+AD182-2000000000</f>
        <v>8065360345</v>
      </c>
      <c r="AF182" s="81">
        <f t="shared" si="13"/>
        <v>0.80129871843152578</v>
      </c>
      <c r="AG182" s="82"/>
      <c r="AH182" s="82"/>
      <c r="AI182" s="82"/>
      <c r="AJ182" s="83">
        <f t="shared" ref="AJ182:AJ245" si="17">AE182+AG182+AI182</f>
        <v>8065360345</v>
      </c>
      <c r="AK182" s="81">
        <f t="shared" si="14"/>
        <v>0.80129871843152578</v>
      </c>
      <c r="AL182" s="84"/>
      <c r="AM182" s="85"/>
    </row>
    <row r="183" spans="1:39" ht="12.75" customHeight="1" x14ac:dyDescent="0.3">
      <c r="A183" s="71" t="s">
        <v>434</v>
      </c>
      <c r="B183" s="72" t="s">
        <v>435</v>
      </c>
      <c r="C183" s="72" t="s">
        <v>67</v>
      </c>
      <c r="D183" s="73" t="str">
        <f t="shared" si="15"/>
        <v>45</v>
      </c>
      <c r="E183" s="73" t="str">
        <f t="shared" si="16"/>
        <v>4599</v>
      </c>
      <c r="F183" s="72" t="s">
        <v>436</v>
      </c>
      <c r="G183" s="72" t="s">
        <v>113</v>
      </c>
      <c r="H183" s="72">
        <v>407</v>
      </c>
      <c r="I183" s="72" t="s">
        <v>437</v>
      </c>
      <c r="J183" s="72" t="s">
        <v>438</v>
      </c>
      <c r="K183" s="74">
        <v>4</v>
      </c>
      <c r="L183" s="75">
        <v>1</v>
      </c>
      <c r="M183" s="76">
        <v>1</v>
      </c>
      <c r="N183" s="72" t="s">
        <v>442</v>
      </c>
      <c r="O183" s="72" t="s">
        <v>72</v>
      </c>
      <c r="P183" s="74">
        <v>2410200000</v>
      </c>
      <c r="Q183" s="75">
        <v>1</v>
      </c>
      <c r="R183" s="77">
        <v>44197</v>
      </c>
      <c r="S183" s="78">
        <v>12</v>
      </c>
      <c r="T183" s="71" t="s">
        <v>440</v>
      </c>
      <c r="U183" s="79">
        <v>1</v>
      </c>
      <c r="V183" s="80">
        <v>1</v>
      </c>
      <c r="W183" s="80" t="s">
        <v>443</v>
      </c>
      <c r="X183" s="81">
        <f t="shared" si="12"/>
        <v>1</v>
      </c>
      <c r="Y183" s="74">
        <v>0</v>
      </c>
      <c r="Z183" s="74">
        <v>35850522352</v>
      </c>
      <c r="AA183" s="74">
        <v>2410200000</v>
      </c>
      <c r="AB183" s="74">
        <v>0</v>
      </c>
      <c r="AC183" s="74">
        <v>0</v>
      </c>
      <c r="AD183" s="74">
        <v>2410200000</v>
      </c>
      <c r="AE183" s="113">
        <f>+AD183</f>
        <v>2410200000</v>
      </c>
      <c r="AF183" s="81">
        <f t="shared" si="13"/>
        <v>1</v>
      </c>
      <c r="AG183" s="82"/>
      <c r="AH183" s="82"/>
      <c r="AI183" s="82"/>
      <c r="AJ183" s="83">
        <f t="shared" si="17"/>
        <v>2410200000</v>
      </c>
      <c r="AK183" s="81">
        <f t="shared" si="14"/>
        <v>1</v>
      </c>
      <c r="AL183" s="84"/>
      <c r="AM183" s="85"/>
    </row>
    <row r="184" spans="1:39" ht="12.75" customHeight="1" x14ac:dyDescent="0.3">
      <c r="A184" s="71" t="s">
        <v>434</v>
      </c>
      <c r="B184" s="72" t="s">
        <v>435</v>
      </c>
      <c r="C184" s="72" t="s">
        <v>67</v>
      </c>
      <c r="D184" s="73" t="str">
        <f t="shared" si="15"/>
        <v>45</v>
      </c>
      <c r="E184" s="73" t="str">
        <f t="shared" si="16"/>
        <v>4599</v>
      </c>
      <c r="F184" s="72" t="s">
        <v>436</v>
      </c>
      <c r="G184" s="72" t="s">
        <v>113</v>
      </c>
      <c r="H184" s="72">
        <v>407</v>
      </c>
      <c r="I184" s="72" t="s">
        <v>437</v>
      </c>
      <c r="J184" s="72" t="s">
        <v>438</v>
      </c>
      <c r="K184" s="74">
        <v>4</v>
      </c>
      <c r="L184" s="75">
        <v>1</v>
      </c>
      <c r="M184" s="76">
        <v>1</v>
      </c>
      <c r="N184" s="72" t="s">
        <v>444</v>
      </c>
      <c r="O184" s="72" t="s">
        <v>72</v>
      </c>
      <c r="P184" s="74">
        <v>20085000</v>
      </c>
      <c r="Q184" s="75">
        <v>1</v>
      </c>
      <c r="R184" s="77">
        <v>44197</v>
      </c>
      <c r="S184" s="78">
        <v>12</v>
      </c>
      <c r="T184" s="71" t="s">
        <v>440</v>
      </c>
      <c r="U184" s="79">
        <v>1</v>
      </c>
      <c r="V184" s="80">
        <v>1</v>
      </c>
      <c r="W184" s="80" t="s">
        <v>445</v>
      </c>
      <c r="X184" s="81">
        <f t="shared" si="12"/>
        <v>1</v>
      </c>
      <c r="Y184" s="74">
        <v>0</v>
      </c>
      <c r="Z184" s="74">
        <v>35850522352</v>
      </c>
      <c r="AA184" s="74">
        <v>20085000</v>
      </c>
      <c r="AB184" s="74">
        <v>0</v>
      </c>
      <c r="AC184" s="74">
        <v>0</v>
      </c>
      <c r="AD184" s="74">
        <v>20085000</v>
      </c>
      <c r="AE184" s="113">
        <f>+AD184</f>
        <v>20085000</v>
      </c>
      <c r="AF184" s="81">
        <f t="shared" si="13"/>
        <v>1</v>
      </c>
      <c r="AG184" s="82"/>
      <c r="AH184" s="82"/>
      <c r="AI184" s="82"/>
      <c r="AJ184" s="83">
        <f t="shared" si="17"/>
        <v>20085000</v>
      </c>
      <c r="AK184" s="81">
        <f t="shared" si="14"/>
        <v>1</v>
      </c>
      <c r="AL184" s="84"/>
      <c r="AM184" s="85"/>
    </row>
    <row r="185" spans="1:39" ht="12.75" customHeight="1" x14ac:dyDescent="0.3">
      <c r="A185" s="71" t="s">
        <v>434</v>
      </c>
      <c r="B185" s="72" t="s">
        <v>435</v>
      </c>
      <c r="C185" s="72" t="s">
        <v>67</v>
      </c>
      <c r="D185" s="73" t="str">
        <f t="shared" si="15"/>
        <v>45</v>
      </c>
      <c r="E185" s="73" t="str">
        <f t="shared" si="16"/>
        <v>4599</v>
      </c>
      <c r="F185" s="72" t="s">
        <v>436</v>
      </c>
      <c r="G185" s="72" t="s">
        <v>113</v>
      </c>
      <c r="H185" s="72">
        <v>407</v>
      </c>
      <c r="I185" s="72" t="s">
        <v>437</v>
      </c>
      <c r="J185" s="72" t="s">
        <v>438</v>
      </c>
      <c r="K185" s="74">
        <v>4</v>
      </c>
      <c r="L185" s="75">
        <v>1</v>
      </c>
      <c r="M185" s="76">
        <v>1</v>
      </c>
      <c r="N185" s="72" t="s">
        <v>446</v>
      </c>
      <c r="O185" s="72" t="s">
        <v>72</v>
      </c>
      <c r="P185" s="74">
        <v>1205100000</v>
      </c>
      <c r="Q185" s="75">
        <v>1</v>
      </c>
      <c r="R185" s="77">
        <v>44197</v>
      </c>
      <c r="S185" s="78">
        <v>12</v>
      </c>
      <c r="T185" s="71" t="s">
        <v>129</v>
      </c>
      <c r="U185" s="79">
        <v>1</v>
      </c>
      <c r="V185" s="80">
        <v>1</v>
      </c>
      <c r="W185" s="80" t="s">
        <v>447</v>
      </c>
      <c r="X185" s="81">
        <f t="shared" si="12"/>
        <v>1</v>
      </c>
      <c r="Y185" s="74">
        <v>0</v>
      </c>
      <c r="Z185" s="74">
        <v>35850522352</v>
      </c>
      <c r="AA185" s="74">
        <v>1205100000</v>
      </c>
      <c r="AB185" s="74">
        <v>0</v>
      </c>
      <c r="AC185" s="74">
        <v>0</v>
      </c>
      <c r="AD185" s="74">
        <v>1205100000</v>
      </c>
      <c r="AE185" s="113">
        <f>+AD185</f>
        <v>1205100000</v>
      </c>
      <c r="AF185" s="81">
        <f t="shared" si="13"/>
        <v>1</v>
      </c>
      <c r="AG185" s="82"/>
      <c r="AH185" s="82"/>
      <c r="AI185" s="82"/>
      <c r="AJ185" s="83">
        <f t="shared" si="17"/>
        <v>1205100000</v>
      </c>
      <c r="AK185" s="81">
        <f t="shared" si="14"/>
        <v>1</v>
      </c>
      <c r="AL185" s="84"/>
      <c r="AM185" s="85"/>
    </row>
    <row r="186" spans="1:39" ht="12.75" customHeight="1" x14ac:dyDescent="0.3">
      <c r="A186" s="71" t="s">
        <v>434</v>
      </c>
      <c r="B186" s="72" t="s">
        <v>435</v>
      </c>
      <c r="C186" s="72" t="s">
        <v>67</v>
      </c>
      <c r="D186" s="73" t="str">
        <f t="shared" si="15"/>
        <v>45</v>
      </c>
      <c r="E186" s="73" t="str">
        <f t="shared" si="16"/>
        <v>4599</v>
      </c>
      <c r="F186" s="72" t="s">
        <v>436</v>
      </c>
      <c r="G186" s="72" t="s">
        <v>113</v>
      </c>
      <c r="H186" s="72">
        <v>407</v>
      </c>
      <c r="I186" s="72" t="s">
        <v>437</v>
      </c>
      <c r="J186" s="72" t="s">
        <v>438</v>
      </c>
      <c r="K186" s="74">
        <v>4</v>
      </c>
      <c r="L186" s="75">
        <v>1</v>
      </c>
      <c r="M186" s="76">
        <v>1</v>
      </c>
      <c r="N186" s="72" t="s">
        <v>448</v>
      </c>
      <c r="O186" s="72" t="s">
        <v>72</v>
      </c>
      <c r="P186" s="74">
        <v>1339000000</v>
      </c>
      <c r="Q186" s="75">
        <v>1</v>
      </c>
      <c r="R186" s="77">
        <v>44197</v>
      </c>
      <c r="S186" s="78">
        <v>12</v>
      </c>
      <c r="T186" s="71" t="s">
        <v>449</v>
      </c>
      <c r="U186" s="79">
        <v>1</v>
      </c>
      <c r="V186" s="80">
        <v>1</v>
      </c>
      <c r="W186" s="80" t="s">
        <v>450</v>
      </c>
      <c r="X186" s="81">
        <f t="shared" si="12"/>
        <v>1</v>
      </c>
      <c r="Y186" s="74">
        <v>0</v>
      </c>
      <c r="Z186" s="74">
        <v>35850522352</v>
      </c>
      <c r="AA186" s="74">
        <v>1339000000</v>
      </c>
      <c r="AB186" s="74">
        <v>0</v>
      </c>
      <c r="AC186" s="74">
        <v>0</v>
      </c>
      <c r="AD186" s="74">
        <v>1339000000</v>
      </c>
      <c r="AE186" s="113">
        <v>900000000</v>
      </c>
      <c r="AF186" s="81">
        <f t="shared" si="13"/>
        <v>0.67214339058999251</v>
      </c>
      <c r="AG186" s="82"/>
      <c r="AH186" s="82"/>
      <c r="AI186" s="82"/>
      <c r="AJ186" s="83">
        <f t="shared" si="17"/>
        <v>900000000</v>
      </c>
      <c r="AK186" s="81">
        <f t="shared" si="14"/>
        <v>0.67214339058999251</v>
      </c>
      <c r="AL186" s="84"/>
      <c r="AM186" s="85"/>
    </row>
    <row r="187" spans="1:39" ht="12.75" customHeight="1" x14ac:dyDescent="0.3">
      <c r="A187" s="71" t="s">
        <v>434</v>
      </c>
      <c r="B187" s="72" t="s">
        <v>435</v>
      </c>
      <c r="C187" s="72" t="s">
        <v>67</v>
      </c>
      <c r="D187" s="73" t="str">
        <f t="shared" si="15"/>
        <v>45</v>
      </c>
      <c r="E187" s="73" t="str">
        <f t="shared" si="16"/>
        <v>4599</v>
      </c>
      <c r="F187" s="72" t="s">
        <v>436</v>
      </c>
      <c r="G187" s="72" t="s">
        <v>113</v>
      </c>
      <c r="H187" s="72">
        <v>407</v>
      </c>
      <c r="I187" s="72" t="s">
        <v>437</v>
      </c>
      <c r="J187" s="72" t="s">
        <v>438</v>
      </c>
      <c r="K187" s="74">
        <v>4</v>
      </c>
      <c r="L187" s="75">
        <v>1</v>
      </c>
      <c r="M187" s="76">
        <v>1</v>
      </c>
      <c r="N187" s="72" t="s">
        <v>451</v>
      </c>
      <c r="O187" s="72" t="s">
        <v>72</v>
      </c>
      <c r="P187" s="74">
        <v>66950000</v>
      </c>
      <c r="Q187" s="75">
        <v>1</v>
      </c>
      <c r="R187" s="77">
        <v>44197</v>
      </c>
      <c r="S187" s="78">
        <v>12</v>
      </c>
      <c r="T187" s="71" t="s">
        <v>440</v>
      </c>
      <c r="U187" s="79">
        <v>1</v>
      </c>
      <c r="V187" s="80">
        <v>1</v>
      </c>
      <c r="W187" s="80" t="s">
        <v>452</v>
      </c>
      <c r="X187" s="81">
        <f t="shared" si="12"/>
        <v>1</v>
      </c>
      <c r="Y187" s="74">
        <v>0</v>
      </c>
      <c r="Z187" s="74">
        <v>35850522352</v>
      </c>
      <c r="AA187" s="74">
        <v>66950000</v>
      </c>
      <c r="AB187" s="74">
        <v>0</v>
      </c>
      <c r="AC187" s="74">
        <v>0</v>
      </c>
      <c r="AD187" s="74">
        <v>66950000</v>
      </c>
      <c r="AE187" s="113">
        <f t="shared" ref="AE187:AE193" si="18">+AD187</f>
        <v>66950000</v>
      </c>
      <c r="AF187" s="81">
        <f t="shared" si="13"/>
        <v>1</v>
      </c>
      <c r="AG187" s="82"/>
      <c r="AH187" s="82"/>
      <c r="AI187" s="82"/>
      <c r="AJ187" s="83">
        <f t="shared" si="17"/>
        <v>66950000</v>
      </c>
      <c r="AK187" s="81">
        <f t="shared" si="14"/>
        <v>1</v>
      </c>
      <c r="AL187" s="84"/>
      <c r="AM187" s="85"/>
    </row>
    <row r="188" spans="1:39" ht="12.75" customHeight="1" x14ac:dyDescent="0.3">
      <c r="A188" s="71" t="s">
        <v>434</v>
      </c>
      <c r="B188" s="72" t="s">
        <v>435</v>
      </c>
      <c r="C188" s="72" t="s">
        <v>67</v>
      </c>
      <c r="D188" s="73" t="str">
        <f t="shared" si="15"/>
        <v>45</v>
      </c>
      <c r="E188" s="73" t="str">
        <f t="shared" si="16"/>
        <v>4599</v>
      </c>
      <c r="F188" s="72" t="s">
        <v>436</v>
      </c>
      <c r="G188" s="72" t="s">
        <v>113</v>
      </c>
      <c r="H188" s="72">
        <v>407</v>
      </c>
      <c r="I188" s="72" t="s">
        <v>437</v>
      </c>
      <c r="J188" s="72" t="s">
        <v>438</v>
      </c>
      <c r="K188" s="74">
        <v>4</v>
      </c>
      <c r="L188" s="75">
        <v>1</v>
      </c>
      <c r="M188" s="76">
        <v>1</v>
      </c>
      <c r="N188" s="72" t="s">
        <v>453</v>
      </c>
      <c r="O188" s="72" t="s">
        <v>72</v>
      </c>
      <c r="P188" s="74">
        <v>1472900000</v>
      </c>
      <c r="Q188" s="75">
        <v>1</v>
      </c>
      <c r="R188" s="77">
        <v>44197</v>
      </c>
      <c r="S188" s="78">
        <v>12</v>
      </c>
      <c r="T188" s="71" t="s">
        <v>440</v>
      </c>
      <c r="U188" s="79">
        <v>1</v>
      </c>
      <c r="V188" s="80">
        <v>1</v>
      </c>
      <c r="W188" s="80" t="s">
        <v>454</v>
      </c>
      <c r="X188" s="81">
        <f t="shared" si="12"/>
        <v>1</v>
      </c>
      <c r="Y188" s="74">
        <v>0</v>
      </c>
      <c r="Z188" s="74">
        <v>35850522352</v>
      </c>
      <c r="AA188" s="74">
        <v>1472900000</v>
      </c>
      <c r="AB188" s="74">
        <v>0</v>
      </c>
      <c r="AC188" s="74">
        <v>0</v>
      </c>
      <c r="AD188" s="74">
        <v>1472900000</v>
      </c>
      <c r="AE188" s="113">
        <f t="shared" si="18"/>
        <v>1472900000</v>
      </c>
      <c r="AF188" s="81">
        <f t="shared" si="13"/>
        <v>1</v>
      </c>
      <c r="AG188" s="82"/>
      <c r="AH188" s="82"/>
      <c r="AI188" s="82"/>
      <c r="AJ188" s="83">
        <f t="shared" si="17"/>
        <v>1472900000</v>
      </c>
      <c r="AK188" s="81">
        <f t="shared" si="14"/>
        <v>1</v>
      </c>
      <c r="AL188" s="84"/>
      <c r="AM188" s="85"/>
    </row>
    <row r="189" spans="1:39" ht="12.75" customHeight="1" x14ac:dyDescent="0.3">
      <c r="A189" s="71" t="s">
        <v>434</v>
      </c>
      <c r="B189" s="72" t="s">
        <v>435</v>
      </c>
      <c r="C189" s="72" t="s">
        <v>67</v>
      </c>
      <c r="D189" s="73" t="str">
        <f t="shared" si="15"/>
        <v>45</v>
      </c>
      <c r="E189" s="73" t="str">
        <f t="shared" si="16"/>
        <v>4599</v>
      </c>
      <c r="F189" s="72" t="s">
        <v>436</v>
      </c>
      <c r="G189" s="72" t="s">
        <v>113</v>
      </c>
      <c r="H189" s="72">
        <v>407</v>
      </c>
      <c r="I189" s="72" t="s">
        <v>437</v>
      </c>
      <c r="J189" s="72" t="s">
        <v>438</v>
      </c>
      <c r="K189" s="74">
        <v>4</v>
      </c>
      <c r="L189" s="75">
        <v>1</v>
      </c>
      <c r="M189" s="76">
        <v>1</v>
      </c>
      <c r="N189" s="72" t="s">
        <v>455</v>
      </c>
      <c r="O189" s="72" t="s">
        <v>72</v>
      </c>
      <c r="P189" s="74">
        <v>164800000</v>
      </c>
      <c r="Q189" s="75">
        <v>1</v>
      </c>
      <c r="R189" s="77">
        <v>44197</v>
      </c>
      <c r="S189" s="78">
        <v>12</v>
      </c>
      <c r="T189" s="71" t="s">
        <v>440</v>
      </c>
      <c r="U189" s="79">
        <v>1</v>
      </c>
      <c r="V189" s="80">
        <v>1</v>
      </c>
      <c r="W189" s="80" t="s">
        <v>456</v>
      </c>
      <c r="X189" s="81">
        <f t="shared" si="12"/>
        <v>1</v>
      </c>
      <c r="Y189" s="74">
        <v>0</v>
      </c>
      <c r="Z189" s="74">
        <v>35850522352</v>
      </c>
      <c r="AA189" s="74">
        <v>164800000</v>
      </c>
      <c r="AB189" s="74">
        <v>0</v>
      </c>
      <c r="AC189" s="74">
        <v>0</v>
      </c>
      <c r="AD189" s="74">
        <v>164800000</v>
      </c>
      <c r="AE189" s="113">
        <f t="shared" si="18"/>
        <v>164800000</v>
      </c>
      <c r="AF189" s="81">
        <f t="shared" si="13"/>
        <v>1</v>
      </c>
      <c r="AG189" s="82"/>
      <c r="AH189" s="82"/>
      <c r="AI189" s="82"/>
      <c r="AJ189" s="83">
        <f t="shared" si="17"/>
        <v>164800000</v>
      </c>
      <c r="AK189" s="81">
        <f t="shared" si="14"/>
        <v>1</v>
      </c>
      <c r="AL189" s="84"/>
      <c r="AM189" s="85"/>
    </row>
    <row r="190" spans="1:39" ht="12.75" customHeight="1" x14ac:dyDescent="0.3">
      <c r="A190" s="71" t="s">
        <v>434</v>
      </c>
      <c r="B190" s="72" t="s">
        <v>435</v>
      </c>
      <c r="C190" s="72" t="s">
        <v>67</v>
      </c>
      <c r="D190" s="73" t="str">
        <f t="shared" si="15"/>
        <v>45</v>
      </c>
      <c r="E190" s="73" t="str">
        <f t="shared" si="16"/>
        <v>4599</v>
      </c>
      <c r="F190" s="72" t="s">
        <v>436</v>
      </c>
      <c r="G190" s="72" t="s">
        <v>113</v>
      </c>
      <c r="H190" s="72">
        <v>407</v>
      </c>
      <c r="I190" s="72" t="s">
        <v>437</v>
      </c>
      <c r="J190" s="72" t="s">
        <v>438</v>
      </c>
      <c r="K190" s="74">
        <v>4</v>
      </c>
      <c r="L190" s="75">
        <v>1</v>
      </c>
      <c r="M190" s="76">
        <v>1</v>
      </c>
      <c r="N190" s="72" t="s">
        <v>457</v>
      </c>
      <c r="O190" s="72" t="s">
        <v>72</v>
      </c>
      <c r="P190" s="74">
        <v>120510000</v>
      </c>
      <c r="Q190" s="75">
        <v>1</v>
      </c>
      <c r="R190" s="77">
        <v>44197</v>
      </c>
      <c r="S190" s="78">
        <v>12</v>
      </c>
      <c r="T190" s="71" t="s">
        <v>440</v>
      </c>
      <c r="U190" s="79">
        <v>1</v>
      </c>
      <c r="V190" s="80">
        <v>1</v>
      </c>
      <c r="W190" s="80" t="s">
        <v>458</v>
      </c>
      <c r="X190" s="81">
        <f t="shared" si="12"/>
        <v>1</v>
      </c>
      <c r="Y190" s="74">
        <v>0</v>
      </c>
      <c r="Z190" s="74">
        <v>35850522352</v>
      </c>
      <c r="AA190" s="74">
        <v>54030557</v>
      </c>
      <c r="AB190" s="74">
        <v>0</v>
      </c>
      <c r="AC190" s="74">
        <v>0</v>
      </c>
      <c r="AD190" s="74">
        <v>54030557</v>
      </c>
      <c r="AE190" s="113">
        <f t="shared" si="18"/>
        <v>54030557</v>
      </c>
      <c r="AF190" s="81">
        <f t="shared" si="13"/>
        <v>1</v>
      </c>
      <c r="AG190" s="82"/>
      <c r="AH190" s="82"/>
      <c r="AI190" s="82"/>
      <c r="AJ190" s="83">
        <f t="shared" si="17"/>
        <v>54030557</v>
      </c>
      <c r="AK190" s="81">
        <f t="shared" si="14"/>
        <v>1</v>
      </c>
      <c r="AL190" s="84"/>
      <c r="AM190" s="85"/>
    </row>
    <row r="191" spans="1:39" ht="12.75" customHeight="1" x14ac:dyDescent="0.3">
      <c r="A191" s="71" t="s">
        <v>434</v>
      </c>
      <c r="B191" s="72" t="s">
        <v>435</v>
      </c>
      <c r="C191" s="72" t="s">
        <v>67</v>
      </c>
      <c r="D191" s="73" t="str">
        <f t="shared" si="15"/>
        <v>45</v>
      </c>
      <c r="E191" s="73" t="str">
        <f t="shared" si="16"/>
        <v>4599</v>
      </c>
      <c r="F191" s="72" t="s">
        <v>436</v>
      </c>
      <c r="G191" s="72" t="s">
        <v>113</v>
      </c>
      <c r="H191" s="72">
        <v>407</v>
      </c>
      <c r="I191" s="72" t="s">
        <v>437</v>
      </c>
      <c r="J191" s="72" t="s">
        <v>438</v>
      </c>
      <c r="K191" s="74">
        <v>4</v>
      </c>
      <c r="L191" s="75">
        <v>1</v>
      </c>
      <c r="M191" s="76">
        <v>1</v>
      </c>
      <c r="N191" s="72" t="s">
        <v>459</v>
      </c>
      <c r="O191" s="72" t="s">
        <v>72</v>
      </c>
      <c r="P191" s="74">
        <v>219862461</v>
      </c>
      <c r="Q191" s="75">
        <v>1</v>
      </c>
      <c r="R191" s="77">
        <v>44197</v>
      </c>
      <c r="S191" s="78">
        <v>12</v>
      </c>
      <c r="T191" s="71" t="s">
        <v>440</v>
      </c>
      <c r="U191" s="79">
        <v>1</v>
      </c>
      <c r="V191" s="80">
        <v>1</v>
      </c>
      <c r="W191" s="80" t="s">
        <v>460</v>
      </c>
      <c r="X191" s="81">
        <f t="shared" si="12"/>
        <v>1</v>
      </c>
      <c r="Y191" s="74">
        <v>0</v>
      </c>
      <c r="Z191" s="74">
        <v>35850522352</v>
      </c>
      <c r="AA191" s="74">
        <v>170205425</v>
      </c>
      <c r="AB191" s="74">
        <v>0</v>
      </c>
      <c r="AC191" s="74">
        <v>0</v>
      </c>
      <c r="AD191" s="74">
        <v>170205425</v>
      </c>
      <c r="AE191" s="113">
        <f t="shared" si="18"/>
        <v>170205425</v>
      </c>
      <c r="AF191" s="81">
        <f t="shared" si="13"/>
        <v>1</v>
      </c>
      <c r="AG191" s="82"/>
      <c r="AH191" s="82"/>
      <c r="AI191" s="82"/>
      <c r="AJ191" s="83">
        <f t="shared" si="17"/>
        <v>170205425</v>
      </c>
      <c r="AK191" s="81">
        <f t="shared" si="14"/>
        <v>1</v>
      </c>
      <c r="AL191" s="84"/>
      <c r="AM191" s="85"/>
    </row>
    <row r="192" spans="1:39" ht="12.75" customHeight="1" x14ac:dyDescent="0.3">
      <c r="A192" s="71" t="s">
        <v>434</v>
      </c>
      <c r="B192" s="72" t="s">
        <v>435</v>
      </c>
      <c r="C192" s="72" t="s">
        <v>67</v>
      </c>
      <c r="D192" s="73" t="str">
        <f t="shared" si="15"/>
        <v>45</v>
      </c>
      <c r="E192" s="73" t="str">
        <f t="shared" si="16"/>
        <v>4599</v>
      </c>
      <c r="F192" s="72" t="s">
        <v>436</v>
      </c>
      <c r="G192" s="72" t="s">
        <v>113</v>
      </c>
      <c r="H192" s="72">
        <v>407</v>
      </c>
      <c r="I192" s="72" t="s">
        <v>437</v>
      </c>
      <c r="J192" s="72" t="s">
        <v>438</v>
      </c>
      <c r="K192" s="74">
        <v>4</v>
      </c>
      <c r="L192" s="75">
        <v>1</v>
      </c>
      <c r="M192" s="76">
        <v>1</v>
      </c>
      <c r="N192" s="72" t="s">
        <v>461</v>
      </c>
      <c r="O192" s="72" t="s">
        <v>72</v>
      </c>
      <c r="P192" s="74">
        <v>602550000</v>
      </c>
      <c r="Q192" s="75">
        <v>1</v>
      </c>
      <c r="R192" s="77">
        <v>44197</v>
      </c>
      <c r="S192" s="78">
        <v>12</v>
      </c>
      <c r="T192" s="71" t="s">
        <v>440</v>
      </c>
      <c r="U192" s="79">
        <v>1</v>
      </c>
      <c r="V192" s="80">
        <v>1</v>
      </c>
      <c r="W192" s="80" t="s">
        <v>462</v>
      </c>
      <c r="X192" s="81">
        <f t="shared" si="12"/>
        <v>1</v>
      </c>
      <c r="Y192" s="74">
        <v>0</v>
      </c>
      <c r="Z192" s="74">
        <v>35850522352</v>
      </c>
      <c r="AA192" s="74">
        <v>463500000</v>
      </c>
      <c r="AB192" s="74">
        <v>0</v>
      </c>
      <c r="AC192" s="74">
        <v>0</v>
      </c>
      <c r="AD192" s="74">
        <v>463500000</v>
      </c>
      <c r="AE192" s="113">
        <f t="shared" si="18"/>
        <v>463500000</v>
      </c>
      <c r="AF192" s="81">
        <f t="shared" si="13"/>
        <v>1</v>
      </c>
      <c r="AG192" s="82"/>
      <c r="AH192" s="82"/>
      <c r="AI192" s="82"/>
      <c r="AJ192" s="83">
        <f t="shared" si="17"/>
        <v>463500000</v>
      </c>
      <c r="AK192" s="81">
        <f t="shared" si="14"/>
        <v>1</v>
      </c>
      <c r="AL192" s="84"/>
      <c r="AM192" s="85"/>
    </row>
    <row r="193" spans="1:39" ht="12.75" customHeight="1" x14ac:dyDescent="0.3">
      <c r="A193" s="71" t="s">
        <v>434</v>
      </c>
      <c r="B193" s="72" t="s">
        <v>435</v>
      </c>
      <c r="C193" s="72" t="s">
        <v>67</v>
      </c>
      <c r="D193" s="73" t="str">
        <f t="shared" si="15"/>
        <v>45</v>
      </c>
      <c r="E193" s="73" t="str">
        <f t="shared" si="16"/>
        <v>4599</v>
      </c>
      <c r="F193" s="72" t="s">
        <v>436</v>
      </c>
      <c r="G193" s="72" t="s">
        <v>113</v>
      </c>
      <c r="H193" s="72">
        <v>407</v>
      </c>
      <c r="I193" s="72" t="s">
        <v>437</v>
      </c>
      <c r="J193" s="72" t="s">
        <v>438</v>
      </c>
      <c r="K193" s="74">
        <v>4</v>
      </c>
      <c r="L193" s="75">
        <v>1</v>
      </c>
      <c r="M193" s="76">
        <v>1</v>
      </c>
      <c r="N193" s="72" t="s">
        <v>463</v>
      </c>
      <c r="O193" s="72" t="s">
        <v>72</v>
      </c>
      <c r="P193" s="74">
        <v>13370706581</v>
      </c>
      <c r="Q193" s="75">
        <v>1</v>
      </c>
      <c r="R193" s="77">
        <v>44197</v>
      </c>
      <c r="S193" s="78">
        <v>12</v>
      </c>
      <c r="T193" s="71" t="s">
        <v>440</v>
      </c>
      <c r="U193" s="79">
        <v>1</v>
      </c>
      <c r="V193" s="80">
        <v>1</v>
      </c>
      <c r="W193" s="80" t="s">
        <v>464</v>
      </c>
      <c r="X193" s="81">
        <f t="shared" si="12"/>
        <v>1</v>
      </c>
      <c r="Y193" s="74">
        <v>0</v>
      </c>
      <c r="Z193" s="74">
        <v>35850522352</v>
      </c>
      <c r="AA193" s="74">
        <v>13268391025</v>
      </c>
      <c r="AB193" s="74">
        <v>0</v>
      </c>
      <c r="AC193" s="74">
        <v>0</v>
      </c>
      <c r="AD193" s="74">
        <v>13268391025</v>
      </c>
      <c r="AE193" s="113">
        <f t="shared" si="18"/>
        <v>13268391025</v>
      </c>
      <c r="AF193" s="81">
        <f t="shared" si="13"/>
        <v>1</v>
      </c>
      <c r="AG193" s="82"/>
      <c r="AH193" s="82"/>
      <c r="AI193" s="82"/>
      <c r="AJ193" s="83">
        <f t="shared" si="17"/>
        <v>13268391025</v>
      </c>
      <c r="AK193" s="81">
        <f t="shared" si="14"/>
        <v>1</v>
      </c>
      <c r="AL193" s="84"/>
      <c r="AM193" s="85"/>
    </row>
    <row r="194" spans="1:39" ht="12.75" customHeight="1" x14ac:dyDescent="0.3">
      <c r="A194" s="71" t="s">
        <v>434</v>
      </c>
      <c r="B194" s="72" t="s">
        <v>435</v>
      </c>
      <c r="C194" s="72" t="s">
        <v>67</v>
      </c>
      <c r="D194" s="73" t="str">
        <f t="shared" si="15"/>
        <v>45</v>
      </c>
      <c r="E194" s="73" t="str">
        <f t="shared" si="16"/>
        <v>4599</v>
      </c>
      <c r="F194" s="72" t="s">
        <v>436</v>
      </c>
      <c r="G194" s="72" t="s">
        <v>113</v>
      </c>
      <c r="H194" s="72">
        <v>407</v>
      </c>
      <c r="I194" s="72" t="s">
        <v>437</v>
      </c>
      <c r="J194" s="72" t="s">
        <v>438</v>
      </c>
      <c r="K194" s="74">
        <v>4</v>
      </c>
      <c r="L194" s="75">
        <v>1</v>
      </c>
      <c r="M194" s="76">
        <v>1</v>
      </c>
      <c r="N194" s="72" t="s">
        <v>465</v>
      </c>
      <c r="O194" s="72" t="s">
        <v>72</v>
      </c>
      <c r="P194" s="74">
        <v>2060000000</v>
      </c>
      <c r="Q194" s="75">
        <v>1</v>
      </c>
      <c r="R194" s="77">
        <v>44197</v>
      </c>
      <c r="S194" s="78">
        <v>12</v>
      </c>
      <c r="T194" s="71" t="s">
        <v>440</v>
      </c>
      <c r="U194" s="79">
        <v>1</v>
      </c>
      <c r="V194" s="80">
        <v>1</v>
      </c>
      <c r="W194" s="80" t="s">
        <v>466</v>
      </c>
      <c r="X194" s="81">
        <f t="shared" si="12"/>
        <v>1</v>
      </c>
      <c r="Y194" s="74">
        <v>0</v>
      </c>
      <c r="Z194" s="74">
        <v>35850522352</v>
      </c>
      <c r="AA194" s="74">
        <v>2060000000</v>
      </c>
      <c r="AB194" s="74">
        <v>0</v>
      </c>
      <c r="AC194" s="74">
        <v>0</v>
      </c>
      <c r="AD194" s="74">
        <v>2060000000</v>
      </c>
      <c r="AE194" s="113">
        <v>2000000000</v>
      </c>
      <c r="AF194" s="81">
        <f t="shared" si="13"/>
        <v>0.970873786407767</v>
      </c>
      <c r="AG194" s="82"/>
      <c r="AH194" s="82"/>
      <c r="AI194" s="82"/>
      <c r="AJ194" s="83">
        <f t="shared" si="17"/>
        <v>2000000000</v>
      </c>
      <c r="AK194" s="81">
        <f t="shared" si="14"/>
        <v>0.970873786407767</v>
      </c>
      <c r="AL194" s="84"/>
      <c r="AM194" s="85"/>
    </row>
    <row r="195" spans="1:39" ht="12.75" customHeight="1" x14ac:dyDescent="0.3">
      <c r="A195" s="71" t="s">
        <v>434</v>
      </c>
      <c r="B195" s="72" t="s">
        <v>435</v>
      </c>
      <c r="C195" s="72" t="s">
        <v>67</v>
      </c>
      <c r="D195" s="73" t="str">
        <f t="shared" si="15"/>
        <v>45</v>
      </c>
      <c r="E195" s="73" t="str">
        <f t="shared" si="16"/>
        <v>4599</v>
      </c>
      <c r="F195" s="72" t="s">
        <v>436</v>
      </c>
      <c r="G195" s="72" t="s">
        <v>113</v>
      </c>
      <c r="H195" s="72">
        <v>407</v>
      </c>
      <c r="I195" s="72" t="s">
        <v>437</v>
      </c>
      <c r="J195" s="72" t="s">
        <v>438</v>
      </c>
      <c r="K195" s="74">
        <v>4</v>
      </c>
      <c r="L195" s="75">
        <v>1</v>
      </c>
      <c r="M195" s="76">
        <v>1</v>
      </c>
      <c r="N195" s="72" t="s">
        <v>467</v>
      </c>
      <c r="O195" s="72" t="s">
        <v>72</v>
      </c>
      <c r="P195" s="74">
        <v>3090000000</v>
      </c>
      <c r="Q195" s="75">
        <v>1</v>
      </c>
      <c r="R195" s="77">
        <v>44197</v>
      </c>
      <c r="S195" s="78">
        <v>12</v>
      </c>
      <c r="T195" s="71" t="s">
        <v>440</v>
      </c>
      <c r="U195" s="79">
        <v>1</v>
      </c>
      <c r="V195" s="80">
        <v>1</v>
      </c>
      <c r="W195" s="80" t="s">
        <v>468</v>
      </c>
      <c r="X195" s="81">
        <f t="shared" si="12"/>
        <v>1</v>
      </c>
      <c r="Y195" s="74">
        <v>0</v>
      </c>
      <c r="Z195" s="74">
        <v>35850522352</v>
      </c>
      <c r="AA195" s="74">
        <v>3090000000</v>
      </c>
      <c r="AB195" s="74">
        <v>0</v>
      </c>
      <c r="AC195" s="74">
        <v>0</v>
      </c>
      <c r="AD195" s="74">
        <v>3090000000</v>
      </c>
      <c r="AE195" s="113">
        <v>2303974761</v>
      </c>
      <c r="AF195" s="81">
        <f t="shared" si="13"/>
        <v>0.74562289999999998</v>
      </c>
      <c r="AG195" s="82"/>
      <c r="AH195" s="82"/>
      <c r="AI195" s="82"/>
      <c r="AJ195" s="83">
        <f t="shared" si="17"/>
        <v>2303974761</v>
      </c>
      <c r="AK195" s="81">
        <f t="shared" si="14"/>
        <v>0.74562289999999998</v>
      </c>
      <c r="AL195" s="84"/>
      <c r="AM195" s="85"/>
    </row>
    <row r="196" spans="1:39" ht="12.75" customHeight="1" x14ac:dyDescent="0.3">
      <c r="A196" s="71" t="s">
        <v>434</v>
      </c>
      <c r="B196" s="72" t="s">
        <v>435</v>
      </c>
      <c r="C196" s="72" t="s">
        <v>67</v>
      </c>
      <c r="D196" s="73" t="str">
        <f t="shared" si="15"/>
        <v>45</v>
      </c>
      <c r="E196" s="73" t="str">
        <f t="shared" si="16"/>
        <v>4599</v>
      </c>
      <c r="F196" s="72" t="s">
        <v>436</v>
      </c>
      <c r="G196" s="72" t="s">
        <v>98</v>
      </c>
      <c r="H196" s="72">
        <v>408</v>
      </c>
      <c r="I196" s="72" t="s">
        <v>469</v>
      </c>
      <c r="J196" s="72" t="s">
        <v>470</v>
      </c>
      <c r="K196" s="74">
        <v>5</v>
      </c>
      <c r="L196" s="75">
        <v>5</v>
      </c>
      <c r="M196" s="76">
        <v>5</v>
      </c>
      <c r="N196" s="72" t="s">
        <v>471</v>
      </c>
      <c r="O196" s="72" t="s">
        <v>72</v>
      </c>
      <c r="P196" s="74">
        <v>6219857189</v>
      </c>
      <c r="Q196" s="75">
        <v>1</v>
      </c>
      <c r="R196" s="77">
        <v>44197</v>
      </c>
      <c r="S196" s="78">
        <v>12</v>
      </c>
      <c r="T196" s="71" t="s">
        <v>440</v>
      </c>
      <c r="U196" s="79">
        <v>1</v>
      </c>
      <c r="V196" s="80">
        <v>1</v>
      </c>
      <c r="W196" s="80" t="s">
        <v>472</v>
      </c>
      <c r="X196" s="81">
        <f t="shared" si="12"/>
        <v>1</v>
      </c>
      <c r="Y196" s="74">
        <v>0</v>
      </c>
      <c r="Z196" s="74">
        <v>6088930070</v>
      </c>
      <c r="AA196" s="74">
        <v>5388360870</v>
      </c>
      <c r="AB196" s="74">
        <v>0</v>
      </c>
      <c r="AC196" s="74">
        <v>0</v>
      </c>
      <c r="AD196" s="74">
        <v>5388360870</v>
      </c>
      <c r="AE196" s="113">
        <f>+AD196</f>
        <v>5388360870</v>
      </c>
      <c r="AF196" s="81">
        <f t="shared" si="13"/>
        <v>1</v>
      </c>
      <c r="AG196" s="82"/>
      <c r="AH196" s="82"/>
      <c r="AI196" s="82"/>
      <c r="AJ196" s="83">
        <f t="shared" si="17"/>
        <v>5388360870</v>
      </c>
      <c r="AK196" s="81">
        <f t="shared" si="14"/>
        <v>1</v>
      </c>
      <c r="AL196" s="84"/>
      <c r="AM196" s="85"/>
    </row>
    <row r="197" spans="1:39" ht="12.75" customHeight="1" x14ac:dyDescent="0.3">
      <c r="A197" s="71" t="s">
        <v>434</v>
      </c>
      <c r="B197" s="72" t="s">
        <v>435</v>
      </c>
      <c r="C197" s="72" t="s">
        <v>67</v>
      </c>
      <c r="D197" s="73" t="str">
        <f t="shared" si="15"/>
        <v>45</v>
      </c>
      <c r="E197" s="73" t="str">
        <f t="shared" si="16"/>
        <v>4599</v>
      </c>
      <c r="F197" s="72" t="s">
        <v>436</v>
      </c>
      <c r="G197" s="72" t="s">
        <v>98</v>
      </c>
      <c r="H197" s="72">
        <v>408</v>
      </c>
      <c r="I197" s="72" t="s">
        <v>469</v>
      </c>
      <c r="J197" s="72" t="s">
        <v>470</v>
      </c>
      <c r="K197" s="74">
        <v>5</v>
      </c>
      <c r="L197" s="75">
        <v>5</v>
      </c>
      <c r="M197" s="76">
        <v>5</v>
      </c>
      <c r="N197" s="72" t="s">
        <v>473</v>
      </c>
      <c r="O197" s="72" t="s">
        <v>72</v>
      </c>
      <c r="P197" s="74">
        <v>744522506</v>
      </c>
      <c r="Q197" s="75">
        <v>1</v>
      </c>
      <c r="R197" s="77">
        <v>44197</v>
      </c>
      <c r="S197" s="78">
        <v>12</v>
      </c>
      <c r="T197" s="71" t="s">
        <v>474</v>
      </c>
      <c r="U197" s="79">
        <v>1</v>
      </c>
      <c r="V197" s="80">
        <v>1</v>
      </c>
      <c r="W197" s="80" t="s">
        <v>475</v>
      </c>
      <c r="X197" s="81">
        <f t="shared" si="12"/>
        <v>1</v>
      </c>
      <c r="Y197" s="74">
        <v>0</v>
      </c>
      <c r="Z197" s="74">
        <v>6088930070</v>
      </c>
      <c r="AA197" s="74">
        <v>452000047</v>
      </c>
      <c r="AB197" s="74">
        <v>0</v>
      </c>
      <c r="AC197" s="74">
        <v>0</v>
      </c>
      <c r="AD197" s="74">
        <v>452000047</v>
      </c>
      <c r="AE197" s="113">
        <f>+AD197</f>
        <v>452000047</v>
      </c>
      <c r="AF197" s="81">
        <f t="shared" si="13"/>
        <v>1</v>
      </c>
      <c r="AG197" s="82"/>
      <c r="AH197" s="82"/>
      <c r="AI197" s="82"/>
      <c r="AJ197" s="83">
        <f t="shared" si="17"/>
        <v>452000047</v>
      </c>
      <c r="AK197" s="81">
        <f t="shared" si="14"/>
        <v>1</v>
      </c>
      <c r="AL197" s="84"/>
      <c r="AM197" s="85"/>
    </row>
    <row r="198" spans="1:39" ht="12.75" customHeight="1" x14ac:dyDescent="0.3">
      <c r="A198" s="71" t="s">
        <v>434</v>
      </c>
      <c r="B198" s="72" t="s">
        <v>435</v>
      </c>
      <c r="C198" s="72" t="s">
        <v>67</v>
      </c>
      <c r="D198" s="73" t="str">
        <f t="shared" si="15"/>
        <v>45</v>
      </c>
      <c r="E198" s="73" t="str">
        <f t="shared" si="16"/>
        <v>4599</v>
      </c>
      <c r="F198" s="72" t="s">
        <v>436</v>
      </c>
      <c r="G198" s="72" t="s">
        <v>98</v>
      </c>
      <c r="H198" s="72">
        <v>408</v>
      </c>
      <c r="I198" s="72" t="s">
        <v>469</v>
      </c>
      <c r="J198" s="72" t="s">
        <v>470</v>
      </c>
      <c r="K198" s="74">
        <v>5</v>
      </c>
      <c r="L198" s="75">
        <v>5</v>
      </c>
      <c r="M198" s="76">
        <v>5</v>
      </c>
      <c r="N198" s="72" t="s">
        <v>476</v>
      </c>
      <c r="O198" s="72" t="s">
        <v>72</v>
      </c>
      <c r="P198" s="74">
        <v>1205100000</v>
      </c>
      <c r="Q198" s="75">
        <v>1</v>
      </c>
      <c r="R198" s="77">
        <v>44197</v>
      </c>
      <c r="S198" s="78">
        <v>12</v>
      </c>
      <c r="T198" s="71" t="s">
        <v>440</v>
      </c>
      <c r="U198" s="79">
        <v>1</v>
      </c>
      <c r="V198" s="80">
        <v>1</v>
      </c>
      <c r="W198" s="80" t="s">
        <v>477</v>
      </c>
      <c r="X198" s="81">
        <f t="shared" si="12"/>
        <v>1</v>
      </c>
      <c r="Y198" s="74">
        <v>0</v>
      </c>
      <c r="Z198" s="74">
        <v>6088930070</v>
      </c>
      <c r="AA198" s="74">
        <v>248569153</v>
      </c>
      <c r="AB198" s="74">
        <v>0</v>
      </c>
      <c r="AC198" s="74">
        <v>0</v>
      </c>
      <c r="AD198" s="74">
        <v>248569153</v>
      </c>
      <c r="AE198" s="113">
        <f>+AD198*99.16%</f>
        <v>246481172.11479998</v>
      </c>
      <c r="AF198" s="81">
        <f t="shared" si="13"/>
        <v>0.99159999999999993</v>
      </c>
      <c r="AG198" s="82"/>
      <c r="AH198" s="82"/>
      <c r="AI198" s="82"/>
      <c r="AJ198" s="83">
        <f t="shared" si="17"/>
        <v>246481172.11479998</v>
      </c>
      <c r="AK198" s="81">
        <f t="shared" si="14"/>
        <v>0.99159999999999993</v>
      </c>
      <c r="AL198" s="84"/>
      <c r="AM198" s="85"/>
    </row>
    <row r="199" spans="1:39" ht="12.75" customHeight="1" x14ac:dyDescent="0.3">
      <c r="A199" s="71" t="s">
        <v>434</v>
      </c>
      <c r="B199" s="72" t="s">
        <v>435</v>
      </c>
      <c r="C199" s="72" t="s">
        <v>67</v>
      </c>
      <c r="D199" s="73" t="str">
        <f t="shared" si="15"/>
        <v>45</v>
      </c>
      <c r="E199" s="73" t="str">
        <f t="shared" si="16"/>
        <v>4599</v>
      </c>
      <c r="F199" s="72" t="s">
        <v>436</v>
      </c>
      <c r="G199" s="72" t="s">
        <v>478</v>
      </c>
      <c r="H199" s="72">
        <v>409</v>
      </c>
      <c r="I199" s="72" t="s">
        <v>479</v>
      </c>
      <c r="J199" s="72" t="s">
        <v>480</v>
      </c>
      <c r="K199" s="74">
        <v>5</v>
      </c>
      <c r="L199" s="75">
        <v>5</v>
      </c>
      <c r="M199" s="76">
        <v>5</v>
      </c>
      <c r="N199" s="72" t="s">
        <v>481</v>
      </c>
      <c r="O199" s="72" t="s">
        <v>72</v>
      </c>
      <c r="P199" s="74">
        <v>1472900000</v>
      </c>
      <c r="Q199" s="75">
        <v>1</v>
      </c>
      <c r="R199" s="77">
        <v>44197</v>
      </c>
      <c r="S199" s="78">
        <v>12</v>
      </c>
      <c r="T199" s="71" t="s">
        <v>440</v>
      </c>
      <c r="U199" s="79">
        <v>1</v>
      </c>
      <c r="V199" s="80">
        <v>1</v>
      </c>
      <c r="W199" s="80" t="s">
        <v>482</v>
      </c>
      <c r="X199" s="81">
        <f t="shared" si="12"/>
        <v>1</v>
      </c>
      <c r="Y199" s="74">
        <v>0</v>
      </c>
      <c r="Z199" s="74">
        <v>2566876670</v>
      </c>
      <c r="AA199" s="74">
        <v>1000000000</v>
      </c>
      <c r="AB199" s="74">
        <v>0</v>
      </c>
      <c r="AC199" s="74">
        <v>0</v>
      </c>
      <c r="AD199" s="74">
        <v>1000000000</v>
      </c>
      <c r="AE199" s="113">
        <v>905047492</v>
      </c>
      <c r="AF199" s="81">
        <f t="shared" si="13"/>
        <v>0.90504749200000001</v>
      </c>
      <c r="AG199" s="82"/>
      <c r="AH199" s="82"/>
      <c r="AI199" s="82"/>
      <c r="AJ199" s="83">
        <f t="shared" si="17"/>
        <v>905047492</v>
      </c>
      <c r="AK199" s="81">
        <f t="shared" si="14"/>
        <v>0.90504749200000001</v>
      </c>
      <c r="AL199" s="84"/>
      <c r="AM199" s="85"/>
    </row>
    <row r="200" spans="1:39" ht="12.75" customHeight="1" x14ac:dyDescent="0.3">
      <c r="A200" s="71" t="s">
        <v>434</v>
      </c>
      <c r="B200" s="72" t="s">
        <v>435</v>
      </c>
      <c r="C200" s="72" t="s">
        <v>67</v>
      </c>
      <c r="D200" s="73" t="str">
        <f t="shared" si="15"/>
        <v>45</v>
      </c>
      <c r="E200" s="73" t="str">
        <f t="shared" si="16"/>
        <v>4599</v>
      </c>
      <c r="F200" s="72" t="s">
        <v>436</v>
      </c>
      <c r="G200" s="72" t="s">
        <v>478</v>
      </c>
      <c r="H200" s="72">
        <v>409</v>
      </c>
      <c r="I200" s="72" t="s">
        <v>479</v>
      </c>
      <c r="J200" s="72" t="s">
        <v>480</v>
      </c>
      <c r="K200" s="74">
        <v>5</v>
      </c>
      <c r="L200" s="75">
        <v>5</v>
      </c>
      <c r="M200" s="76">
        <v>5</v>
      </c>
      <c r="N200" s="72" t="s">
        <v>483</v>
      </c>
      <c r="O200" s="72" t="s">
        <v>72</v>
      </c>
      <c r="P200" s="74">
        <v>533205286</v>
      </c>
      <c r="Q200" s="75">
        <v>1</v>
      </c>
      <c r="R200" s="77">
        <v>44197</v>
      </c>
      <c r="S200" s="78">
        <v>12</v>
      </c>
      <c r="T200" s="71" t="s">
        <v>449</v>
      </c>
      <c r="U200" s="79">
        <v>1</v>
      </c>
      <c r="V200" s="80">
        <v>1</v>
      </c>
      <c r="W200" s="80" t="s">
        <v>484</v>
      </c>
      <c r="X200" s="81">
        <f t="shared" si="12"/>
        <v>1</v>
      </c>
      <c r="Y200" s="74">
        <v>0</v>
      </c>
      <c r="Z200" s="74">
        <v>2566876670</v>
      </c>
      <c r="AA200" s="74">
        <v>333123330</v>
      </c>
      <c r="AB200" s="74">
        <v>0</v>
      </c>
      <c r="AC200" s="74">
        <v>0</v>
      </c>
      <c r="AD200" s="74">
        <v>333123330</v>
      </c>
      <c r="AE200" s="113">
        <f>+AD200</f>
        <v>333123330</v>
      </c>
      <c r="AF200" s="81">
        <f t="shared" si="13"/>
        <v>1</v>
      </c>
      <c r="AG200" s="82"/>
      <c r="AH200" s="82"/>
      <c r="AI200" s="82"/>
      <c r="AJ200" s="83">
        <f t="shared" si="17"/>
        <v>333123330</v>
      </c>
      <c r="AK200" s="81">
        <f t="shared" si="14"/>
        <v>1</v>
      </c>
      <c r="AL200" s="84"/>
      <c r="AM200" s="85"/>
    </row>
    <row r="201" spans="1:39" ht="12.75" customHeight="1" x14ac:dyDescent="0.3">
      <c r="A201" s="71" t="s">
        <v>434</v>
      </c>
      <c r="B201" s="72" t="s">
        <v>435</v>
      </c>
      <c r="C201" s="72" t="s">
        <v>67</v>
      </c>
      <c r="D201" s="73" t="str">
        <f t="shared" si="15"/>
        <v>45</v>
      </c>
      <c r="E201" s="73" t="str">
        <f t="shared" si="16"/>
        <v>4599</v>
      </c>
      <c r="F201" s="72" t="s">
        <v>436</v>
      </c>
      <c r="G201" s="72" t="s">
        <v>478</v>
      </c>
      <c r="H201" s="72">
        <v>409</v>
      </c>
      <c r="I201" s="72" t="s">
        <v>479</v>
      </c>
      <c r="J201" s="72" t="s">
        <v>480</v>
      </c>
      <c r="K201" s="74">
        <v>5</v>
      </c>
      <c r="L201" s="75">
        <v>5</v>
      </c>
      <c r="M201" s="76">
        <v>5</v>
      </c>
      <c r="N201" s="72" t="s">
        <v>485</v>
      </c>
      <c r="O201" s="72" t="s">
        <v>72</v>
      </c>
      <c r="P201" s="74">
        <v>1854000000</v>
      </c>
      <c r="Q201" s="75">
        <v>1</v>
      </c>
      <c r="R201" s="77">
        <v>44197</v>
      </c>
      <c r="S201" s="78">
        <v>12</v>
      </c>
      <c r="T201" s="71" t="s">
        <v>440</v>
      </c>
      <c r="U201" s="79">
        <v>1</v>
      </c>
      <c r="V201" s="80">
        <v>1</v>
      </c>
      <c r="W201" s="80" t="s">
        <v>486</v>
      </c>
      <c r="X201" s="81">
        <f t="shared" si="12"/>
        <v>1</v>
      </c>
      <c r="Y201" s="74">
        <v>0</v>
      </c>
      <c r="Z201" s="74">
        <v>2566876670</v>
      </c>
      <c r="AA201" s="74">
        <v>1233753340</v>
      </c>
      <c r="AB201" s="74">
        <v>0</v>
      </c>
      <c r="AC201" s="74">
        <v>0</v>
      </c>
      <c r="AD201" s="74">
        <v>1233753340</v>
      </c>
      <c r="AE201" s="113">
        <v>301608668</v>
      </c>
      <c r="AF201" s="81">
        <f t="shared" si="13"/>
        <v>0.2444643173164581</v>
      </c>
      <c r="AG201" s="82"/>
      <c r="AH201" s="82"/>
      <c r="AI201" s="82"/>
      <c r="AJ201" s="83">
        <f t="shared" si="17"/>
        <v>301608668</v>
      </c>
      <c r="AK201" s="81">
        <f t="shared" si="14"/>
        <v>0.2444643173164581</v>
      </c>
      <c r="AL201" s="84"/>
      <c r="AM201" s="85"/>
    </row>
    <row r="202" spans="1:39" s="49" customFormat="1" ht="12.75" customHeight="1" x14ac:dyDescent="0.3">
      <c r="A202" s="86" t="s">
        <v>487</v>
      </c>
      <c r="B202" s="87" t="s">
        <v>488</v>
      </c>
      <c r="C202" s="87" t="s">
        <v>137</v>
      </c>
      <c r="D202" s="88" t="str">
        <f t="shared" si="15"/>
        <v>22</v>
      </c>
      <c r="E202" s="88" t="str">
        <f t="shared" si="16"/>
        <v>2201</v>
      </c>
      <c r="F202" s="87" t="s">
        <v>489</v>
      </c>
      <c r="G202" s="87" t="s">
        <v>490</v>
      </c>
      <c r="H202" s="87">
        <v>26</v>
      </c>
      <c r="I202" s="87" t="s">
        <v>491</v>
      </c>
      <c r="J202" s="87" t="s">
        <v>492</v>
      </c>
      <c r="K202" s="89">
        <v>100</v>
      </c>
      <c r="L202" s="90">
        <v>100</v>
      </c>
      <c r="M202" s="91">
        <v>100</v>
      </c>
      <c r="N202" s="87" t="s">
        <v>493</v>
      </c>
      <c r="O202" s="87" t="s">
        <v>72</v>
      </c>
      <c r="P202" s="118">
        <v>11258354668</v>
      </c>
      <c r="Q202" s="90">
        <v>15</v>
      </c>
      <c r="R202" s="92">
        <v>44197</v>
      </c>
      <c r="S202" s="93">
        <v>12</v>
      </c>
      <c r="T202" s="86" t="s">
        <v>494</v>
      </c>
      <c r="U202" s="94">
        <v>15</v>
      </c>
      <c r="V202" s="95">
        <v>2</v>
      </c>
      <c r="W202" s="95" t="s">
        <v>495</v>
      </c>
      <c r="X202" s="81">
        <f t="shared" si="12"/>
        <v>0.13333333333333333</v>
      </c>
      <c r="Y202" s="89">
        <v>0</v>
      </c>
      <c r="Z202" s="89">
        <v>37287962748</v>
      </c>
      <c r="AA202" s="89">
        <v>10643972926</v>
      </c>
      <c r="AB202" s="89">
        <v>0</v>
      </c>
      <c r="AC202" s="89">
        <v>0</v>
      </c>
      <c r="AD202" s="89">
        <v>10643972926</v>
      </c>
      <c r="AE202" s="113">
        <v>8017599251</v>
      </c>
      <c r="AF202" s="81">
        <f t="shared" si="13"/>
        <v>0.75325250324673743</v>
      </c>
      <c r="AG202" s="97"/>
      <c r="AH202" s="97"/>
      <c r="AI202" s="97"/>
      <c r="AJ202" s="98">
        <f t="shared" si="17"/>
        <v>8017599251</v>
      </c>
      <c r="AK202" s="81">
        <f t="shared" si="14"/>
        <v>0.75325250324673743</v>
      </c>
      <c r="AL202" s="99"/>
      <c r="AM202" s="100"/>
    </row>
    <row r="203" spans="1:39" ht="12.75" customHeight="1" x14ac:dyDescent="0.3">
      <c r="A203" s="71" t="s">
        <v>487</v>
      </c>
      <c r="B203" s="72" t="s">
        <v>488</v>
      </c>
      <c r="C203" s="72" t="s">
        <v>137</v>
      </c>
      <c r="D203" s="73" t="str">
        <f t="shared" si="15"/>
        <v>22</v>
      </c>
      <c r="E203" s="73" t="str">
        <f t="shared" si="16"/>
        <v>2201</v>
      </c>
      <c r="F203" s="72" t="s">
        <v>489</v>
      </c>
      <c r="G203" s="72" t="s">
        <v>490</v>
      </c>
      <c r="H203" s="72">
        <v>26</v>
      </c>
      <c r="I203" s="72" t="s">
        <v>491</v>
      </c>
      <c r="J203" s="72" t="s">
        <v>492</v>
      </c>
      <c r="K203" s="74">
        <v>100</v>
      </c>
      <c r="L203" s="75">
        <v>100</v>
      </c>
      <c r="M203" s="76">
        <v>100</v>
      </c>
      <c r="N203" s="72" t="s">
        <v>496</v>
      </c>
      <c r="O203" s="72" t="s">
        <v>72</v>
      </c>
      <c r="P203" s="119">
        <v>15096275942</v>
      </c>
      <c r="Q203" s="75">
        <v>2</v>
      </c>
      <c r="R203" s="77">
        <v>44197</v>
      </c>
      <c r="S203" s="78">
        <v>12</v>
      </c>
      <c r="T203" s="71" t="s">
        <v>494</v>
      </c>
      <c r="U203" s="79">
        <v>2</v>
      </c>
      <c r="V203" s="80">
        <v>1</v>
      </c>
      <c r="W203" s="80" t="s">
        <v>497</v>
      </c>
      <c r="X203" s="81">
        <f t="shared" si="12"/>
        <v>0.5</v>
      </c>
      <c r="Y203" s="74">
        <v>0</v>
      </c>
      <c r="Z203" s="74">
        <v>37287962748</v>
      </c>
      <c r="AA203" s="74">
        <v>15096275942</v>
      </c>
      <c r="AB203" s="74">
        <v>0</v>
      </c>
      <c r="AC203" s="74">
        <v>0</v>
      </c>
      <c r="AD203" s="74">
        <v>15096275942</v>
      </c>
      <c r="AE203" s="113">
        <v>13607406643</v>
      </c>
      <c r="AF203" s="81">
        <f t="shared" si="13"/>
        <v>0.90137506066262651</v>
      </c>
      <c r="AG203" s="82"/>
      <c r="AH203" s="82"/>
      <c r="AI203" s="82"/>
      <c r="AJ203" s="83">
        <f t="shared" si="17"/>
        <v>13607406643</v>
      </c>
      <c r="AK203" s="81">
        <f t="shared" si="14"/>
        <v>0.90137506066262651</v>
      </c>
      <c r="AL203" s="84"/>
      <c r="AM203" s="85"/>
    </row>
    <row r="204" spans="1:39" ht="12.75" customHeight="1" x14ac:dyDescent="0.3">
      <c r="A204" s="71" t="s">
        <v>487</v>
      </c>
      <c r="B204" s="72" t="s">
        <v>488</v>
      </c>
      <c r="C204" s="72" t="s">
        <v>137</v>
      </c>
      <c r="D204" s="73" t="str">
        <f t="shared" si="15"/>
        <v>22</v>
      </c>
      <c r="E204" s="73" t="str">
        <f t="shared" si="16"/>
        <v>2201</v>
      </c>
      <c r="F204" s="72" t="s">
        <v>489</v>
      </c>
      <c r="G204" s="72" t="s">
        <v>490</v>
      </c>
      <c r="H204" s="72">
        <v>26</v>
      </c>
      <c r="I204" s="72" t="s">
        <v>491</v>
      </c>
      <c r="J204" s="72" t="s">
        <v>492</v>
      </c>
      <c r="K204" s="74">
        <v>100</v>
      </c>
      <c r="L204" s="75">
        <v>100</v>
      </c>
      <c r="M204" s="76">
        <v>100</v>
      </c>
      <c r="N204" s="72" t="s">
        <v>498</v>
      </c>
      <c r="O204" s="72" t="s">
        <v>72</v>
      </c>
      <c r="P204" s="119">
        <v>8707970837</v>
      </c>
      <c r="Q204" s="75">
        <v>275</v>
      </c>
      <c r="R204" s="77">
        <v>44197</v>
      </c>
      <c r="S204" s="78">
        <v>12</v>
      </c>
      <c r="T204" s="71" t="s">
        <v>494</v>
      </c>
      <c r="U204" s="79">
        <v>275</v>
      </c>
      <c r="V204" s="80">
        <v>275</v>
      </c>
      <c r="W204" s="80" t="s">
        <v>499</v>
      </c>
      <c r="X204" s="81">
        <f t="shared" si="12"/>
        <v>1</v>
      </c>
      <c r="Y204" s="74">
        <v>0</v>
      </c>
      <c r="Z204" s="74">
        <v>37287962748</v>
      </c>
      <c r="AA204" s="74">
        <v>8707970837</v>
      </c>
      <c r="AB204" s="74">
        <v>0</v>
      </c>
      <c r="AC204" s="74">
        <v>0</v>
      </c>
      <c r="AD204" s="74">
        <v>8707970837</v>
      </c>
      <c r="AE204" s="113">
        <v>8707970837</v>
      </c>
      <c r="AF204" s="81">
        <f t="shared" si="13"/>
        <v>1</v>
      </c>
      <c r="AG204" s="82"/>
      <c r="AH204" s="82"/>
      <c r="AI204" s="82"/>
      <c r="AJ204" s="83">
        <f t="shared" si="17"/>
        <v>8707970837</v>
      </c>
      <c r="AK204" s="81">
        <f t="shared" si="14"/>
        <v>1</v>
      </c>
      <c r="AL204" s="84"/>
      <c r="AM204" s="85"/>
    </row>
    <row r="205" spans="1:39" ht="12.75" customHeight="1" x14ac:dyDescent="0.3">
      <c r="A205" s="71" t="s">
        <v>487</v>
      </c>
      <c r="B205" s="72" t="s">
        <v>488</v>
      </c>
      <c r="C205" s="72" t="s">
        <v>137</v>
      </c>
      <c r="D205" s="73" t="str">
        <f t="shared" si="15"/>
        <v>22</v>
      </c>
      <c r="E205" s="73" t="str">
        <f t="shared" si="16"/>
        <v>2201</v>
      </c>
      <c r="F205" s="72" t="s">
        <v>489</v>
      </c>
      <c r="G205" s="72" t="s">
        <v>490</v>
      </c>
      <c r="H205" s="72">
        <v>26</v>
      </c>
      <c r="I205" s="72" t="s">
        <v>491</v>
      </c>
      <c r="J205" s="72" t="s">
        <v>492</v>
      </c>
      <c r="K205" s="74">
        <v>100</v>
      </c>
      <c r="L205" s="75">
        <v>100</v>
      </c>
      <c r="M205" s="76">
        <v>100</v>
      </c>
      <c r="N205" s="72" t="s">
        <v>500</v>
      </c>
      <c r="O205" s="72" t="s">
        <v>72</v>
      </c>
      <c r="P205" s="119">
        <v>2839743043</v>
      </c>
      <c r="Q205" s="75">
        <v>1</v>
      </c>
      <c r="R205" s="77">
        <v>44197</v>
      </c>
      <c r="S205" s="78">
        <v>12</v>
      </c>
      <c r="T205" s="71" t="s">
        <v>494</v>
      </c>
      <c r="U205" s="79">
        <v>1</v>
      </c>
      <c r="V205" s="80">
        <v>1</v>
      </c>
      <c r="W205" s="80" t="s">
        <v>501</v>
      </c>
      <c r="X205" s="81">
        <f t="shared" ref="X205:X268" si="19">V205/U205</f>
        <v>1</v>
      </c>
      <c r="Y205" s="74">
        <v>0</v>
      </c>
      <c r="Z205" s="74">
        <v>37287962748</v>
      </c>
      <c r="AA205" s="74">
        <v>2839743043</v>
      </c>
      <c r="AB205" s="74">
        <v>0</v>
      </c>
      <c r="AC205" s="74">
        <v>0</v>
      </c>
      <c r="AD205" s="74">
        <v>2839743043</v>
      </c>
      <c r="AE205" s="113">
        <v>2000000000</v>
      </c>
      <c r="AF205" s="81">
        <f t="shared" si="13"/>
        <v>0.70428907465061796</v>
      </c>
      <c r="AG205" s="82"/>
      <c r="AH205" s="82"/>
      <c r="AI205" s="82"/>
      <c r="AJ205" s="83">
        <f t="shared" si="17"/>
        <v>2000000000</v>
      </c>
      <c r="AK205" s="81">
        <f t="shared" si="14"/>
        <v>0.70428907465061796</v>
      </c>
      <c r="AL205" s="84"/>
      <c r="AM205" s="85"/>
    </row>
    <row r="206" spans="1:39" ht="12.75" customHeight="1" x14ac:dyDescent="0.3">
      <c r="A206" s="71" t="s">
        <v>487</v>
      </c>
      <c r="B206" s="72" t="s">
        <v>488</v>
      </c>
      <c r="C206" s="72" t="s">
        <v>137</v>
      </c>
      <c r="D206" s="73" t="str">
        <f t="shared" si="15"/>
        <v>22</v>
      </c>
      <c r="E206" s="73" t="str">
        <f t="shared" si="16"/>
        <v>2202</v>
      </c>
      <c r="F206" s="72" t="s">
        <v>502</v>
      </c>
      <c r="G206" s="72" t="s">
        <v>503</v>
      </c>
      <c r="H206" s="72">
        <v>36</v>
      </c>
      <c r="I206" s="72" t="s">
        <v>504</v>
      </c>
      <c r="J206" s="72" t="s">
        <v>505</v>
      </c>
      <c r="K206" s="74">
        <v>1</v>
      </c>
      <c r="L206" s="75">
        <v>1</v>
      </c>
      <c r="M206" s="76">
        <v>1</v>
      </c>
      <c r="N206" s="72" t="s">
        <v>506</v>
      </c>
      <c r="O206" s="72" t="s">
        <v>72</v>
      </c>
      <c r="P206" s="119">
        <v>39906659334</v>
      </c>
      <c r="Q206" s="75">
        <v>1</v>
      </c>
      <c r="R206" s="77">
        <v>44197</v>
      </c>
      <c r="S206" s="78">
        <v>12</v>
      </c>
      <c r="T206" s="71" t="s">
        <v>507</v>
      </c>
      <c r="U206" s="79">
        <v>1</v>
      </c>
      <c r="V206" s="80">
        <v>1</v>
      </c>
      <c r="W206" s="80" t="s">
        <v>508</v>
      </c>
      <c r="X206" s="81">
        <f t="shared" si="19"/>
        <v>1</v>
      </c>
      <c r="Y206" s="74">
        <v>0</v>
      </c>
      <c r="Z206" s="74">
        <v>7093443375</v>
      </c>
      <c r="AA206" s="74">
        <v>7093443375</v>
      </c>
      <c r="AB206" s="74">
        <v>0</v>
      </c>
      <c r="AC206" s="74">
        <v>0</v>
      </c>
      <c r="AD206" s="74">
        <v>7093443375</v>
      </c>
      <c r="AE206" s="113">
        <v>7093443375</v>
      </c>
      <c r="AF206" s="81">
        <f t="shared" ref="AF206:AF269" si="20">AE206/AA206</f>
        <v>1</v>
      </c>
      <c r="AG206" s="82"/>
      <c r="AH206" s="82"/>
      <c r="AI206" s="82"/>
      <c r="AJ206" s="83">
        <f t="shared" si="17"/>
        <v>7093443375</v>
      </c>
      <c r="AK206" s="81">
        <f t="shared" ref="AK206:AK269" si="21">AJ206/AD206</f>
        <v>1</v>
      </c>
      <c r="AL206" s="84"/>
      <c r="AM206" s="85"/>
    </row>
    <row r="207" spans="1:39" ht="12.75" customHeight="1" x14ac:dyDescent="0.3">
      <c r="A207" s="71" t="s">
        <v>487</v>
      </c>
      <c r="B207" s="72" t="s">
        <v>488</v>
      </c>
      <c r="C207" s="72" t="s">
        <v>137</v>
      </c>
      <c r="D207" s="73" t="str">
        <f t="shared" si="15"/>
        <v>22</v>
      </c>
      <c r="E207" s="73" t="str">
        <f t="shared" si="16"/>
        <v>2202</v>
      </c>
      <c r="F207" s="72" t="s">
        <v>509</v>
      </c>
      <c r="G207" s="72" t="s">
        <v>503</v>
      </c>
      <c r="H207" s="72">
        <v>36</v>
      </c>
      <c r="I207" s="72" t="s">
        <v>504</v>
      </c>
      <c r="J207" s="72" t="s">
        <v>505</v>
      </c>
      <c r="K207" s="74">
        <v>1</v>
      </c>
      <c r="L207" s="75">
        <v>1</v>
      </c>
      <c r="M207" s="76">
        <v>1</v>
      </c>
      <c r="N207" s="72" t="s">
        <v>506</v>
      </c>
      <c r="O207" s="72" t="s">
        <v>72</v>
      </c>
      <c r="P207" s="119">
        <v>33681111553</v>
      </c>
      <c r="Q207" s="75">
        <v>1</v>
      </c>
      <c r="R207" s="77">
        <v>44197</v>
      </c>
      <c r="S207" s="78">
        <v>12</v>
      </c>
      <c r="T207" s="71" t="s">
        <v>507</v>
      </c>
      <c r="U207" s="79">
        <v>1</v>
      </c>
      <c r="V207" s="80">
        <v>1</v>
      </c>
      <c r="W207" s="80" t="s">
        <v>508</v>
      </c>
      <c r="X207" s="81">
        <f t="shared" si="19"/>
        <v>1</v>
      </c>
      <c r="Y207" s="74">
        <v>0</v>
      </c>
      <c r="Z207" s="74">
        <v>33681111553</v>
      </c>
      <c r="AA207" s="74">
        <v>33681111553</v>
      </c>
      <c r="AB207" s="74">
        <v>0</v>
      </c>
      <c r="AC207" s="74">
        <v>0</v>
      </c>
      <c r="AD207" s="74">
        <v>33681111553</v>
      </c>
      <c r="AE207" s="113">
        <v>33681111553</v>
      </c>
      <c r="AF207" s="81">
        <f t="shared" si="20"/>
        <v>1</v>
      </c>
      <c r="AG207" s="82"/>
      <c r="AH207" s="82"/>
      <c r="AI207" s="82"/>
      <c r="AJ207" s="83">
        <f t="shared" si="17"/>
        <v>33681111553</v>
      </c>
      <c r="AK207" s="81">
        <f t="shared" si="21"/>
        <v>1</v>
      </c>
      <c r="AL207" s="84"/>
      <c r="AM207" s="85"/>
    </row>
    <row r="208" spans="1:39" ht="12.75" customHeight="1" x14ac:dyDescent="0.3">
      <c r="A208" s="71" t="s">
        <v>487</v>
      </c>
      <c r="B208" s="72" t="s">
        <v>488</v>
      </c>
      <c r="C208" s="72" t="s">
        <v>137</v>
      </c>
      <c r="D208" s="73" t="str">
        <f t="shared" si="15"/>
        <v>22</v>
      </c>
      <c r="E208" s="73" t="str">
        <f t="shared" si="16"/>
        <v>2201</v>
      </c>
      <c r="F208" s="72" t="s">
        <v>510</v>
      </c>
      <c r="G208" s="72" t="s">
        <v>511</v>
      </c>
      <c r="H208" s="72">
        <v>37</v>
      </c>
      <c r="I208" s="72" t="s">
        <v>512</v>
      </c>
      <c r="J208" s="72" t="s">
        <v>513</v>
      </c>
      <c r="K208" s="74">
        <v>6000</v>
      </c>
      <c r="L208" s="75">
        <v>3778</v>
      </c>
      <c r="M208" s="76">
        <v>3778</v>
      </c>
      <c r="N208" s="72" t="s">
        <v>514</v>
      </c>
      <c r="O208" s="72" t="s">
        <v>72</v>
      </c>
      <c r="P208" s="119">
        <v>3068000000</v>
      </c>
      <c r="Q208" s="75">
        <v>3574</v>
      </c>
      <c r="R208" s="77">
        <v>44197</v>
      </c>
      <c r="S208" s="78">
        <v>12</v>
      </c>
      <c r="T208" s="71" t="s">
        <v>515</v>
      </c>
      <c r="U208" s="79">
        <v>3574</v>
      </c>
      <c r="V208" s="80">
        <v>3778</v>
      </c>
      <c r="W208" s="80" t="s">
        <v>516</v>
      </c>
      <c r="X208" s="81">
        <f t="shared" si="19"/>
        <v>1.0570789031897034</v>
      </c>
      <c r="Y208" s="74">
        <v>0</v>
      </c>
      <c r="Z208" s="74">
        <v>2739000000</v>
      </c>
      <c r="AA208" s="74">
        <v>2739000000</v>
      </c>
      <c r="AB208" s="74">
        <v>0</v>
      </c>
      <c r="AC208" s="74">
        <v>0</v>
      </c>
      <c r="AD208" s="74">
        <v>2739000000</v>
      </c>
      <c r="AE208" s="113">
        <v>2739000000</v>
      </c>
      <c r="AF208" s="81">
        <f t="shared" si="20"/>
        <v>1</v>
      </c>
      <c r="AG208" s="120">
        <v>63200000</v>
      </c>
      <c r="AH208" s="121" t="s">
        <v>517</v>
      </c>
      <c r="AI208" s="82"/>
      <c r="AJ208" s="83">
        <f t="shared" si="17"/>
        <v>2802200000</v>
      </c>
      <c r="AK208" s="81">
        <f t="shared" si="21"/>
        <v>1.0230741146403797</v>
      </c>
      <c r="AL208" s="84"/>
      <c r="AM208" s="85"/>
    </row>
    <row r="209" spans="1:39" ht="12.75" customHeight="1" x14ac:dyDescent="0.3">
      <c r="A209" s="71" t="s">
        <v>487</v>
      </c>
      <c r="B209" s="72" t="s">
        <v>488</v>
      </c>
      <c r="C209" s="72" t="s">
        <v>137</v>
      </c>
      <c r="D209" s="73" t="str">
        <f t="shared" si="15"/>
        <v>22</v>
      </c>
      <c r="E209" s="73" t="str">
        <f t="shared" si="16"/>
        <v>2201</v>
      </c>
      <c r="F209" s="72" t="s">
        <v>518</v>
      </c>
      <c r="G209" s="72" t="s">
        <v>511</v>
      </c>
      <c r="H209" s="72">
        <v>37</v>
      </c>
      <c r="I209" s="72" t="s">
        <v>512</v>
      </c>
      <c r="J209" s="72" t="s">
        <v>513</v>
      </c>
      <c r="K209" s="74">
        <v>6000</v>
      </c>
      <c r="L209" s="75">
        <v>3778</v>
      </c>
      <c r="M209" s="76">
        <v>3778</v>
      </c>
      <c r="N209" s="72" t="s">
        <v>519</v>
      </c>
      <c r="O209" s="72" t="s">
        <v>72</v>
      </c>
      <c r="P209" s="119">
        <v>329000000</v>
      </c>
      <c r="Q209" s="75">
        <v>3574</v>
      </c>
      <c r="R209" s="77">
        <v>44197</v>
      </c>
      <c r="S209" s="78">
        <v>12</v>
      </c>
      <c r="T209" s="71" t="s">
        <v>515</v>
      </c>
      <c r="U209" s="79">
        <v>3574</v>
      </c>
      <c r="V209" s="80"/>
      <c r="W209" s="80"/>
      <c r="X209" s="81">
        <f t="shared" si="19"/>
        <v>0</v>
      </c>
      <c r="Y209" s="74">
        <v>0</v>
      </c>
      <c r="Z209" s="74">
        <v>262882598</v>
      </c>
      <c r="AA209" s="74">
        <v>262882598</v>
      </c>
      <c r="AB209" s="74">
        <v>0</v>
      </c>
      <c r="AC209" s="74">
        <v>0</v>
      </c>
      <c r="AD209" s="74">
        <v>262882598</v>
      </c>
      <c r="AE209" s="113">
        <v>0</v>
      </c>
      <c r="AF209" s="81">
        <f t="shared" si="20"/>
        <v>0</v>
      </c>
      <c r="AG209" s="82"/>
      <c r="AH209" s="121"/>
      <c r="AI209" s="82"/>
      <c r="AJ209" s="83">
        <f t="shared" si="17"/>
        <v>0</v>
      </c>
      <c r="AK209" s="81">
        <f t="shared" si="21"/>
        <v>0</v>
      </c>
      <c r="AL209" s="84"/>
      <c r="AM209" s="85"/>
    </row>
    <row r="210" spans="1:39" s="49" customFormat="1" ht="12.75" customHeight="1" x14ac:dyDescent="0.3">
      <c r="A210" s="86" t="s">
        <v>487</v>
      </c>
      <c r="B210" s="87" t="s">
        <v>488</v>
      </c>
      <c r="C210" s="87" t="s">
        <v>137</v>
      </c>
      <c r="D210" s="88" t="str">
        <f t="shared" si="15"/>
        <v>22</v>
      </c>
      <c r="E210" s="88" t="str">
        <f t="shared" si="16"/>
        <v>2201</v>
      </c>
      <c r="F210" s="87" t="s">
        <v>510</v>
      </c>
      <c r="G210" s="87" t="s">
        <v>520</v>
      </c>
      <c r="H210" s="87">
        <v>38</v>
      </c>
      <c r="I210" s="87" t="s">
        <v>521</v>
      </c>
      <c r="J210" s="87" t="s">
        <v>522</v>
      </c>
      <c r="K210" s="89">
        <v>1</v>
      </c>
      <c r="L210" s="90">
        <v>1</v>
      </c>
      <c r="M210" s="91" t="e">
        <v>#N/A</v>
      </c>
      <c r="N210" s="87" t="s">
        <v>523</v>
      </c>
      <c r="O210" s="87" t="s">
        <v>72</v>
      </c>
      <c r="P210" s="118">
        <v>1271000000</v>
      </c>
      <c r="Q210" s="90">
        <v>2</v>
      </c>
      <c r="R210" s="92">
        <v>44197</v>
      </c>
      <c r="S210" s="93">
        <v>12</v>
      </c>
      <c r="T210" s="86" t="s">
        <v>515</v>
      </c>
      <c r="U210" s="94">
        <v>2</v>
      </c>
      <c r="V210" s="95"/>
      <c r="W210" s="95"/>
      <c r="X210" s="81">
        <f t="shared" si="19"/>
        <v>0</v>
      </c>
      <c r="Y210" s="89">
        <v>0</v>
      </c>
      <c r="Z210" s="89">
        <v>1271000000</v>
      </c>
      <c r="AA210" s="89">
        <v>1271000000</v>
      </c>
      <c r="AB210" s="89">
        <v>0</v>
      </c>
      <c r="AC210" s="89">
        <v>0</v>
      </c>
      <c r="AD210" s="89">
        <v>1271000000</v>
      </c>
      <c r="AE210" s="113">
        <v>810000000</v>
      </c>
      <c r="AF210" s="81">
        <f t="shared" si="20"/>
        <v>0.63729346970889067</v>
      </c>
      <c r="AG210" s="97"/>
      <c r="AH210" s="122" t="s">
        <v>524</v>
      </c>
      <c r="AI210" s="97"/>
      <c r="AJ210" s="98">
        <f t="shared" si="17"/>
        <v>810000000</v>
      </c>
      <c r="AK210" s="81">
        <f t="shared" si="21"/>
        <v>0.63729346970889067</v>
      </c>
      <c r="AL210" s="99"/>
      <c r="AM210" s="100"/>
    </row>
    <row r="211" spans="1:39" ht="12.75" customHeight="1" x14ac:dyDescent="0.3">
      <c r="A211" s="71" t="s">
        <v>487</v>
      </c>
      <c r="B211" s="72" t="s">
        <v>488</v>
      </c>
      <c r="C211" s="72" t="s">
        <v>137</v>
      </c>
      <c r="D211" s="73" t="str">
        <f t="shared" si="15"/>
        <v>22</v>
      </c>
      <c r="E211" s="73" t="str">
        <f t="shared" si="16"/>
        <v>2299</v>
      </c>
      <c r="F211" s="72" t="s">
        <v>525</v>
      </c>
      <c r="G211" s="72" t="s">
        <v>526</v>
      </c>
      <c r="H211" s="72">
        <v>39</v>
      </c>
      <c r="I211" s="72" t="s">
        <v>527</v>
      </c>
      <c r="J211" s="72" t="s">
        <v>528</v>
      </c>
      <c r="K211" s="74">
        <v>100</v>
      </c>
      <c r="L211" s="75">
        <v>100</v>
      </c>
      <c r="M211" s="76">
        <v>100</v>
      </c>
      <c r="N211" s="72" t="s">
        <v>529</v>
      </c>
      <c r="O211" s="72" t="s">
        <v>72</v>
      </c>
      <c r="P211" s="119">
        <v>201472018</v>
      </c>
      <c r="Q211" s="75">
        <v>1</v>
      </c>
      <c r="R211" s="77">
        <v>44197</v>
      </c>
      <c r="S211" s="78">
        <v>4</v>
      </c>
      <c r="T211" s="71" t="s">
        <v>530</v>
      </c>
      <c r="U211" s="79">
        <v>1</v>
      </c>
      <c r="V211" s="80"/>
      <c r="W211" s="80"/>
      <c r="X211" s="81">
        <f t="shared" si="19"/>
        <v>0</v>
      </c>
      <c r="Y211" s="74">
        <v>0</v>
      </c>
      <c r="Z211" s="74">
        <v>201472018</v>
      </c>
      <c r="AA211" s="74">
        <v>201472018</v>
      </c>
      <c r="AB211" s="74">
        <v>0</v>
      </c>
      <c r="AC211" s="74">
        <v>0</v>
      </c>
      <c r="AD211" s="74">
        <v>201472018</v>
      </c>
      <c r="AE211" s="113">
        <v>0</v>
      </c>
      <c r="AF211" s="81">
        <f t="shared" si="20"/>
        <v>0</v>
      </c>
      <c r="AG211" s="123">
        <v>131000000</v>
      </c>
      <c r="AH211" s="82" t="s">
        <v>531</v>
      </c>
      <c r="AI211" s="82"/>
      <c r="AJ211" s="83">
        <f t="shared" si="17"/>
        <v>131000000</v>
      </c>
      <c r="AK211" s="81">
        <f t="shared" si="21"/>
        <v>0.65021436376340858</v>
      </c>
      <c r="AL211" s="84"/>
      <c r="AM211" s="85"/>
    </row>
    <row r="212" spans="1:39" s="49" customFormat="1" ht="12.75" customHeight="1" x14ac:dyDescent="0.3">
      <c r="A212" s="86" t="s">
        <v>487</v>
      </c>
      <c r="B212" s="87" t="s">
        <v>488</v>
      </c>
      <c r="C212" s="87" t="s">
        <v>137</v>
      </c>
      <c r="D212" s="88" t="str">
        <f t="shared" si="15"/>
        <v>22</v>
      </c>
      <c r="E212" s="88" t="str">
        <f t="shared" si="16"/>
        <v>2201</v>
      </c>
      <c r="F212" s="87" t="s">
        <v>532</v>
      </c>
      <c r="G212" s="87" t="s">
        <v>533</v>
      </c>
      <c r="H212" s="87">
        <v>80</v>
      </c>
      <c r="I212" s="87" t="s">
        <v>534</v>
      </c>
      <c r="J212" s="87" t="s">
        <v>535</v>
      </c>
      <c r="K212" s="89">
        <v>161</v>
      </c>
      <c r="L212" s="90">
        <v>61</v>
      </c>
      <c r="M212" s="91" t="e">
        <v>#N/A</v>
      </c>
      <c r="N212" s="87" t="s">
        <v>536</v>
      </c>
      <c r="O212" s="87" t="s">
        <v>72</v>
      </c>
      <c r="P212" s="118">
        <v>602446692</v>
      </c>
      <c r="Q212" s="90">
        <v>45</v>
      </c>
      <c r="R212" s="92">
        <v>44197</v>
      </c>
      <c r="S212" s="93">
        <v>12</v>
      </c>
      <c r="T212" s="86" t="s">
        <v>515</v>
      </c>
      <c r="U212" s="94">
        <v>45</v>
      </c>
      <c r="V212" s="95"/>
      <c r="W212" s="95"/>
      <c r="X212" s="81">
        <f t="shared" si="19"/>
        <v>0</v>
      </c>
      <c r="Y212" s="89">
        <v>0</v>
      </c>
      <c r="Z212" s="89">
        <v>290000000</v>
      </c>
      <c r="AA212" s="89">
        <v>290000000</v>
      </c>
      <c r="AB212" s="89">
        <v>0</v>
      </c>
      <c r="AC212" s="89">
        <v>0</v>
      </c>
      <c r="AD212" s="89">
        <v>290000000</v>
      </c>
      <c r="AE212" s="113">
        <v>21000000</v>
      </c>
      <c r="AF212" s="81">
        <f t="shared" si="20"/>
        <v>7.2413793103448282E-2</v>
      </c>
      <c r="AG212" s="97"/>
      <c r="AH212" s="97"/>
      <c r="AI212" s="97"/>
      <c r="AJ212" s="98">
        <f t="shared" si="17"/>
        <v>21000000</v>
      </c>
      <c r="AK212" s="81">
        <f t="shared" si="21"/>
        <v>7.2413793103448282E-2</v>
      </c>
      <c r="AL212" s="99"/>
      <c r="AM212" s="100"/>
    </row>
    <row r="213" spans="1:39" ht="12.75" customHeight="1" x14ac:dyDescent="0.3">
      <c r="A213" s="71" t="s">
        <v>487</v>
      </c>
      <c r="B213" s="72" t="s">
        <v>488</v>
      </c>
      <c r="C213" s="72" t="s">
        <v>137</v>
      </c>
      <c r="D213" s="73" t="str">
        <f t="shared" si="15"/>
        <v>22</v>
      </c>
      <c r="E213" s="73" t="str">
        <f t="shared" si="16"/>
        <v>2299</v>
      </c>
      <c r="F213" s="72" t="s">
        <v>537</v>
      </c>
      <c r="G213" s="72" t="s">
        <v>538</v>
      </c>
      <c r="H213" s="72">
        <v>83</v>
      </c>
      <c r="I213" s="72" t="s">
        <v>539</v>
      </c>
      <c r="J213" s="72" t="s">
        <v>540</v>
      </c>
      <c r="K213" s="74">
        <v>1450</v>
      </c>
      <c r="L213" s="75">
        <v>1038</v>
      </c>
      <c r="M213" s="76">
        <v>1038</v>
      </c>
      <c r="N213" s="72" t="s">
        <v>541</v>
      </c>
      <c r="O213" s="72" t="s">
        <v>72</v>
      </c>
      <c r="P213" s="119">
        <v>9856000000</v>
      </c>
      <c r="Q213" s="75">
        <v>1400</v>
      </c>
      <c r="R213" s="77">
        <v>44197</v>
      </c>
      <c r="S213" s="78">
        <v>12</v>
      </c>
      <c r="T213" s="71" t="s">
        <v>542</v>
      </c>
      <c r="U213" s="79">
        <v>1400</v>
      </c>
      <c r="V213" s="80">
        <v>1450</v>
      </c>
      <c r="W213" s="80" t="s">
        <v>543</v>
      </c>
      <c r="X213" s="81">
        <f t="shared" si="19"/>
        <v>1.0357142857142858</v>
      </c>
      <c r="Y213" s="74">
        <v>0</v>
      </c>
      <c r="Z213" s="74">
        <v>2116820000</v>
      </c>
      <c r="AA213" s="74">
        <v>2116820000</v>
      </c>
      <c r="AB213" s="74">
        <v>0</v>
      </c>
      <c r="AC213" s="74">
        <v>0</v>
      </c>
      <c r="AD213" s="74">
        <v>2116820000</v>
      </c>
      <c r="AE213" s="113">
        <v>2116820000</v>
      </c>
      <c r="AF213" s="81">
        <f t="shared" si="20"/>
        <v>1</v>
      </c>
      <c r="AG213" s="82"/>
      <c r="AH213" s="82"/>
      <c r="AI213" s="82"/>
      <c r="AJ213" s="83">
        <f t="shared" si="17"/>
        <v>2116820000</v>
      </c>
      <c r="AK213" s="81">
        <f t="shared" si="21"/>
        <v>1</v>
      </c>
      <c r="AL213" s="84"/>
      <c r="AM213" s="85"/>
    </row>
    <row r="214" spans="1:39" ht="12.75" customHeight="1" x14ac:dyDescent="0.3">
      <c r="A214" s="71" t="s">
        <v>487</v>
      </c>
      <c r="B214" s="72" t="s">
        <v>488</v>
      </c>
      <c r="C214" s="72" t="s">
        <v>137</v>
      </c>
      <c r="D214" s="73" t="str">
        <f t="shared" si="15"/>
        <v>22</v>
      </c>
      <c r="E214" s="73" t="str">
        <f t="shared" si="16"/>
        <v>2201</v>
      </c>
      <c r="F214" s="72" t="s">
        <v>544</v>
      </c>
      <c r="G214" s="72" t="s">
        <v>545</v>
      </c>
      <c r="H214" s="72">
        <v>83</v>
      </c>
      <c r="I214" s="72" t="s">
        <v>539</v>
      </c>
      <c r="J214" s="72" t="s">
        <v>540</v>
      </c>
      <c r="K214" s="74">
        <v>1450</v>
      </c>
      <c r="L214" s="75">
        <v>1038</v>
      </c>
      <c r="M214" s="76">
        <v>1038</v>
      </c>
      <c r="N214" s="72" t="s">
        <v>541</v>
      </c>
      <c r="O214" s="72" t="s">
        <v>72</v>
      </c>
      <c r="P214" s="119">
        <v>2365000000</v>
      </c>
      <c r="Q214" s="75">
        <v>1450</v>
      </c>
      <c r="R214" s="77">
        <v>44197</v>
      </c>
      <c r="S214" s="78">
        <v>12</v>
      </c>
      <c r="T214" s="71" t="s">
        <v>542</v>
      </c>
      <c r="U214" s="79">
        <v>1450</v>
      </c>
      <c r="V214" s="80">
        <v>1450</v>
      </c>
      <c r="W214" s="80" t="s">
        <v>543</v>
      </c>
      <c r="X214" s="81">
        <f t="shared" si="19"/>
        <v>1</v>
      </c>
      <c r="Y214" s="74">
        <v>0</v>
      </c>
      <c r="Z214" s="74">
        <v>34980000</v>
      </c>
      <c r="AA214" s="74">
        <v>34980000</v>
      </c>
      <c r="AB214" s="74">
        <v>0</v>
      </c>
      <c r="AC214" s="74">
        <v>0</v>
      </c>
      <c r="AD214" s="74">
        <v>34980000</v>
      </c>
      <c r="AE214" s="113">
        <v>34980000</v>
      </c>
      <c r="AF214" s="81">
        <f t="shared" si="20"/>
        <v>1</v>
      </c>
      <c r="AG214" s="82"/>
      <c r="AH214" s="82"/>
      <c r="AI214" s="82"/>
      <c r="AJ214" s="83">
        <f t="shared" si="17"/>
        <v>34980000</v>
      </c>
      <c r="AK214" s="81">
        <f t="shared" si="21"/>
        <v>1</v>
      </c>
      <c r="AL214" s="84"/>
      <c r="AM214" s="85"/>
    </row>
    <row r="215" spans="1:39" ht="12.75" customHeight="1" x14ac:dyDescent="0.3">
      <c r="A215" s="71" t="s">
        <v>487</v>
      </c>
      <c r="B215" s="72" t="s">
        <v>488</v>
      </c>
      <c r="C215" s="72" t="s">
        <v>137</v>
      </c>
      <c r="D215" s="73" t="str">
        <f t="shared" si="15"/>
        <v>22</v>
      </c>
      <c r="E215" s="73" t="str">
        <f t="shared" si="16"/>
        <v>2201</v>
      </c>
      <c r="F215" s="72" t="s">
        <v>546</v>
      </c>
      <c r="G215" s="72" t="s">
        <v>547</v>
      </c>
      <c r="H215" s="72">
        <v>86</v>
      </c>
      <c r="I215" s="72" t="s">
        <v>548</v>
      </c>
      <c r="J215" s="72" t="s">
        <v>549</v>
      </c>
      <c r="K215" s="74">
        <v>100</v>
      </c>
      <c r="L215" s="75">
        <v>100</v>
      </c>
      <c r="M215" s="76">
        <v>100</v>
      </c>
      <c r="N215" s="72" t="s">
        <v>550</v>
      </c>
      <c r="O215" s="72" t="s">
        <v>72</v>
      </c>
      <c r="P215" s="119">
        <v>700000000</v>
      </c>
      <c r="Q215" s="75">
        <v>1</v>
      </c>
      <c r="R215" s="77">
        <v>44197</v>
      </c>
      <c r="S215" s="78">
        <v>12</v>
      </c>
      <c r="T215" s="71" t="s">
        <v>515</v>
      </c>
      <c r="U215" s="79">
        <v>1</v>
      </c>
      <c r="V215" s="80">
        <v>1</v>
      </c>
      <c r="W215" s="80" t="s">
        <v>551</v>
      </c>
      <c r="X215" s="81">
        <f t="shared" si="19"/>
        <v>1</v>
      </c>
      <c r="Y215" s="74">
        <v>0</v>
      </c>
      <c r="Z215" s="74">
        <v>700000000</v>
      </c>
      <c r="AA215" s="74">
        <v>700000000</v>
      </c>
      <c r="AB215" s="74">
        <v>0</v>
      </c>
      <c r="AC215" s="74">
        <v>0</v>
      </c>
      <c r="AD215" s="74">
        <v>700000000</v>
      </c>
      <c r="AE215" s="113">
        <v>700000000</v>
      </c>
      <c r="AF215" s="81">
        <f t="shared" si="20"/>
        <v>1</v>
      </c>
      <c r="AG215" s="82"/>
      <c r="AH215" s="82"/>
      <c r="AI215" s="82"/>
      <c r="AJ215" s="83">
        <f t="shared" si="17"/>
        <v>700000000</v>
      </c>
      <c r="AK215" s="81">
        <f t="shared" si="21"/>
        <v>1</v>
      </c>
      <c r="AL215" s="84"/>
      <c r="AM215" s="85"/>
    </row>
    <row r="216" spans="1:39" s="49" customFormat="1" ht="12.75" customHeight="1" x14ac:dyDescent="0.3">
      <c r="A216" s="86" t="s">
        <v>487</v>
      </c>
      <c r="B216" s="87" t="s">
        <v>488</v>
      </c>
      <c r="C216" s="87" t="s">
        <v>137</v>
      </c>
      <c r="D216" s="88" t="str">
        <f t="shared" si="15"/>
        <v>22</v>
      </c>
      <c r="E216" s="88" t="str">
        <f t="shared" si="16"/>
        <v>2201</v>
      </c>
      <c r="F216" s="87" t="s">
        <v>552</v>
      </c>
      <c r="G216" s="87" t="s">
        <v>553</v>
      </c>
      <c r="H216" s="87">
        <v>93</v>
      </c>
      <c r="I216" s="87" t="s">
        <v>554</v>
      </c>
      <c r="J216" s="87" t="s">
        <v>555</v>
      </c>
      <c r="K216" s="89">
        <v>5000</v>
      </c>
      <c r="L216" s="90">
        <v>2000</v>
      </c>
      <c r="M216" s="91" t="e">
        <v>#N/A</v>
      </c>
      <c r="N216" s="87" t="s">
        <v>556</v>
      </c>
      <c r="O216" s="87" t="s">
        <v>72</v>
      </c>
      <c r="P216" s="118">
        <v>320000000</v>
      </c>
      <c r="Q216" s="90">
        <v>1</v>
      </c>
      <c r="R216" s="92">
        <v>44197</v>
      </c>
      <c r="S216" s="93">
        <v>12</v>
      </c>
      <c r="T216" s="86" t="s">
        <v>515</v>
      </c>
      <c r="U216" s="94">
        <v>1</v>
      </c>
      <c r="V216" s="95"/>
      <c r="W216" s="95"/>
      <c r="X216" s="81">
        <f t="shared" si="19"/>
        <v>0</v>
      </c>
      <c r="Y216" s="89">
        <v>0</v>
      </c>
      <c r="Z216" s="89">
        <v>313105000</v>
      </c>
      <c r="AA216" s="89">
        <v>313105000</v>
      </c>
      <c r="AB216" s="89">
        <v>0</v>
      </c>
      <c r="AC216" s="89">
        <v>0</v>
      </c>
      <c r="AD216" s="89">
        <v>313105000</v>
      </c>
      <c r="AE216" s="113"/>
      <c r="AF216" s="81">
        <f t="shared" si="20"/>
        <v>0</v>
      </c>
      <c r="AG216" s="97"/>
      <c r="AH216" s="97"/>
      <c r="AI216" s="97"/>
      <c r="AJ216" s="98">
        <f t="shared" si="17"/>
        <v>0</v>
      </c>
      <c r="AK216" s="81">
        <f t="shared" si="21"/>
        <v>0</v>
      </c>
      <c r="AL216" s="99"/>
      <c r="AM216" s="100"/>
    </row>
    <row r="217" spans="1:39" ht="12.75" customHeight="1" x14ac:dyDescent="0.3">
      <c r="A217" s="71" t="s">
        <v>487</v>
      </c>
      <c r="B217" s="72" t="s">
        <v>488</v>
      </c>
      <c r="C217" s="72" t="s">
        <v>137</v>
      </c>
      <c r="D217" s="73" t="str">
        <f t="shared" si="15"/>
        <v>22</v>
      </c>
      <c r="E217" s="73" t="str">
        <f t="shared" si="16"/>
        <v>2201</v>
      </c>
      <c r="F217" s="72" t="s">
        <v>552</v>
      </c>
      <c r="G217" s="72" t="s">
        <v>557</v>
      </c>
      <c r="H217" s="72">
        <v>94</v>
      </c>
      <c r="I217" s="72" t="s">
        <v>558</v>
      </c>
      <c r="J217" s="72" t="s">
        <v>559</v>
      </c>
      <c r="K217" s="74">
        <v>7000</v>
      </c>
      <c r="L217" s="75">
        <v>818</v>
      </c>
      <c r="M217" s="76">
        <v>818</v>
      </c>
      <c r="N217" s="72" t="s">
        <v>560</v>
      </c>
      <c r="O217" s="72" t="s">
        <v>72</v>
      </c>
      <c r="P217" s="119">
        <v>400000000</v>
      </c>
      <c r="Q217" s="75">
        <v>1</v>
      </c>
      <c r="R217" s="77">
        <v>44197</v>
      </c>
      <c r="S217" s="78">
        <v>12</v>
      </c>
      <c r="T217" s="71" t="s">
        <v>515</v>
      </c>
      <c r="U217" s="79">
        <v>1</v>
      </c>
      <c r="V217" s="80">
        <v>1</v>
      </c>
      <c r="W217" s="80" t="s">
        <v>561</v>
      </c>
      <c r="X217" s="81">
        <f t="shared" si="19"/>
        <v>1</v>
      </c>
      <c r="Y217" s="74">
        <v>0</v>
      </c>
      <c r="Z217" s="74">
        <v>400000000</v>
      </c>
      <c r="AA217" s="74">
        <v>400000000</v>
      </c>
      <c r="AB217" s="74">
        <v>0</v>
      </c>
      <c r="AC217" s="74">
        <v>0</v>
      </c>
      <c r="AD217" s="74">
        <v>400000000</v>
      </c>
      <c r="AE217" s="113">
        <v>400000000</v>
      </c>
      <c r="AF217" s="81">
        <f t="shared" si="20"/>
        <v>1</v>
      </c>
      <c r="AG217" s="120">
        <v>3341304057</v>
      </c>
      <c r="AH217" s="82" t="s">
        <v>531</v>
      </c>
      <c r="AI217" s="82"/>
      <c r="AJ217" s="83">
        <f t="shared" si="17"/>
        <v>3741304057</v>
      </c>
      <c r="AK217" s="81">
        <f t="shared" si="21"/>
        <v>9.3532601424999999</v>
      </c>
      <c r="AL217" s="84"/>
      <c r="AM217" s="85"/>
    </row>
    <row r="218" spans="1:39" ht="12.75" customHeight="1" x14ac:dyDescent="0.3">
      <c r="A218" s="71" t="s">
        <v>487</v>
      </c>
      <c r="B218" s="72" t="s">
        <v>488</v>
      </c>
      <c r="C218" s="72" t="s">
        <v>137</v>
      </c>
      <c r="D218" s="73" t="str">
        <f t="shared" si="15"/>
        <v>22</v>
      </c>
      <c r="E218" s="73" t="str">
        <f t="shared" si="16"/>
        <v>2201</v>
      </c>
      <c r="F218" s="72" t="s">
        <v>562</v>
      </c>
      <c r="G218" s="72" t="s">
        <v>557</v>
      </c>
      <c r="H218" s="72">
        <v>94</v>
      </c>
      <c r="I218" s="72" t="s">
        <v>558</v>
      </c>
      <c r="J218" s="72" t="s">
        <v>559</v>
      </c>
      <c r="K218" s="74">
        <v>7000</v>
      </c>
      <c r="L218" s="75">
        <v>818</v>
      </c>
      <c r="M218" s="76">
        <v>818</v>
      </c>
      <c r="N218" s="72" t="s">
        <v>563</v>
      </c>
      <c r="O218" s="72" t="s">
        <v>72</v>
      </c>
      <c r="P218" s="119">
        <v>720000000</v>
      </c>
      <c r="Q218" s="75">
        <v>2</v>
      </c>
      <c r="R218" s="77">
        <v>44197</v>
      </c>
      <c r="S218" s="78">
        <v>12</v>
      </c>
      <c r="T218" s="71" t="s">
        <v>515</v>
      </c>
      <c r="U218" s="79">
        <v>2</v>
      </c>
      <c r="V218" s="80"/>
      <c r="W218" s="80"/>
      <c r="X218" s="81">
        <f t="shared" si="19"/>
        <v>0</v>
      </c>
      <c r="Y218" s="74">
        <v>0</v>
      </c>
      <c r="Z218" s="74">
        <v>6895000</v>
      </c>
      <c r="AA218" s="74">
        <v>6895000</v>
      </c>
      <c r="AB218" s="74">
        <v>0</v>
      </c>
      <c r="AC218" s="74">
        <v>0</v>
      </c>
      <c r="AD218" s="74">
        <v>6895000</v>
      </c>
      <c r="AE218" s="113">
        <v>0</v>
      </c>
      <c r="AF218" s="81">
        <f t="shared" si="20"/>
        <v>0</v>
      </c>
      <c r="AG218" s="82"/>
      <c r="AH218" s="82"/>
      <c r="AI218" s="82"/>
      <c r="AJ218" s="83">
        <f t="shared" si="17"/>
        <v>0</v>
      </c>
      <c r="AK218" s="81">
        <f t="shared" si="21"/>
        <v>0</v>
      </c>
      <c r="AL218" s="84"/>
      <c r="AM218" s="85"/>
    </row>
    <row r="219" spans="1:39" ht="12.75" customHeight="1" x14ac:dyDescent="0.3">
      <c r="A219" s="71" t="s">
        <v>487</v>
      </c>
      <c r="B219" s="72" t="s">
        <v>488</v>
      </c>
      <c r="C219" s="72" t="s">
        <v>137</v>
      </c>
      <c r="D219" s="73" t="str">
        <f t="shared" si="15"/>
        <v>22</v>
      </c>
      <c r="E219" s="73" t="str">
        <f t="shared" si="16"/>
        <v>2201</v>
      </c>
      <c r="F219" s="72" t="s">
        <v>564</v>
      </c>
      <c r="G219" s="72" t="s">
        <v>565</v>
      </c>
      <c r="H219" s="124">
        <v>96</v>
      </c>
      <c r="I219" s="72" t="s">
        <v>566</v>
      </c>
      <c r="J219" s="72" t="s">
        <v>567</v>
      </c>
      <c r="K219" s="74">
        <v>200000</v>
      </c>
      <c r="L219" s="75">
        <v>200000</v>
      </c>
      <c r="M219" s="76">
        <v>198853.5</v>
      </c>
      <c r="N219" s="72" t="s">
        <v>568</v>
      </c>
      <c r="O219" s="72" t="s">
        <v>72</v>
      </c>
      <c r="P219" s="119">
        <v>31078883756</v>
      </c>
      <c r="Q219" s="75">
        <v>999999.9</v>
      </c>
      <c r="R219" s="77">
        <v>44197</v>
      </c>
      <c r="S219" s="78">
        <v>12</v>
      </c>
      <c r="T219" s="71" t="s">
        <v>569</v>
      </c>
      <c r="U219" s="79">
        <v>999999</v>
      </c>
      <c r="V219" s="125">
        <v>999999.9</v>
      </c>
      <c r="W219" s="80" t="s">
        <v>570</v>
      </c>
      <c r="X219" s="81">
        <f t="shared" si="19"/>
        <v>1.0000009000009</v>
      </c>
      <c r="Y219" s="74">
        <v>0</v>
      </c>
      <c r="Z219" s="74">
        <v>71408612120</v>
      </c>
      <c r="AA219" s="74">
        <v>31078883756</v>
      </c>
      <c r="AB219" s="74">
        <v>0</v>
      </c>
      <c r="AC219" s="74">
        <v>0</v>
      </c>
      <c r="AD219" s="74">
        <v>31078883756</v>
      </c>
      <c r="AE219" s="113">
        <v>26316311978</v>
      </c>
      <c r="AF219" s="81">
        <f t="shared" si="20"/>
        <v>0.84675859611333204</v>
      </c>
      <c r="AG219" s="82"/>
      <c r="AH219" s="82"/>
      <c r="AI219" s="82"/>
      <c r="AJ219" s="83">
        <f t="shared" si="17"/>
        <v>26316311978</v>
      </c>
      <c r="AK219" s="81">
        <f t="shared" si="21"/>
        <v>0.84675859611333204</v>
      </c>
      <c r="AL219" s="84"/>
      <c r="AM219" s="85"/>
    </row>
    <row r="220" spans="1:39" ht="12.75" customHeight="1" x14ac:dyDescent="0.3">
      <c r="A220" s="71" t="s">
        <v>487</v>
      </c>
      <c r="B220" s="72" t="s">
        <v>488</v>
      </c>
      <c r="C220" s="72" t="s">
        <v>137</v>
      </c>
      <c r="D220" s="73" t="str">
        <f t="shared" si="15"/>
        <v>22</v>
      </c>
      <c r="E220" s="73" t="str">
        <f t="shared" si="16"/>
        <v>2201</v>
      </c>
      <c r="F220" s="72" t="s">
        <v>564</v>
      </c>
      <c r="G220" s="72" t="s">
        <v>565</v>
      </c>
      <c r="H220" s="124">
        <v>96</v>
      </c>
      <c r="I220" s="72" t="s">
        <v>566</v>
      </c>
      <c r="J220" s="72" t="s">
        <v>567</v>
      </c>
      <c r="K220" s="74">
        <v>200000</v>
      </c>
      <c r="L220" s="75">
        <v>200000</v>
      </c>
      <c r="M220" s="76">
        <v>198853.5</v>
      </c>
      <c r="N220" s="72" t="s">
        <v>571</v>
      </c>
      <c r="O220" s="72" t="s">
        <v>72</v>
      </c>
      <c r="P220" s="119">
        <v>35008652233</v>
      </c>
      <c r="Q220" s="75">
        <v>999999.9</v>
      </c>
      <c r="R220" s="77">
        <v>44197</v>
      </c>
      <c r="S220" s="78">
        <v>12</v>
      </c>
      <c r="T220" s="71" t="s">
        <v>569</v>
      </c>
      <c r="U220" s="79">
        <v>999999</v>
      </c>
      <c r="V220" s="125">
        <v>999999.9</v>
      </c>
      <c r="W220" s="80" t="s">
        <v>572</v>
      </c>
      <c r="X220" s="81">
        <f t="shared" si="19"/>
        <v>1.0000009000009</v>
      </c>
      <c r="Y220" s="74">
        <v>0</v>
      </c>
      <c r="Z220" s="74">
        <v>71408612120</v>
      </c>
      <c r="AA220" s="74">
        <v>35008652233</v>
      </c>
      <c r="AB220" s="74">
        <v>0</v>
      </c>
      <c r="AC220" s="74">
        <v>0</v>
      </c>
      <c r="AD220" s="74">
        <v>35008652233</v>
      </c>
      <c r="AE220" s="113">
        <v>34884413553</v>
      </c>
      <c r="AF220" s="81">
        <f t="shared" si="20"/>
        <v>0.9964512007153794</v>
      </c>
      <c r="AG220" s="120">
        <v>4915995121</v>
      </c>
      <c r="AH220" s="82" t="s">
        <v>573</v>
      </c>
      <c r="AI220" s="82"/>
      <c r="AJ220" s="83">
        <f t="shared" si="17"/>
        <v>39800408674</v>
      </c>
      <c r="AK220" s="81">
        <f t="shared" si="21"/>
        <v>1.1368734908475904</v>
      </c>
      <c r="AL220" s="84"/>
      <c r="AM220" s="85"/>
    </row>
    <row r="221" spans="1:39" ht="12.75" customHeight="1" x14ac:dyDescent="0.3">
      <c r="A221" s="71" t="s">
        <v>487</v>
      </c>
      <c r="B221" s="72" t="s">
        <v>488</v>
      </c>
      <c r="C221" s="72" t="s">
        <v>137</v>
      </c>
      <c r="D221" s="73" t="str">
        <f t="shared" si="15"/>
        <v>22</v>
      </c>
      <c r="E221" s="73" t="str">
        <f t="shared" si="16"/>
        <v>2201</v>
      </c>
      <c r="F221" s="72" t="s">
        <v>564</v>
      </c>
      <c r="G221" s="72" t="s">
        <v>565</v>
      </c>
      <c r="H221" s="124">
        <v>96</v>
      </c>
      <c r="I221" s="72" t="s">
        <v>566</v>
      </c>
      <c r="J221" s="72" t="s">
        <v>567</v>
      </c>
      <c r="K221" s="74">
        <v>200000</v>
      </c>
      <c r="L221" s="75">
        <v>200000</v>
      </c>
      <c r="M221" s="76">
        <v>198853.5</v>
      </c>
      <c r="N221" s="72" t="s">
        <v>574</v>
      </c>
      <c r="O221" s="72" t="s">
        <v>72</v>
      </c>
      <c r="P221" s="119">
        <v>5321076131</v>
      </c>
      <c r="Q221" s="75">
        <v>25</v>
      </c>
      <c r="R221" s="77">
        <v>44197</v>
      </c>
      <c r="S221" s="78">
        <v>12</v>
      </c>
      <c r="T221" s="71" t="s">
        <v>569</v>
      </c>
      <c r="U221" s="79">
        <v>25</v>
      </c>
      <c r="V221" s="80">
        <v>21</v>
      </c>
      <c r="W221" s="80" t="s">
        <v>575</v>
      </c>
      <c r="X221" s="81">
        <f t="shared" si="19"/>
        <v>0.84</v>
      </c>
      <c r="Y221" s="74">
        <v>0</v>
      </c>
      <c r="Z221" s="74">
        <v>71408612120</v>
      </c>
      <c r="AA221" s="74">
        <v>5321076131</v>
      </c>
      <c r="AB221" s="74">
        <v>0</v>
      </c>
      <c r="AC221" s="74">
        <v>0</v>
      </c>
      <c r="AD221" s="74">
        <v>5321076131</v>
      </c>
      <c r="AE221" s="113">
        <v>4041839345</v>
      </c>
      <c r="AF221" s="81">
        <f t="shared" si="20"/>
        <v>0.75959058759800335</v>
      </c>
      <c r="AG221" s="82"/>
      <c r="AH221" s="82"/>
      <c r="AI221" s="82"/>
      <c r="AJ221" s="83">
        <f t="shared" si="17"/>
        <v>4041839345</v>
      </c>
      <c r="AK221" s="81">
        <f t="shared" si="21"/>
        <v>0.75959058759800335</v>
      </c>
      <c r="AL221" s="84"/>
      <c r="AM221" s="85"/>
    </row>
    <row r="222" spans="1:39" ht="12.75" customHeight="1" x14ac:dyDescent="0.3">
      <c r="A222" s="71" t="s">
        <v>487</v>
      </c>
      <c r="B222" s="72" t="s">
        <v>488</v>
      </c>
      <c r="C222" s="72" t="s">
        <v>137</v>
      </c>
      <c r="D222" s="73" t="str">
        <f t="shared" si="15"/>
        <v>22</v>
      </c>
      <c r="E222" s="73" t="str">
        <f t="shared" si="16"/>
        <v>2201</v>
      </c>
      <c r="F222" s="72" t="s">
        <v>564</v>
      </c>
      <c r="G222" s="72" t="s">
        <v>576</v>
      </c>
      <c r="H222" s="72">
        <v>97</v>
      </c>
      <c r="I222" s="72" t="s">
        <v>577</v>
      </c>
      <c r="J222" s="72" t="s">
        <v>578</v>
      </c>
      <c r="K222" s="74">
        <v>52000</v>
      </c>
      <c r="L222" s="75">
        <v>41593</v>
      </c>
      <c r="M222" s="76">
        <v>41593</v>
      </c>
      <c r="N222" s="72" t="s">
        <v>579</v>
      </c>
      <c r="O222" s="72" t="s">
        <v>72</v>
      </c>
      <c r="P222" s="119">
        <v>7524000000</v>
      </c>
      <c r="Q222" s="75">
        <v>26000</v>
      </c>
      <c r="R222" s="77">
        <v>44197</v>
      </c>
      <c r="S222" s="78">
        <v>12</v>
      </c>
      <c r="T222" s="71" t="s">
        <v>569</v>
      </c>
      <c r="U222" s="79">
        <v>26000</v>
      </c>
      <c r="V222" s="80">
        <v>20796</v>
      </c>
      <c r="W222" s="80" t="s">
        <v>580</v>
      </c>
      <c r="X222" s="81">
        <f t="shared" si="19"/>
        <v>0.79984615384615387</v>
      </c>
      <c r="Y222" s="74">
        <v>0</v>
      </c>
      <c r="Z222" s="74">
        <v>15000000000</v>
      </c>
      <c r="AA222" s="74">
        <v>7500000000</v>
      </c>
      <c r="AB222" s="74">
        <v>0</v>
      </c>
      <c r="AC222" s="74">
        <v>0</v>
      </c>
      <c r="AD222" s="74">
        <v>7500000000</v>
      </c>
      <c r="AE222" s="113">
        <v>2593129071</v>
      </c>
      <c r="AF222" s="81">
        <f t="shared" si="20"/>
        <v>0.3457505428</v>
      </c>
      <c r="AG222" s="82"/>
      <c r="AH222" s="82"/>
      <c r="AI222" s="82"/>
      <c r="AJ222" s="83">
        <f t="shared" si="17"/>
        <v>2593129071</v>
      </c>
      <c r="AK222" s="81">
        <f t="shared" si="21"/>
        <v>0.3457505428</v>
      </c>
      <c r="AL222" s="84"/>
      <c r="AM222" s="85"/>
    </row>
    <row r="223" spans="1:39" ht="12.75" customHeight="1" x14ac:dyDescent="0.3">
      <c r="A223" s="71" t="s">
        <v>487</v>
      </c>
      <c r="B223" s="72" t="s">
        <v>488</v>
      </c>
      <c r="C223" s="72" t="s">
        <v>137</v>
      </c>
      <c r="D223" s="73" t="str">
        <f t="shared" si="15"/>
        <v>22</v>
      </c>
      <c r="E223" s="73" t="str">
        <f t="shared" si="16"/>
        <v>2201</v>
      </c>
      <c r="F223" s="72" t="s">
        <v>564</v>
      </c>
      <c r="G223" s="72" t="s">
        <v>576</v>
      </c>
      <c r="H223" s="72">
        <v>97</v>
      </c>
      <c r="I223" s="72" t="s">
        <v>577</v>
      </c>
      <c r="J223" s="72" t="s">
        <v>578</v>
      </c>
      <c r="K223" s="74">
        <v>52000</v>
      </c>
      <c r="L223" s="75">
        <v>41593</v>
      </c>
      <c r="M223" s="76">
        <v>41593</v>
      </c>
      <c r="N223" s="72" t="s">
        <v>581</v>
      </c>
      <c r="O223" s="72" t="s">
        <v>72</v>
      </c>
      <c r="P223" s="119">
        <v>7524000000</v>
      </c>
      <c r="Q223" s="75">
        <v>26000</v>
      </c>
      <c r="R223" s="77">
        <v>44197</v>
      </c>
      <c r="S223" s="78">
        <v>12</v>
      </c>
      <c r="T223" s="71" t="s">
        <v>569</v>
      </c>
      <c r="U223" s="79">
        <v>26000</v>
      </c>
      <c r="V223" s="80">
        <v>20797</v>
      </c>
      <c r="W223" s="80" t="s">
        <v>582</v>
      </c>
      <c r="X223" s="81">
        <f t="shared" si="19"/>
        <v>0.79988461538461542</v>
      </c>
      <c r="Y223" s="74">
        <v>0</v>
      </c>
      <c r="Z223" s="74">
        <v>15000000000</v>
      </c>
      <c r="AA223" s="74">
        <v>7500000000</v>
      </c>
      <c r="AB223" s="74">
        <v>0</v>
      </c>
      <c r="AC223" s="74">
        <v>0</v>
      </c>
      <c r="AD223" s="74">
        <v>7500000000</v>
      </c>
      <c r="AE223" s="113">
        <v>2593129072</v>
      </c>
      <c r="AF223" s="81">
        <f t="shared" si="20"/>
        <v>0.34575054293333335</v>
      </c>
      <c r="AG223" s="82"/>
      <c r="AH223" s="82"/>
      <c r="AI223" s="82"/>
      <c r="AJ223" s="83">
        <f t="shared" si="17"/>
        <v>2593129072</v>
      </c>
      <c r="AK223" s="81">
        <f t="shared" si="21"/>
        <v>0.34575054293333335</v>
      </c>
      <c r="AL223" s="84"/>
      <c r="AM223" s="85"/>
    </row>
    <row r="224" spans="1:39" ht="12.75" customHeight="1" x14ac:dyDescent="0.3">
      <c r="A224" s="71" t="s">
        <v>487</v>
      </c>
      <c r="B224" s="72" t="s">
        <v>488</v>
      </c>
      <c r="C224" s="72" t="s">
        <v>137</v>
      </c>
      <c r="D224" s="73" t="str">
        <f t="shared" si="15"/>
        <v>22</v>
      </c>
      <c r="E224" s="73" t="str">
        <f t="shared" si="16"/>
        <v>2201</v>
      </c>
      <c r="F224" s="72" t="s">
        <v>583</v>
      </c>
      <c r="G224" s="72" t="s">
        <v>584</v>
      </c>
      <c r="H224" s="72">
        <v>98</v>
      </c>
      <c r="I224" s="72" t="s">
        <v>585</v>
      </c>
      <c r="J224" s="72" t="s">
        <v>586</v>
      </c>
      <c r="K224" s="74">
        <v>1400</v>
      </c>
      <c r="L224" s="75">
        <v>600</v>
      </c>
      <c r="M224" s="76">
        <v>561</v>
      </c>
      <c r="N224" s="72" t="s">
        <v>587</v>
      </c>
      <c r="O224" s="72" t="s">
        <v>72</v>
      </c>
      <c r="P224" s="119">
        <v>1971000000</v>
      </c>
      <c r="Q224" s="75">
        <v>219</v>
      </c>
      <c r="R224" s="77">
        <v>44197</v>
      </c>
      <c r="S224" s="78">
        <v>12</v>
      </c>
      <c r="T224" s="71" t="s">
        <v>569</v>
      </c>
      <c r="U224" s="79">
        <v>219</v>
      </c>
      <c r="V224" s="80">
        <v>393</v>
      </c>
      <c r="W224" s="80" t="s">
        <v>588</v>
      </c>
      <c r="X224" s="81">
        <f t="shared" si="19"/>
        <v>1.7945205479452055</v>
      </c>
      <c r="Y224" s="74">
        <v>0</v>
      </c>
      <c r="Z224" s="74">
        <v>999477959</v>
      </c>
      <c r="AA224" s="74">
        <v>999477959</v>
      </c>
      <c r="AB224" s="74">
        <v>0</v>
      </c>
      <c r="AC224" s="74">
        <v>0</v>
      </c>
      <c r="AD224" s="74">
        <v>999477959</v>
      </c>
      <c r="AE224" s="113">
        <v>999477959</v>
      </c>
      <c r="AF224" s="81">
        <f t="shared" si="20"/>
        <v>1</v>
      </c>
      <c r="AG224" s="82"/>
      <c r="AH224" s="82"/>
      <c r="AI224" s="82"/>
      <c r="AJ224" s="83">
        <f t="shared" si="17"/>
        <v>999477959</v>
      </c>
      <c r="AK224" s="81">
        <f t="shared" si="21"/>
        <v>1</v>
      </c>
      <c r="AL224" s="84"/>
      <c r="AM224" s="85"/>
    </row>
    <row r="225" spans="1:39" ht="12.75" customHeight="1" x14ac:dyDescent="0.3">
      <c r="A225" s="71" t="s">
        <v>487</v>
      </c>
      <c r="B225" s="72" t="s">
        <v>488</v>
      </c>
      <c r="C225" s="72" t="s">
        <v>137</v>
      </c>
      <c r="D225" s="73" t="str">
        <f t="shared" si="15"/>
        <v>22</v>
      </c>
      <c r="E225" s="73" t="str">
        <f t="shared" si="16"/>
        <v>2201</v>
      </c>
      <c r="F225" s="72" t="s">
        <v>589</v>
      </c>
      <c r="G225" s="72" t="s">
        <v>584</v>
      </c>
      <c r="H225" s="72">
        <v>98</v>
      </c>
      <c r="I225" s="72" t="s">
        <v>585</v>
      </c>
      <c r="J225" s="72" t="s">
        <v>586</v>
      </c>
      <c r="K225" s="74">
        <v>1400</v>
      </c>
      <c r="L225" s="75">
        <v>600</v>
      </c>
      <c r="M225" s="76">
        <v>561</v>
      </c>
      <c r="N225" s="72" t="s">
        <v>587</v>
      </c>
      <c r="O225" s="72" t="s">
        <v>72</v>
      </c>
      <c r="P225" s="119">
        <v>1000000000</v>
      </c>
      <c r="Q225" s="75">
        <v>412</v>
      </c>
      <c r="R225" s="77">
        <v>44197</v>
      </c>
      <c r="S225" s="78">
        <v>12</v>
      </c>
      <c r="T225" s="71" t="s">
        <v>569</v>
      </c>
      <c r="U225" s="79">
        <v>412</v>
      </c>
      <c r="V225" s="80"/>
      <c r="W225" s="80"/>
      <c r="X225" s="81">
        <f t="shared" si="19"/>
        <v>0</v>
      </c>
      <c r="Y225" s="74">
        <v>0</v>
      </c>
      <c r="Z225" s="74">
        <v>400522041</v>
      </c>
      <c r="AA225" s="74">
        <v>522041</v>
      </c>
      <c r="AB225" s="74">
        <v>0</v>
      </c>
      <c r="AC225" s="74">
        <v>0</v>
      </c>
      <c r="AD225" s="74">
        <v>522041</v>
      </c>
      <c r="AE225" s="113">
        <v>0</v>
      </c>
      <c r="AF225" s="81">
        <f t="shared" si="20"/>
        <v>0</v>
      </c>
      <c r="AG225" s="82"/>
      <c r="AH225" s="82"/>
      <c r="AI225" s="82"/>
      <c r="AJ225" s="83">
        <f t="shared" si="17"/>
        <v>0</v>
      </c>
      <c r="AK225" s="81">
        <f t="shared" si="21"/>
        <v>0</v>
      </c>
      <c r="AL225" s="84"/>
      <c r="AM225" s="85"/>
    </row>
    <row r="226" spans="1:39" ht="12.75" customHeight="1" x14ac:dyDescent="0.3">
      <c r="A226" s="71" t="s">
        <v>487</v>
      </c>
      <c r="B226" s="72" t="s">
        <v>488</v>
      </c>
      <c r="C226" s="72" t="s">
        <v>137</v>
      </c>
      <c r="D226" s="73" t="str">
        <f t="shared" si="15"/>
        <v>22</v>
      </c>
      <c r="E226" s="73" t="str">
        <f t="shared" si="16"/>
        <v>2201</v>
      </c>
      <c r="F226" s="72" t="s">
        <v>589</v>
      </c>
      <c r="G226" s="72" t="s">
        <v>584</v>
      </c>
      <c r="H226" s="72">
        <v>98</v>
      </c>
      <c r="I226" s="72" t="s">
        <v>585</v>
      </c>
      <c r="J226" s="72" t="s">
        <v>586</v>
      </c>
      <c r="K226" s="74">
        <v>1400</v>
      </c>
      <c r="L226" s="75">
        <v>600</v>
      </c>
      <c r="M226" s="76">
        <v>561</v>
      </c>
      <c r="N226" s="72" t="s">
        <v>590</v>
      </c>
      <c r="O226" s="72" t="s">
        <v>72</v>
      </c>
      <c r="P226" s="119">
        <v>400000000</v>
      </c>
      <c r="Q226" s="75">
        <v>1000</v>
      </c>
      <c r="R226" s="77">
        <v>44197</v>
      </c>
      <c r="S226" s="78">
        <v>12</v>
      </c>
      <c r="T226" s="71" t="s">
        <v>569</v>
      </c>
      <c r="U226" s="79">
        <v>1000</v>
      </c>
      <c r="V226" s="80">
        <v>168</v>
      </c>
      <c r="W226" s="80" t="s">
        <v>591</v>
      </c>
      <c r="X226" s="81">
        <f t="shared" si="19"/>
        <v>0.16800000000000001</v>
      </c>
      <c r="Y226" s="74">
        <v>0</v>
      </c>
      <c r="Z226" s="74">
        <v>400522041</v>
      </c>
      <c r="AA226" s="74">
        <v>400000000</v>
      </c>
      <c r="AB226" s="74">
        <v>0</v>
      </c>
      <c r="AC226" s="74">
        <v>0</v>
      </c>
      <c r="AD226" s="74">
        <v>400000000</v>
      </c>
      <c r="AE226" s="113">
        <v>300589975</v>
      </c>
      <c r="AF226" s="81">
        <f t="shared" si="20"/>
        <v>0.75147493750000005</v>
      </c>
      <c r="AG226" s="82"/>
      <c r="AH226" s="82"/>
      <c r="AI226" s="82"/>
      <c r="AJ226" s="83">
        <f t="shared" si="17"/>
        <v>300589975</v>
      </c>
      <c r="AK226" s="81">
        <f t="shared" si="21"/>
        <v>0.75147493750000005</v>
      </c>
      <c r="AL226" s="84"/>
      <c r="AM226" s="85"/>
    </row>
    <row r="227" spans="1:39" ht="12.75" customHeight="1" x14ac:dyDescent="0.3">
      <c r="A227" s="71" t="s">
        <v>487</v>
      </c>
      <c r="B227" s="72" t="s">
        <v>488</v>
      </c>
      <c r="C227" s="72" t="s">
        <v>137</v>
      </c>
      <c r="D227" s="73" t="str">
        <f t="shared" si="15"/>
        <v>22</v>
      </c>
      <c r="E227" s="73" t="str">
        <f t="shared" si="16"/>
        <v>2201</v>
      </c>
      <c r="F227" s="72" t="s">
        <v>592</v>
      </c>
      <c r="G227" s="72" t="s">
        <v>593</v>
      </c>
      <c r="H227" s="72">
        <v>99</v>
      </c>
      <c r="I227" s="72" t="s">
        <v>594</v>
      </c>
      <c r="J227" s="72" t="s">
        <v>595</v>
      </c>
      <c r="K227" s="74">
        <v>14</v>
      </c>
      <c r="L227" s="75">
        <v>1</v>
      </c>
      <c r="M227" s="76">
        <v>1</v>
      </c>
      <c r="N227" s="72" t="s">
        <v>596</v>
      </c>
      <c r="O227" s="72" t="s">
        <v>72</v>
      </c>
      <c r="P227" s="119">
        <v>9654076671</v>
      </c>
      <c r="Q227" s="75">
        <v>2</v>
      </c>
      <c r="R227" s="77">
        <v>44197</v>
      </c>
      <c r="S227" s="78">
        <v>12</v>
      </c>
      <c r="T227" s="71" t="s">
        <v>597</v>
      </c>
      <c r="U227" s="79">
        <v>1</v>
      </c>
      <c r="V227" s="80">
        <v>1</v>
      </c>
      <c r="W227" s="80" t="s">
        <v>598</v>
      </c>
      <c r="X227" s="81">
        <f t="shared" si="19"/>
        <v>1</v>
      </c>
      <c r="Y227" s="74">
        <v>0</v>
      </c>
      <c r="Z227" s="74">
        <v>4087076671</v>
      </c>
      <c r="AA227" s="74">
        <v>4087076671</v>
      </c>
      <c r="AB227" s="74">
        <v>0</v>
      </c>
      <c r="AC227" s="74">
        <v>0</v>
      </c>
      <c r="AD227" s="74">
        <v>4087076671</v>
      </c>
      <c r="AE227" s="113">
        <v>3725558138</v>
      </c>
      <c r="AF227" s="81">
        <f t="shared" si="20"/>
        <v>0.91154593806248663</v>
      </c>
      <c r="AG227" s="120">
        <v>1551332575</v>
      </c>
      <c r="AH227" s="82" t="s">
        <v>599</v>
      </c>
      <c r="AI227" s="82"/>
      <c r="AJ227" s="83">
        <f t="shared" si="17"/>
        <v>5276890713</v>
      </c>
      <c r="AK227" s="81">
        <f t="shared" si="21"/>
        <v>1.2911161541065204</v>
      </c>
      <c r="AL227" s="84"/>
      <c r="AM227" s="85"/>
    </row>
    <row r="228" spans="1:39" ht="12.75" customHeight="1" x14ac:dyDescent="0.3">
      <c r="A228" s="71" t="s">
        <v>487</v>
      </c>
      <c r="B228" s="72" t="s">
        <v>488</v>
      </c>
      <c r="C228" s="72" t="s">
        <v>137</v>
      </c>
      <c r="D228" s="73" t="str">
        <f t="shared" si="15"/>
        <v>22</v>
      </c>
      <c r="E228" s="73" t="str">
        <f t="shared" si="16"/>
        <v>2201</v>
      </c>
      <c r="F228" s="72" t="s">
        <v>592</v>
      </c>
      <c r="G228" s="72" t="s">
        <v>600</v>
      </c>
      <c r="H228" s="72">
        <v>100</v>
      </c>
      <c r="I228" s="72" t="s">
        <v>601</v>
      </c>
      <c r="J228" s="72" t="s">
        <v>602</v>
      </c>
      <c r="K228" s="74">
        <v>400</v>
      </c>
      <c r="L228" s="75">
        <v>135</v>
      </c>
      <c r="M228" s="76">
        <v>135</v>
      </c>
      <c r="N228" s="72" t="s">
        <v>596</v>
      </c>
      <c r="O228" s="72" t="s">
        <v>72</v>
      </c>
      <c r="P228" s="119">
        <v>60389891563</v>
      </c>
      <c r="Q228" s="75">
        <v>100</v>
      </c>
      <c r="R228" s="77">
        <v>44197</v>
      </c>
      <c r="S228" s="78">
        <v>12</v>
      </c>
      <c r="T228" s="71" t="s">
        <v>597</v>
      </c>
      <c r="U228" s="79">
        <v>3</v>
      </c>
      <c r="V228" s="80">
        <v>3</v>
      </c>
      <c r="W228" s="80" t="s">
        <v>603</v>
      </c>
      <c r="X228" s="81">
        <f t="shared" si="19"/>
        <v>1</v>
      </c>
      <c r="Y228" s="74">
        <v>0</v>
      </c>
      <c r="Z228" s="74">
        <v>854671960</v>
      </c>
      <c r="AA228" s="74">
        <v>854671960</v>
      </c>
      <c r="AB228" s="74">
        <v>0</v>
      </c>
      <c r="AC228" s="74">
        <v>0</v>
      </c>
      <c r="AD228" s="74">
        <v>854671960</v>
      </c>
      <c r="AE228" s="113">
        <v>0</v>
      </c>
      <c r="AF228" s="81">
        <f t="shared" si="20"/>
        <v>0</v>
      </c>
      <c r="AG228" s="120">
        <v>6750000000</v>
      </c>
      <c r="AH228" s="82"/>
      <c r="AI228" s="82"/>
      <c r="AJ228" s="83">
        <f t="shared" si="17"/>
        <v>6750000000</v>
      </c>
      <c r="AK228" s="81">
        <f t="shared" si="21"/>
        <v>7.8977669982293559</v>
      </c>
      <c r="AL228" s="84"/>
      <c r="AM228" s="85"/>
    </row>
    <row r="229" spans="1:39" ht="12.75" customHeight="1" x14ac:dyDescent="0.3">
      <c r="A229" s="71" t="s">
        <v>487</v>
      </c>
      <c r="B229" s="72" t="s">
        <v>488</v>
      </c>
      <c r="C229" s="72" t="s">
        <v>137</v>
      </c>
      <c r="D229" s="73" t="str">
        <f t="shared" si="15"/>
        <v>22</v>
      </c>
      <c r="E229" s="73" t="str">
        <f t="shared" si="16"/>
        <v>2201</v>
      </c>
      <c r="F229" s="72" t="s">
        <v>604</v>
      </c>
      <c r="G229" s="72" t="s">
        <v>553</v>
      </c>
      <c r="H229" s="72">
        <v>104</v>
      </c>
      <c r="I229" s="72" t="s">
        <v>605</v>
      </c>
      <c r="J229" s="72" t="s">
        <v>606</v>
      </c>
      <c r="K229" s="74">
        <v>100</v>
      </c>
      <c r="L229" s="75">
        <v>100</v>
      </c>
      <c r="M229" s="76">
        <v>100</v>
      </c>
      <c r="N229" s="72" t="s">
        <v>607</v>
      </c>
      <c r="O229" s="72" t="s">
        <v>72</v>
      </c>
      <c r="P229" s="119">
        <v>9000000</v>
      </c>
      <c r="Q229" s="75">
        <v>30</v>
      </c>
      <c r="R229" s="77">
        <v>44197</v>
      </c>
      <c r="S229" s="78">
        <v>12</v>
      </c>
      <c r="T229" s="71" t="s">
        <v>494</v>
      </c>
      <c r="U229" s="79">
        <v>30</v>
      </c>
      <c r="V229" s="80">
        <v>5</v>
      </c>
      <c r="W229" s="80" t="s">
        <v>608</v>
      </c>
      <c r="X229" s="81">
        <f t="shared" si="19"/>
        <v>0.16666666666666666</v>
      </c>
      <c r="Y229" s="74">
        <v>0</v>
      </c>
      <c r="Z229" s="74">
        <v>7796298178</v>
      </c>
      <c r="AA229" s="74">
        <v>9000000</v>
      </c>
      <c r="AB229" s="74">
        <v>0</v>
      </c>
      <c r="AC229" s="74">
        <v>0</v>
      </c>
      <c r="AD229" s="74">
        <v>9000000</v>
      </c>
      <c r="AE229" s="113">
        <f>1257110+232940</f>
        <v>1490050</v>
      </c>
      <c r="AF229" s="81">
        <f t="shared" si="20"/>
        <v>0.1655611111111111</v>
      </c>
      <c r="AG229" s="82"/>
      <c r="AH229" s="82"/>
      <c r="AI229" s="82"/>
      <c r="AJ229" s="83">
        <f t="shared" si="17"/>
        <v>1490050</v>
      </c>
      <c r="AK229" s="81">
        <f t="shared" si="21"/>
        <v>0.1655611111111111</v>
      </c>
      <c r="AL229" s="84"/>
      <c r="AM229" s="85"/>
    </row>
    <row r="230" spans="1:39" ht="12.75" customHeight="1" x14ac:dyDescent="0.3">
      <c r="A230" s="71" t="s">
        <v>487</v>
      </c>
      <c r="B230" s="72" t="s">
        <v>488</v>
      </c>
      <c r="C230" s="72" t="s">
        <v>137</v>
      </c>
      <c r="D230" s="73" t="str">
        <f t="shared" si="15"/>
        <v>22</v>
      </c>
      <c r="E230" s="73" t="str">
        <f t="shared" si="16"/>
        <v>2201</v>
      </c>
      <c r="F230" s="72" t="s">
        <v>604</v>
      </c>
      <c r="G230" s="72" t="s">
        <v>553</v>
      </c>
      <c r="H230" s="72">
        <v>104</v>
      </c>
      <c r="I230" s="72" t="s">
        <v>605</v>
      </c>
      <c r="J230" s="72" t="s">
        <v>606</v>
      </c>
      <c r="K230" s="74">
        <v>100</v>
      </c>
      <c r="L230" s="75">
        <v>100</v>
      </c>
      <c r="M230" s="76">
        <v>100</v>
      </c>
      <c r="N230" s="72" t="s">
        <v>609</v>
      </c>
      <c r="O230" s="72" t="s">
        <v>72</v>
      </c>
      <c r="P230" s="119">
        <v>20000000</v>
      </c>
      <c r="Q230" s="75">
        <v>15</v>
      </c>
      <c r="R230" s="77">
        <v>44197</v>
      </c>
      <c r="S230" s="78">
        <v>12</v>
      </c>
      <c r="T230" s="71" t="s">
        <v>494</v>
      </c>
      <c r="U230" s="79">
        <v>15</v>
      </c>
      <c r="V230" s="80">
        <v>1</v>
      </c>
      <c r="W230" s="80" t="s">
        <v>610</v>
      </c>
      <c r="X230" s="81">
        <f t="shared" si="19"/>
        <v>6.6666666666666666E-2</v>
      </c>
      <c r="Y230" s="74">
        <v>0</v>
      </c>
      <c r="Z230" s="74">
        <v>7796298178</v>
      </c>
      <c r="AA230" s="74">
        <v>20000000</v>
      </c>
      <c r="AB230" s="74">
        <v>0</v>
      </c>
      <c r="AC230" s="74">
        <v>0</v>
      </c>
      <c r="AD230" s="74">
        <v>20000000</v>
      </c>
      <c r="AE230" s="113">
        <v>1269966</v>
      </c>
      <c r="AF230" s="81">
        <f t="shared" si="20"/>
        <v>6.3498299999999994E-2</v>
      </c>
      <c r="AG230" s="82"/>
      <c r="AH230" s="82"/>
      <c r="AI230" s="82"/>
      <c r="AJ230" s="83">
        <f t="shared" si="17"/>
        <v>1269966</v>
      </c>
      <c r="AK230" s="81">
        <f t="shared" si="21"/>
        <v>6.3498299999999994E-2</v>
      </c>
      <c r="AL230" s="84"/>
      <c r="AM230" s="85"/>
    </row>
    <row r="231" spans="1:39" ht="12.75" customHeight="1" x14ac:dyDescent="0.3">
      <c r="A231" s="71" t="s">
        <v>487</v>
      </c>
      <c r="B231" s="72" t="s">
        <v>488</v>
      </c>
      <c r="C231" s="72" t="s">
        <v>137</v>
      </c>
      <c r="D231" s="73" t="str">
        <f t="shared" si="15"/>
        <v>22</v>
      </c>
      <c r="E231" s="73" t="str">
        <f t="shared" si="16"/>
        <v>2201</v>
      </c>
      <c r="F231" s="72" t="s">
        <v>604</v>
      </c>
      <c r="G231" s="72" t="s">
        <v>553</v>
      </c>
      <c r="H231" s="72">
        <v>104</v>
      </c>
      <c r="I231" s="72" t="s">
        <v>605</v>
      </c>
      <c r="J231" s="72" t="s">
        <v>606</v>
      </c>
      <c r="K231" s="74">
        <v>100</v>
      </c>
      <c r="L231" s="75">
        <v>100</v>
      </c>
      <c r="M231" s="76">
        <v>100</v>
      </c>
      <c r="N231" s="72" t="s">
        <v>611</v>
      </c>
      <c r="O231" s="72" t="s">
        <v>72</v>
      </c>
      <c r="P231" s="119">
        <v>242000000</v>
      </c>
      <c r="Q231" s="75">
        <v>5</v>
      </c>
      <c r="R231" s="77">
        <v>44197</v>
      </c>
      <c r="S231" s="78">
        <v>12</v>
      </c>
      <c r="T231" s="71" t="s">
        <v>494</v>
      </c>
      <c r="U231" s="79">
        <v>5</v>
      </c>
      <c r="V231" s="80">
        <v>5</v>
      </c>
      <c r="W231" s="80" t="s">
        <v>612</v>
      </c>
      <c r="X231" s="81">
        <f t="shared" si="19"/>
        <v>1</v>
      </c>
      <c r="Y231" s="74">
        <v>0</v>
      </c>
      <c r="Z231" s="74">
        <v>7796298178</v>
      </c>
      <c r="AA231" s="74">
        <v>1563402</v>
      </c>
      <c r="AB231" s="74">
        <v>0</v>
      </c>
      <c r="AC231" s="74">
        <v>0</v>
      </c>
      <c r="AD231" s="74">
        <v>1563402</v>
      </c>
      <c r="AE231" s="113">
        <v>1563402</v>
      </c>
      <c r="AF231" s="81">
        <f t="shared" si="20"/>
        <v>1</v>
      </c>
      <c r="AG231" s="82"/>
      <c r="AH231" s="82"/>
      <c r="AI231" s="82"/>
      <c r="AJ231" s="83">
        <f t="shared" si="17"/>
        <v>1563402</v>
      </c>
      <c r="AK231" s="81">
        <f t="shared" si="21"/>
        <v>1</v>
      </c>
      <c r="AL231" s="84"/>
      <c r="AM231" s="85"/>
    </row>
    <row r="232" spans="1:39" ht="12.75" customHeight="1" x14ac:dyDescent="0.3">
      <c r="A232" s="71" t="s">
        <v>487</v>
      </c>
      <c r="B232" s="72" t="s">
        <v>488</v>
      </c>
      <c r="C232" s="72" t="s">
        <v>137</v>
      </c>
      <c r="D232" s="73" t="str">
        <f t="shared" si="15"/>
        <v>22</v>
      </c>
      <c r="E232" s="73" t="str">
        <f t="shared" si="16"/>
        <v>2201</v>
      </c>
      <c r="F232" s="72" t="s">
        <v>604</v>
      </c>
      <c r="G232" s="72" t="s">
        <v>553</v>
      </c>
      <c r="H232" s="72">
        <v>104</v>
      </c>
      <c r="I232" s="72" t="s">
        <v>605</v>
      </c>
      <c r="J232" s="72" t="s">
        <v>606</v>
      </c>
      <c r="K232" s="74">
        <v>100</v>
      </c>
      <c r="L232" s="75">
        <v>100</v>
      </c>
      <c r="M232" s="76">
        <v>100</v>
      </c>
      <c r="N232" s="72" t="s">
        <v>613</v>
      </c>
      <c r="O232" s="72" t="s">
        <v>72</v>
      </c>
      <c r="P232" s="119">
        <v>6000000</v>
      </c>
      <c r="Q232" s="75">
        <v>1</v>
      </c>
      <c r="R232" s="77">
        <v>44197</v>
      </c>
      <c r="S232" s="78">
        <v>12</v>
      </c>
      <c r="T232" s="71" t="s">
        <v>494</v>
      </c>
      <c r="U232" s="79">
        <v>1</v>
      </c>
      <c r="V232" s="80">
        <v>1</v>
      </c>
      <c r="W232" s="80" t="s">
        <v>614</v>
      </c>
      <c r="X232" s="81">
        <f t="shared" si="19"/>
        <v>1</v>
      </c>
      <c r="Y232" s="74">
        <v>0</v>
      </c>
      <c r="Z232" s="74">
        <v>7796298178</v>
      </c>
      <c r="AA232" s="74">
        <v>6000000</v>
      </c>
      <c r="AB232" s="74">
        <v>0</v>
      </c>
      <c r="AC232" s="74">
        <v>0</v>
      </c>
      <c r="AD232" s="74">
        <v>6000000</v>
      </c>
      <c r="AE232" s="113">
        <v>2025940</v>
      </c>
      <c r="AF232" s="81">
        <f t="shared" si="20"/>
        <v>0.33765666666666666</v>
      </c>
      <c r="AG232" s="82"/>
      <c r="AH232" s="82"/>
      <c r="AI232" s="82"/>
      <c r="AJ232" s="83">
        <f t="shared" si="17"/>
        <v>2025940</v>
      </c>
      <c r="AK232" s="81">
        <f t="shared" si="21"/>
        <v>0.33765666666666666</v>
      </c>
      <c r="AL232" s="84"/>
      <c r="AM232" s="85"/>
    </row>
    <row r="233" spans="1:39" ht="12.75" customHeight="1" x14ac:dyDescent="0.3">
      <c r="A233" s="71" t="s">
        <v>487</v>
      </c>
      <c r="B233" s="72" t="s">
        <v>488</v>
      </c>
      <c r="C233" s="72" t="s">
        <v>137</v>
      </c>
      <c r="D233" s="73" t="str">
        <f t="shared" si="15"/>
        <v>22</v>
      </c>
      <c r="E233" s="73" t="str">
        <f t="shared" si="16"/>
        <v>2201</v>
      </c>
      <c r="F233" s="72" t="s">
        <v>604</v>
      </c>
      <c r="G233" s="72" t="s">
        <v>553</v>
      </c>
      <c r="H233" s="72">
        <v>104</v>
      </c>
      <c r="I233" s="72" t="s">
        <v>605</v>
      </c>
      <c r="J233" s="72" t="s">
        <v>606</v>
      </c>
      <c r="K233" s="74">
        <v>100</v>
      </c>
      <c r="L233" s="75">
        <v>100</v>
      </c>
      <c r="M233" s="76">
        <v>100</v>
      </c>
      <c r="N233" s="72" t="s">
        <v>615</v>
      </c>
      <c r="O233" s="72" t="s">
        <v>72</v>
      </c>
      <c r="P233" s="119">
        <v>270000000</v>
      </c>
      <c r="Q233" s="75">
        <v>17</v>
      </c>
      <c r="R233" s="77">
        <v>44197</v>
      </c>
      <c r="S233" s="78">
        <v>12</v>
      </c>
      <c r="T233" s="71" t="s">
        <v>494</v>
      </c>
      <c r="U233" s="79">
        <v>17</v>
      </c>
      <c r="V233" s="80">
        <v>17</v>
      </c>
      <c r="W233" s="80" t="s">
        <v>616</v>
      </c>
      <c r="X233" s="81">
        <f t="shared" si="19"/>
        <v>1</v>
      </c>
      <c r="Y233" s="74">
        <v>0</v>
      </c>
      <c r="Z233" s="74">
        <v>7796298178</v>
      </c>
      <c r="AA233" s="74">
        <v>270000000</v>
      </c>
      <c r="AB233" s="74">
        <v>0</v>
      </c>
      <c r="AC233" s="74">
        <v>0</v>
      </c>
      <c r="AD233" s="74">
        <v>270000000</v>
      </c>
      <c r="AE233" s="113">
        <v>206318400</v>
      </c>
      <c r="AF233" s="81">
        <f t="shared" si="20"/>
        <v>0.76414222222222217</v>
      </c>
      <c r="AG233" s="82"/>
      <c r="AH233" s="82"/>
      <c r="AI233" s="82"/>
      <c r="AJ233" s="83">
        <f t="shared" si="17"/>
        <v>206318400</v>
      </c>
      <c r="AK233" s="81">
        <f t="shared" si="21"/>
        <v>0.76414222222222217</v>
      </c>
      <c r="AL233" s="84"/>
      <c r="AM233" s="85"/>
    </row>
    <row r="234" spans="1:39" ht="12.75" customHeight="1" x14ac:dyDescent="0.3">
      <c r="A234" s="71" t="s">
        <v>487</v>
      </c>
      <c r="B234" s="72" t="s">
        <v>488</v>
      </c>
      <c r="C234" s="72" t="s">
        <v>137</v>
      </c>
      <c r="D234" s="73" t="str">
        <f t="shared" si="15"/>
        <v>22</v>
      </c>
      <c r="E234" s="73" t="str">
        <f t="shared" si="16"/>
        <v>2201</v>
      </c>
      <c r="F234" s="72" t="s">
        <v>604</v>
      </c>
      <c r="G234" s="72" t="s">
        <v>553</v>
      </c>
      <c r="H234" s="72">
        <v>104</v>
      </c>
      <c r="I234" s="72" t="s">
        <v>605</v>
      </c>
      <c r="J234" s="72" t="s">
        <v>606</v>
      </c>
      <c r="K234" s="74">
        <v>100</v>
      </c>
      <c r="L234" s="75">
        <v>100</v>
      </c>
      <c r="M234" s="76">
        <v>100</v>
      </c>
      <c r="N234" s="72" t="s">
        <v>617</v>
      </c>
      <c r="O234" s="72" t="s">
        <v>72</v>
      </c>
      <c r="P234" s="119">
        <v>13000000</v>
      </c>
      <c r="Q234" s="75">
        <v>50</v>
      </c>
      <c r="R234" s="77">
        <v>44197</v>
      </c>
      <c r="S234" s="78">
        <v>12</v>
      </c>
      <c r="T234" s="71" t="s">
        <v>494</v>
      </c>
      <c r="U234" s="79">
        <v>50</v>
      </c>
      <c r="V234" s="80">
        <v>7</v>
      </c>
      <c r="W234" s="80" t="s">
        <v>618</v>
      </c>
      <c r="X234" s="81">
        <f t="shared" si="19"/>
        <v>0.14000000000000001</v>
      </c>
      <c r="Y234" s="74">
        <v>0</v>
      </c>
      <c r="Z234" s="74">
        <v>7796298178</v>
      </c>
      <c r="AA234" s="74">
        <v>13000000</v>
      </c>
      <c r="AB234" s="74">
        <v>0</v>
      </c>
      <c r="AC234" s="74">
        <v>0</v>
      </c>
      <c r="AD234" s="74">
        <v>13000000</v>
      </c>
      <c r="AE234" s="113">
        <v>1793000</v>
      </c>
      <c r="AF234" s="81">
        <f t="shared" si="20"/>
        <v>0.13792307692307693</v>
      </c>
      <c r="AG234" s="82"/>
      <c r="AH234" s="82"/>
      <c r="AI234" s="82"/>
      <c r="AJ234" s="83">
        <f t="shared" si="17"/>
        <v>1793000</v>
      </c>
      <c r="AK234" s="81">
        <f t="shared" si="21"/>
        <v>0.13792307692307693</v>
      </c>
      <c r="AL234" s="84"/>
      <c r="AM234" s="85"/>
    </row>
    <row r="235" spans="1:39" ht="12.75" customHeight="1" x14ac:dyDescent="0.3">
      <c r="A235" s="71" t="s">
        <v>487</v>
      </c>
      <c r="B235" s="72" t="s">
        <v>488</v>
      </c>
      <c r="C235" s="72" t="s">
        <v>137</v>
      </c>
      <c r="D235" s="73" t="str">
        <f t="shared" si="15"/>
        <v>22</v>
      </c>
      <c r="E235" s="73" t="str">
        <f t="shared" si="16"/>
        <v>2201</v>
      </c>
      <c r="F235" s="72" t="s">
        <v>604</v>
      </c>
      <c r="G235" s="72" t="s">
        <v>553</v>
      </c>
      <c r="H235" s="72">
        <v>104</v>
      </c>
      <c r="I235" s="72" t="s">
        <v>605</v>
      </c>
      <c r="J235" s="72" t="s">
        <v>606</v>
      </c>
      <c r="K235" s="74">
        <v>100</v>
      </c>
      <c r="L235" s="75">
        <v>100</v>
      </c>
      <c r="M235" s="76">
        <v>100</v>
      </c>
      <c r="N235" s="72" t="s">
        <v>619</v>
      </c>
      <c r="O235" s="72" t="s">
        <v>72</v>
      </c>
      <c r="P235" s="119">
        <v>5792300080</v>
      </c>
      <c r="Q235" s="75">
        <v>130</v>
      </c>
      <c r="R235" s="77">
        <v>44197</v>
      </c>
      <c r="S235" s="78">
        <v>12</v>
      </c>
      <c r="T235" s="71" t="s">
        <v>530</v>
      </c>
      <c r="U235" s="79">
        <v>130</v>
      </c>
      <c r="V235" s="80">
        <v>130</v>
      </c>
      <c r="W235" s="80" t="s">
        <v>620</v>
      </c>
      <c r="X235" s="81">
        <f t="shared" si="19"/>
        <v>1</v>
      </c>
      <c r="Y235" s="74">
        <v>0</v>
      </c>
      <c r="Z235" s="74">
        <v>7796298178</v>
      </c>
      <c r="AA235" s="74">
        <v>5697535906</v>
      </c>
      <c r="AB235" s="74">
        <v>0</v>
      </c>
      <c r="AC235" s="74">
        <v>0</v>
      </c>
      <c r="AD235" s="74">
        <v>5697535906</v>
      </c>
      <c r="AE235" s="113">
        <f>4986307725+209907742</f>
        <v>5196215467</v>
      </c>
      <c r="AF235" s="81">
        <f t="shared" si="20"/>
        <v>0.91201100839538962</v>
      </c>
      <c r="AG235" s="82"/>
      <c r="AH235" s="82"/>
      <c r="AI235" s="82"/>
      <c r="AJ235" s="83">
        <f t="shared" si="17"/>
        <v>5196215467</v>
      </c>
      <c r="AK235" s="81">
        <f t="shared" si="21"/>
        <v>0.91201100839538962</v>
      </c>
      <c r="AL235" s="84"/>
      <c r="AM235" s="85"/>
    </row>
    <row r="236" spans="1:39" ht="12.75" customHeight="1" x14ac:dyDescent="0.3">
      <c r="A236" s="71" t="s">
        <v>487</v>
      </c>
      <c r="B236" s="72" t="s">
        <v>488</v>
      </c>
      <c r="C236" s="72" t="s">
        <v>137</v>
      </c>
      <c r="D236" s="73" t="str">
        <f t="shared" si="15"/>
        <v>22</v>
      </c>
      <c r="E236" s="73" t="str">
        <f t="shared" si="16"/>
        <v>2201</v>
      </c>
      <c r="F236" s="72" t="s">
        <v>604</v>
      </c>
      <c r="G236" s="72" t="s">
        <v>553</v>
      </c>
      <c r="H236" s="72">
        <v>104</v>
      </c>
      <c r="I236" s="72" t="s">
        <v>605</v>
      </c>
      <c r="J236" s="72" t="s">
        <v>606</v>
      </c>
      <c r="K236" s="74">
        <v>100</v>
      </c>
      <c r="L236" s="75">
        <v>100</v>
      </c>
      <c r="M236" s="76">
        <v>100</v>
      </c>
      <c r="N236" s="72" t="s">
        <v>621</v>
      </c>
      <c r="O236" s="72" t="s">
        <v>72</v>
      </c>
      <c r="P236" s="119">
        <v>1779198870</v>
      </c>
      <c r="Q236" s="75">
        <v>10</v>
      </c>
      <c r="R236" s="77">
        <v>44197</v>
      </c>
      <c r="S236" s="78">
        <v>12</v>
      </c>
      <c r="T236" s="71" t="s">
        <v>569</v>
      </c>
      <c r="U236" s="79">
        <v>10</v>
      </c>
      <c r="V236" s="80">
        <v>10</v>
      </c>
      <c r="W236" s="80" t="s">
        <v>620</v>
      </c>
      <c r="X236" s="81">
        <f t="shared" si="19"/>
        <v>1</v>
      </c>
      <c r="Y236" s="74">
        <v>0</v>
      </c>
      <c r="Z236" s="74">
        <v>7796298178</v>
      </c>
      <c r="AA236" s="74">
        <v>1779198870</v>
      </c>
      <c r="AB236" s="74">
        <v>0</v>
      </c>
      <c r="AC236" s="74">
        <v>0</v>
      </c>
      <c r="AD236" s="74">
        <v>1779198870</v>
      </c>
      <c r="AE236" s="113">
        <v>1288290096</v>
      </c>
      <c r="AF236" s="81">
        <f t="shared" si="20"/>
        <v>0.72408437174872986</v>
      </c>
      <c r="AG236" s="82"/>
      <c r="AH236" s="82"/>
      <c r="AI236" s="82"/>
      <c r="AJ236" s="83">
        <f t="shared" si="17"/>
        <v>1288290096</v>
      </c>
      <c r="AK236" s="81">
        <f t="shared" si="21"/>
        <v>0.72408437174872986</v>
      </c>
      <c r="AL236" s="84"/>
      <c r="AM236" s="85"/>
    </row>
    <row r="237" spans="1:39" ht="12.75" customHeight="1" x14ac:dyDescent="0.3">
      <c r="A237" s="71" t="s">
        <v>487</v>
      </c>
      <c r="B237" s="72" t="s">
        <v>488</v>
      </c>
      <c r="C237" s="72" t="s">
        <v>137</v>
      </c>
      <c r="D237" s="73" t="str">
        <f t="shared" si="15"/>
        <v>22</v>
      </c>
      <c r="E237" s="73" t="str">
        <f t="shared" si="16"/>
        <v>2201</v>
      </c>
      <c r="F237" s="72" t="s">
        <v>622</v>
      </c>
      <c r="G237" s="72" t="s">
        <v>623</v>
      </c>
      <c r="H237" s="72">
        <v>104</v>
      </c>
      <c r="I237" s="72" t="s">
        <v>605</v>
      </c>
      <c r="J237" s="72" t="s">
        <v>606</v>
      </c>
      <c r="K237" s="74">
        <v>100</v>
      </c>
      <c r="L237" s="75">
        <v>100</v>
      </c>
      <c r="M237" s="76">
        <v>100</v>
      </c>
      <c r="N237" s="72" t="s">
        <v>624</v>
      </c>
      <c r="O237" s="72" t="s">
        <v>72</v>
      </c>
      <c r="P237" s="119">
        <v>0</v>
      </c>
      <c r="Q237" s="75">
        <v>1</v>
      </c>
      <c r="R237" s="77">
        <v>44197</v>
      </c>
      <c r="S237" s="78">
        <v>12</v>
      </c>
      <c r="T237" s="71" t="s">
        <v>530</v>
      </c>
      <c r="U237" s="79">
        <v>1</v>
      </c>
      <c r="V237" s="80">
        <v>1</v>
      </c>
      <c r="W237" s="80" t="s">
        <v>625</v>
      </c>
      <c r="X237" s="81">
        <f t="shared" si="19"/>
        <v>1</v>
      </c>
      <c r="Y237" s="74">
        <v>0</v>
      </c>
      <c r="Z237" s="74">
        <v>650791223845</v>
      </c>
      <c r="AA237" s="74">
        <v>0</v>
      </c>
      <c r="AB237" s="74">
        <v>0</v>
      </c>
      <c r="AC237" s="74">
        <v>0</v>
      </c>
      <c r="AD237" s="74">
        <v>0</v>
      </c>
      <c r="AE237" s="113"/>
      <c r="AF237" s="81"/>
      <c r="AG237" s="82"/>
      <c r="AH237" s="82"/>
      <c r="AI237" s="82"/>
      <c r="AJ237" s="83">
        <f t="shared" si="17"/>
        <v>0</v>
      </c>
      <c r="AK237" s="81"/>
      <c r="AL237" s="84"/>
      <c r="AM237" s="85"/>
    </row>
    <row r="238" spans="1:39" ht="12.75" customHeight="1" x14ac:dyDescent="0.3">
      <c r="A238" s="71" t="s">
        <v>487</v>
      </c>
      <c r="B238" s="72" t="s">
        <v>488</v>
      </c>
      <c r="C238" s="72" t="s">
        <v>137</v>
      </c>
      <c r="D238" s="73" t="str">
        <f t="shared" si="15"/>
        <v>22</v>
      </c>
      <c r="E238" s="73" t="str">
        <f t="shared" si="16"/>
        <v>2201</v>
      </c>
      <c r="F238" s="72" t="s">
        <v>622</v>
      </c>
      <c r="G238" s="72" t="s">
        <v>623</v>
      </c>
      <c r="H238" s="72">
        <v>104</v>
      </c>
      <c r="I238" s="72" t="s">
        <v>605</v>
      </c>
      <c r="J238" s="72" t="s">
        <v>606</v>
      </c>
      <c r="K238" s="74">
        <v>100</v>
      </c>
      <c r="L238" s="75">
        <v>100</v>
      </c>
      <c r="M238" s="76">
        <v>100</v>
      </c>
      <c r="N238" s="72" t="s">
        <v>626</v>
      </c>
      <c r="O238" s="72" t="s">
        <v>72</v>
      </c>
      <c r="P238" s="119">
        <v>547830863147</v>
      </c>
      <c r="Q238" s="75">
        <v>12</v>
      </c>
      <c r="R238" s="77">
        <v>44197</v>
      </c>
      <c r="S238" s="78">
        <v>12</v>
      </c>
      <c r="T238" s="71" t="s">
        <v>530</v>
      </c>
      <c r="U238" s="79">
        <v>12</v>
      </c>
      <c r="V238" s="80">
        <v>12</v>
      </c>
      <c r="W238" s="80" t="s">
        <v>627</v>
      </c>
      <c r="X238" s="81">
        <f t="shared" si="19"/>
        <v>1</v>
      </c>
      <c r="Y238" s="74">
        <v>0</v>
      </c>
      <c r="Z238" s="74">
        <v>650791223845</v>
      </c>
      <c r="AA238" s="74">
        <v>547826157252</v>
      </c>
      <c r="AB238" s="74">
        <v>0</v>
      </c>
      <c r="AC238" s="74">
        <v>0</v>
      </c>
      <c r="AD238" s="74">
        <v>547826157252</v>
      </c>
      <c r="AE238" s="113">
        <v>545399516814</v>
      </c>
      <c r="AF238" s="81">
        <f t="shared" si="20"/>
        <v>0.99557041881648645</v>
      </c>
      <c r="AG238" s="82"/>
      <c r="AH238" s="82"/>
      <c r="AI238" s="82"/>
      <c r="AJ238" s="83">
        <f t="shared" si="17"/>
        <v>545399516814</v>
      </c>
      <c r="AK238" s="81">
        <f t="shared" si="21"/>
        <v>0.99557041881648645</v>
      </c>
      <c r="AL238" s="84"/>
      <c r="AM238" s="85"/>
    </row>
    <row r="239" spans="1:39" ht="12.75" customHeight="1" x14ac:dyDescent="0.3">
      <c r="A239" s="71" t="s">
        <v>487</v>
      </c>
      <c r="B239" s="72" t="s">
        <v>488</v>
      </c>
      <c r="C239" s="72" t="s">
        <v>137</v>
      </c>
      <c r="D239" s="73" t="str">
        <f t="shared" si="15"/>
        <v>22</v>
      </c>
      <c r="E239" s="73" t="str">
        <f t="shared" si="16"/>
        <v>2201</v>
      </c>
      <c r="F239" s="72" t="s">
        <v>622</v>
      </c>
      <c r="G239" s="72" t="s">
        <v>623</v>
      </c>
      <c r="H239" s="72">
        <v>104</v>
      </c>
      <c r="I239" s="72" t="s">
        <v>605</v>
      </c>
      <c r="J239" s="72" t="s">
        <v>606</v>
      </c>
      <c r="K239" s="74">
        <v>100</v>
      </c>
      <c r="L239" s="75">
        <v>100</v>
      </c>
      <c r="M239" s="76">
        <v>100</v>
      </c>
      <c r="N239" s="72" t="s">
        <v>628</v>
      </c>
      <c r="O239" s="72" t="s">
        <v>72</v>
      </c>
      <c r="P239" s="119">
        <v>120000000</v>
      </c>
      <c r="Q239" s="75">
        <v>12</v>
      </c>
      <c r="R239" s="77">
        <v>44197</v>
      </c>
      <c r="S239" s="78">
        <v>12</v>
      </c>
      <c r="T239" s="71" t="s">
        <v>530</v>
      </c>
      <c r="U239" s="79">
        <v>12</v>
      </c>
      <c r="V239" s="80">
        <v>12</v>
      </c>
      <c r="W239" s="80" t="s">
        <v>629</v>
      </c>
      <c r="X239" s="81">
        <f t="shared" si="19"/>
        <v>1</v>
      </c>
      <c r="Y239" s="74">
        <v>0</v>
      </c>
      <c r="Z239" s="74">
        <v>650791223845</v>
      </c>
      <c r="AA239" s="74">
        <v>120000000</v>
      </c>
      <c r="AB239" s="74">
        <v>0</v>
      </c>
      <c r="AC239" s="74">
        <v>0</v>
      </c>
      <c r="AD239" s="74">
        <v>120000000</v>
      </c>
      <c r="AE239" s="113">
        <v>105151032</v>
      </c>
      <c r="AF239" s="81">
        <f t="shared" si="20"/>
        <v>0.8762586</v>
      </c>
      <c r="AG239" s="82"/>
      <c r="AH239" s="82"/>
      <c r="AI239" s="82"/>
      <c r="AJ239" s="83">
        <f t="shared" si="17"/>
        <v>105151032</v>
      </c>
      <c r="AK239" s="81">
        <f t="shared" si="21"/>
        <v>0.8762586</v>
      </c>
      <c r="AL239" s="84"/>
      <c r="AM239" s="85"/>
    </row>
    <row r="240" spans="1:39" ht="12.75" customHeight="1" x14ac:dyDescent="0.3">
      <c r="A240" s="71" t="s">
        <v>487</v>
      </c>
      <c r="B240" s="72" t="s">
        <v>488</v>
      </c>
      <c r="C240" s="72" t="s">
        <v>137</v>
      </c>
      <c r="D240" s="73" t="str">
        <f t="shared" si="15"/>
        <v>22</v>
      </c>
      <c r="E240" s="73" t="str">
        <f t="shared" si="16"/>
        <v>2201</v>
      </c>
      <c r="F240" s="72" t="s">
        <v>622</v>
      </c>
      <c r="G240" s="72" t="s">
        <v>623</v>
      </c>
      <c r="H240" s="72">
        <v>104</v>
      </c>
      <c r="I240" s="72" t="s">
        <v>605</v>
      </c>
      <c r="J240" s="72" t="s">
        <v>606</v>
      </c>
      <c r="K240" s="74">
        <v>100</v>
      </c>
      <c r="L240" s="75">
        <v>100</v>
      </c>
      <c r="M240" s="76">
        <v>100</v>
      </c>
      <c r="N240" s="72" t="s">
        <v>630</v>
      </c>
      <c r="O240" s="72" t="s">
        <v>72</v>
      </c>
      <c r="P240" s="119">
        <v>41870137973</v>
      </c>
      <c r="Q240" s="75">
        <v>12</v>
      </c>
      <c r="R240" s="77">
        <v>44197</v>
      </c>
      <c r="S240" s="78">
        <v>12</v>
      </c>
      <c r="T240" s="71" t="s">
        <v>530</v>
      </c>
      <c r="U240" s="79">
        <v>12</v>
      </c>
      <c r="V240" s="80">
        <v>12</v>
      </c>
      <c r="W240" s="80" t="s">
        <v>631</v>
      </c>
      <c r="X240" s="81">
        <f t="shared" si="19"/>
        <v>1</v>
      </c>
      <c r="Y240" s="74">
        <v>0</v>
      </c>
      <c r="Z240" s="74">
        <v>650791223845</v>
      </c>
      <c r="AA240" s="74">
        <v>41870137973</v>
      </c>
      <c r="AB240" s="74">
        <v>0</v>
      </c>
      <c r="AC240" s="74">
        <v>0</v>
      </c>
      <c r="AD240" s="74">
        <v>41870137973</v>
      </c>
      <c r="AE240" s="113">
        <v>41471554743</v>
      </c>
      <c r="AF240" s="81">
        <f t="shared" si="20"/>
        <v>0.99048048921508147</v>
      </c>
      <c r="AG240" s="82"/>
      <c r="AH240" s="82"/>
      <c r="AI240" s="82"/>
      <c r="AJ240" s="83">
        <f t="shared" si="17"/>
        <v>41471554743</v>
      </c>
      <c r="AK240" s="81">
        <f t="shared" si="21"/>
        <v>0.99048048921508147</v>
      </c>
      <c r="AL240" s="84"/>
      <c r="AM240" s="85"/>
    </row>
    <row r="241" spans="1:39" ht="12.75" customHeight="1" x14ac:dyDescent="0.3">
      <c r="A241" s="71" t="s">
        <v>487</v>
      </c>
      <c r="B241" s="72" t="s">
        <v>488</v>
      </c>
      <c r="C241" s="72" t="s">
        <v>137</v>
      </c>
      <c r="D241" s="73" t="str">
        <f t="shared" si="15"/>
        <v>22</v>
      </c>
      <c r="E241" s="73" t="str">
        <f t="shared" si="16"/>
        <v>2201</v>
      </c>
      <c r="F241" s="72" t="s">
        <v>622</v>
      </c>
      <c r="G241" s="72" t="s">
        <v>623</v>
      </c>
      <c r="H241" s="72">
        <v>104</v>
      </c>
      <c r="I241" s="72" t="s">
        <v>605</v>
      </c>
      <c r="J241" s="72" t="s">
        <v>606</v>
      </c>
      <c r="K241" s="74">
        <v>100</v>
      </c>
      <c r="L241" s="75">
        <v>100</v>
      </c>
      <c r="M241" s="76">
        <v>100</v>
      </c>
      <c r="N241" s="72" t="s">
        <v>632</v>
      </c>
      <c r="O241" s="72" t="s">
        <v>72</v>
      </c>
      <c r="P241" s="119">
        <v>54497992391</v>
      </c>
      <c r="Q241" s="75">
        <v>12</v>
      </c>
      <c r="R241" s="77">
        <v>44197</v>
      </c>
      <c r="S241" s="78">
        <v>12</v>
      </c>
      <c r="T241" s="71" t="s">
        <v>530</v>
      </c>
      <c r="U241" s="79">
        <v>12</v>
      </c>
      <c r="V241" s="80">
        <v>12</v>
      </c>
      <c r="W241" s="80" t="s">
        <v>633</v>
      </c>
      <c r="X241" s="81">
        <f t="shared" si="19"/>
        <v>1</v>
      </c>
      <c r="Y241" s="74">
        <v>0</v>
      </c>
      <c r="Z241" s="74">
        <v>650791223845</v>
      </c>
      <c r="AA241" s="74">
        <v>54497992391</v>
      </c>
      <c r="AB241" s="74">
        <v>0</v>
      </c>
      <c r="AC241" s="74">
        <v>0</v>
      </c>
      <c r="AD241" s="74">
        <v>54497992391</v>
      </c>
      <c r="AE241" s="113">
        <v>54207081379</v>
      </c>
      <c r="AF241" s="81">
        <f t="shared" si="20"/>
        <v>0.99466198663039118</v>
      </c>
      <c r="AG241" s="82"/>
      <c r="AH241" s="82"/>
      <c r="AI241" s="82"/>
      <c r="AJ241" s="83">
        <f t="shared" si="17"/>
        <v>54207081379</v>
      </c>
      <c r="AK241" s="81">
        <f t="shared" si="21"/>
        <v>0.99466198663039118</v>
      </c>
      <c r="AL241" s="84"/>
      <c r="AM241" s="85"/>
    </row>
    <row r="242" spans="1:39" ht="12.75" customHeight="1" x14ac:dyDescent="0.3">
      <c r="A242" s="71" t="s">
        <v>487</v>
      </c>
      <c r="B242" s="72" t="s">
        <v>488</v>
      </c>
      <c r="C242" s="72" t="s">
        <v>137</v>
      </c>
      <c r="D242" s="73" t="str">
        <f t="shared" si="15"/>
        <v>22</v>
      </c>
      <c r="E242" s="73" t="str">
        <f t="shared" si="16"/>
        <v>2201</v>
      </c>
      <c r="F242" s="72" t="s">
        <v>622</v>
      </c>
      <c r="G242" s="72" t="s">
        <v>623</v>
      </c>
      <c r="H242" s="72">
        <v>104</v>
      </c>
      <c r="I242" s="72" t="s">
        <v>605</v>
      </c>
      <c r="J242" s="72" t="s">
        <v>606</v>
      </c>
      <c r="K242" s="74">
        <v>100</v>
      </c>
      <c r="L242" s="75">
        <v>100</v>
      </c>
      <c r="M242" s="76">
        <v>100</v>
      </c>
      <c r="N242" s="72" t="s">
        <v>634</v>
      </c>
      <c r="O242" s="72" t="s">
        <v>72</v>
      </c>
      <c r="P242" s="119">
        <v>6476936229</v>
      </c>
      <c r="Q242" s="75">
        <v>12</v>
      </c>
      <c r="R242" s="77">
        <v>44197</v>
      </c>
      <c r="S242" s="78">
        <v>12</v>
      </c>
      <c r="T242" s="71" t="s">
        <v>530</v>
      </c>
      <c r="U242" s="79">
        <v>12</v>
      </c>
      <c r="V242" s="80">
        <v>12</v>
      </c>
      <c r="W242" s="80" t="s">
        <v>629</v>
      </c>
      <c r="X242" s="81">
        <f t="shared" si="19"/>
        <v>1</v>
      </c>
      <c r="Y242" s="74">
        <v>0</v>
      </c>
      <c r="Z242" s="74">
        <v>650791223845</v>
      </c>
      <c r="AA242" s="74">
        <v>6476936229</v>
      </c>
      <c r="AB242" s="74">
        <v>0</v>
      </c>
      <c r="AC242" s="74">
        <v>0</v>
      </c>
      <c r="AD242" s="74">
        <v>6476936229</v>
      </c>
      <c r="AE242" s="113">
        <v>6336453273</v>
      </c>
      <c r="AF242" s="81">
        <f t="shared" si="20"/>
        <v>0.97831027648983204</v>
      </c>
      <c r="AG242" s="82"/>
      <c r="AH242" s="82"/>
      <c r="AI242" s="82"/>
      <c r="AJ242" s="83">
        <f t="shared" si="17"/>
        <v>6336453273</v>
      </c>
      <c r="AK242" s="81">
        <f t="shared" si="21"/>
        <v>0.97831027648983204</v>
      </c>
      <c r="AL242" s="84"/>
      <c r="AM242" s="85"/>
    </row>
    <row r="243" spans="1:39" ht="12.75" customHeight="1" x14ac:dyDescent="0.3">
      <c r="A243" s="71" t="s">
        <v>487</v>
      </c>
      <c r="B243" s="72" t="s">
        <v>488</v>
      </c>
      <c r="C243" s="72" t="s">
        <v>137</v>
      </c>
      <c r="D243" s="73" t="str">
        <f t="shared" si="15"/>
        <v>22</v>
      </c>
      <c r="E243" s="73" t="str">
        <f t="shared" si="16"/>
        <v>2201</v>
      </c>
      <c r="F243" s="72" t="s">
        <v>622</v>
      </c>
      <c r="G243" s="72" t="s">
        <v>635</v>
      </c>
      <c r="H243" s="72">
        <v>104</v>
      </c>
      <c r="I243" s="72" t="s">
        <v>605</v>
      </c>
      <c r="J243" s="72" t="s">
        <v>606</v>
      </c>
      <c r="K243" s="74">
        <v>100</v>
      </c>
      <c r="L243" s="75">
        <v>100</v>
      </c>
      <c r="M243" s="76">
        <v>100</v>
      </c>
      <c r="N243" s="72" t="s">
        <v>636</v>
      </c>
      <c r="O243" s="72" t="s">
        <v>72</v>
      </c>
      <c r="P243" s="119">
        <v>39579843240</v>
      </c>
      <c r="Q243" s="75">
        <v>12</v>
      </c>
      <c r="R243" s="77">
        <v>44197</v>
      </c>
      <c r="S243" s="78">
        <v>12</v>
      </c>
      <c r="T243" s="71" t="s">
        <v>530</v>
      </c>
      <c r="U243" s="79">
        <v>12</v>
      </c>
      <c r="V243" s="80">
        <v>12</v>
      </c>
      <c r="W243" s="80" t="s">
        <v>637</v>
      </c>
      <c r="X243" s="81">
        <f t="shared" si="19"/>
        <v>1</v>
      </c>
      <c r="Y243" s="74">
        <v>0</v>
      </c>
      <c r="Z243" s="74">
        <v>139486116975</v>
      </c>
      <c r="AA243" s="74">
        <v>39579843240</v>
      </c>
      <c r="AB243" s="74">
        <v>0</v>
      </c>
      <c r="AC243" s="74">
        <v>0</v>
      </c>
      <c r="AD243" s="74">
        <v>39579843240</v>
      </c>
      <c r="AE243" s="113">
        <v>39564151878</v>
      </c>
      <c r="AF243" s="81">
        <f t="shared" si="20"/>
        <v>0.99960355168905413</v>
      </c>
      <c r="AG243" s="82"/>
      <c r="AH243" s="82"/>
      <c r="AI243" s="82"/>
      <c r="AJ243" s="83">
        <f t="shared" si="17"/>
        <v>39564151878</v>
      </c>
      <c r="AK243" s="81">
        <f t="shared" si="21"/>
        <v>0.99960355168905413</v>
      </c>
      <c r="AL243" s="84"/>
      <c r="AM243" s="85"/>
    </row>
    <row r="244" spans="1:39" ht="12.75" customHeight="1" x14ac:dyDescent="0.3">
      <c r="A244" s="71" t="s">
        <v>487</v>
      </c>
      <c r="B244" s="72" t="s">
        <v>488</v>
      </c>
      <c r="C244" s="72" t="s">
        <v>137</v>
      </c>
      <c r="D244" s="73" t="str">
        <f t="shared" si="15"/>
        <v>22</v>
      </c>
      <c r="E244" s="73" t="str">
        <f t="shared" si="16"/>
        <v>2201</v>
      </c>
      <c r="F244" s="72" t="s">
        <v>622</v>
      </c>
      <c r="G244" s="72" t="s">
        <v>635</v>
      </c>
      <c r="H244" s="72">
        <v>104</v>
      </c>
      <c r="I244" s="72" t="s">
        <v>605</v>
      </c>
      <c r="J244" s="72" t="s">
        <v>606</v>
      </c>
      <c r="K244" s="74">
        <v>100</v>
      </c>
      <c r="L244" s="75">
        <v>100</v>
      </c>
      <c r="M244" s="76">
        <v>100</v>
      </c>
      <c r="N244" s="72" t="s">
        <v>638</v>
      </c>
      <c r="O244" s="72" t="s">
        <v>72</v>
      </c>
      <c r="P244" s="119">
        <v>99906273735</v>
      </c>
      <c r="Q244" s="75">
        <v>12</v>
      </c>
      <c r="R244" s="77">
        <v>44197</v>
      </c>
      <c r="S244" s="78">
        <v>12</v>
      </c>
      <c r="T244" s="71" t="s">
        <v>530</v>
      </c>
      <c r="U244" s="79">
        <v>12</v>
      </c>
      <c r="V244" s="80">
        <v>12</v>
      </c>
      <c r="W244" s="80" t="s">
        <v>639</v>
      </c>
      <c r="X244" s="81">
        <f t="shared" si="19"/>
        <v>1</v>
      </c>
      <c r="Y244" s="74">
        <v>0</v>
      </c>
      <c r="Z244" s="74">
        <v>139486116975</v>
      </c>
      <c r="AA244" s="74">
        <v>99906273735</v>
      </c>
      <c r="AB244" s="74">
        <v>0</v>
      </c>
      <c r="AC244" s="74">
        <v>0</v>
      </c>
      <c r="AD244" s="74">
        <v>99906273735</v>
      </c>
      <c r="AE244" s="113">
        <v>99895927595</v>
      </c>
      <c r="AF244" s="81">
        <f t="shared" si="20"/>
        <v>0.99989644153852197</v>
      </c>
      <c r="AG244" s="82"/>
      <c r="AH244" s="82"/>
      <c r="AI244" s="82"/>
      <c r="AJ244" s="83">
        <f t="shared" si="17"/>
        <v>99895927595</v>
      </c>
      <c r="AK244" s="81">
        <f t="shared" si="21"/>
        <v>0.99989644153852197</v>
      </c>
      <c r="AL244" s="84"/>
      <c r="AM244" s="85"/>
    </row>
    <row r="245" spans="1:39" ht="12.75" customHeight="1" x14ac:dyDescent="0.3">
      <c r="A245" s="71" t="s">
        <v>487</v>
      </c>
      <c r="B245" s="72" t="s">
        <v>488</v>
      </c>
      <c r="C245" s="72" t="s">
        <v>137</v>
      </c>
      <c r="D245" s="73" t="str">
        <f t="shared" si="15"/>
        <v>22</v>
      </c>
      <c r="E245" s="73" t="str">
        <f t="shared" si="16"/>
        <v>2202</v>
      </c>
      <c r="F245" s="72" t="s">
        <v>502</v>
      </c>
      <c r="G245" s="72" t="s">
        <v>640</v>
      </c>
      <c r="H245" s="72">
        <v>114</v>
      </c>
      <c r="I245" s="72" t="s">
        <v>641</v>
      </c>
      <c r="J245" s="72" t="s">
        <v>642</v>
      </c>
      <c r="K245" s="74">
        <v>20000</v>
      </c>
      <c r="L245" s="75">
        <v>4558</v>
      </c>
      <c r="M245" s="76">
        <v>4558</v>
      </c>
      <c r="N245" s="72" t="s">
        <v>643</v>
      </c>
      <c r="O245" s="72" t="s">
        <v>72</v>
      </c>
      <c r="P245" s="119">
        <v>13157558155</v>
      </c>
      <c r="Q245" s="75">
        <v>7958</v>
      </c>
      <c r="R245" s="77">
        <v>44197</v>
      </c>
      <c r="S245" s="78">
        <v>12</v>
      </c>
      <c r="T245" s="71" t="s">
        <v>507</v>
      </c>
      <c r="U245" s="79">
        <v>7958</v>
      </c>
      <c r="V245" s="80">
        <v>7958</v>
      </c>
      <c r="W245" s="80" t="s">
        <v>644</v>
      </c>
      <c r="X245" s="81">
        <f t="shared" si="19"/>
        <v>1</v>
      </c>
      <c r="Y245" s="74">
        <v>0</v>
      </c>
      <c r="Z245" s="74">
        <v>13157558155</v>
      </c>
      <c r="AA245" s="74">
        <v>13157558155</v>
      </c>
      <c r="AB245" s="74">
        <v>0</v>
      </c>
      <c r="AC245" s="74">
        <v>0</v>
      </c>
      <c r="AD245" s="74">
        <v>13157558155</v>
      </c>
      <c r="AE245" s="113">
        <v>12006716965</v>
      </c>
      <c r="AF245" s="81">
        <f t="shared" si="20"/>
        <v>0.912533832156184</v>
      </c>
      <c r="AG245" s="82"/>
      <c r="AH245" s="82"/>
      <c r="AI245" s="82"/>
      <c r="AJ245" s="83">
        <f t="shared" si="17"/>
        <v>12006716965</v>
      </c>
      <c r="AK245" s="81">
        <f t="shared" si="21"/>
        <v>0.912533832156184</v>
      </c>
      <c r="AL245" s="84"/>
      <c r="AM245" s="85"/>
    </row>
    <row r="246" spans="1:39" ht="12.75" customHeight="1" x14ac:dyDescent="0.3">
      <c r="A246" s="71" t="s">
        <v>487</v>
      </c>
      <c r="B246" s="72" t="s">
        <v>488</v>
      </c>
      <c r="C246" s="72" t="s">
        <v>137</v>
      </c>
      <c r="D246" s="73" t="str">
        <f t="shared" ref="D246:D267" si="22">MID(G246,1,2)</f>
        <v>22</v>
      </c>
      <c r="E246" s="73" t="str">
        <f t="shared" ref="E246:E267" si="23">MID(G246,1,4)</f>
        <v>2202</v>
      </c>
      <c r="F246" s="72" t="s">
        <v>509</v>
      </c>
      <c r="G246" s="72" t="s">
        <v>645</v>
      </c>
      <c r="H246" s="72">
        <v>114</v>
      </c>
      <c r="I246" s="72" t="s">
        <v>641</v>
      </c>
      <c r="J246" s="72" t="s">
        <v>642</v>
      </c>
      <c r="K246" s="74">
        <v>20000</v>
      </c>
      <c r="L246" s="75">
        <v>4558</v>
      </c>
      <c r="M246" s="76">
        <v>4558</v>
      </c>
      <c r="N246" s="72" t="s">
        <v>643</v>
      </c>
      <c r="O246" s="72" t="s">
        <v>72</v>
      </c>
      <c r="P246" s="119">
        <v>8416000000</v>
      </c>
      <c r="Q246" s="75">
        <v>7958</v>
      </c>
      <c r="R246" s="77">
        <v>44197</v>
      </c>
      <c r="S246" s="78">
        <v>12</v>
      </c>
      <c r="T246" s="71" t="s">
        <v>507</v>
      </c>
      <c r="U246" s="79">
        <v>2062</v>
      </c>
      <c r="V246" s="80">
        <v>806</v>
      </c>
      <c r="W246" s="80" t="s">
        <v>644</v>
      </c>
      <c r="X246" s="81">
        <f t="shared" si="19"/>
        <v>0.39088263821532493</v>
      </c>
      <c r="Y246" s="74">
        <v>0</v>
      </c>
      <c r="Z246" s="74">
        <v>8416000000</v>
      </c>
      <c r="AA246" s="74">
        <v>8416000000</v>
      </c>
      <c r="AB246" s="74">
        <v>0</v>
      </c>
      <c r="AC246" s="74">
        <v>0</v>
      </c>
      <c r="AD246" s="74">
        <v>8416000000</v>
      </c>
      <c r="AE246" s="113">
        <v>613996020</v>
      </c>
      <c r="AF246" s="81">
        <f t="shared" si="20"/>
        <v>7.2955800855513314E-2</v>
      </c>
      <c r="AG246" s="82"/>
      <c r="AH246" s="82"/>
      <c r="AI246" s="82"/>
      <c r="AJ246" s="83">
        <f t="shared" ref="AJ246:AJ267" si="24">AE246+AG246+AI246</f>
        <v>613996020</v>
      </c>
      <c r="AK246" s="81">
        <f t="shared" si="21"/>
        <v>7.2955800855513314E-2</v>
      </c>
      <c r="AL246" s="84"/>
      <c r="AM246" s="85"/>
    </row>
    <row r="247" spans="1:39" ht="12.75" customHeight="1" x14ac:dyDescent="0.3">
      <c r="A247" s="71" t="s">
        <v>487</v>
      </c>
      <c r="B247" s="72" t="s">
        <v>488</v>
      </c>
      <c r="C247" s="72" t="s">
        <v>137</v>
      </c>
      <c r="D247" s="73" t="str">
        <f t="shared" si="22"/>
        <v>22</v>
      </c>
      <c r="E247" s="73" t="str">
        <f t="shared" si="23"/>
        <v>2201</v>
      </c>
      <c r="F247" s="72" t="s">
        <v>604</v>
      </c>
      <c r="G247" s="72" t="s">
        <v>490</v>
      </c>
      <c r="H247" s="72">
        <v>139</v>
      </c>
      <c r="I247" s="72" t="s">
        <v>646</v>
      </c>
      <c r="J247" s="72" t="s">
        <v>647</v>
      </c>
      <c r="K247" s="74">
        <v>100</v>
      </c>
      <c r="L247" s="75">
        <v>100</v>
      </c>
      <c r="M247" s="76">
        <v>100</v>
      </c>
      <c r="N247" s="72" t="s">
        <v>648</v>
      </c>
      <c r="O247" s="72" t="s">
        <v>72</v>
      </c>
      <c r="P247" s="119">
        <v>121664000</v>
      </c>
      <c r="Q247" s="75">
        <v>120</v>
      </c>
      <c r="R247" s="77">
        <v>44197</v>
      </c>
      <c r="S247" s="78">
        <v>12</v>
      </c>
      <c r="T247" s="71" t="s">
        <v>530</v>
      </c>
      <c r="U247" s="79">
        <v>120</v>
      </c>
      <c r="V247" s="80">
        <v>15</v>
      </c>
      <c r="W247" s="80" t="s">
        <v>649</v>
      </c>
      <c r="X247" s="81">
        <f t="shared" si="19"/>
        <v>0.125</v>
      </c>
      <c r="Y247" s="74">
        <v>0</v>
      </c>
      <c r="Z247" s="74">
        <v>45897103937</v>
      </c>
      <c r="AA247" s="74">
        <v>121664000</v>
      </c>
      <c r="AB247" s="74">
        <v>0</v>
      </c>
      <c r="AC247" s="74">
        <v>0</v>
      </c>
      <c r="AD247" s="74">
        <v>121664000</v>
      </c>
      <c r="AE247" s="113">
        <v>71765142</v>
      </c>
      <c r="AF247" s="81">
        <f t="shared" si="20"/>
        <v>0.58986341070489212</v>
      </c>
      <c r="AG247" s="82"/>
      <c r="AH247" s="82"/>
      <c r="AI247" s="82"/>
      <c r="AJ247" s="83">
        <f t="shared" si="24"/>
        <v>71765142</v>
      </c>
      <c r="AK247" s="81">
        <f t="shared" si="21"/>
        <v>0.58986341070489212</v>
      </c>
      <c r="AL247" s="84"/>
      <c r="AM247" s="85"/>
    </row>
    <row r="248" spans="1:39" ht="12.75" customHeight="1" x14ac:dyDescent="0.3">
      <c r="A248" s="71" t="s">
        <v>487</v>
      </c>
      <c r="B248" s="72" t="s">
        <v>488</v>
      </c>
      <c r="C248" s="72" t="s">
        <v>137</v>
      </c>
      <c r="D248" s="73" t="str">
        <f t="shared" si="22"/>
        <v>22</v>
      </c>
      <c r="E248" s="73" t="str">
        <f t="shared" si="23"/>
        <v>2201</v>
      </c>
      <c r="F248" s="72" t="s">
        <v>604</v>
      </c>
      <c r="G248" s="72" t="s">
        <v>490</v>
      </c>
      <c r="H248" s="72">
        <v>139</v>
      </c>
      <c r="I248" s="72" t="s">
        <v>646</v>
      </c>
      <c r="J248" s="72" t="s">
        <v>647</v>
      </c>
      <c r="K248" s="74">
        <v>100</v>
      </c>
      <c r="L248" s="75">
        <v>100</v>
      </c>
      <c r="M248" s="76">
        <v>100</v>
      </c>
      <c r="N248" s="72" t="s">
        <v>650</v>
      </c>
      <c r="O248" s="72" t="s">
        <v>72</v>
      </c>
      <c r="P248" s="119">
        <v>50201527333</v>
      </c>
      <c r="Q248" s="75">
        <v>14</v>
      </c>
      <c r="R248" s="77">
        <v>44197</v>
      </c>
      <c r="S248" s="78">
        <v>12</v>
      </c>
      <c r="T248" s="71" t="s">
        <v>530</v>
      </c>
      <c r="U248" s="79">
        <v>14</v>
      </c>
      <c r="V248" s="80">
        <v>14</v>
      </c>
      <c r="W248" s="80" t="s">
        <v>651</v>
      </c>
      <c r="X248" s="81">
        <f t="shared" si="19"/>
        <v>1</v>
      </c>
      <c r="Y248" s="74">
        <v>0</v>
      </c>
      <c r="Z248" s="74">
        <v>45897103937</v>
      </c>
      <c r="AA248" s="74">
        <v>45775439937</v>
      </c>
      <c r="AB248" s="74">
        <v>0</v>
      </c>
      <c r="AC248" s="74">
        <v>0</v>
      </c>
      <c r="AD248" s="74">
        <v>45775439937</v>
      </c>
      <c r="AE248" s="113">
        <v>44002142715</v>
      </c>
      <c r="AF248" s="81">
        <f t="shared" si="20"/>
        <v>0.96126094638433712</v>
      </c>
      <c r="AG248" s="82"/>
      <c r="AH248" s="82"/>
      <c r="AI248" s="82"/>
      <c r="AJ248" s="83">
        <f t="shared" si="24"/>
        <v>44002142715</v>
      </c>
      <c r="AK248" s="81">
        <f t="shared" si="21"/>
        <v>0.96126094638433712</v>
      </c>
      <c r="AL248" s="84"/>
      <c r="AM248" s="85"/>
    </row>
    <row r="249" spans="1:39" ht="12.75" customHeight="1" x14ac:dyDescent="0.3">
      <c r="A249" s="71" t="s">
        <v>487</v>
      </c>
      <c r="B249" s="72" t="s">
        <v>488</v>
      </c>
      <c r="C249" s="72" t="s">
        <v>137</v>
      </c>
      <c r="D249" s="73" t="str">
        <f t="shared" si="22"/>
        <v>22</v>
      </c>
      <c r="E249" s="73" t="str">
        <f t="shared" si="23"/>
        <v>2203</v>
      </c>
      <c r="F249" s="72" t="s">
        <v>652</v>
      </c>
      <c r="G249" s="72" t="s">
        <v>653</v>
      </c>
      <c r="H249" s="72">
        <v>176</v>
      </c>
      <c r="I249" s="72" t="s">
        <v>654</v>
      </c>
      <c r="J249" s="72" t="s">
        <v>655</v>
      </c>
      <c r="K249" s="74">
        <v>100</v>
      </c>
      <c r="L249" s="75">
        <v>100</v>
      </c>
      <c r="M249" s="76">
        <v>25.72</v>
      </c>
      <c r="N249" s="72" t="s">
        <v>656</v>
      </c>
      <c r="O249" s="72" t="s">
        <v>72</v>
      </c>
      <c r="P249" s="119">
        <v>2300000000</v>
      </c>
      <c r="Q249" s="75">
        <v>110</v>
      </c>
      <c r="R249" s="77">
        <v>44197</v>
      </c>
      <c r="S249" s="78">
        <v>12</v>
      </c>
      <c r="T249" s="71" t="s">
        <v>569</v>
      </c>
      <c r="U249" s="79">
        <v>110</v>
      </c>
      <c r="V249" s="80">
        <v>14</v>
      </c>
      <c r="W249" s="80" t="s">
        <v>657</v>
      </c>
      <c r="X249" s="81">
        <f t="shared" si="19"/>
        <v>0.12727272727272726</v>
      </c>
      <c r="Y249" s="74">
        <v>0</v>
      </c>
      <c r="Z249" s="74">
        <v>982870422</v>
      </c>
      <c r="AA249" s="74">
        <v>366870422</v>
      </c>
      <c r="AB249" s="74">
        <v>0</v>
      </c>
      <c r="AC249" s="74">
        <v>0</v>
      </c>
      <c r="AD249" s="74">
        <v>366870422</v>
      </c>
      <c r="AE249" s="113">
        <v>102870422</v>
      </c>
      <c r="AF249" s="81">
        <f t="shared" si="20"/>
        <v>0.28039987917041731</v>
      </c>
      <c r="AG249" s="82"/>
      <c r="AH249" s="82"/>
      <c r="AI249" s="82"/>
      <c r="AJ249" s="83">
        <f t="shared" si="24"/>
        <v>102870422</v>
      </c>
      <c r="AK249" s="81">
        <f t="shared" si="21"/>
        <v>0.28039987917041731</v>
      </c>
      <c r="AL249" s="84"/>
      <c r="AM249" s="85"/>
    </row>
    <row r="250" spans="1:39" ht="12.75" customHeight="1" x14ac:dyDescent="0.3">
      <c r="A250" s="71" t="s">
        <v>487</v>
      </c>
      <c r="B250" s="72" t="s">
        <v>488</v>
      </c>
      <c r="C250" s="72" t="s">
        <v>137</v>
      </c>
      <c r="D250" s="73" t="str">
        <f t="shared" si="22"/>
        <v>22</v>
      </c>
      <c r="E250" s="73" t="str">
        <f t="shared" si="23"/>
        <v>2203</v>
      </c>
      <c r="F250" s="72" t="s">
        <v>652</v>
      </c>
      <c r="G250" s="72" t="s">
        <v>653</v>
      </c>
      <c r="H250" s="72">
        <v>176</v>
      </c>
      <c r="I250" s="72" t="s">
        <v>654</v>
      </c>
      <c r="J250" s="72" t="s">
        <v>655</v>
      </c>
      <c r="K250" s="74">
        <v>100</v>
      </c>
      <c r="L250" s="75">
        <v>100</v>
      </c>
      <c r="M250" s="76">
        <v>25.72</v>
      </c>
      <c r="N250" s="72" t="s">
        <v>658</v>
      </c>
      <c r="O250" s="72" t="s">
        <v>72</v>
      </c>
      <c r="P250" s="119">
        <v>3100000000</v>
      </c>
      <c r="Q250" s="75">
        <v>10</v>
      </c>
      <c r="R250" s="77">
        <v>44197</v>
      </c>
      <c r="S250" s="78">
        <v>12</v>
      </c>
      <c r="T250" s="71" t="s">
        <v>569</v>
      </c>
      <c r="U250" s="79">
        <v>10</v>
      </c>
      <c r="V250" s="80">
        <v>10</v>
      </c>
      <c r="W250" s="80" t="s">
        <v>657</v>
      </c>
      <c r="X250" s="81">
        <f t="shared" si="19"/>
        <v>1</v>
      </c>
      <c r="Y250" s="74">
        <v>0</v>
      </c>
      <c r="Z250" s="74">
        <v>982870422</v>
      </c>
      <c r="AA250" s="74">
        <v>616000000</v>
      </c>
      <c r="AB250" s="74">
        <v>0</v>
      </c>
      <c r="AC250" s="74">
        <v>0</v>
      </c>
      <c r="AD250" s="74">
        <v>616000000</v>
      </c>
      <c r="AE250" s="113">
        <v>192136333</v>
      </c>
      <c r="AF250" s="81">
        <f t="shared" si="20"/>
        <v>0.31190963149350648</v>
      </c>
      <c r="AG250" s="82"/>
      <c r="AH250" s="82"/>
      <c r="AI250" s="82"/>
      <c r="AJ250" s="83">
        <f t="shared" si="24"/>
        <v>192136333</v>
      </c>
      <c r="AK250" s="81">
        <f t="shared" si="21"/>
        <v>0.31190963149350648</v>
      </c>
      <c r="AL250" s="84"/>
      <c r="AM250" s="85"/>
    </row>
    <row r="251" spans="1:39" ht="12.75" customHeight="1" x14ac:dyDescent="0.3">
      <c r="A251" s="71" t="s">
        <v>487</v>
      </c>
      <c r="B251" s="72" t="s">
        <v>488</v>
      </c>
      <c r="C251" s="72" t="s">
        <v>67</v>
      </c>
      <c r="D251" s="73" t="str">
        <f t="shared" si="22"/>
        <v>22</v>
      </c>
      <c r="E251" s="73" t="str">
        <f t="shared" si="23"/>
        <v>2299</v>
      </c>
      <c r="F251" s="72" t="s">
        <v>659</v>
      </c>
      <c r="G251" s="72" t="s">
        <v>660</v>
      </c>
      <c r="H251" s="72">
        <v>376</v>
      </c>
      <c r="I251" s="72" t="s">
        <v>661</v>
      </c>
      <c r="J251" s="72" t="s">
        <v>662</v>
      </c>
      <c r="K251" s="74">
        <v>4</v>
      </c>
      <c r="L251" s="75">
        <v>4</v>
      </c>
      <c r="M251" s="76">
        <v>4</v>
      </c>
      <c r="N251" s="72" t="s">
        <v>663</v>
      </c>
      <c r="O251" s="72" t="s">
        <v>72</v>
      </c>
      <c r="P251" s="119">
        <v>90000000</v>
      </c>
      <c r="Q251" s="75">
        <v>1</v>
      </c>
      <c r="R251" s="77">
        <v>44197</v>
      </c>
      <c r="S251" s="78">
        <v>12</v>
      </c>
      <c r="T251" s="71" t="s">
        <v>129</v>
      </c>
      <c r="U251" s="79">
        <v>1</v>
      </c>
      <c r="V251" s="80">
        <v>1</v>
      </c>
      <c r="W251" s="80" t="s">
        <v>664</v>
      </c>
      <c r="X251" s="81">
        <f t="shared" si="19"/>
        <v>1</v>
      </c>
      <c r="Y251" s="74">
        <v>0</v>
      </c>
      <c r="Z251" s="74">
        <v>1309043620</v>
      </c>
      <c r="AA251" s="74">
        <v>90000000</v>
      </c>
      <c r="AB251" s="74">
        <v>0</v>
      </c>
      <c r="AC251" s="74">
        <v>0</v>
      </c>
      <c r="AD251" s="74">
        <v>90000000</v>
      </c>
      <c r="AE251" s="113">
        <v>80910900</v>
      </c>
      <c r="AF251" s="81">
        <f t="shared" si="20"/>
        <v>0.89900999999999998</v>
      </c>
      <c r="AG251" s="82"/>
      <c r="AH251" s="82"/>
      <c r="AI251" s="82"/>
      <c r="AJ251" s="83">
        <f t="shared" si="24"/>
        <v>80910900</v>
      </c>
      <c r="AK251" s="81">
        <f t="shared" si="21"/>
        <v>0.89900999999999998</v>
      </c>
      <c r="AL251" s="84"/>
      <c r="AM251" s="85"/>
    </row>
    <row r="252" spans="1:39" ht="12.75" customHeight="1" x14ac:dyDescent="0.3">
      <c r="A252" s="71" t="s">
        <v>487</v>
      </c>
      <c r="B252" s="72" t="s">
        <v>488</v>
      </c>
      <c r="C252" s="72" t="s">
        <v>67</v>
      </c>
      <c r="D252" s="73" t="str">
        <f t="shared" si="22"/>
        <v>22</v>
      </c>
      <c r="E252" s="73" t="str">
        <f t="shared" si="23"/>
        <v>2299</v>
      </c>
      <c r="F252" s="72" t="s">
        <v>659</v>
      </c>
      <c r="G252" s="72" t="s">
        <v>660</v>
      </c>
      <c r="H252" s="72">
        <v>376</v>
      </c>
      <c r="I252" s="72" t="s">
        <v>661</v>
      </c>
      <c r="J252" s="72" t="s">
        <v>662</v>
      </c>
      <c r="K252" s="74">
        <v>4</v>
      </c>
      <c r="L252" s="75">
        <v>4</v>
      </c>
      <c r="M252" s="76">
        <v>4</v>
      </c>
      <c r="N252" s="72" t="s">
        <v>665</v>
      </c>
      <c r="O252" s="72" t="s">
        <v>72</v>
      </c>
      <c r="P252" s="119">
        <v>1219043620</v>
      </c>
      <c r="Q252" s="75">
        <v>1</v>
      </c>
      <c r="R252" s="77">
        <v>44197</v>
      </c>
      <c r="S252" s="78">
        <v>12</v>
      </c>
      <c r="T252" s="71" t="s">
        <v>129</v>
      </c>
      <c r="U252" s="79">
        <v>1</v>
      </c>
      <c r="V252" s="80">
        <v>1</v>
      </c>
      <c r="W252" s="80" t="s">
        <v>666</v>
      </c>
      <c r="X252" s="81">
        <f t="shared" si="19"/>
        <v>1</v>
      </c>
      <c r="Y252" s="74">
        <v>0</v>
      </c>
      <c r="Z252" s="74">
        <v>1309043620</v>
      </c>
      <c r="AA252" s="74">
        <v>1219043620</v>
      </c>
      <c r="AB252" s="74">
        <v>0</v>
      </c>
      <c r="AC252" s="74">
        <v>0</v>
      </c>
      <c r="AD252" s="74">
        <v>1219043620</v>
      </c>
      <c r="AE252" s="113">
        <v>933443620</v>
      </c>
      <c r="AF252" s="81">
        <f t="shared" si="20"/>
        <v>0.76571798144515946</v>
      </c>
      <c r="AG252" s="82"/>
      <c r="AH252" s="82"/>
      <c r="AI252" s="82"/>
      <c r="AJ252" s="83">
        <f t="shared" si="24"/>
        <v>933443620</v>
      </c>
      <c r="AK252" s="81">
        <f t="shared" si="21"/>
        <v>0.76571798144515946</v>
      </c>
      <c r="AL252" s="84"/>
      <c r="AM252" s="85"/>
    </row>
    <row r="253" spans="1:39" ht="12.75" customHeight="1" x14ac:dyDescent="0.3">
      <c r="A253" s="71" t="s">
        <v>667</v>
      </c>
      <c r="B253" s="72" t="s">
        <v>668</v>
      </c>
      <c r="C253" s="72" t="s">
        <v>209</v>
      </c>
      <c r="D253" s="73" t="str">
        <f t="shared" si="22"/>
        <v>04</v>
      </c>
      <c r="E253" s="73" t="str">
        <f t="shared" si="23"/>
        <v>0401</v>
      </c>
      <c r="F253" s="72" t="s">
        <v>669</v>
      </c>
      <c r="G253" s="72" t="s">
        <v>670</v>
      </c>
      <c r="H253" s="72">
        <v>367</v>
      </c>
      <c r="I253" s="72" t="s">
        <v>671</v>
      </c>
      <c r="J253" s="72" t="s">
        <v>672</v>
      </c>
      <c r="K253" s="74">
        <v>180</v>
      </c>
      <c r="L253" s="75">
        <v>35</v>
      </c>
      <c r="M253" s="76">
        <v>180</v>
      </c>
      <c r="N253" s="72" t="s">
        <v>673</v>
      </c>
      <c r="O253" s="72" t="s">
        <v>72</v>
      </c>
      <c r="P253" s="74">
        <v>100000000</v>
      </c>
      <c r="Q253" s="75">
        <v>2</v>
      </c>
      <c r="R253" s="77">
        <v>44197</v>
      </c>
      <c r="S253" s="78">
        <v>12</v>
      </c>
      <c r="T253" s="71" t="s">
        <v>674</v>
      </c>
      <c r="U253" s="79">
        <v>2</v>
      </c>
      <c r="V253" s="80">
        <v>2</v>
      </c>
      <c r="W253" s="102" t="s">
        <v>675</v>
      </c>
      <c r="X253" s="81">
        <f t="shared" si="19"/>
        <v>1</v>
      </c>
      <c r="Y253" s="74">
        <v>0</v>
      </c>
      <c r="Z253" s="74">
        <v>100000000</v>
      </c>
      <c r="AA253" s="74">
        <v>100000000</v>
      </c>
      <c r="AB253" s="74">
        <v>0</v>
      </c>
      <c r="AC253" s="74">
        <v>0</v>
      </c>
      <c r="AD253" s="74">
        <v>100000000</v>
      </c>
      <c r="AE253" s="113">
        <v>100000000</v>
      </c>
      <c r="AF253" s="81">
        <f t="shared" si="20"/>
        <v>1</v>
      </c>
      <c r="AG253" s="82"/>
      <c r="AH253" s="82"/>
      <c r="AI253" s="82"/>
      <c r="AJ253" s="83">
        <f t="shared" si="24"/>
        <v>100000000</v>
      </c>
      <c r="AK253" s="81">
        <f t="shared" si="21"/>
        <v>1</v>
      </c>
      <c r="AL253" s="84"/>
      <c r="AM253" s="84"/>
    </row>
    <row r="254" spans="1:39" ht="12.75" customHeight="1" x14ac:dyDescent="0.3">
      <c r="A254" s="71" t="s">
        <v>667</v>
      </c>
      <c r="B254" s="72" t="s">
        <v>668</v>
      </c>
      <c r="C254" s="72" t="s">
        <v>209</v>
      </c>
      <c r="D254" s="73" t="str">
        <f t="shared" si="22"/>
        <v>40</v>
      </c>
      <c r="E254" s="73" t="str">
        <f t="shared" si="23"/>
        <v>4002</v>
      </c>
      <c r="F254" s="72" t="s">
        <v>676</v>
      </c>
      <c r="G254" s="72" t="s">
        <v>677</v>
      </c>
      <c r="H254" s="72">
        <v>372</v>
      </c>
      <c r="I254" s="72" t="s">
        <v>678</v>
      </c>
      <c r="J254" s="72" t="s">
        <v>393</v>
      </c>
      <c r="K254" s="74">
        <v>1</v>
      </c>
      <c r="L254" s="75">
        <v>1</v>
      </c>
      <c r="M254" s="126" t="s">
        <v>679</v>
      </c>
      <c r="N254" s="72" t="s">
        <v>680</v>
      </c>
      <c r="O254" s="72" t="s">
        <v>72</v>
      </c>
      <c r="P254" s="74">
        <v>70000000</v>
      </c>
      <c r="Q254" s="75">
        <v>1</v>
      </c>
      <c r="R254" s="77">
        <v>44197</v>
      </c>
      <c r="S254" s="78">
        <v>12</v>
      </c>
      <c r="T254" s="71" t="s">
        <v>681</v>
      </c>
      <c r="U254" s="79">
        <v>1</v>
      </c>
      <c r="V254" s="80"/>
      <c r="W254" s="80"/>
      <c r="X254" s="81">
        <f t="shared" si="19"/>
        <v>0</v>
      </c>
      <c r="Y254" s="74">
        <v>0</v>
      </c>
      <c r="Z254" s="74">
        <v>70000000</v>
      </c>
      <c r="AA254" s="74">
        <v>70000000</v>
      </c>
      <c r="AB254" s="74">
        <v>0</v>
      </c>
      <c r="AC254" s="74">
        <v>0</v>
      </c>
      <c r="AD254" s="74">
        <v>70000000</v>
      </c>
      <c r="AE254" s="113"/>
      <c r="AF254" s="81">
        <f t="shared" si="20"/>
        <v>0</v>
      </c>
      <c r="AG254" s="82"/>
      <c r="AH254" s="82"/>
      <c r="AI254" s="82"/>
      <c r="AJ254" s="83">
        <f t="shared" si="24"/>
        <v>0</v>
      </c>
      <c r="AK254" s="81">
        <f t="shared" si="21"/>
        <v>0</v>
      </c>
      <c r="AL254" s="84"/>
      <c r="AM254" s="84"/>
    </row>
    <row r="255" spans="1:39" ht="12.75" customHeight="1" x14ac:dyDescent="0.3">
      <c r="A255" s="71" t="s">
        <v>667</v>
      </c>
      <c r="B255" s="72" t="s">
        <v>668</v>
      </c>
      <c r="C255" s="72" t="s">
        <v>209</v>
      </c>
      <c r="D255" s="73" t="str">
        <f t="shared" si="22"/>
        <v>40</v>
      </c>
      <c r="E255" s="73" t="str">
        <f t="shared" si="23"/>
        <v>4002</v>
      </c>
      <c r="F255" s="72" t="s">
        <v>676</v>
      </c>
      <c r="G255" s="72" t="s">
        <v>682</v>
      </c>
      <c r="H255" s="72">
        <v>373</v>
      </c>
      <c r="I255" s="72" t="s">
        <v>683</v>
      </c>
      <c r="J255" s="72" t="s">
        <v>684</v>
      </c>
      <c r="K255" s="74">
        <v>100</v>
      </c>
      <c r="L255" s="75">
        <v>35</v>
      </c>
      <c r="M255" s="76">
        <v>35</v>
      </c>
      <c r="N255" s="72" t="s">
        <v>685</v>
      </c>
      <c r="O255" s="72" t="s">
        <v>72</v>
      </c>
      <c r="P255" s="74">
        <v>320000000</v>
      </c>
      <c r="Q255" s="75">
        <v>1</v>
      </c>
      <c r="R255" s="77">
        <v>44197</v>
      </c>
      <c r="S255" s="78">
        <v>12</v>
      </c>
      <c r="T255" s="71" t="s">
        <v>674</v>
      </c>
      <c r="U255" s="79">
        <v>1</v>
      </c>
      <c r="V255" s="80">
        <v>1</v>
      </c>
      <c r="W255" s="80" t="s">
        <v>686</v>
      </c>
      <c r="X255" s="81">
        <f t="shared" si="19"/>
        <v>1</v>
      </c>
      <c r="Y255" s="74">
        <v>0</v>
      </c>
      <c r="Z255" s="74">
        <v>20000000</v>
      </c>
      <c r="AA255" s="74">
        <v>20000000</v>
      </c>
      <c r="AB255" s="74">
        <v>0</v>
      </c>
      <c r="AC255" s="74">
        <v>0</v>
      </c>
      <c r="AD255" s="74">
        <v>20000000</v>
      </c>
      <c r="AE255" s="113">
        <v>20000000</v>
      </c>
      <c r="AF255" s="81">
        <f t="shared" si="20"/>
        <v>1</v>
      </c>
      <c r="AG255" s="82"/>
      <c r="AH255" s="82"/>
      <c r="AI255" s="82"/>
      <c r="AJ255" s="83">
        <f t="shared" si="24"/>
        <v>20000000</v>
      </c>
      <c r="AK255" s="81">
        <f t="shared" si="21"/>
        <v>1</v>
      </c>
      <c r="AL255" s="84"/>
      <c r="AM255" s="84"/>
    </row>
    <row r="256" spans="1:39" ht="12.75" customHeight="1" x14ac:dyDescent="0.3">
      <c r="A256" s="71" t="s">
        <v>667</v>
      </c>
      <c r="B256" s="72" t="s">
        <v>668</v>
      </c>
      <c r="C256" s="72" t="s">
        <v>209</v>
      </c>
      <c r="D256" s="73" t="str">
        <f t="shared" si="22"/>
        <v>40</v>
      </c>
      <c r="E256" s="73" t="str">
        <f t="shared" si="23"/>
        <v>4002</v>
      </c>
      <c r="F256" s="72" t="s">
        <v>687</v>
      </c>
      <c r="G256" s="72" t="s">
        <v>688</v>
      </c>
      <c r="H256" s="72">
        <v>373</v>
      </c>
      <c r="I256" s="72" t="s">
        <v>683</v>
      </c>
      <c r="J256" s="72" t="s">
        <v>684</v>
      </c>
      <c r="K256" s="74">
        <v>100</v>
      </c>
      <c r="L256" s="75">
        <v>35</v>
      </c>
      <c r="M256" s="76">
        <v>35</v>
      </c>
      <c r="N256" s="72" t="s">
        <v>689</v>
      </c>
      <c r="O256" s="72" t="s">
        <v>72</v>
      </c>
      <c r="P256" s="74">
        <v>500000000</v>
      </c>
      <c r="Q256" s="75">
        <v>1</v>
      </c>
      <c r="R256" s="77">
        <v>44197</v>
      </c>
      <c r="S256" s="78">
        <v>12</v>
      </c>
      <c r="T256" s="71" t="s">
        <v>674</v>
      </c>
      <c r="U256" s="79">
        <v>1</v>
      </c>
      <c r="V256" s="80">
        <v>1</v>
      </c>
      <c r="W256" s="80" t="s">
        <v>690</v>
      </c>
      <c r="X256" s="81">
        <f t="shared" si="19"/>
        <v>1</v>
      </c>
      <c r="Y256" s="74">
        <v>0</v>
      </c>
      <c r="Z256" s="74">
        <v>500000000</v>
      </c>
      <c r="AA256" s="74">
        <v>500000000</v>
      </c>
      <c r="AB256" s="74">
        <v>0</v>
      </c>
      <c r="AC256" s="74">
        <v>0</v>
      </c>
      <c r="AD256" s="74">
        <v>500000000</v>
      </c>
      <c r="AE256" s="113">
        <v>499181039</v>
      </c>
      <c r="AF256" s="81">
        <f t="shared" si="20"/>
        <v>0.99836207799999999</v>
      </c>
      <c r="AG256" s="82"/>
      <c r="AH256" s="82"/>
      <c r="AI256" s="82"/>
      <c r="AJ256" s="83">
        <f t="shared" si="24"/>
        <v>499181039</v>
      </c>
      <c r="AK256" s="81">
        <f t="shared" si="21"/>
        <v>0.99836207799999999</v>
      </c>
      <c r="AL256" s="84"/>
      <c r="AM256" s="84"/>
    </row>
    <row r="257" spans="1:39" ht="12.75" customHeight="1" x14ac:dyDescent="0.3">
      <c r="A257" s="71" t="s">
        <v>667</v>
      </c>
      <c r="B257" s="72" t="s">
        <v>668</v>
      </c>
      <c r="C257" s="72" t="s">
        <v>209</v>
      </c>
      <c r="D257" s="73" t="str">
        <f t="shared" si="22"/>
        <v>40</v>
      </c>
      <c r="E257" s="73" t="str">
        <f t="shared" si="23"/>
        <v>4002</v>
      </c>
      <c r="F257" s="72" t="s">
        <v>676</v>
      </c>
      <c r="G257" s="72" t="s">
        <v>691</v>
      </c>
      <c r="H257" s="72">
        <v>374</v>
      </c>
      <c r="I257" s="72" t="s">
        <v>692</v>
      </c>
      <c r="J257" s="72" t="s">
        <v>693</v>
      </c>
      <c r="K257" s="74">
        <v>116</v>
      </c>
      <c r="L257" s="75">
        <v>90</v>
      </c>
      <c r="M257" s="76">
        <v>90</v>
      </c>
      <c r="N257" s="72" t="s">
        <v>694</v>
      </c>
      <c r="O257" s="72" t="s">
        <v>72</v>
      </c>
      <c r="P257" s="74">
        <v>60000000</v>
      </c>
      <c r="Q257" s="75">
        <v>2</v>
      </c>
      <c r="R257" s="77">
        <v>44197</v>
      </c>
      <c r="S257" s="78">
        <v>12</v>
      </c>
      <c r="T257" s="71" t="s">
        <v>681</v>
      </c>
      <c r="U257" s="79">
        <v>2</v>
      </c>
      <c r="V257" s="80">
        <v>0</v>
      </c>
      <c r="W257" s="80"/>
      <c r="X257" s="81">
        <f t="shared" si="19"/>
        <v>0</v>
      </c>
      <c r="Y257" s="74">
        <v>0</v>
      </c>
      <c r="Z257" s="74">
        <v>60000000</v>
      </c>
      <c r="AA257" s="74">
        <v>60000000</v>
      </c>
      <c r="AB257" s="74">
        <v>0</v>
      </c>
      <c r="AC257" s="74">
        <v>0</v>
      </c>
      <c r="AD257" s="74">
        <v>60000000</v>
      </c>
      <c r="AE257" s="113"/>
      <c r="AF257" s="81">
        <f t="shared" si="20"/>
        <v>0</v>
      </c>
      <c r="AG257" s="82"/>
      <c r="AH257" s="82"/>
      <c r="AI257" s="82"/>
      <c r="AJ257" s="83">
        <f t="shared" si="24"/>
        <v>0</v>
      </c>
      <c r="AK257" s="81">
        <f t="shared" si="21"/>
        <v>0</v>
      </c>
      <c r="AL257" s="84"/>
      <c r="AM257" s="84"/>
    </row>
    <row r="258" spans="1:39" ht="12.75" customHeight="1" x14ac:dyDescent="0.3">
      <c r="A258" s="71" t="s">
        <v>667</v>
      </c>
      <c r="B258" s="72" t="s">
        <v>668</v>
      </c>
      <c r="C258" s="72" t="s">
        <v>209</v>
      </c>
      <c r="D258" s="73" t="str">
        <f t="shared" si="22"/>
        <v>40</v>
      </c>
      <c r="E258" s="73" t="str">
        <f t="shared" si="23"/>
        <v>4002</v>
      </c>
      <c r="F258" s="72" t="s">
        <v>676</v>
      </c>
      <c r="G258" s="72" t="s">
        <v>695</v>
      </c>
      <c r="H258" s="72">
        <v>374</v>
      </c>
      <c r="I258" s="72" t="s">
        <v>692</v>
      </c>
      <c r="J258" s="72" t="s">
        <v>693</v>
      </c>
      <c r="K258" s="74">
        <v>116</v>
      </c>
      <c r="L258" s="75">
        <v>90</v>
      </c>
      <c r="M258" s="76">
        <v>90</v>
      </c>
      <c r="N258" s="72" t="s">
        <v>696</v>
      </c>
      <c r="O258" s="72" t="s">
        <v>72</v>
      </c>
      <c r="P258" s="74">
        <v>1500000000</v>
      </c>
      <c r="Q258" s="75">
        <v>9</v>
      </c>
      <c r="R258" s="77">
        <v>44197</v>
      </c>
      <c r="S258" s="78">
        <v>12</v>
      </c>
      <c r="T258" s="71" t="s">
        <v>681</v>
      </c>
      <c r="U258" s="79">
        <v>9</v>
      </c>
      <c r="V258" s="80">
        <v>5</v>
      </c>
      <c r="W258" s="80" t="s">
        <v>697</v>
      </c>
      <c r="X258" s="81">
        <f t="shared" si="19"/>
        <v>0.55555555555555558</v>
      </c>
      <c r="Y258" s="74">
        <v>0</v>
      </c>
      <c r="Z258" s="74">
        <v>1113400000</v>
      </c>
      <c r="AA258" s="74">
        <v>1113400000</v>
      </c>
      <c r="AB258" s="74">
        <v>0</v>
      </c>
      <c r="AC258" s="74">
        <v>0</v>
      </c>
      <c r="AD258" s="74">
        <v>1113400000</v>
      </c>
      <c r="AE258" s="113">
        <v>603133333</v>
      </c>
      <c r="AF258" s="81">
        <f t="shared" si="20"/>
        <v>0.54170408927609126</v>
      </c>
      <c r="AG258" s="82"/>
      <c r="AH258" s="82"/>
      <c r="AI258" s="82"/>
      <c r="AJ258" s="83">
        <f t="shared" si="24"/>
        <v>603133333</v>
      </c>
      <c r="AK258" s="81">
        <f t="shared" si="21"/>
        <v>0.54170408927609126</v>
      </c>
      <c r="AL258" s="84"/>
      <c r="AM258" s="84"/>
    </row>
    <row r="259" spans="1:39" ht="12.75" customHeight="1" x14ac:dyDescent="0.3">
      <c r="A259" s="71" t="s">
        <v>667</v>
      </c>
      <c r="B259" s="72" t="s">
        <v>668</v>
      </c>
      <c r="C259" s="72" t="s">
        <v>209</v>
      </c>
      <c r="D259" s="73" t="str">
        <f t="shared" si="22"/>
        <v>45</v>
      </c>
      <c r="E259" s="73" t="str">
        <f t="shared" si="23"/>
        <v>4599</v>
      </c>
      <c r="F259" s="72" t="s">
        <v>698</v>
      </c>
      <c r="G259" s="72" t="s">
        <v>699</v>
      </c>
      <c r="H259" s="72">
        <v>374</v>
      </c>
      <c r="I259" s="72" t="s">
        <v>692</v>
      </c>
      <c r="J259" s="72" t="s">
        <v>693</v>
      </c>
      <c r="K259" s="74">
        <v>116</v>
      </c>
      <c r="L259" s="75">
        <v>90</v>
      </c>
      <c r="M259" s="76">
        <v>90</v>
      </c>
      <c r="N259" s="72" t="s">
        <v>700</v>
      </c>
      <c r="O259" s="72" t="s">
        <v>72</v>
      </c>
      <c r="P259" s="74">
        <v>80000000</v>
      </c>
      <c r="Q259" s="75">
        <v>1</v>
      </c>
      <c r="R259" s="77">
        <v>44197</v>
      </c>
      <c r="S259" s="78">
        <v>12</v>
      </c>
      <c r="T259" s="71" t="s">
        <v>681</v>
      </c>
      <c r="U259" s="79">
        <v>1</v>
      </c>
      <c r="V259" s="80">
        <v>0.05</v>
      </c>
      <c r="W259" s="80" t="s">
        <v>701</v>
      </c>
      <c r="X259" s="81">
        <f t="shared" si="19"/>
        <v>0.05</v>
      </c>
      <c r="Y259" s="74">
        <v>0</v>
      </c>
      <c r="Z259" s="74">
        <v>24900000</v>
      </c>
      <c r="AA259" s="74">
        <v>24900000</v>
      </c>
      <c r="AB259" s="74">
        <v>0</v>
      </c>
      <c r="AC259" s="74">
        <v>0</v>
      </c>
      <c r="AD259" s="74">
        <v>24900000</v>
      </c>
      <c r="AE259" s="113"/>
      <c r="AF259" s="81">
        <f t="shared" si="20"/>
        <v>0</v>
      </c>
      <c r="AG259" s="82"/>
      <c r="AH259" s="82"/>
      <c r="AI259" s="82"/>
      <c r="AJ259" s="83">
        <f t="shared" si="24"/>
        <v>0</v>
      </c>
      <c r="AK259" s="81">
        <f t="shared" si="21"/>
        <v>0</v>
      </c>
      <c r="AL259" s="84"/>
      <c r="AM259" s="84"/>
    </row>
    <row r="260" spans="1:39" ht="12.75" customHeight="1" x14ac:dyDescent="0.3">
      <c r="A260" s="71" t="s">
        <v>667</v>
      </c>
      <c r="B260" s="72" t="s">
        <v>668</v>
      </c>
      <c r="C260" s="72" t="s">
        <v>209</v>
      </c>
      <c r="D260" s="73" t="str">
        <f>MID(G260,1,2)</f>
        <v>45</v>
      </c>
      <c r="E260" s="73" t="str">
        <f t="shared" si="23"/>
        <v>4599</v>
      </c>
      <c r="F260" s="72" t="s">
        <v>698</v>
      </c>
      <c r="G260" s="72" t="s">
        <v>125</v>
      </c>
      <c r="H260" s="72">
        <v>374</v>
      </c>
      <c r="I260" s="72" t="s">
        <v>692</v>
      </c>
      <c r="J260" s="72" t="s">
        <v>693</v>
      </c>
      <c r="K260" s="74">
        <v>116</v>
      </c>
      <c r="L260" s="75">
        <v>90</v>
      </c>
      <c r="M260" s="76">
        <v>90</v>
      </c>
      <c r="N260" s="72" t="s">
        <v>702</v>
      </c>
      <c r="O260" s="72" t="s">
        <v>703</v>
      </c>
      <c r="P260" s="74">
        <v>400000000</v>
      </c>
      <c r="Q260" s="75">
        <v>100</v>
      </c>
      <c r="R260" s="77">
        <v>44197</v>
      </c>
      <c r="S260" s="78">
        <v>12</v>
      </c>
      <c r="T260" s="71" t="s">
        <v>681</v>
      </c>
      <c r="U260" s="79">
        <v>100</v>
      </c>
      <c r="V260" s="80">
        <v>100</v>
      </c>
      <c r="W260" s="80" t="s">
        <v>704</v>
      </c>
      <c r="X260" s="81">
        <f t="shared" si="19"/>
        <v>1</v>
      </c>
      <c r="Y260" s="74">
        <v>0</v>
      </c>
      <c r="Z260" s="74">
        <v>150000000</v>
      </c>
      <c r="AA260" s="74">
        <v>150000000</v>
      </c>
      <c r="AB260" s="74">
        <v>0</v>
      </c>
      <c r="AC260" s="74">
        <v>0</v>
      </c>
      <c r="AD260" s="74">
        <v>150000000</v>
      </c>
      <c r="AE260" s="113">
        <v>108000000</v>
      </c>
      <c r="AF260" s="81">
        <f t="shared" si="20"/>
        <v>0.72</v>
      </c>
      <c r="AG260" s="82"/>
      <c r="AH260" s="82"/>
      <c r="AI260" s="82"/>
      <c r="AJ260" s="83">
        <f t="shared" si="24"/>
        <v>108000000</v>
      </c>
      <c r="AK260" s="81">
        <f t="shared" si="21"/>
        <v>0.72</v>
      </c>
      <c r="AL260" s="84"/>
      <c r="AM260" s="84"/>
    </row>
    <row r="261" spans="1:39" ht="12.75" customHeight="1" x14ac:dyDescent="0.3">
      <c r="A261" s="71" t="s">
        <v>667</v>
      </c>
      <c r="B261" s="72" t="s">
        <v>668</v>
      </c>
      <c r="C261" s="72" t="s">
        <v>209</v>
      </c>
      <c r="D261" s="73" t="str">
        <f t="shared" si="22"/>
        <v>45</v>
      </c>
      <c r="E261" s="73" t="str">
        <f t="shared" si="23"/>
        <v>4599</v>
      </c>
      <c r="F261" s="72" t="s">
        <v>698</v>
      </c>
      <c r="G261" s="72" t="s">
        <v>119</v>
      </c>
      <c r="H261" s="72">
        <v>374</v>
      </c>
      <c r="I261" s="72" t="s">
        <v>692</v>
      </c>
      <c r="J261" s="72" t="s">
        <v>693</v>
      </c>
      <c r="K261" s="74">
        <v>116</v>
      </c>
      <c r="L261" s="75">
        <v>90</v>
      </c>
      <c r="M261" s="76">
        <v>90</v>
      </c>
      <c r="N261" s="72" t="s">
        <v>705</v>
      </c>
      <c r="O261" s="72" t="s">
        <v>72</v>
      </c>
      <c r="P261" s="74">
        <v>772000000</v>
      </c>
      <c r="Q261" s="75">
        <v>40</v>
      </c>
      <c r="R261" s="77">
        <v>44197</v>
      </c>
      <c r="S261" s="78">
        <v>12</v>
      </c>
      <c r="T261" s="71" t="s">
        <v>681</v>
      </c>
      <c r="U261" s="79">
        <v>40</v>
      </c>
      <c r="V261" s="80">
        <v>90</v>
      </c>
      <c r="W261" s="80" t="s">
        <v>706</v>
      </c>
      <c r="X261" s="81">
        <f t="shared" si="19"/>
        <v>2.25</v>
      </c>
      <c r="Y261" s="74">
        <v>0</v>
      </c>
      <c r="Z261" s="74">
        <v>11700000</v>
      </c>
      <c r="AA261" s="74">
        <v>11700000</v>
      </c>
      <c r="AB261" s="74">
        <v>0</v>
      </c>
      <c r="AC261" s="74">
        <v>0</v>
      </c>
      <c r="AD261" s="74">
        <v>11700000</v>
      </c>
      <c r="AE261" s="113">
        <v>11700000</v>
      </c>
      <c r="AF261" s="81">
        <f t="shared" si="20"/>
        <v>1</v>
      </c>
      <c r="AG261" s="82"/>
      <c r="AH261" s="82"/>
      <c r="AI261" s="82"/>
      <c r="AJ261" s="83">
        <f t="shared" si="24"/>
        <v>11700000</v>
      </c>
      <c r="AK261" s="81">
        <f t="shared" si="21"/>
        <v>1</v>
      </c>
      <c r="AL261" s="84"/>
      <c r="AM261" s="84"/>
    </row>
    <row r="262" spans="1:39" ht="12.75" customHeight="1" x14ac:dyDescent="0.3">
      <c r="A262" s="71" t="s">
        <v>667</v>
      </c>
      <c r="B262" s="72" t="s">
        <v>668</v>
      </c>
      <c r="C262" s="72" t="s">
        <v>67</v>
      </c>
      <c r="D262" s="73" t="str">
        <f t="shared" si="22"/>
        <v>04</v>
      </c>
      <c r="E262" s="73" t="str">
        <f t="shared" si="23"/>
        <v>0401</v>
      </c>
      <c r="F262" s="72" t="s">
        <v>669</v>
      </c>
      <c r="G262" s="72" t="s">
        <v>670</v>
      </c>
      <c r="H262" s="72">
        <v>380</v>
      </c>
      <c r="I262" s="72" t="s">
        <v>707</v>
      </c>
      <c r="J262" s="72" t="s">
        <v>708</v>
      </c>
      <c r="K262" s="74">
        <v>1</v>
      </c>
      <c r="L262" s="75">
        <v>0.35</v>
      </c>
      <c r="M262" s="76">
        <v>0.35</v>
      </c>
      <c r="N262" s="72" t="s">
        <v>709</v>
      </c>
      <c r="O262" s="72" t="s">
        <v>72</v>
      </c>
      <c r="P262" s="74">
        <v>350000000</v>
      </c>
      <c r="Q262" s="75">
        <v>3</v>
      </c>
      <c r="R262" s="77">
        <v>44197</v>
      </c>
      <c r="S262" s="78">
        <v>12</v>
      </c>
      <c r="T262" s="71" t="s">
        <v>674</v>
      </c>
      <c r="U262" s="79">
        <v>3</v>
      </c>
      <c r="V262" s="80">
        <v>3</v>
      </c>
      <c r="W262" s="80" t="s">
        <v>710</v>
      </c>
      <c r="X262" s="81">
        <f t="shared" si="19"/>
        <v>1</v>
      </c>
      <c r="Y262" s="74">
        <v>0</v>
      </c>
      <c r="Z262" s="74">
        <v>350000000</v>
      </c>
      <c r="AA262" s="74">
        <v>350000000</v>
      </c>
      <c r="AB262" s="74">
        <v>0</v>
      </c>
      <c r="AC262" s="74">
        <v>0</v>
      </c>
      <c r="AD262" s="74">
        <v>350000000</v>
      </c>
      <c r="AE262" s="113">
        <v>334835322</v>
      </c>
      <c r="AF262" s="81">
        <f t="shared" si="20"/>
        <v>0.95667234857142858</v>
      </c>
      <c r="AG262" s="82"/>
      <c r="AH262" s="82"/>
      <c r="AI262" s="82"/>
      <c r="AJ262" s="83">
        <f t="shared" si="24"/>
        <v>334835322</v>
      </c>
      <c r="AK262" s="81">
        <f t="shared" si="21"/>
        <v>0.95667234857142858</v>
      </c>
      <c r="AL262" s="84"/>
      <c r="AM262" s="84"/>
    </row>
    <row r="263" spans="1:39" ht="12.75" customHeight="1" x14ac:dyDescent="0.3">
      <c r="A263" s="71" t="s">
        <v>667</v>
      </c>
      <c r="B263" s="72" t="s">
        <v>668</v>
      </c>
      <c r="C263" s="72" t="s">
        <v>67</v>
      </c>
      <c r="D263" s="73" t="str">
        <f t="shared" si="22"/>
        <v>45</v>
      </c>
      <c r="E263" s="73" t="str">
        <f t="shared" si="23"/>
        <v>4599</v>
      </c>
      <c r="F263" s="72" t="s">
        <v>711</v>
      </c>
      <c r="G263" s="72" t="s">
        <v>119</v>
      </c>
      <c r="H263" s="72">
        <v>392</v>
      </c>
      <c r="I263" s="72" t="s">
        <v>712</v>
      </c>
      <c r="J263" s="72" t="s">
        <v>713</v>
      </c>
      <c r="K263" s="74">
        <v>1</v>
      </c>
      <c r="L263" s="75">
        <v>1</v>
      </c>
      <c r="M263" s="76">
        <v>1</v>
      </c>
      <c r="N263" s="72" t="s">
        <v>714</v>
      </c>
      <c r="O263" s="72" t="s">
        <v>72</v>
      </c>
      <c r="P263" s="74">
        <v>2100000000</v>
      </c>
      <c r="Q263" s="75">
        <v>64</v>
      </c>
      <c r="R263" s="77">
        <v>44197</v>
      </c>
      <c r="S263" s="78">
        <v>12</v>
      </c>
      <c r="T263" s="71" t="s">
        <v>715</v>
      </c>
      <c r="U263" s="79">
        <v>64</v>
      </c>
      <c r="V263" s="80">
        <v>47</v>
      </c>
      <c r="W263" s="80" t="s">
        <v>716</v>
      </c>
      <c r="X263" s="81">
        <f t="shared" si="19"/>
        <v>0.734375</v>
      </c>
      <c r="Y263" s="74">
        <v>0</v>
      </c>
      <c r="Z263" s="74">
        <v>2039222327</v>
      </c>
      <c r="AA263" s="74">
        <v>2039222327</v>
      </c>
      <c r="AB263" s="74">
        <v>0</v>
      </c>
      <c r="AC263" s="74">
        <v>0</v>
      </c>
      <c r="AD263" s="74">
        <v>2039222327</v>
      </c>
      <c r="AE263" s="113">
        <v>1708490669</v>
      </c>
      <c r="AF263" s="81">
        <f t="shared" si="20"/>
        <v>0.83781481125378043</v>
      </c>
      <c r="AG263" s="82"/>
      <c r="AH263" s="82"/>
      <c r="AI263" s="82"/>
      <c r="AJ263" s="83">
        <f t="shared" si="24"/>
        <v>1708490669</v>
      </c>
      <c r="AK263" s="81">
        <f t="shared" si="21"/>
        <v>0.83781481125378043</v>
      </c>
      <c r="AL263" s="84"/>
      <c r="AM263" s="84"/>
    </row>
    <row r="264" spans="1:39" ht="12.75" customHeight="1" x14ac:dyDescent="0.3">
      <c r="A264" s="71" t="s">
        <v>667</v>
      </c>
      <c r="B264" s="72" t="s">
        <v>668</v>
      </c>
      <c r="C264" s="72" t="s">
        <v>67</v>
      </c>
      <c r="D264" s="73" t="str">
        <f t="shared" si="22"/>
        <v>45</v>
      </c>
      <c r="E264" s="73" t="str">
        <f t="shared" si="23"/>
        <v>4502</v>
      </c>
      <c r="F264" s="72" t="s">
        <v>717</v>
      </c>
      <c r="G264" s="72" t="s">
        <v>718</v>
      </c>
      <c r="H264" s="72">
        <v>405</v>
      </c>
      <c r="I264" s="72" t="s">
        <v>719</v>
      </c>
      <c r="J264" s="72" t="s">
        <v>720</v>
      </c>
      <c r="K264" s="74">
        <v>100</v>
      </c>
      <c r="L264" s="75">
        <v>100</v>
      </c>
      <c r="M264" s="76">
        <v>100</v>
      </c>
      <c r="N264" s="72" t="s">
        <v>721</v>
      </c>
      <c r="O264" s="72" t="s">
        <v>72</v>
      </c>
      <c r="P264" s="74">
        <v>60000000</v>
      </c>
      <c r="Q264" s="75">
        <v>1</v>
      </c>
      <c r="R264" s="77">
        <v>44197</v>
      </c>
      <c r="S264" s="78">
        <v>12</v>
      </c>
      <c r="T264" s="71" t="s">
        <v>715</v>
      </c>
      <c r="U264" s="79">
        <v>1</v>
      </c>
      <c r="V264" s="127">
        <v>1</v>
      </c>
      <c r="W264" s="128" t="s">
        <v>721</v>
      </c>
      <c r="X264" s="81">
        <f t="shared" si="19"/>
        <v>1</v>
      </c>
      <c r="Y264" s="74">
        <v>0</v>
      </c>
      <c r="Z264" s="74">
        <v>60000000</v>
      </c>
      <c r="AA264" s="74">
        <v>60000000</v>
      </c>
      <c r="AB264" s="74">
        <v>0</v>
      </c>
      <c r="AC264" s="74">
        <v>0</v>
      </c>
      <c r="AD264" s="74">
        <v>60000000</v>
      </c>
      <c r="AE264" s="113">
        <v>60000000</v>
      </c>
      <c r="AF264" s="81">
        <f t="shared" si="20"/>
        <v>1</v>
      </c>
      <c r="AG264" s="82"/>
      <c r="AH264" s="82"/>
      <c r="AI264" s="82"/>
      <c r="AJ264" s="83">
        <f t="shared" si="24"/>
        <v>60000000</v>
      </c>
      <c r="AK264" s="81">
        <f t="shared" si="21"/>
        <v>1</v>
      </c>
      <c r="AL264" s="84"/>
      <c r="AM264" s="84"/>
    </row>
    <row r="265" spans="1:39" ht="12.75" customHeight="1" x14ac:dyDescent="0.3">
      <c r="A265" s="71" t="s">
        <v>667</v>
      </c>
      <c r="B265" s="72" t="s">
        <v>668</v>
      </c>
      <c r="C265" s="72" t="s">
        <v>67</v>
      </c>
      <c r="D265" s="73" t="str">
        <f t="shared" si="22"/>
        <v>45</v>
      </c>
      <c r="E265" s="73" t="str">
        <f t="shared" si="23"/>
        <v>4502</v>
      </c>
      <c r="F265" s="72" t="s">
        <v>722</v>
      </c>
      <c r="G265" s="72" t="s">
        <v>718</v>
      </c>
      <c r="H265" s="72">
        <v>422</v>
      </c>
      <c r="I265" s="72" t="s">
        <v>723</v>
      </c>
      <c r="J265" s="72" t="s">
        <v>724</v>
      </c>
      <c r="K265" s="74">
        <v>1</v>
      </c>
      <c r="L265" s="75">
        <v>1</v>
      </c>
      <c r="M265" s="76">
        <v>1</v>
      </c>
      <c r="N265" s="72" t="s">
        <v>725</v>
      </c>
      <c r="O265" s="72" t="s">
        <v>72</v>
      </c>
      <c r="P265" s="74">
        <v>50000000</v>
      </c>
      <c r="Q265" s="75">
        <v>1</v>
      </c>
      <c r="R265" s="77">
        <v>44197</v>
      </c>
      <c r="S265" s="78">
        <v>12</v>
      </c>
      <c r="T265" s="71" t="s">
        <v>681</v>
      </c>
      <c r="U265" s="79">
        <v>1</v>
      </c>
      <c r="V265" s="80">
        <v>0</v>
      </c>
      <c r="W265" s="80"/>
      <c r="X265" s="81">
        <f t="shared" si="19"/>
        <v>0</v>
      </c>
      <c r="Y265" s="74">
        <v>0</v>
      </c>
      <c r="Z265" s="74">
        <v>50000000</v>
      </c>
      <c r="AA265" s="74">
        <v>50000000</v>
      </c>
      <c r="AB265" s="74">
        <v>0</v>
      </c>
      <c r="AC265" s="74">
        <v>0</v>
      </c>
      <c r="AD265" s="74">
        <v>50000000</v>
      </c>
      <c r="AE265" s="113"/>
      <c r="AF265" s="81">
        <f t="shared" si="20"/>
        <v>0</v>
      </c>
      <c r="AG265" s="82"/>
      <c r="AH265" s="82"/>
      <c r="AI265" s="82"/>
      <c r="AJ265" s="83">
        <f t="shared" si="24"/>
        <v>0</v>
      </c>
      <c r="AK265" s="81">
        <f t="shared" si="21"/>
        <v>0</v>
      </c>
      <c r="AL265" s="84"/>
      <c r="AM265" s="84"/>
    </row>
    <row r="266" spans="1:39" ht="12.75" customHeight="1" x14ac:dyDescent="0.3">
      <c r="A266" s="71" t="s">
        <v>667</v>
      </c>
      <c r="B266" s="72" t="s">
        <v>668</v>
      </c>
      <c r="C266" s="72" t="s">
        <v>67</v>
      </c>
      <c r="D266" s="73" t="str">
        <f t="shared" si="22"/>
        <v>45</v>
      </c>
      <c r="E266" s="73" t="str">
        <f t="shared" si="23"/>
        <v>4502</v>
      </c>
      <c r="F266" s="72" t="s">
        <v>722</v>
      </c>
      <c r="G266" s="72" t="s">
        <v>272</v>
      </c>
      <c r="H266" s="72">
        <v>422</v>
      </c>
      <c r="I266" s="72" t="s">
        <v>723</v>
      </c>
      <c r="J266" s="72" t="s">
        <v>724</v>
      </c>
      <c r="K266" s="74">
        <v>1</v>
      </c>
      <c r="L266" s="75">
        <v>1</v>
      </c>
      <c r="M266" s="76">
        <v>1</v>
      </c>
      <c r="N266" s="72" t="s">
        <v>726</v>
      </c>
      <c r="O266" s="72" t="s">
        <v>72</v>
      </c>
      <c r="P266" s="74">
        <v>40000000</v>
      </c>
      <c r="Q266" s="75">
        <v>1</v>
      </c>
      <c r="R266" s="77">
        <v>44197</v>
      </c>
      <c r="S266" s="78">
        <v>12</v>
      </c>
      <c r="T266" s="71" t="s">
        <v>681</v>
      </c>
      <c r="U266" s="79">
        <v>1</v>
      </c>
      <c r="V266" s="80">
        <v>1</v>
      </c>
      <c r="W266" s="80" t="s">
        <v>727</v>
      </c>
      <c r="X266" s="81">
        <f t="shared" si="19"/>
        <v>1</v>
      </c>
      <c r="Y266" s="74">
        <v>0</v>
      </c>
      <c r="Z266" s="74">
        <v>50000000</v>
      </c>
      <c r="AA266" s="74">
        <v>40000000</v>
      </c>
      <c r="AB266" s="74">
        <v>0</v>
      </c>
      <c r="AC266" s="74">
        <v>0</v>
      </c>
      <c r="AD266" s="74">
        <v>40000000</v>
      </c>
      <c r="AE266" s="113">
        <v>40000000</v>
      </c>
      <c r="AF266" s="81">
        <f t="shared" si="20"/>
        <v>1</v>
      </c>
      <c r="AG266" s="82"/>
      <c r="AH266" s="82"/>
      <c r="AI266" s="82"/>
      <c r="AJ266" s="83">
        <f t="shared" si="24"/>
        <v>40000000</v>
      </c>
      <c r="AK266" s="81">
        <f t="shared" si="21"/>
        <v>1</v>
      </c>
      <c r="AL266" s="84"/>
      <c r="AM266" s="84"/>
    </row>
    <row r="267" spans="1:39" ht="12.75" customHeight="1" x14ac:dyDescent="0.3">
      <c r="A267" s="71" t="s">
        <v>667</v>
      </c>
      <c r="B267" s="72" t="s">
        <v>668</v>
      </c>
      <c r="C267" s="72" t="s">
        <v>67</v>
      </c>
      <c r="D267" s="73" t="str">
        <f t="shared" si="22"/>
        <v>45</v>
      </c>
      <c r="E267" s="73" t="str">
        <f t="shared" si="23"/>
        <v>4502</v>
      </c>
      <c r="F267" s="72" t="s">
        <v>722</v>
      </c>
      <c r="G267" s="72" t="s">
        <v>272</v>
      </c>
      <c r="H267" s="72">
        <v>422</v>
      </c>
      <c r="I267" s="72" t="s">
        <v>723</v>
      </c>
      <c r="J267" s="72" t="s">
        <v>724</v>
      </c>
      <c r="K267" s="74">
        <v>1</v>
      </c>
      <c r="L267" s="75">
        <v>1</v>
      </c>
      <c r="M267" s="76">
        <v>1</v>
      </c>
      <c r="N267" s="72" t="s">
        <v>728</v>
      </c>
      <c r="O267" s="72" t="s">
        <v>72</v>
      </c>
      <c r="P267" s="74">
        <v>10000000</v>
      </c>
      <c r="Q267" s="75">
        <v>1</v>
      </c>
      <c r="R267" s="77">
        <v>44197</v>
      </c>
      <c r="S267" s="78">
        <v>12</v>
      </c>
      <c r="T267" s="71" t="s">
        <v>681</v>
      </c>
      <c r="U267" s="79">
        <v>1</v>
      </c>
      <c r="V267" s="80">
        <v>1</v>
      </c>
      <c r="W267" s="80" t="s">
        <v>729</v>
      </c>
      <c r="X267" s="81">
        <f t="shared" si="19"/>
        <v>1</v>
      </c>
      <c r="Y267" s="74">
        <v>0</v>
      </c>
      <c r="Z267" s="74">
        <v>50000000</v>
      </c>
      <c r="AA267" s="74">
        <v>10000000</v>
      </c>
      <c r="AB267" s="74">
        <v>0</v>
      </c>
      <c r="AC267" s="74">
        <v>0</v>
      </c>
      <c r="AD267" s="74">
        <v>10000000</v>
      </c>
      <c r="AE267" s="113">
        <f>960000+4536000</f>
        <v>5496000</v>
      </c>
      <c r="AF267" s="81">
        <f t="shared" si="20"/>
        <v>0.54959999999999998</v>
      </c>
      <c r="AG267" s="82"/>
      <c r="AH267" s="82"/>
      <c r="AI267" s="82"/>
      <c r="AJ267" s="83">
        <f t="shared" si="24"/>
        <v>5496000</v>
      </c>
      <c r="AK267" s="81">
        <f t="shared" si="21"/>
        <v>0.54959999999999998</v>
      </c>
      <c r="AL267" s="84"/>
      <c r="AM267" s="84"/>
    </row>
    <row r="268" spans="1:39" x14ac:dyDescent="0.3">
      <c r="A268" s="71" t="s">
        <v>730</v>
      </c>
      <c r="B268" s="72" t="s">
        <v>731</v>
      </c>
      <c r="C268" s="72" t="s">
        <v>732</v>
      </c>
      <c r="D268" s="73" t="s">
        <v>733</v>
      </c>
      <c r="E268" s="73" t="s">
        <v>734</v>
      </c>
      <c r="F268" s="72" t="s">
        <v>735</v>
      </c>
      <c r="G268" s="72" t="s">
        <v>736</v>
      </c>
      <c r="H268" s="72">
        <v>323</v>
      </c>
      <c r="I268" s="72" t="s">
        <v>737</v>
      </c>
      <c r="J268" s="72" t="s">
        <v>738</v>
      </c>
      <c r="K268" s="74">
        <v>100</v>
      </c>
      <c r="L268" s="75">
        <v>40</v>
      </c>
      <c r="M268" s="76">
        <v>40</v>
      </c>
      <c r="N268" s="72" t="s">
        <v>739</v>
      </c>
      <c r="O268" s="72" t="s">
        <v>72</v>
      </c>
      <c r="P268" s="74">
        <v>4718465</v>
      </c>
      <c r="Q268" s="75">
        <v>4</v>
      </c>
      <c r="R268" s="77">
        <v>44197</v>
      </c>
      <c r="S268" s="78">
        <v>12</v>
      </c>
      <c r="T268" s="71" t="s">
        <v>740</v>
      </c>
      <c r="U268" s="79">
        <v>4</v>
      </c>
      <c r="V268" s="80">
        <v>4</v>
      </c>
      <c r="W268" s="80" t="s">
        <v>741</v>
      </c>
      <c r="X268" s="81">
        <f t="shared" si="19"/>
        <v>1</v>
      </c>
      <c r="Y268" s="74">
        <v>0</v>
      </c>
      <c r="Z268" s="74">
        <v>14718465</v>
      </c>
      <c r="AA268" s="74">
        <v>4718465</v>
      </c>
      <c r="AB268" s="74">
        <v>0</v>
      </c>
      <c r="AC268" s="74">
        <v>0</v>
      </c>
      <c r="AD268" s="74">
        <v>4718465</v>
      </c>
      <c r="AE268" s="113">
        <v>3030500</v>
      </c>
      <c r="AF268" s="81">
        <f t="shared" si="20"/>
        <v>0.64226395660453139</v>
      </c>
      <c r="AG268" s="82">
        <v>0</v>
      </c>
      <c r="AH268" s="84"/>
      <c r="AI268" s="84"/>
      <c r="AJ268" s="83">
        <v>3030500</v>
      </c>
      <c r="AK268" s="81">
        <f t="shared" si="21"/>
        <v>0.64226395660453139</v>
      </c>
      <c r="AL268" s="84"/>
      <c r="AM268" s="85"/>
    </row>
    <row r="269" spans="1:39" x14ac:dyDescent="0.3">
      <c r="A269" s="71" t="s">
        <v>730</v>
      </c>
      <c r="B269" s="72" t="s">
        <v>731</v>
      </c>
      <c r="C269" s="72" t="s">
        <v>732</v>
      </c>
      <c r="D269" s="73" t="s">
        <v>733</v>
      </c>
      <c r="E269" s="73" t="s">
        <v>734</v>
      </c>
      <c r="F269" s="72" t="s">
        <v>735</v>
      </c>
      <c r="G269" s="72" t="s">
        <v>736</v>
      </c>
      <c r="H269" s="72">
        <v>323</v>
      </c>
      <c r="I269" s="72" t="s">
        <v>737</v>
      </c>
      <c r="J269" s="72" t="s">
        <v>738</v>
      </c>
      <c r="K269" s="74">
        <v>100</v>
      </c>
      <c r="L269" s="75">
        <v>40</v>
      </c>
      <c r="M269" s="76">
        <v>40</v>
      </c>
      <c r="N269" s="72" t="s">
        <v>742</v>
      </c>
      <c r="O269" s="72" t="s">
        <v>72</v>
      </c>
      <c r="P269" s="74">
        <v>10000000</v>
      </c>
      <c r="Q269" s="75">
        <v>3</v>
      </c>
      <c r="R269" s="77">
        <v>44197</v>
      </c>
      <c r="S269" s="78">
        <v>12</v>
      </c>
      <c r="T269" s="71" t="s">
        <v>740</v>
      </c>
      <c r="U269" s="79">
        <v>3</v>
      </c>
      <c r="V269" s="80">
        <v>3</v>
      </c>
      <c r="W269" s="80" t="s">
        <v>741</v>
      </c>
      <c r="X269" s="81">
        <f t="shared" ref="X269:X332" si="25">V269/U269</f>
        <v>1</v>
      </c>
      <c r="Y269" s="74">
        <v>0</v>
      </c>
      <c r="Z269" s="74">
        <v>14718465</v>
      </c>
      <c r="AA269" s="74">
        <v>10000000</v>
      </c>
      <c r="AB269" s="74">
        <v>0</v>
      </c>
      <c r="AC269" s="74">
        <v>0</v>
      </c>
      <c r="AD269" s="74">
        <v>10000000</v>
      </c>
      <c r="AE269" s="113">
        <v>10000000</v>
      </c>
      <c r="AF269" s="81">
        <f t="shared" si="20"/>
        <v>1</v>
      </c>
      <c r="AG269" s="82">
        <v>0</v>
      </c>
      <c r="AH269" s="84"/>
      <c r="AI269" s="84"/>
      <c r="AJ269" s="83">
        <v>10000000</v>
      </c>
      <c r="AK269" s="81">
        <f t="shared" si="21"/>
        <v>1</v>
      </c>
      <c r="AL269" s="84"/>
      <c r="AM269" s="85"/>
    </row>
    <row r="270" spans="1:39" x14ac:dyDescent="0.3">
      <c r="A270" s="71" t="s">
        <v>730</v>
      </c>
      <c r="B270" s="72" t="s">
        <v>731</v>
      </c>
      <c r="C270" s="72" t="s">
        <v>67</v>
      </c>
      <c r="D270" s="73" t="s">
        <v>733</v>
      </c>
      <c r="E270" s="73" t="s">
        <v>734</v>
      </c>
      <c r="F270" s="72" t="s">
        <v>735</v>
      </c>
      <c r="G270" s="72" t="s">
        <v>743</v>
      </c>
      <c r="H270" s="72">
        <v>377</v>
      </c>
      <c r="I270" s="72" t="s">
        <v>744</v>
      </c>
      <c r="J270" s="72" t="s">
        <v>745</v>
      </c>
      <c r="K270" s="74">
        <v>1</v>
      </c>
      <c r="L270" s="75">
        <v>0.4</v>
      </c>
      <c r="M270" s="76">
        <v>0.4</v>
      </c>
      <c r="N270" s="72" t="s">
        <v>746</v>
      </c>
      <c r="O270" s="72" t="s">
        <v>72</v>
      </c>
      <c r="P270" s="74">
        <v>10000000</v>
      </c>
      <c r="Q270" s="75">
        <v>8</v>
      </c>
      <c r="R270" s="77">
        <v>44197</v>
      </c>
      <c r="S270" s="78">
        <v>12</v>
      </c>
      <c r="T270" s="71" t="s">
        <v>740</v>
      </c>
      <c r="U270" s="79">
        <v>8</v>
      </c>
      <c r="V270" s="80">
        <v>8</v>
      </c>
      <c r="W270" s="80" t="s">
        <v>747</v>
      </c>
      <c r="X270" s="81">
        <f t="shared" si="25"/>
        <v>1</v>
      </c>
      <c r="Y270" s="74">
        <v>0</v>
      </c>
      <c r="Z270" s="74">
        <v>10000000</v>
      </c>
      <c r="AA270" s="74">
        <v>10000000</v>
      </c>
      <c r="AB270" s="74">
        <v>0</v>
      </c>
      <c r="AC270" s="74">
        <v>0</v>
      </c>
      <c r="AD270" s="74">
        <v>10000000</v>
      </c>
      <c r="AE270" s="113">
        <v>10000000</v>
      </c>
      <c r="AF270" s="81">
        <f t="shared" ref="AF270:AF333" si="26">AE270/AA270</f>
        <v>1</v>
      </c>
      <c r="AG270" s="82">
        <v>0</v>
      </c>
      <c r="AH270" s="84"/>
      <c r="AI270" s="84"/>
      <c r="AJ270" s="83">
        <v>10000000</v>
      </c>
      <c r="AK270" s="81">
        <f t="shared" ref="AK270:AK333" si="27">AJ270/AD270</f>
        <v>1</v>
      </c>
      <c r="AL270" s="84"/>
      <c r="AM270" s="85"/>
    </row>
    <row r="271" spans="1:39" x14ac:dyDescent="0.3">
      <c r="A271" s="71" t="s">
        <v>730</v>
      </c>
      <c r="B271" s="72" t="s">
        <v>731</v>
      </c>
      <c r="C271" s="72" t="s">
        <v>67</v>
      </c>
      <c r="D271" s="73" t="s">
        <v>733</v>
      </c>
      <c r="E271" s="73" t="s">
        <v>734</v>
      </c>
      <c r="F271" s="72" t="s">
        <v>735</v>
      </c>
      <c r="G271" s="72" t="s">
        <v>743</v>
      </c>
      <c r="H271" s="72">
        <v>378</v>
      </c>
      <c r="I271" s="72" t="s">
        <v>748</v>
      </c>
      <c r="J271" s="72" t="s">
        <v>749</v>
      </c>
      <c r="K271" s="74">
        <v>2</v>
      </c>
      <c r="L271" s="75">
        <v>2</v>
      </c>
      <c r="M271" s="76">
        <v>2</v>
      </c>
      <c r="N271" s="72" t="s">
        <v>750</v>
      </c>
      <c r="O271" s="72" t="s">
        <v>72</v>
      </c>
      <c r="P271" s="74">
        <v>20000000</v>
      </c>
      <c r="Q271" s="75">
        <v>6</v>
      </c>
      <c r="R271" s="77">
        <v>44197</v>
      </c>
      <c r="S271" s="78">
        <v>12</v>
      </c>
      <c r="T271" s="71" t="s">
        <v>740</v>
      </c>
      <c r="U271" s="79">
        <v>6</v>
      </c>
      <c r="V271" s="80">
        <v>6</v>
      </c>
      <c r="W271" s="80" t="s">
        <v>751</v>
      </c>
      <c r="X271" s="81">
        <f t="shared" si="25"/>
        <v>1</v>
      </c>
      <c r="Y271" s="74">
        <v>0</v>
      </c>
      <c r="Z271" s="74">
        <v>50000000</v>
      </c>
      <c r="AA271" s="74">
        <v>20000000</v>
      </c>
      <c r="AB271" s="74">
        <v>0</v>
      </c>
      <c r="AC271" s="74">
        <v>0</v>
      </c>
      <c r="AD271" s="74">
        <v>20000000</v>
      </c>
      <c r="AE271" s="113">
        <v>19906416</v>
      </c>
      <c r="AF271" s="81">
        <f t="shared" si="26"/>
        <v>0.99532080000000001</v>
      </c>
      <c r="AG271" s="82">
        <v>0</v>
      </c>
      <c r="AH271" s="84"/>
      <c r="AI271" s="84"/>
      <c r="AJ271" s="83">
        <v>19906416</v>
      </c>
      <c r="AK271" s="81">
        <f t="shared" si="27"/>
        <v>0.99532080000000001</v>
      </c>
      <c r="AL271" s="84"/>
      <c r="AM271" s="85"/>
    </row>
    <row r="272" spans="1:39" x14ac:dyDescent="0.3">
      <c r="A272" s="71" t="s">
        <v>730</v>
      </c>
      <c r="B272" s="72" t="s">
        <v>731</v>
      </c>
      <c r="C272" s="72" t="s">
        <v>67</v>
      </c>
      <c r="D272" s="73" t="s">
        <v>733</v>
      </c>
      <c r="E272" s="73" t="s">
        <v>734</v>
      </c>
      <c r="F272" s="72" t="s">
        <v>735</v>
      </c>
      <c r="G272" s="72" t="s">
        <v>743</v>
      </c>
      <c r="H272" s="72">
        <v>378</v>
      </c>
      <c r="I272" s="72" t="s">
        <v>748</v>
      </c>
      <c r="J272" s="72" t="s">
        <v>749</v>
      </c>
      <c r="K272" s="74">
        <v>2</v>
      </c>
      <c r="L272" s="75">
        <v>2</v>
      </c>
      <c r="M272" s="76">
        <v>2</v>
      </c>
      <c r="N272" s="72" t="s">
        <v>752</v>
      </c>
      <c r="O272" s="72" t="s">
        <v>72</v>
      </c>
      <c r="P272" s="74">
        <v>30000000</v>
      </c>
      <c r="Q272" s="75">
        <v>2</v>
      </c>
      <c r="R272" s="77">
        <v>44197</v>
      </c>
      <c r="S272" s="78">
        <v>12</v>
      </c>
      <c r="T272" s="71" t="s">
        <v>740</v>
      </c>
      <c r="U272" s="79">
        <v>2</v>
      </c>
      <c r="V272" s="80">
        <v>2</v>
      </c>
      <c r="W272" s="80" t="s">
        <v>753</v>
      </c>
      <c r="X272" s="81">
        <f t="shared" si="25"/>
        <v>1</v>
      </c>
      <c r="Y272" s="74">
        <v>0</v>
      </c>
      <c r="Z272" s="74">
        <v>50000000</v>
      </c>
      <c r="AA272" s="74">
        <v>30000000</v>
      </c>
      <c r="AB272" s="74">
        <v>0</v>
      </c>
      <c r="AC272" s="74">
        <v>0</v>
      </c>
      <c r="AD272" s="74">
        <v>30000000</v>
      </c>
      <c r="AE272" s="113">
        <v>30000000</v>
      </c>
      <c r="AF272" s="81">
        <f t="shared" si="26"/>
        <v>1</v>
      </c>
      <c r="AG272" s="82">
        <v>0</v>
      </c>
      <c r="AH272" s="84"/>
      <c r="AI272" s="84"/>
      <c r="AJ272" s="83">
        <v>30000000</v>
      </c>
      <c r="AK272" s="81">
        <f t="shared" si="27"/>
        <v>1</v>
      </c>
      <c r="AL272" s="84"/>
      <c r="AM272" s="85"/>
    </row>
    <row r="273" spans="1:39" x14ac:dyDescent="0.3">
      <c r="A273" s="71" t="s">
        <v>730</v>
      </c>
      <c r="B273" s="72" t="s">
        <v>731</v>
      </c>
      <c r="C273" s="72" t="s">
        <v>67</v>
      </c>
      <c r="D273" s="73" t="s">
        <v>754</v>
      </c>
      <c r="E273" s="73" t="s">
        <v>755</v>
      </c>
      <c r="F273" s="72" t="s">
        <v>756</v>
      </c>
      <c r="G273" s="72" t="s">
        <v>113</v>
      </c>
      <c r="H273" s="72">
        <v>379</v>
      </c>
      <c r="I273" s="72" t="s">
        <v>757</v>
      </c>
      <c r="J273" s="72" t="s">
        <v>758</v>
      </c>
      <c r="K273" s="74">
        <v>58</v>
      </c>
      <c r="L273" s="75">
        <v>10</v>
      </c>
      <c r="M273" s="76">
        <v>10</v>
      </c>
      <c r="N273" s="72" t="s">
        <v>759</v>
      </c>
      <c r="O273" s="72" t="s">
        <v>703</v>
      </c>
      <c r="P273" s="74">
        <v>50000000</v>
      </c>
      <c r="Q273" s="75">
        <v>10</v>
      </c>
      <c r="R273" s="77">
        <v>44197</v>
      </c>
      <c r="S273" s="78">
        <v>12</v>
      </c>
      <c r="T273" s="71" t="s">
        <v>740</v>
      </c>
      <c r="U273" s="79">
        <v>10</v>
      </c>
      <c r="V273" s="80">
        <v>10</v>
      </c>
      <c r="W273" s="80" t="s">
        <v>760</v>
      </c>
      <c r="X273" s="81">
        <f t="shared" si="25"/>
        <v>1</v>
      </c>
      <c r="Y273" s="74">
        <v>0</v>
      </c>
      <c r="Z273" s="74">
        <v>50000000</v>
      </c>
      <c r="AA273" s="74">
        <v>50000000</v>
      </c>
      <c r="AB273" s="74">
        <v>0</v>
      </c>
      <c r="AC273" s="74">
        <v>0</v>
      </c>
      <c r="AD273" s="74">
        <v>50000000</v>
      </c>
      <c r="AE273" s="113">
        <v>50000000</v>
      </c>
      <c r="AF273" s="81">
        <f t="shared" si="26"/>
        <v>1</v>
      </c>
      <c r="AG273" s="82">
        <v>0</v>
      </c>
      <c r="AH273" s="84"/>
      <c r="AI273" s="84"/>
      <c r="AJ273" s="83">
        <v>50000000</v>
      </c>
      <c r="AK273" s="81">
        <f t="shared" si="27"/>
        <v>1</v>
      </c>
      <c r="AL273" s="84"/>
      <c r="AM273" s="85"/>
    </row>
    <row r="274" spans="1:39" x14ac:dyDescent="0.3">
      <c r="A274" s="71" t="s">
        <v>761</v>
      </c>
      <c r="B274" s="72" t="s">
        <v>762</v>
      </c>
      <c r="C274" s="72" t="s">
        <v>763</v>
      </c>
      <c r="D274" s="73" t="s">
        <v>764</v>
      </c>
      <c r="E274" s="73" t="s">
        <v>765</v>
      </c>
      <c r="F274" s="72" t="s">
        <v>766</v>
      </c>
      <c r="G274" s="72" t="s">
        <v>767</v>
      </c>
      <c r="H274" s="72">
        <v>190</v>
      </c>
      <c r="I274" s="72" t="s">
        <v>768</v>
      </c>
      <c r="J274" s="72" t="s">
        <v>769</v>
      </c>
      <c r="K274" s="74">
        <v>3</v>
      </c>
      <c r="L274" s="75">
        <v>1</v>
      </c>
      <c r="M274" s="76">
        <v>1</v>
      </c>
      <c r="N274" s="72" t="s">
        <v>770</v>
      </c>
      <c r="O274" s="72" t="s">
        <v>771</v>
      </c>
      <c r="P274" s="74">
        <v>1700000000</v>
      </c>
      <c r="Q274" s="75">
        <v>1</v>
      </c>
      <c r="R274" s="77">
        <v>44378</v>
      </c>
      <c r="S274" s="78">
        <v>6</v>
      </c>
      <c r="T274" s="71" t="s">
        <v>772</v>
      </c>
      <c r="U274" s="79">
        <v>1</v>
      </c>
      <c r="V274" s="80">
        <v>1</v>
      </c>
      <c r="W274" s="80" t="s">
        <v>773</v>
      </c>
      <c r="X274" s="81">
        <f t="shared" si="25"/>
        <v>1</v>
      </c>
      <c r="Y274" s="74">
        <v>0</v>
      </c>
      <c r="Z274" s="74">
        <v>1700000000</v>
      </c>
      <c r="AA274" s="74">
        <v>1700000000</v>
      </c>
      <c r="AB274" s="74">
        <v>0</v>
      </c>
      <c r="AC274" s="74">
        <v>0</v>
      </c>
      <c r="AD274" s="74">
        <v>1700000000</v>
      </c>
      <c r="AE274" s="113">
        <v>1300000000</v>
      </c>
      <c r="AF274" s="81">
        <f t="shared" si="26"/>
        <v>0.76470588235294112</v>
      </c>
      <c r="AG274" s="82">
        <v>169461953</v>
      </c>
      <c r="AH274" s="84" t="s">
        <v>774</v>
      </c>
      <c r="AI274" s="84"/>
      <c r="AJ274" s="83">
        <v>1469461953</v>
      </c>
      <c r="AK274" s="81">
        <f t="shared" si="27"/>
        <v>0.8643893841176471</v>
      </c>
      <c r="AL274" s="84"/>
      <c r="AM274" s="85"/>
    </row>
    <row r="275" spans="1:39" x14ac:dyDescent="0.3">
      <c r="A275" s="71" t="s">
        <v>761</v>
      </c>
      <c r="B275" s="72" t="s">
        <v>762</v>
      </c>
      <c r="C275" s="72" t="s">
        <v>763</v>
      </c>
      <c r="D275" s="73" t="s">
        <v>775</v>
      </c>
      <c r="E275" s="73" t="s">
        <v>776</v>
      </c>
      <c r="F275" s="72" t="s">
        <v>777</v>
      </c>
      <c r="G275" s="72" t="s">
        <v>778</v>
      </c>
      <c r="H275" s="72">
        <v>196</v>
      </c>
      <c r="I275" s="72" t="s">
        <v>779</v>
      </c>
      <c r="J275" s="72" t="s">
        <v>780</v>
      </c>
      <c r="K275" s="74">
        <v>30000</v>
      </c>
      <c r="L275" s="75">
        <v>12000</v>
      </c>
      <c r="M275" s="76">
        <v>12000</v>
      </c>
      <c r="N275" s="72" t="s">
        <v>781</v>
      </c>
      <c r="O275" s="72" t="s">
        <v>72</v>
      </c>
      <c r="P275" s="74">
        <v>14814741540</v>
      </c>
      <c r="Q275" s="75">
        <v>8500</v>
      </c>
      <c r="R275" s="77">
        <v>44197</v>
      </c>
      <c r="S275" s="78">
        <v>12</v>
      </c>
      <c r="T275" s="71" t="s">
        <v>782</v>
      </c>
      <c r="U275" s="79">
        <v>4100</v>
      </c>
      <c r="V275" s="80">
        <v>4100</v>
      </c>
      <c r="W275" s="80" t="s">
        <v>783</v>
      </c>
      <c r="X275" s="81">
        <f t="shared" si="25"/>
        <v>1</v>
      </c>
      <c r="Y275" s="74">
        <v>0</v>
      </c>
      <c r="Z275" s="74">
        <v>14814741540</v>
      </c>
      <c r="AA275" s="74">
        <v>14814741540</v>
      </c>
      <c r="AB275" s="74">
        <v>0</v>
      </c>
      <c r="AC275" s="74">
        <v>0</v>
      </c>
      <c r="AD275" s="74">
        <v>14814741540</v>
      </c>
      <c r="AE275" s="113">
        <v>14465320051</v>
      </c>
      <c r="AF275" s="81">
        <f t="shared" si="26"/>
        <v>0.97641393283463251</v>
      </c>
      <c r="AG275" s="82">
        <v>8513595207</v>
      </c>
      <c r="AH275" s="84" t="s">
        <v>784</v>
      </c>
      <c r="AI275" s="84">
        <v>449082401</v>
      </c>
      <c r="AJ275" s="83">
        <v>23427997659</v>
      </c>
      <c r="AK275" s="81">
        <f t="shared" si="27"/>
        <v>1.5813976636544143</v>
      </c>
      <c r="AL275" s="84"/>
      <c r="AM275" s="85"/>
    </row>
    <row r="276" spans="1:39" x14ac:dyDescent="0.3">
      <c r="A276" s="71" t="s">
        <v>761</v>
      </c>
      <c r="B276" s="72" t="s">
        <v>762</v>
      </c>
      <c r="C276" s="72" t="s">
        <v>763</v>
      </c>
      <c r="D276" s="73" t="s">
        <v>775</v>
      </c>
      <c r="E276" s="73" t="s">
        <v>776</v>
      </c>
      <c r="F276" s="72" t="s">
        <v>785</v>
      </c>
      <c r="G276" s="72" t="s">
        <v>778</v>
      </c>
      <c r="H276" s="72">
        <v>196</v>
      </c>
      <c r="I276" s="72" t="s">
        <v>779</v>
      </c>
      <c r="J276" s="72" t="s">
        <v>780</v>
      </c>
      <c r="K276" s="74">
        <v>30000</v>
      </c>
      <c r="L276" s="75">
        <v>12000</v>
      </c>
      <c r="M276" s="76">
        <v>12000</v>
      </c>
      <c r="N276" s="72" t="s">
        <v>786</v>
      </c>
      <c r="O276" s="72" t="s">
        <v>72</v>
      </c>
      <c r="P276" s="74">
        <v>760000000</v>
      </c>
      <c r="Q276" s="75">
        <v>1</v>
      </c>
      <c r="R276" s="77">
        <v>44362</v>
      </c>
      <c r="S276" s="78">
        <v>6</v>
      </c>
      <c r="T276" s="71" t="s">
        <v>782</v>
      </c>
      <c r="U276" s="79">
        <v>1</v>
      </c>
      <c r="V276" s="80">
        <v>0</v>
      </c>
      <c r="W276" s="80"/>
      <c r="X276" s="81">
        <f t="shared" si="25"/>
        <v>0</v>
      </c>
      <c r="Y276" s="74">
        <v>0</v>
      </c>
      <c r="Z276" s="74">
        <v>4247293000</v>
      </c>
      <c r="AA276" s="74">
        <v>760000000</v>
      </c>
      <c r="AB276" s="74">
        <v>0</v>
      </c>
      <c r="AC276" s="74">
        <v>0</v>
      </c>
      <c r="AD276" s="74">
        <v>760000000</v>
      </c>
      <c r="AE276" s="113">
        <v>0</v>
      </c>
      <c r="AF276" s="81">
        <f t="shared" si="26"/>
        <v>0</v>
      </c>
      <c r="AG276" s="82"/>
      <c r="AH276" s="84"/>
      <c r="AI276" s="84"/>
      <c r="AJ276" s="83">
        <v>0</v>
      </c>
      <c r="AK276" s="81">
        <f t="shared" si="27"/>
        <v>0</v>
      </c>
      <c r="AL276" s="84"/>
      <c r="AM276" s="85"/>
    </row>
    <row r="277" spans="1:39" x14ac:dyDescent="0.3">
      <c r="A277" s="71" t="s">
        <v>761</v>
      </c>
      <c r="B277" s="72" t="s">
        <v>762</v>
      </c>
      <c r="C277" s="72" t="s">
        <v>763</v>
      </c>
      <c r="D277" s="73" t="s">
        <v>775</v>
      </c>
      <c r="E277" s="73" t="s">
        <v>776</v>
      </c>
      <c r="F277" s="72" t="s">
        <v>785</v>
      </c>
      <c r="G277" s="72" t="s">
        <v>778</v>
      </c>
      <c r="H277" s="72">
        <v>196</v>
      </c>
      <c r="I277" s="72" t="s">
        <v>779</v>
      </c>
      <c r="J277" s="72" t="s">
        <v>780</v>
      </c>
      <c r="K277" s="74">
        <v>30000</v>
      </c>
      <c r="L277" s="75">
        <v>12000</v>
      </c>
      <c r="M277" s="76">
        <v>12000</v>
      </c>
      <c r="N277" s="72" t="s">
        <v>787</v>
      </c>
      <c r="O277" s="72" t="s">
        <v>72</v>
      </c>
      <c r="P277" s="74">
        <v>3487293000</v>
      </c>
      <c r="Q277" s="75">
        <v>150</v>
      </c>
      <c r="R277" s="77">
        <v>44378</v>
      </c>
      <c r="S277" s="78">
        <v>6</v>
      </c>
      <c r="T277" s="71" t="s">
        <v>782</v>
      </c>
      <c r="U277" s="79">
        <v>150</v>
      </c>
      <c r="V277" s="80">
        <v>150</v>
      </c>
      <c r="W277" s="80" t="s">
        <v>788</v>
      </c>
      <c r="X277" s="81">
        <f t="shared" si="25"/>
        <v>1</v>
      </c>
      <c r="Y277" s="74">
        <v>0</v>
      </c>
      <c r="Z277" s="74">
        <v>4247293000</v>
      </c>
      <c r="AA277" s="74">
        <v>3487293000</v>
      </c>
      <c r="AB277" s="74">
        <v>0</v>
      </c>
      <c r="AC277" s="74">
        <v>0</v>
      </c>
      <c r="AD277" s="74">
        <v>3487293000</v>
      </c>
      <c r="AE277" s="113">
        <v>3105762413</v>
      </c>
      <c r="AF277" s="81">
        <f t="shared" si="26"/>
        <v>0.89059405475823228</v>
      </c>
      <c r="AG277" s="82"/>
      <c r="AH277" s="84"/>
      <c r="AI277" s="84"/>
      <c r="AJ277" s="83">
        <v>3105762413</v>
      </c>
      <c r="AK277" s="81">
        <f t="shared" si="27"/>
        <v>0.89059405475823228</v>
      </c>
      <c r="AL277" s="84"/>
      <c r="AM277" s="85"/>
    </row>
    <row r="278" spans="1:39" x14ac:dyDescent="0.3">
      <c r="A278" s="71" t="s">
        <v>761</v>
      </c>
      <c r="B278" s="72" t="s">
        <v>762</v>
      </c>
      <c r="C278" s="72" t="s">
        <v>763</v>
      </c>
      <c r="D278" s="73" t="s">
        <v>775</v>
      </c>
      <c r="E278" s="73" t="s">
        <v>776</v>
      </c>
      <c r="F278" s="72" t="s">
        <v>777</v>
      </c>
      <c r="G278" s="72" t="s">
        <v>789</v>
      </c>
      <c r="H278" s="72">
        <v>197</v>
      </c>
      <c r="I278" s="72" t="s">
        <v>790</v>
      </c>
      <c r="J278" s="72" t="s">
        <v>791</v>
      </c>
      <c r="K278" s="74">
        <v>600</v>
      </c>
      <c r="L278" s="75">
        <v>300</v>
      </c>
      <c r="M278" s="76">
        <v>321</v>
      </c>
      <c r="N278" s="72" t="s">
        <v>792</v>
      </c>
      <c r="O278" s="72" t="s">
        <v>72</v>
      </c>
      <c r="P278" s="74">
        <v>11220266351</v>
      </c>
      <c r="Q278" s="75">
        <v>116</v>
      </c>
      <c r="R278" s="77">
        <v>44197</v>
      </c>
      <c r="S278" s="78">
        <v>12</v>
      </c>
      <c r="T278" s="71" t="s">
        <v>782</v>
      </c>
      <c r="U278" s="79">
        <v>116</v>
      </c>
      <c r="V278" s="80">
        <v>116</v>
      </c>
      <c r="W278" s="80" t="s">
        <v>793</v>
      </c>
      <c r="X278" s="81">
        <f t="shared" si="25"/>
        <v>1</v>
      </c>
      <c r="Y278" s="74">
        <v>0</v>
      </c>
      <c r="Z278" s="74">
        <v>11295550667</v>
      </c>
      <c r="AA278" s="74">
        <v>11220266351</v>
      </c>
      <c r="AB278" s="74">
        <v>0</v>
      </c>
      <c r="AC278" s="74">
        <v>0</v>
      </c>
      <c r="AD278" s="74">
        <v>11220266351</v>
      </c>
      <c r="AE278" s="113">
        <v>11220266351</v>
      </c>
      <c r="AF278" s="81">
        <f t="shared" si="26"/>
        <v>1</v>
      </c>
      <c r="AG278" s="82"/>
      <c r="AH278" s="84"/>
      <c r="AI278" s="84"/>
      <c r="AJ278" s="83">
        <v>11220266351</v>
      </c>
      <c r="AK278" s="81">
        <f t="shared" si="27"/>
        <v>1</v>
      </c>
      <c r="AL278" s="84"/>
      <c r="AM278" s="85"/>
    </row>
    <row r="279" spans="1:39" x14ac:dyDescent="0.3">
      <c r="A279" s="71" t="s">
        <v>761</v>
      </c>
      <c r="B279" s="72" t="s">
        <v>762</v>
      </c>
      <c r="C279" s="72" t="s">
        <v>763</v>
      </c>
      <c r="D279" s="73" t="s">
        <v>775</v>
      </c>
      <c r="E279" s="73" t="s">
        <v>776</v>
      </c>
      <c r="F279" s="72" t="s">
        <v>777</v>
      </c>
      <c r="G279" s="72" t="s">
        <v>789</v>
      </c>
      <c r="H279" s="72">
        <v>197</v>
      </c>
      <c r="I279" s="72" t="s">
        <v>790</v>
      </c>
      <c r="J279" s="72" t="s">
        <v>791</v>
      </c>
      <c r="K279" s="74">
        <v>600</v>
      </c>
      <c r="L279" s="75">
        <v>300</v>
      </c>
      <c r="M279" s="76">
        <v>321</v>
      </c>
      <c r="N279" s="72" t="s">
        <v>794</v>
      </c>
      <c r="O279" s="72" t="s">
        <v>72</v>
      </c>
      <c r="P279" s="74">
        <v>75284316</v>
      </c>
      <c r="Q279" s="75">
        <v>100</v>
      </c>
      <c r="R279" s="77">
        <v>44197</v>
      </c>
      <c r="S279" s="78">
        <v>12</v>
      </c>
      <c r="T279" s="71" t="s">
        <v>782</v>
      </c>
      <c r="U279" s="79">
        <v>100</v>
      </c>
      <c r="V279" s="80">
        <v>100</v>
      </c>
      <c r="W279" s="80" t="s">
        <v>793</v>
      </c>
      <c r="X279" s="81">
        <f t="shared" si="25"/>
        <v>1</v>
      </c>
      <c r="Y279" s="74">
        <v>0</v>
      </c>
      <c r="Z279" s="74">
        <v>11295550667</v>
      </c>
      <c r="AA279" s="74">
        <v>75284316</v>
      </c>
      <c r="AB279" s="74">
        <v>0</v>
      </c>
      <c r="AC279" s="74">
        <v>0</v>
      </c>
      <c r="AD279" s="74">
        <v>75284316</v>
      </c>
      <c r="AE279" s="113">
        <v>75284316</v>
      </c>
      <c r="AF279" s="81">
        <f t="shared" si="26"/>
        <v>1</v>
      </c>
      <c r="AG279" s="82"/>
      <c r="AH279" s="84"/>
      <c r="AI279" s="84"/>
      <c r="AJ279" s="83">
        <v>75284316</v>
      </c>
      <c r="AK279" s="81">
        <f t="shared" si="27"/>
        <v>1</v>
      </c>
      <c r="AL279" s="84"/>
      <c r="AM279" s="85"/>
    </row>
    <row r="280" spans="1:39" x14ac:dyDescent="0.3">
      <c r="A280" s="71" t="s">
        <v>761</v>
      </c>
      <c r="B280" s="72" t="s">
        <v>762</v>
      </c>
      <c r="C280" s="72" t="s">
        <v>763</v>
      </c>
      <c r="D280" s="73" t="s">
        <v>775</v>
      </c>
      <c r="E280" s="73" t="s">
        <v>776</v>
      </c>
      <c r="F280" s="72" t="s">
        <v>777</v>
      </c>
      <c r="G280" s="72" t="s">
        <v>795</v>
      </c>
      <c r="H280" s="72">
        <v>198</v>
      </c>
      <c r="I280" s="72" t="s">
        <v>796</v>
      </c>
      <c r="J280" s="72" t="s">
        <v>797</v>
      </c>
      <c r="K280" s="74">
        <v>3000</v>
      </c>
      <c r="L280" s="75">
        <v>520</v>
      </c>
      <c r="M280" s="76">
        <v>520</v>
      </c>
      <c r="N280" s="72" t="s">
        <v>798</v>
      </c>
      <c r="O280" s="72" t="s">
        <v>72</v>
      </c>
      <c r="P280" s="74">
        <v>599885250</v>
      </c>
      <c r="Q280" s="75">
        <v>300</v>
      </c>
      <c r="R280" s="77">
        <v>44197</v>
      </c>
      <c r="S280" s="78">
        <v>12</v>
      </c>
      <c r="T280" s="71" t="s">
        <v>782</v>
      </c>
      <c r="U280" s="79">
        <v>300</v>
      </c>
      <c r="V280" s="80">
        <v>300</v>
      </c>
      <c r="W280" s="80" t="s">
        <v>799</v>
      </c>
      <c r="X280" s="81">
        <f t="shared" si="25"/>
        <v>1</v>
      </c>
      <c r="Y280" s="74">
        <v>0</v>
      </c>
      <c r="Z280" s="74">
        <v>599885250</v>
      </c>
      <c r="AA280" s="74">
        <v>599885250</v>
      </c>
      <c r="AB280" s="74">
        <v>0</v>
      </c>
      <c r="AC280" s="74">
        <v>0</v>
      </c>
      <c r="AD280" s="74">
        <v>599885250</v>
      </c>
      <c r="AE280" s="113">
        <v>599885250</v>
      </c>
      <c r="AF280" s="81">
        <f t="shared" si="26"/>
        <v>1</v>
      </c>
      <c r="AG280" s="82"/>
      <c r="AH280" s="84" t="s">
        <v>800</v>
      </c>
      <c r="AI280" s="84">
        <v>258763500</v>
      </c>
      <c r="AJ280" s="83">
        <v>858648750</v>
      </c>
      <c r="AK280" s="81">
        <f t="shared" si="27"/>
        <v>1.4313549966431081</v>
      </c>
      <c r="AL280" s="84"/>
      <c r="AM280" s="85"/>
    </row>
    <row r="281" spans="1:39" x14ac:dyDescent="0.3">
      <c r="A281" s="71" t="s">
        <v>761</v>
      </c>
      <c r="B281" s="72" t="s">
        <v>762</v>
      </c>
      <c r="C281" s="72" t="s">
        <v>763</v>
      </c>
      <c r="D281" s="73" t="s">
        <v>764</v>
      </c>
      <c r="E281" s="73" t="s">
        <v>765</v>
      </c>
      <c r="F281" s="72" t="s">
        <v>766</v>
      </c>
      <c r="G281" s="72" t="s">
        <v>801</v>
      </c>
      <c r="H281" s="72">
        <v>204</v>
      </c>
      <c r="I281" s="72" t="s">
        <v>802</v>
      </c>
      <c r="J281" s="72" t="s">
        <v>803</v>
      </c>
      <c r="K281" s="74">
        <v>3</v>
      </c>
      <c r="L281" s="75">
        <v>1</v>
      </c>
      <c r="M281" s="76">
        <v>1</v>
      </c>
      <c r="N281" s="72" t="s">
        <v>804</v>
      </c>
      <c r="O281" s="72" t="s">
        <v>72</v>
      </c>
      <c r="P281" s="74">
        <v>500000000</v>
      </c>
      <c r="Q281" s="75">
        <v>1</v>
      </c>
      <c r="R281" s="77">
        <v>44440</v>
      </c>
      <c r="S281" s="78">
        <v>4</v>
      </c>
      <c r="T281" s="71" t="s">
        <v>772</v>
      </c>
      <c r="U281" s="79">
        <v>1</v>
      </c>
      <c r="V281" s="80">
        <v>1</v>
      </c>
      <c r="W281" s="80" t="s">
        <v>805</v>
      </c>
      <c r="X281" s="81">
        <f t="shared" si="25"/>
        <v>1</v>
      </c>
      <c r="Y281" s="74">
        <v>0</v>
      </c>
      <c r="Z281" s="74">
        <v>500000000</v>
      </c>
      <c r="AA281" s="74">
        <v>500000000</v>
      </c>
      <c r="AB281" s="74">
        <v>0</v>
      </c>
      <c r="AC281" s="74">
        <v>0</v>
      </c>
      <c r="AD281" s="74">
        <v>500000000</v>
      </c>
      <c r="AE281" s="113">
        <v>500000000</v>
      </c>
      <c r="AF281" s="81">
        <f t="shared" si="26"/>
        <v>1</v>
      </c>
      <c r="AG281" s="82"/>
      <c r="AH281" s="84"/>
      <c r="AI281" s="84"/>
      <c r="AJ281" s="83">
        <v>500000000</v>
      </c>
      <c r="AK281" s="81">
        <f t="shared" si="27"/>
        <v>1</v>
      </c>
      <c r="AL281" s="84"/>
      <c r="AM281" s="85"/>
    </row>
    <row r="282" spans="1:39" x14ac:dyDescent="0.3">
      <c r="A282" s="71" t="s">
        <v>761</v>
      </c>
      <c r="B282" s="72" t="s">
        <v>762</v>
      </c>
      <c r="C282" s="72" t="s">
        <v>763</v>
      </c>
      <c r="D282" s="73" t="s">
        <v>764</v>
      </c>
      <c r="E282" s="73" t="s">
        <v>765</v>
      </c>
      <c r="F282" s="72" t="s">
        <v>806</v>
      </c>
      <c r="G282" s="72" t="s">
        <v>807</v>
      </c>
      <c r="H282" s="72">
        <v>250</v>
      </c>
      <c r="I282" s="72" t="s">
        <v>808</v>
      </c>
      <c r="J282" s="72" t="s">
        <v>809</v>
      </c>
      <c r="K282" s="74">
        <v>4</v>
      </c>
      <c r="L282" s="75">
        <v>2</v>
      </c>
      <c r="M282" s="76">
        <v>2</v>
      </c>
      <c r="N282" s="72" t="s">
        <v>810</v>
      </c>
      <c r="O282" s="72" t="s">
        <v>72</v>
      </c>
      <c r="P282" s="74">
        <v>34136298</v>
      </c>
      <c r="Q282" s="75">
        <v>1</v>
      </c>
      <c r="R282" s="77">
        <v>44378</v>
      </c>
      <c r="S282" s="78">
        <v>6</v>
      </c>
      <c r="T282" s="71" t="s">
        <v>782</v>
      </c>
      <c r="U282" s="79">
        <v>1</v>
      </c>
      <c r="V282" s="80">
        <v>1</v>
      </c>
      <c r="W282" s="80" t="s">
        <v>811</v>
      </c>
      <c r="X282" s="81">
        <f t="shared" si="25"/>
        <v>1</v>
      </c>
      <c r="Y282" s="74">
        <v>0</v>
      </c>
      <c r="Z282" s="74">
        <v>2534136298</v>
      </c>
      <c r="AA282" s="74">
        <v>34136298</v>
      </c>
      <c r="AB282" s="74">
        <v>0</v>
      </c>
      <c r="AC282" s="74">
        <v>0</v>
      </c>
      <c r="AD282" s="74">
        <v>34136298</v>
      </c>
      <c r="AE282" s="113">
        <v>34136298</v>
      </c>
      <c r="AF282" s="81">
        <f t="shared" si="26"/>
        <v>1</v>
      </c>
      <c r="AG282" s="82"/>
      <c r="AH282" s="84"/>
      <c r="AI282" s="84"/>
      <c r="AJ282" s="83">
        <v>34136298</v>
      </c>
      <c r="AK282" s="81">
        <f t="shared" si="27"/>
        <v>1</v>
      </c>
      <c r="AL282" s="84"/>
      <c r="AM282" s="85"/>
    </row>
    <row r="283" spans="1:39" x14ac:dyDescent="0.3">
      <c r="A283" s="71" t="s">
        <v>761</v>
      </c>
      <c r="B283" s="72" t="s">
        <v>762</v>
      </c>
      <c r="C283" s="72" t="s">
        <v>763</v>
      </c>
      <c r="D283" s="73" t="s">
        <v>764</v>
      </c>
      <c r="E283" s="73" t="s">
        <v>765</v>
      </c>
      <c r="F283" s="72" t="s">
        <v>806</v>
      </c>
      <c r="G283" s="72" t="s">
        <v>807</v>
      </c>
      <c r="H283" s="72">
        <v>250</v>
      </c>
      <c r="I283" s="72" t="s">
        <v>808</v>
      </c>
      <c r="J283" s="72" t="s">
        <v>809</v>
      </c>
      <c r="K283" s="74">
        <v>4</v>
      </c>
      <c r="L283" s="75">
        <v>2</v>
      </c>
      <c r="M283" s="76">
        <v>2</v>
      </c>
      <c r="N283" s="72" t="s">
        <v>812</v>
      </c>
      <c r="O283" s="72" t="s">
        <v>72</v>
      </c>
      <c r="P283" s="74">
        <v>1000000000</v>
      </c>
      <c r="Q283" s="75">
        <v>1</v>
      </c>
      <c r="R283" s="77">
        <v>44378</v>
      </c>
      <c r="S283" s="78">
        <v>6</v>
      </c>
      <c r="T283" s="71" t="s">
        <v>782</v>
      </c>
      <c r="U283" s="79">
        <v>1</v>
      </c>
      <c r="V283" s="80">
        <v>1</v>
      </c>
      <c r="W283" s="80" t="s">
        <v>811</v>
      </c>
      <c r="X283" s="81">
        <f t="shared" si="25"/>
        <v>1</v>
      </c>
      <c r="Y283" s="74">
        <v>0</v>
      </c>
      <c r="Z283" s="74">
        <v>2534136298</v>
      </c>
      <c r="AA283" s="74">
        <v>1000000000</v>
      </c>
      <c r="AB283" s="74">
        <v>0</v>
      </c>
      <c r="AC283" s="74">
        <v>0</v>
      </c>
      <c r="AD283" s="74">
        <v>1000000000</v>
      </c>
      <c r="AE283" s="113">
        <v>1000000000</v>
      </c>
      <c r="AF283" s="81">
        <f t="shared" si="26"/>
        <v>1</v>
      </c>
      <c r="AG283" s="82">
        <v>1000000000</v>
      </c>
      <c r="AH283" s="84" t="s">
        <v>813</v>
      </c>
      <c r="AI283" s="84"/>
      <c r="AJ283" s="83">
        <v>2000000000</v>
      </c>
      <c r="AK283" s="81">
        <f t="shared" si="27"/>
        <v>2</v>
      </c>
      <c r="AL283" s="84"/>
      <c r="AM283" s="85"/>
    </row>
    <row r="284" spans="1:39" x14ac:dyDescent="0.3">
      <c r="A284" s="71" t="s">
        <v>761</v>
      </c>
      <c r="B284" s="72" t="s">
        <v>762</v>
      </c>
      <c r="C284" s="72" t="s">
        <v>763</v>
      </c>
      <c r="D284" s="73" t="s">
        <v>764</v>
      </c>
      <c r="E284" s="73" t="s">
        <v>765</v>
      </c>
      <c r="F284" s="72" t="s">
        <v>806</v>
      </c>
      <c r="G284" s="72" t="s">
        <v>807</v>
      </c>
      <c r="H284" s="72">
        <v>250</v>
      </c>
      <c r="I284" s="72" t="s">
        <v>808</v>
      </c>
      <c r="J284" s="72" t="s">
        <v>809</v>
      </c>
      <c r="K284" s="74">
        <v>4</v>
      </c>
      <c r="L284" s="75">
        <v>2</v>
      </c>
      <c r="M284" s="76">
        <v>2</v>
      </c>
      <c r="N284" s="72" t="s">
        <v>814</v>
      </c>
      <c r="O284" s="72" t="s">
        <v>72</v>
      </c>
      <c r="P284" s="74">
        <v>1500000000</v>
      </c>
      <c r="Q284" s="75">
        <v>2</v>
      </c>
      <c r="R284" s="77">
        <v>44378</v>
      </c>
      <c r="S284" s="78">
        <v>6</v>
      </c>
      <c r="T284" s="71" t="s">
        <v>782</v>
      </c>
      <c r="U284" s="79">
        <v>1</v>
      </c>
      <c r="V284" s="80">
        <v>1</v>
      </c>
      <c r="W284" s="80" t="s">
        <v>811</v>
      </c>
      <c r="X284" s="81">
        <f t="shared" si="25"/>
        <v>1</v>
      </c>
      <c r="Y284" s="74">
        <v>0</v>
      </c>
      <c r="Z284" s="74">
        <v>2534136298</v>
      </c>
      <c r="AA284" s="74">
        <v>1500000000</v>
      </c>
      <c r="AB284" s="74">
        <v>0</v>
      </c>
      <c r="AC284" s="74">
        <v>0</v>
      </c>
      <c r="AD284" s="74">
        <v>1500000000</v>
      </c>
      <c r="AE284" s="113">
        <v>1499887750</v>
      </c>
      <c r="AF284" s="81">
        <f t="shared" si="26"/>
        <v>0.99992516666666664</v>
      </c>
      <c r="AG284" s="82"/>
      <c r="AH284" s="84"/>
      <c r="AI284" s="84"/>
      <c r="AJ284" s="83">
        <v>1499887750</v>
      </c>
      <c r="AK284" s="81">
        <f t="shared" si="27"/>
        <v>0.99992516666666664</v>
      </c>
      <c r="AL284" s="84"/>
      <c r="AM284" s="85"/>
    </row>
    <row r="285" spans="1:39" x14ac:dyDescent="0.3">
      <c r="A285" s="71" t="s">
        <v>761</v>
      </c>
      <c r="B285" s="72" t="s">
        <v>762</v>
      </c>
      <c r="C285" s="72" t="s">
        <v>763</v>
      </c>
      <c r="D285" s="73" t="s">
        <v>764</v>
      </c>
      <c r="E285" s="73" t="s">
        <v>765</v>
      </c>
      <c r="F285" s="72" t="s">
        <v>815</v>
      </c>
      <c r="G285" s="72" t="s">
        <v>807</v>
      </c>
      <c r="H285" s="72">
        <v>250</v>
      </c>
      <c r="I285" s="72" t="s">
        <v>808</v>
      </c>
      <c r="J285" s="72" t="s">
        <v>809</v>
      </c>
      <c r="K285" s="74">
        <v>4</v>
      </c>
      <c r="L285" s="75">
        <v>2</v>
      </c>
      <c r="M285" s="76">
        <v>2</v>
      </c>
      <c r="N285" s="72" t="s">
        <v>810</v>
      </c>
      <c r="O285" s="72" t="s">
        <v>72</v>
      </c>
      <c r="P285" s="74">
        <v>465863702</v>
      </c>
      <c r="Q285" s="75">
        <v>1</v>
      </c>
      <c r="R285" s="77">
        <v>44378</v>
      </c>
      <c r="S285" s="78">
        <v>6</v>
      </c>
      <c r="T285" s="71" t="s">
        <v>782</v>
      </c>
      <c r="U285" s="79">
        <v>1</v>
      </c>
      <c r="V285" s="80">
        <v>1</v>
      </c>
      <c r="W285" s="80" t="s">
        <v>811</v>
      </c>
      <c r="X285" s="81">
        <f t="shared" si="25"/>
        <v>1</v>
      </c>
      <c r="Y285" s="74">
        <v>0</v>
      </c>
      <c r="Z285" s="74">
        <v>465863702</v>
      </c>
      <c r="AA285" s="74">
        <v>465863702</v>
      </c>
      <c r="AB285" s="74">
        <v>0</v>
      </c>
      <c r="AC285" s="74">
        <v>0</v>
      </c>
      <c r="AD285" s="74">
        <v>465863702</v>
      </c>
      <c r="AE285" s="113">
        <v>402902766</v>
      </c>
      <c r="AF285" s="81">
        <f t="shared" si="26"/>
        <v>0.86485116627523817</v>
      </c>
      <c r="AG285" s="82"/>
      <c r="AH285" s="84"/>
      <c r="AI285" s="84"/>
      <c r="AJ285" s="83">
        <v>402902766</v>
      </c>
      <c r="AK285" s="81">
        <f t="shared" si="27"/>
        <v>0.86485116627523817</v>
      </c>
      <c r="AL285" s="84"/>
      <c r="AM285" s="85"/>
    </row>
    <row r="286" spans="1:39" x14ac:dyDescent="0.3">
      <c r="A286" s="71" t="s">
        <v>761</v>
      </c>
      <c r="B286" s="72" t="s">
        <v>762</v>
      </c>
      <c r="C286" s="72" t="s">
        <v>763</v>
      </c>
      <c r="D286" s="73" t="s">
        <v>764</v>
      </c>
      <c r="E286" s="73" t="s">
        <v>765</v>
      </c>
      <c r="F286" s="72" t="s">
        <v>806</v>
      </c>
      <c r="G286" s="72" t="s">
        <v>807</v>
      </c>
      <c r="H286" s="72">
        <v>251</v>
      </c>
      <c r="I286" s="72" t="s">
        <v>816</v>
      </c>
      <c r="J286" s="72" t="s">
        <v>817</v>
      </c>
      <c r="K286" s="74">
        <v>5000</v>
      </c>
      <c r="L286" s="75">
        <v>2500</v>
      </c>
      <c r="M286" s="76">
        <v>2500</v>
      </c>
      <c r="N286" s="72" t="s">
        <v>818</v>
      </c>
      <c r="O286" s="72" t="s">
        <v>72</v>
      </c>
      <c r="P286" s="74">
        <v>651155342</v>
      </c>
      <c r="Q286" s="75">
        <v>1</v>
      </c>
      <c r="R286" s="77">
        <v>44348</v>
      </c>
      <c r="S286" s="78">
        <v>6</v>
      </c>
      <c r="T286" s="71" t="s">
        <v>782</v>
      </c>
      <c r="U286" s="79">
        <v>1</v>
      </c>
      <c r="V286" s="80">
        <v>1</v>
      </c>
      <c r="W286" s="80" t="s">
        <v>819</v>
      </c>
      <c r="X286" s="81">
        <f t="shared" si="25"/>
        <v>1</v>
      </c>
      <c r="Y286" s="74">
        <v>0</v>
      </c>
      <c r="Z286" s="74">
        <v>2651155342</v>
      </c>
      <c r="AA286" s="74">
        <v>651155342</v>
      </c>
      <c r="AB286" s="74">
        <v>0</v>
      </c>
      <c r="AC286" s="74">
        <v>0</v>
      </c>
      <c r="AD286" s="74">
        <v>651155342</v>
      </c>
      <c r="AE286" s="113">
        <v>622097756</v>
      </c>
      <c r="AF286" s="81">
        <f t="shared" si="26"/>
        <v>0.95537533960675081</v>
      </c>
      <c r="AG286" s="82"/>
      <c r="AH286" s="84"/>
      <c r="AI286" s="84"/>
      <c r="AJ286" s="83">
        <v>622097756</v>
      </c>
      <c r="AK286" s="81">
        <f t="shared" si="27"/>
        <v>0.95537533960675081</v>
      </c>
      <c r="AL286" s="84"/>
      <c r="AM286" s="85"/>
    </row>
    <row r="287" spans="1:39" x14ac:dyDescent="0.3">
      <c r="A287" s="71" t="s">
        <v>761</v>
      </c>
      <c r="B287" s="72" t="s">
        <v>762</v>
      </c>
      <c r="C287" s="72" t="s">
        <v>763</v>
      </c>
      <c r="D287" s="73" t="s">
        <v>764</v>
      </c>
      <c r="E287" s="73" t="s">
        <v>765</v>
      </c>
      <c r="F287" s="72" t="s">
        <v>806</v>
      </c>
      <c r="G287" s="72" t="s">
        <v>807</v>
      </c>
      <c r="H287" s="72">
        <v>251</v>
      </c>
      <c r="I287" s="72" t="s">
        <v>816</v>
      </c>
      <c r="J287" s="72" t="s">
        <v>817</v>
      </c>
      <c r="K287" s="74">
        <v>5000</v>
      </c>
      <c r="L287" s="75">
        <v>2500</v>
      </c>
      <c r="M287" s="76">
        <v>2500</v>
      </c>
      <c r="N287" s="72" t="s">
        <v>820</v>
      </c>
      <c r="O287" s="72" t="s">
        <v>72</v>
      </c>
      <c r="P287" s="74">
        <v>2000000000</v>
      </c>
      <c r="Q287" s="75">
        <v>250</v>
      </c>
      <c r="R287" s="77">
        <v>44348</v>
      </c>
      <c r="S287" s="78">
        <v>6</v>
      </c>
      <c r="T287" s="71" t="s">
        <v>782</v>
      </c>
      <c r="U287" s="79">
        <v>250</v>
      </c>
      <c r="V287" s="80">
        <v>250</v>
      </c>
      <c r="W287" s="80" t="s">
        <v>819</v>
      </c>
      <c r="X287" s="81">
        <f t="shared" si="25"/>
        <v>1</v>
      </c>
      <c r="Y287" s="74">
        <v>0</v>
      </c>
      <c r="Z287" s="74">
        <v>2651155342</v>
      </c>
      <c r="AA287" s="74">
        <v>2000000000</v>
      </c>
      <c r="AB287" s="74">
        <v>0</v>
      </c>
      <c r="AC287" s="74">
        <v>0</v>
      </c>
      <c r="AD287" s="74">
        <v>2000000000</v>
      </c>
      <c r="AE287" s="113">
        <v>1302617928</v>
      </c>
      <c r="AF287" s="81">
        <f t="shared" si="26"/>
        <v>0.65130896400000005</v>
      </c>
      <c r="AG287" s="82"/>
      <c r="AH287" s="84"/>
      <c r="AI287" s="84"/>
      <c r="AJ287" s="83">
        <v>1302617928</v>
      </c>
      <c r="AK287" s="81">
        <f t="shared" si="27"/>
        <v>0.65130896400000005</v>
      </c>
      <c r="AL287" s="84"/>
      <c r="AM287" s="85"/>
    </row>
    <row r="288" spans="1:39" x14ac:dyDescent="0.3">
      <c r="A288" s="71" t="s">
        <v>761</v>
      </c>
      <c r="B288" s="72" t="s">
        <v>762</v>
      </c>
      <c r="C288" s="72" t="s">
        <v>763</v>
      </c>
      <c r="D288" s="73" t="s">
        <v>764</v>
      </c>
      <c r="E288" s="73" t="s">
        <v>765</v>
      </c>
      <c r="F288" s="72" t="s">
        <v>806</v>
      </c>
      <c r="G288" s="72" t="s">
        <v>821</v>
      </c>
      <c r="H288" s="72">
        <v>252</v>
      </c>
      <c r="I288" s="72" t="s">
        <v>822</v>
      </c>
      <c r="J288" s="72" t="s">
        <v>823</v>
      </c>
      <c r="K288" s="74">
        <v>8000</v>
      </c>
      <c r="L288" s="75">
        <v>4500</v>
      </c>
      <c r="M288" s="76">
        <v>7080</v>
      </c>
      <c r="N288" s="72" t="s">
        <v>824</v>
      </c>
      <c r="O288" s="72" t="s">
        <v>72</v>
      </c>
      <c r="P288" s="74">
        <v>3943820172</v>
      </c>
      <c r="Q288" s="75">
        <v>120</v>
      </c>
      <c r="R288" s="77">
        <v>44197</v>
      </c>
      <c r="S288" s="78">
        <v>12</v>
      </c>
      <c r="T288" s="71" t="s">
        <v>782</v>
      </c>
      <c r="U288" s="79">
        <v>120</v>
      </c>
      <c r="V288" s="80">
        <v>120</v>
      </c>
      <c r="W288" s="80" t="s">
        <v>825</v>
      </c>
      <c r="X288" s="81">
        <f t="shared" si="25"/>
        <v>1</v>
      </c>
      <c r="Y288" s="74">
        <v>0</v>
      </c>
      <c r="Z288" s="74">
        <v>7943820172</v>
      </c>
      <c r="AA288" s="74">
        <v>3943820172</v>
      </c>
      <c r="AB288" s="74">
        <v>0</v>
      </c>
      <c r="AC288" s="74">
        <v>0</v>
      </c>
      <c r="AD288" s="74">
        <v>3943820172</v>
      </c>
      <c r="AE288" s="113">
        <v>3172990055</v>
      </c>
      <c r="AF288" s="81">
        <f t="shared" si="26"/>
        <v>0.80454734663799476</v>
      </c>
      <c r="AG288" s="82"/>
      <c r="AH288" s="84"/>
      <c r="AI288" s="84"/>
      <c r="AJ288" s="83">
        <v>3172990055</v>
      </c>
      <c r="AK288" s="81">
        <f t="shared" si="27"/>
        <v>0.80454734663799476</v>
      </c>
      <c r="AL288" s="84"/>
      <c r="AM288" s="85"/>
    </row>
    <row r="289" spans="1:39" x14ac:dyDescent="0.3">
      <c r="A289" s="71" t="s">
        <v>761</v>
      </c>
      <c r="B289" s="72" t="s">
        <v>762</v>
      </c>
      <c r="C289" s="72" t="s">
        <v>763</v>
      </c>
      <c r="D289" s="73" t="s">
        <v>764</v>
      </c>
      <c r="E289" s="73" t="s">
        <v>765</v>
      </c>
      <c r="F289" s="72" t="s">
        <v>806</v>
      </c>
      <c r="G289" s="72" t="s">
        <v>821</v>
      </c>
      <c r="H289" s="72">
        <v>252</v>
      </c>
      <c r="I289" s="72" t="s">
        <v>822</v>
      </c>
      <c r="J289" s="72" t="s">
        <v>823</v>
      </c>
      <c r="K289" s="74">
        <v>8000</v>
      </c>
      <c r="L289" s="75">
        <v>4500</v>
      </c>
      <c r="M289" s="76">
        <v>7080</v>
      </c>
      <c r="N289" s="72" t="s">
        <v>826</v>
      </c>
      <c r="O289" s="72" t="s">
        <v>72</v>
      </c>
      <c r="P289" s="74">
        <v>1000000000</v>
      </c>
      <c r="Q289" s="75">
        <v>200</v>
      </c>
      <c r="R289" s="77">
        <v>44197</v>
      </c>
      <c r="S289" s="78">
        <v>12</v>
      </c>
      <c r="T289" s="71" t="s">
        <v>782</v>
      </c>
      <c r="U289" s="79">
        <v>100</v>
      </c>
      <c r="V289" s="80">
        <v>100</v>
      </c>
      <c r="W289" s="80" t="s">
        <v>827</v>
      </c>
      <c r="X289" s="81">
        <f t="shared" si="25"/>
        <v>1</v>
      </c>
      <c r="Y289" s="74">
        <v>0</v>
      </c>
      <c r="Z289" s="74">
        <v>7943820172</v>
      </c>
      <c r="AA289" s="74">
        <v>1000000000</v>
      </c>
      <c r="AB289" s="74">
        <v>0</v>
      </c>
      <c r="AC289" s="74">
        <v>0</v>
      </c>
      <c r="AD289" s="74">
        <v>1000000000</v>
      </c>
      <c r="AE289" s="113">
        <v>1000000000</v>
      </c>
      <c r="AF289" s="81">
        <f t="shared" si="26"/>
        <v>1</v>
      </c>
      <c r="AG289" s="82"/>
      <c r="AH289" s="84"/>
      <c r="AI289" s="84"/>
      <c r="AJ289" s="83">
        <v>1000000000</v>
      </c>
      <c r="AK289" s="81">
        <f t="shared" si="27"/>
        <v>1</v>
      </c>
      <c r="AL289" s="84"/>
      <c r="AM289" s="85"/>
    </row>
    <row r="290" spans="1:39" x14ac:dyDescent="0.3">
      <c r="A290" s="71" t="s">
        <v>761</v>
      </c>
      <c r="B290" s="72" t="s">
        <v>762</v>
      </c>
      <c r="C290" s="72" t="s">
        <v>763</v>
      </c>
      <c r="D290" s="73" t="s">
        <v>764</v>
      </c>
      <c r="E290" s="73" t="s">
        <v>765</v>
      </c>
      <c r="F290" s="72" t="s">
        <v>806</v>
      </c>
      <c r="G290" s="72" t="s">
        <v>821</v>
      </c>
      <c r="H290" s="72">
        <v>252</v>
      </c>
      <c r="I290" s="72" t="s">
        <v>822</v>
      </c>
      <c r="J290" s="72" t="s">
        <v>823</v>
      </c>
      <c r="K290" s="74">
        <v>8000</v>
      </c>
      <c r="L290" s="75">
        <v>4500</v>
      </c>
      <c r="M290" s="76">
        <v>7080</v>
      </c>
      <c r="N290" s="72" t="s">
        <v>828</v>
      </c>
      <c r="O290" s="72" t="s">
        <v>72</v>
      </c>
      <c r="P290" s="74">
        <v>3000000000</v>
      </c>
      <c r="Q290" s="75">
        <v>1</v>
      </c>
      <c r="R290" s="77">
        <v>44197</v>
      </c>
      <c r="S290" s="78">
        <v>12</v>
      </c>
      <c r="T290" s="71" t="s">
        <v>782</v>
      </c>
      <c r="U290" s="79">
        <v>1</v>
      </c>
      <c r="V290" s="80">
        <v>1</v>
      </c>
      <c r="W290" s="80" t="s">
        <v>827</v>
      </c>
      <c r="X290" s="81">
        <f t="shared" si="25"/>
        <v>1</v>
      </c>
      <c r="Y290" s="74">
        <v>0</v>
      </c>
      <c r="Z290" s="74">
        <v>7943820172</v>
      </c>
      <c r="AA290" s="74">
        <v>3000000000</v>
      </c>
      <c r="AB290" s="74">
        <v>0</v>
      </c>
      <c r="AC290" s="74">
        <v>0</v>
      </c>
      <c r="AD290" s="74">
        <v>3000000000</v>
      </c>
      <c r="AE290" s="113">
        <v>3000000000</v>
      </c>
      <c r="AF290" s="81">
        <f t="shared" si="26"/>
        <v>1</v>
      </c>
      <c r="AG290" s="82"/>
      <c r="AH290" s="84"/>
      <c r="AI290" s="84"/>
      <c r="AJ290" s="83">
        <v>3000000000</v>
      </c>
      <c r="AK290" s="81">
        <f t="shared" si="27"/>
        <v>1</v>
      </c>
      <c r="AL290" s="84"/>
      <c r="AM290" s="85"/>
    </row>
    <row r="291" spans="1:39" x14ac:dyDescent="0.3">
      <c r="A291" s="71" t="s">
        <v>761</v>
      </c>
      <c r="B291" s="72" t="s">
        <v>762</v>
      </c>
      <c r="C291" s="72" t="s">
        <v>763</v>
      </c>
      <c r="D291" s="73" t="s">
        <v>764</v>
      </c>
      <c r="E291" s="73" t="s">
        <v>765</v>
      </c>
      <c r="F291" s="72" t="s">
        <v>815</v>
      </c>
      <c r="G291" s="72" t="s">
        <v>807</v>
      </c>
      <c r="H291" s="72">
        <v>252</v>
      </c>
      <c r="I291" s="72" t="s">
        <v>822</v>
      </c>
      <c r="J291" s="72" t="s">
        <v>823</v>
      </c>
      <c r="K291" s="74">
        <v>8000</v>
      </c>
      <c r="L291" s="75">
        <v>4500</v>
      </c>
      <c r="M291" s="76">
        <v>7080</v>
      </c>
      <c r="N291" s="72" t="s">
        <v>829</v>
      </c>
      <c r="O291" s="72" t="s">
        <v>72</v>
      </c>
      <c r="P291" s="74">
        <v>1600000000</v>
      </c>
      <c r="Q291" s="75">
        <v>500</v>
      </c>
      <c r="R291" s="77">
        <v>44378</v>
      </c>
      <c r="S291" s="78">
        <v>5</v>
      </c>
      <c r="T291" s="71" t="s">
        <v>782</v>
      </c>
      <c r="U291" s="79">
        <v>500</v>
      </c>
      <c r="V291" s="80">
        <v>500</v>
      </c>
      <c r="W291" s="80" t="s">
        <v>830</v>
      </c>
      <c r="X291" s="81">
        <f t="shared" si="25"/>
        <v>1</v>
      </c>
      <c r="Y291" s="74">
        <v>0</v>
      </c>
      <c r="Z291" s="74">
        <v>2100000000</v>
      </c>
      <c r="AA291" s="74">
        <v>1600000000</v>
      </c>
      <c r="AB291" s="74">
        <v>0</v>
      </c>
      <c r="AC291" s="74">
        <v>0</v>
      </c>
      <c r="AD291" s="74">
        <v>1600000000</v>
      </c>
      <c r="AE291" s="113">
        <v>1600000000</v>
      </c>
      <c r="AF291" s="81">
        <f t="shared" si="26"/>
        <v>1</v>
      </c>
      <c r="AG291" s="82"/>
      <c r="AH291" s="84"/>
      <c r="AI291" s="84"/>
      <c r="AJ291" s="83">
        <v>1600000000</v>
      </c>
      <c r="AK291" s="81">
        <f t="shared" si="27"/>
        <v>1</v>
      </c>
      <c r="AL291" s="84"/>
      <c r="AM291" s="85"/>
    </row>
    <row r="292" spans="1:39" x14ac:dyDescent="0.3">
      <c r="A292" s="71" t="s">
        <v>761</v>
      </c>
      <c r="B292" s="72" t="s">
        <v>762</v>
      </c>
      <c r="C292" s="72" t="s">
        <v>763</v>
      </c>
      <c r="D292" s="73" t="s">
        <v>764</v>
      </c>
      <c r="E292" s="73" t="s">
        <v>765</v>
      </c>
      <c r="F292" s="72" t="s">
        <v>815</v>
      </c>
      <c r="G292" s="72" t="s">
        <v>807</v>
      </c>
      <c r="H292" s="72">
        <v>252</v>
      </c>
      <c r="I292" s="72" t="s">
        <v>822</v>
      </c>
      <c r="J292" s="72" t="s">
        <v>823</v>
      </c>
      <c r="K292" s="74">
        <v>8000</v>
      </c>
      <c r="L292" s="75">
        <v>4500</v>
      </c>
      <c r="M292" s="76">
        <v>7080</v>
      </c>
      <c r="N292" s="72" t="s">
        <v>831</v>
      </c>
      <c r="O292" s="72" t="s">
        <v>72</v>
      </c>
      <c r="P292" s="74">
        <v>500000000</v>
      </c>
      <c r="Q292" s="75">
        <v>1</v>
      </c>
      <c r="R292" s="77">
        <v>44197</v>
      </c>
      <c r="S292" s="78">
        <v>12</v>
      </c>
      <c r="T292" s="71" t="s">
        <v>782</v>
      </c>
      <c r="U292" s="79">
        <v>1</v>
      </c>
      <c r="V292" s="80">
        <v>1</v>
      </c>
      <c r="W292" s="80" t="s">
        <v>827</v>
      </c>
      <c r="X292" s="81">
        <f t="shared" si="25"/>
        <v>1</v>
      </c>
      <c r="Y292" s="74">
        <v>0</v>
      </c>
      <c r="Z292" s="74">
        <v>2100000000</v>
      </c>
      <c r="AA292" s="74">
        <v>500000000</v>
      </c>
      <c r="AB292" s="74">
        <v>0</v>
      </c>
      <c r="AC292" s="74">
        <v>0</v>
      </c>
      <c r="AD292" s="74">
        <v>500000000</v>
      </c>
      <c r="AE292" s="113">
        <v>500000000</v>
      </c>
      <c r="AF292" s="81">
        <f t="shared" si="26"/>
        <v>1</v>
      </c>
      <c r="AG292" s="82"/>
      <c r="AH292" s="84"/>
      <c r="AI292" s="84"/>
      <c r="AJ292" s="83">
        <v>500000000</v>
      </c>
      <c r="AK292" s="81">
        <f t="shared" si="27"/>
        <v>1</v>
      </c>
      <c r="AL292" s="84"/>
      <c r="AM292" s="85"/>
    </row>
    <row r="293" spans="1:39" x14ac:dyDescent="0.3">
      <c r="A293" s="71" t="s">
        <v>761</v>
      </c>
      <c r="B293" s="72" t="s">
        <v>762</v>
      </c>
      <c r="C293" s="72" t="s">
        <v>763</v>
      </c>
      <c r="D293" s="73" t="s">
        <v>764</v>
      </c>
      <c r="E293" s="73" t="s">
        <v>765</v>
      </c>
      <c r="F293" s="72" t="s">
        <v>806</v>
      </c>
      <c r="G293" s="72" t="s">
        <v>832</v>
      </c>
      <c r="H293" s="72">
        <v>253</v>
      </c>
      <c r="I293" s="72" t="s">
        <v>833</v>
      </c>
      <c r="J293" s="72" t="s">
        <v>834</v>
      </c>
      <c r="K293" s="74">
        <v>5</v>
      </c>
      <c r="L293" s="75">
        <v>2</v>
      </c>
      <c r="M293" s="76">
        <v>2</v>
      </c>
      <c r="N293" s="72" t="s">
        <v>835</v>
      </c>
      <c r="O293" s="72" t="s">
        <v>72</v>
      </c>
      <c r="P293" s="74">
        <v>1275589184</v>
      </c>
      <c r="Q293" s="75">
        <v>12</v>
      </c>
      <c r="R293" s="77">
        <v>44197</v>
      </c>
      <c r="S293" s="78">
        <v>12</v>
      </c>
      <c r="T293" s="71" t="s">
        <v>782</v>
      </c>
      <c r="U293" s="79">
        <v>12</v>
      </c>
      <c r="V293" s="80">
        <v>12</v>
      </c>
      <c r="W293" s="80" t="s">
        <v>836</v>
      </c>
      <c r="X293" s="81">
        <f t="shared" si="25"/>
        <v>1</v>
      </c>
      <c r="Y293" s="74">
        <v>0</v>
      </c>
      <c r="Z293" s="74">
        <v>1275589184</v>
      </c>
      <c r="AA293" s="74">
        <v>1275589184</v>
      </c>
      <c r="AB293" s="74">
        <v>0</v>
      </c>
      <c r="AC293" s="74">
        <v>0</v>
      </c>
      <c r="AD293" s="74">
        <v>1275589184</v>
      </c>
      <c r="AE293" s="113">
        <v>1179817924</v>
      </c>
      <c r="AF293" s="81">
        <f t="shared" si="26"/>
        <v>0.92491998113398866</v>
      </c>
      <c r="AG293" s="82"/>
      <c r="AH293" s="84"/>
      <c r="AI293" s="84"/>
      <c r="AJ293" s="83">
        <v>1179817924</v>
      </c>
      <c r="AK293" s="81">
        <f t="shared" si="27"/>
        <v>0.92491998113398866</v>
      </c>
      <c r="AL293" s="84"/>
      <c r="AM293" s="85"/>
    </row>
    <row r="294" spans="1:39" x14ac:dyDescent="0.3">
      <c r="A294" s="71" t="s">
        <v>761</v>
      </c>
      <c r="B294" s="72" t="s">
        <v>762</v>
      </c>
      <c r="C294" s="72" t="s">
        <v>763</v>
      </c>
      <c r="D294" s="73" t="s">
        <v>764</v>
      </c>
      <c r="E294" s="73" t="s">
        <v>765</v>
      </c>
      <c r="F294" s="72" t="s">
        <v>815</v>
      </c>
      <c r="G294" s="72" t="s">
        <v>821</v>
      </c>
      <c r="H294" s="72">
        <v>253</v>
      </c>
      <c r="I294" s="72" t="s">
        <v>833</v>
      </c>
      <c r="J294" s="72" t="s">
        <v>834</v>
      </c>
      <c r="K294" s="74">
        <v>5</v>
      </c>
      <c r="L294" s="75">
        <v>2</v>
      </c>
      <c r="M294" s="76">
        <v>2</v>
      </c>
      <c r="N294" s="72" t="s">
        <v>837</v>
      </c>
      <c r="O294" s="72" t="s">
        <v>72</v>
      </c>
      <c r="P294" s="74">
        <v>416584850</v>
      </c>
      <c r="Q294" s="75">
        <v>12</v>
      </c>
      <c r="R294" s="77">
        <v>44378</v>
      </c>
      <c r="S294" s="78">
        <v>5</v>
      </c>
      <c r="T294" s="71" t="s">
        <v>782</v>
      </c>
      <c r="U294" s="79">
        <v>10</v>
      </c>
      <c r="V294" s="80">
        <v>10</v>
      </c>
      <c r="W294" s="80" t="s">
        <v>836</v>
      </c>
      <c r="X294" s="81">
        <f t="shared" si="25"/>
        <v>1</v>
      </c>
      <c r="Y294" s="74">
        <v>0</v>
      </c>
      <c r="Z294" s="74">
        <v>416584850</v>
      </c>
      <c r="AA294" s="74">
        <v>416584850</v>
      </c>
      <c r="AB294" s="74">
        <v>0</v>
      </c>
      <c r="AC294" s="74">
        <v>0</v>
      </c>
      <c r="AD294" s="74">
        <v>416584850</v>
      </c>
      <c r="AE294" s="113">
        <v>416584850</v>
      </c>
      <c r="AF294" s="81">
        <f t="shared" si="26"/>
        <v>1</v>
      </c>
      <c r="AG294" s="82"/>
      <c r="AH294" s="84"/>
      <c r="AI294" s="84"/>
      <c r="AJ294" s="83">
        <v>416584850</v>
      </c>
      <c r="AK294" s="81">
        <f t="shared" si="27"/>
        <v>1</v>
      </c>
      <c r="AL294" s="84"/>
      <c r="AM294" s="85"/>
    </row>
    <row r="295" spans="1:39" x14ac:dyDescent="0.3">
      <c r="A295" s="71" t="s">
        <v>761</v>
      </c>
      <c r="B295" s="72" t="s">
        <v>762</v>
      </c>
      <c r="C295" s="72" t="s">
        <v>763</v>
      </c>
      <c r="D295" s="73" t="s">
        <v>838</v>
      </c>
      <c r="E295" s="73" t="s">
        <v>839</v>
      </c>
      <c r="F295" s="72" t="s">
        <v>840</v>
      </c>
      <c r="G295" s="72" t="s">
        <v>841</v>
      </c>
      <c r="H295" s="72">
        <v>275</v>
      </c>
      <c r="I295" s="72" t="s">
        <v>842</v>
      </c>
      <c r="J295" s="72" t="s">
        <v>843</v>
      </c>
      <c r="K295" s="74">
        <v>4</v>
      </c>
      <c r="L295" s="75">
        <v>1</v>
      </c>
      <c r="M295" s="76">
        <v>1</v>
      </c>
      <c r="N295" s="72" t="s">
        <v>844</v>
      </c>
      <c r="O295" s="72" t="s">
        <v>72</v>
      </c>
      <c r="P295" s="74">
        <v>1000000000</v>
      </c>
      <c r="Q295" s="75">
        <v>1</v>
      </c>
      <c r="R295" s="77">
        <v>44410</v>
      </c>
      <c r="S295" s="78">
        <v>4</v>
      </c>
      <c r="T295" s="71" t="s">
        <v>772</v>
      </c>
      <c r="U295" s="79">
        <v>1</v>
      </c>
      <c r="V295" s="80">
        <v>1</v>
      </c>
      <c r="W295" s="80" t="s">
        <v>845</v>
      </c>
      <c r="X295" s="81">
        <f t="shared" si="25"/>
        <v>1</v>
      </c>
      <c r="Y295" s="74">
        <v>0</v>
      </c>
      <c r="Z295" s="74">
        <v>500000000</v>
      </c>
      <c r="AA295" s="74">
        <v>500000000</v>
      </c>
      <c r="AB295" s="74">
        <v>0</v>
      </c>
      <c r="AC295" s="74">
        <v>0</v>
      </c>
      <c r="AD295" s="74">
        <v>500000000</v>
      </c>
      <c r="AE295" s="113">
        <v>500000000</v>
      </c>
      <c r="AF295" s="81">
        <f t="shared" si="26"/>
        <v>1</v>
      </c>
      <c r="AG295" s="82"/>
      <c r="AH295" s="84" t="s">
        <v>846</v>
      </c>
      <c r="AI295" s="84">
        <v>500000000</v>
      </c>
      <c r="AJ295" s="83">
        <v>1000000000</v>
      </c>
      <c r="AK295" s="81">
        <f t="shared" si="27"/>
        <v>2</v>
      </c>
      <c r="AL295" s="84"/>
      <c r="AM295" s="85"/>
    </row>
    <row r="296" spans="1:39" x14ac:dyDescent="0.3">
      <c r="A296" s="71" t="s">
        <v>761</v>
      </c>
      <c r="B296" s="72" t="s">
        <v>762</v>
      </c>
      <c r="C296" s="72" t="s">
        <v>732</v>
      </c>
      <c r="D296" s="73" t="s">
        <v>764</v>
      </c>
      <c r="E296" s="73" t="s">
        <v>765</v>
      </c>
      <c r="F296" s="72" t="s">
        <v>806</v>
      </c>
      <c r="G296" s="72" t="s">
        <v>821</v>
      </c>
      <c r="H296" s="72">
        <v>320</v>
      </c>
      <c r="I296" s="72" t="s">
        <v>847</v>
      </c>
      <c r="J296" s="72" t="s">
        <v>848</v>
      </c>
      <c r="K296" s="74">
        <v>100</v>
      </c>
      <c r="L296" s="75">
        <v>70</v>
      </c>
      <c r="M296" s="76">
        <v>70</v>
      </c>
      <c r="N296" s="72" t="s">
        <v>849</v>
      </c>
      <c r="O296" s="72" t="s">
        <v>72</v>
      </c>
      <c r="P296" s="74">
        <v>6276000000</v>
      </c>
      <c r="Q296" s="75">
        <v>1</v>
      </c>
      <c r="R296" s="77">
        <v>44197</v>
      </c>
      <c r="S296" s="78">
        <v>12</v>
      </c>
      <c r="T296" s="71" t="s">
        <v>782</v>
      </c>
      <c r="U296" s="79">
        <v>1</v>
      </c>
      <c r="V296" s="80">
        <v>1</v>
      </c>
      <c r="W296" s="80" t="s">
        <v>850</v>
      </c>
      <c r="X296" s="81">
        <f t="shared" si="25"/>
        <v>1</v>
      </c>
      <c r="Y296" s="74">
        <v>0</v>
      </c>
      <c r="Z296" s="74">
        <v>6276000000</v>
      </c>
      <c r="AA296" s="74">
        <v>6276000000</v>
      </c>
      <c r="AB296" s="74">
        <v>0</v>
      </c>
      <c r="AC296" s="74">
        <v>0</v>
      </c>
      <c r="AD296" s="74">
        <v>6276000000</v>
      </c>
      <c r="AE296" s="113">
        <v>5700000000</v>
      </c>
      <c r="AF296" s="81">
        <f t="shared" si="26"/>
        <v>0.90822179732313579</v>
      </c>
      <c r="AG296" s="82"/>
      <c r="AH296" s="84"/>
      <c r="AI296" s="84"/>
      <c r="AJ296" s="83">
        <v>5700000000</v>
      </c>
      <c r="AK296" s="81">
        <f t="shared" si="27"/>
        <v>0.90822179732313579</v>
      </c>
      <c r="AL296" s="84"/>
      <c r="AM296" s="85"/>
    </row>
    <row r="297" spans="1:39" x14ac:dyDescent="0.3">
      <c r="A297" s="71" t="s">
        <v>761</v>
      </c>
      <c r="B297" s="72" t="s">
        <v>762</v>
      </c>
      <c r="C297" s="72" t="s">
        <v>209</v>
      </c>
      <c r="D297" s="73" t="s">
        <v>775</v>
      </c>
      <c r="E297" s="73" t="s">
        <v>851</v>
      </c>
      <c r="F297" s="72" t="s">
        <v>852</v>
      </c>
      <c r="G297" s="72" t="s">
        <v>853</v>
      </c>
      <c r="H297" s="72">
        <v>332</v>
      </c>
      <c r="I297" s="72"/>
      <c r="J297" s="72"/>
      <c r="K297" s="74">
        <v>0</v>
      </c>
      <c r="L297" s="75">
        <v>0</v>
      </c>
      <c r="M297" s="76">
        <v>0</v>
      </c>
      <c r="N297" s="72" t="s">
        <v>854</v>
      </c>
      <c r="O297" s="72" t="s">
        <v>72</v>
      </c>
      <c r="P297" s="74">
        <v>324472670</v>
      </c>
      <c r="Q297" s="75">
        <v>1</v>
      </c>
      <c r="R297" s="77">
        <v>44501</v>
      </c>
      <c r="S297" s="78">
        <v>2</v>
      </c>
      <c r="T297" s="71" t="s">
        <v>782</v>
      </c>
      <c r="U297" s="79">
        <v>1</v>
      </c>
      <c r="V297" s="80">
        <v>1</v>
      </c>
      <c r="W297" s="80"/>
      <c r="X297" s="81">
        <f t="shared" si="25"/>
        <v>1</v>
      </c>
      <c r="Y297" s="74">
        <v>0</v>
      </c>
      <c r="Z297" s="74">
        <v>3244726700</v>
      </c>
      <c r="AA297" s="74">
        <v>324472670</v>
      </c>
      <c r="AB297" s="74">
        <v>0</v>
      </c>
      <c r="AC297" s="74">
        <v>0</v>
      </c>
      <c r="AD297" s="74">
        <v>324472670</v>
      </c>
      <c r="AE297" s="113">
        <v>0</v>
      </c>
      <c r="AF297" s="81">
        <f t="shared" si="26"/>
        <v>0</v>
      </c>
      <c r="AG297" s="82"/>
      <c r="AH297" s="84"/>
      <c r="AI297" s="84"/>
      <c r="AJ297" s="83">
        <v>0</v>
      </c>
      <c r="AK297" s="81">
        <f t="shared" si="27"/>
        <v>0</v>
      </c>
      <c r="AL297" s="84"/>
      <c r="AM297" s="85"/>
    </row>
    <row r="298" spans="1:39" x14ac:dyDescent="0.3">
      <c r="A298" s="71" t="s">
        <v>761</v>
      </c>
      <c r="B298" s="72" t="s">
        <v>762</v>
      </c>
      <c r="C298" s="72" t="s">
        <v>209</v>
      </c>
      <c r="D298" s="73" t="s">
        <v>775</v>
      </c>
      <c r="E298" s="73" t="s">
        <v>851</v>
      </c>
      <c r="F298" s="72" t="s">
        <v>852</v>
      </c>
      <c r="G298" s="72" t="s">
        <v>853</v>
      </c>
      <c r="H298" s="72">
        <v>332</v>
      </c>
      <c r="I298" s="72"/>
      <c r="J298" s="72"/>
      <c r="K298" s="74">
        <v>0</v>
      </c>
      <c r="L298" s="75">
        <v>0</v>
      </c>
      <c r="M298" s="76">
        <v>0</v>
      </c>
      <c r="N298" s="72" t="s">
        <v>855</v>
      </c>
      <c r="O298" s="72" t="s">
        <v>72</v>
      </c>
      <c r="P298" s="74">
        <v>648945340</v>
      </c>
      <c r="Q298" s="75">
        <v>1</v>
      </c>
      <c r="R298" s="77">
        <v>44501</v>
      </c>
      <c r="S298" s="78">
        <v>2</v>
      </c>
      <c r="T298" s="71" t="s">
        <v>782</v>
      </c>
      <c r="U298" s="79">
        <v>1</v>
      </c>
      <c r="V298" s="80">
        <v>0</v>
      </c>
      <c r="W298" s="80"/>
      <c r="X298" s="81">
        <f t="shared" si="25"/>
        <v>0</v>
      </c>
      <c r="Y298" s="74">
        <v>0</v>
      </c>
      <c r="Z298" s="74">
        <v>3244726700</v>
      </c>
      <c r="AA298" s="74">
        <v>648945340</v>
      </c>
      <c r="AB298" s="74">
        <v>0</v>
      </c>
      <c r="AC298" s="74">
        <v>0</v>
      </c>
      <c r="AD298" s="74">
        <v>648945340</v>
      </c>
      <c r="AE298" s="113">
        <v>0</v>
      </c>
      <c r="AF298" s="81">
        <f t="shared" si="26"/>
        <v>0</v>
      </c>
      <c r="AG298" s="82"/>
      <c r="AH298" s="84"/>
      <c r="AI298" s="84"/>
      <c r="AJ298" s="83">
        <v>0</v>
      </c>
      <c r="AK298" s="81">
        <f t="shared" si="27"/>
        <v>0</v>
      </c>
      <c r="AL298" s="84"/>
      <c r="AM298" s="85"/>
    </row>
    <row r="299" spans="1:39" x14ac:dyDescent="0.3">
      <c r="A299" s="71" t="s">
        <v>761</v>
      </c>
      <c r="B299" s="72" t="s">
        <v>762</v>
      </c>
      <c r="C299" s="72" t="s">
        <v>209</v>
      </c>
      <c r="D299" s="73" t="s">
        <v>775</v>
      </c>
      <c r="E299" s="73" t="s">
        <v>851</v>
      </c>
      <c r="F299" s="72" t="s">
        <v>852</v>
      </c>
      <c r="G299" s="72" t="s">
        <v>853</v>
      </c>
      <c r="H299" s="72">
        <v>332</v>
      </c>
      <c r="I299" s="72"/>
      <c r="J299" s="72"/>
      <c r="K299" s="74">
        <v>0</v>
      </c>
      <c r="L299" s="75">
        <v>0</v>
      </c>
      <c r="M299" s="76">
        <v>0</v>
      </c>
      <c r="N299" s="72" t="s">
        <v>856</v>
      </c>
      <c r="O299" s="72" t="s">
        <v>72</v>
      </c>
      <c r="P299" s="74">
        <v>227130869</v>
      </c>
      <c r="Q299" s="75">
        <v>1</v>
      </c>
      <c r="R299" s="77">
        <v>44501</v>
      </c>
      <c r="S299" s="78">
        <v>2</v>
      </c>
      <c r="T299" s="71" t="s">
        <v>782</v>
      </c>
      <c r="U299" s="79">
        <v>1</v>
      </c>
      <c r="V299" s="80">
        <v>0</v>
      </c>
      <c r="W299" s="80"/>
      <c r="X299" s="81">
        <f t="shared" si="25"/>
        <v>0</v>
      </c>
      <c r="Y299" s="74">
        <v>0</v>
      </c>
      <c r="Z299" s="74">
        <v>3244726700</v>
      </c>
      <c r="AA299" s="74">
        <v>227130869</v>
      </c>
      <c r="AB299" s="74">
        <v>0</v>
      </c>
      <c r="AC299" s="74">
        <v>0</v>
      </c>
      <c r="AD299" s="74">
        <v>227130869</v>
      </c>
      <c r="AE299" s="113">
        <v>0</v>
      </c>
      <c r="AF299" s="81">
        <f t="shared" si="26"/>
        <v>0</v>
      </c>
      <c r="AG299" s="82"/>
      <c r="AH299" s="84"/>
      <c r="AI299" s="84"/>
      <c r="AJ299" s="83">
        <v>0</v>
      </c>
      <c r="AK299" s="81">
        <f t="shared" si="27"/>
        <v>0</v>
      </c>
      <c r="AL299" s="84"/>
      <c r="AM299" s="85"/>
    </row>
    <row r="300" spans="1:39" x14ac:dyDescent="0.3">
      <c r="A300" s="71" t="s">
        <v>761</v>
      </c>
      <c r="B300" s="72" t="s">
        <v>762</v>
      </c>
      <c r="C300" s="72" t="s">
        <v>209</v>
      </c>
      <c r="D300" s="73" t="s">
        <v>775</v>
      </c>
      <c r="E300" s="73" t="s">
        <v>851</v>
      </c>
      <c r="F300" s="72" t="s">
        <v>852</v>
      </c>
      <c r="G300" s="72" t="s">
        <v>853</v>
      </c>
      <c r="H300" s="72">
        <v>332</v>
      </c>
      <c r="I300" s="72"/>
      <c r="J300" s="72"/>
      <c r="K300" s="74">
        <v>0</v>
      </c>
      <c r="L300" s="75">
        <v>0</v>
      </c>
      <c r="M300" s="76">
        <v>0</v>
      </c>
      <c r="N300" s="72" t="s">
        <v>857</v>
      </c>
      <c r="O300" s="72" t="s">
        <v>72</v>
      </c>
      <c r="P300" s="74">
        <v>2044177821</v>
      </c>
      <c r="Q300" s="75">
        <v>1</v>
      </c>
      <c r="R300" s="77">
        <v>44501</v>
      </c>
      <c r="S300" s="78">
        <v>2</v>
      </c>
      <c r="T300" s="71" t="s">
        <v>782</v>
      </c>
      <c r="U300" s="79">
        <v>1</v>
      </c>
      <c r="V300" s="80">
        <v>0</v>
      </c>
      <c r="W300" s="80"/>
      <c r="X300" s="81">
        <f t="shared" si="25"/>
        <v>0</v>
      </c>
      <c r="Y300" s="74">
        <v>0</v>
      </c>
      <c r="Z300" s="74">
        <v>3244726700</v>
      </c>
      <c r="AA300" s="74">
        <v>2044177821</v>
      </c>
      <c r="AB300" s="74">
        <v>0</v>
      </c>
      <c r="AC300" s="74">
        <v>0</v>
      </c>
      <c r="AD300" s="74">
        <v>2044177821</v>
      </c>
      <c r="AE300" s="113">
        <v>0</v>
      </c>
      <c r="AF300" s="81">
        <f t="shared" si="26"/>
        <v>0</v>
      </c>
      <c r="AG300" s="82"/>
      <c r="AH300" s="84"/>
      <c r="AI300" s="84"/>
      <c r="AJ300" s="83">
        <v>0</v>
      </c>
      <c r="AK300" s="81">
        <f t="shared" si="27"/>
        <v>0</v>
      </c>
      <c r="AL300" s="84"/>
      <c r="AM300" s="85"/>
    </row>
    <row r="301" spans="1:39" ht="12.75" customHeight="1" x14ac:dyDescent="0.3">
      <c r="A301" s="71" t="s">
        <v>858</v>
      </c>
      <c r="B301" s="72" t="s">
        <v>859</v>
      </c>
      <c r="C301" s="72" t="s">
        <v>732</v>
      </c>
      <c r="D301" s="73" t="str">
        <f t="shared" ref="D301:D361" si="28">MID(G301,1,2)</f>
        <v>32</v>
      </c>
      <c r="E301" s="73" t="str">
        <f t="shared" ref="E301:E361" si="29">MID(G301,1,4)</f>
        <v>3202</v>
      </c>
      <c r="F301" s="72" t="s">
        <v>860</v>
      </c>
      <c r="G301" s="72" t="s">
        <v>861</v>
      </c>
      <c r="H301" s="72">
        <v>278</v>
      </c>
      <c r="I301" s="72" t="s">
        <v>862</v>
      </c>
      <c r="J301" s="72" t="s">
        <v>863</v>
      </c>
      <c r="K301" s="74">
        <v>150</v>
      </c>
      <c r="L301" s="75">
        <v>51</v>
      </c>
      <c r="M301" s="76">
        <v>51</v>
      </c>
      <c r="N301" s="72" t="s">
        <v>864</v>
      </c>
      <c r="O301" s="72" t="s">
        <v>865</v>
      </c>
      <c r="P301" s="74">
        <v>200000000</v>
      </c>
      <c r="Q301" s="75">
        <v>51</v>
      </c>
      <c r="R301" s="77">
        <v>44197</v>
      </c>
      <c r="S301" s="78">
        <v>12</v>
      </c>
      <c r="T301" s="71" t="s">
        <v>866</v>
      </c>
      <c r="U301" s="79">
        <v>51</v>
      </c>
      <c r="V301" s="80">
        <v>51</v>
      </c>
      <c r="W301" s="102" t="s">
        <v>867</v>
      </c>
      <c r="X301" s="81">
        <f t="shared" si="25"/>
        <v>1</v>
      </c>
      <c r="Y301" s="74">
        <v>0</v>
      </c>
      <c r="Z301" s="74">
        <v>200000000</v>
      </c>
      <c r="AA301" s="74">
        <v>200000000</v>
      </c>
      <c r="AB301" s="74">
        <v>0</v>
      </c>
      <c r="AC301" s="74">
        <v>0</v>
      </c>
      <c r="AD301" s="74">
        <v>200000000</v>
      </c>
      <c r="AE301" s="113">
        <v>200000000</v>
      </c>
      <c r="AF301" s="81">
        <f t="shared" si="26"/>
        <v>1</v>
      </c>
      <c r="AG301" s="82">
        <v>0</v>
      </c>
      <c r="AH301" s="82">
        <v>0</v>
      </c>
      <c r="AI301" s="82">
        <v>0</v>
      </c>
      <c r="AJ301" s="83">
        <f t="shared" ref="AJ301:AJ361" si="30">AE301+AG301+AI301</f>
        <v>200000000</v>
      </c>
      <c r="AK301" s="81">
        <f t="shared" si="27"/>
        <v>1</v>
      </c>
      <c r="AL301" s="84"/>
      <c r="AM301" s="85"/>
    </row>
    <row r="302" spans="1:39" ht="12.75" customHeight="1" x14ac:dyDescent="0.3">
      <c r="A302" s="71" t="s">
        <v>858</v>
      </c>
      <c r="B302" s="72" t="s">
        <v>859</v>
      </c>
      <c r="C302" s="72" t="s">
        <v>732</v>
      </c>
      <c r="D302" s="73" t="str">
        <f t="shared" si="28"/>
        <v>32</v>
      </c>
      <c r="E302" s="73" t="str">
        <f t="shared" si="29"/>
        <v>3202</v>
      </c>
      <c r="F302" s="72" t="s">
        <v>868</v>
      </c>
      <c r="G302" s="72" t="s">
        <v>869</v>
      </c>
      <c r="H302" s="72">
        <v>279</v>
      </c>
      <c r="I302" s="72" t="s">
        <v>870</v>
      </c>
      <c r="J302" s="72" t="s">
        <v>871</v>
      </c>
      <c r="K302" s="74">
        <v>6</v>
      </c>
      <c r="L302" s="75">
        <v>2</v>
      </c>
      <c r="M302" s="76">
        <v>2</v>
      </c>
      <c r="N302" s="72" t="s">
        <v>872</v>
      </c>
      <c r="O302" s="72" t="s">
        <v>72</v>
      </c>
      <c r="P302" s="74">
        <v>50000000</v>
      </c>
      <c r="Q302" s="75">
        <v>2</v>
      </c>
      <c r="R302" s="77">
        <v>44197</v>
      </c>
      <c r="S302" s="78">
        <v>12</v>
      </c>
      <c r="T302" s="71" t="s">
        <v>866</v>
      </c>
      <c r="U302" s="79">
        <v>2</v>
      </c>
      <c r="V302" s="80">
        <v>2</v>
      </c>
      <c r="W302" s="80" t="s">
        <v>873</v>
      </c>
      <c r="X302" s="81">
        <f t="shared" si="25"/>
        <v>1</v>
      </c>
      <c r="Y302" s="74">
        <v>0</v>
      </c>
      <c r="Z302" s="74">
        <v>735107408</v>
      </c>
      <c r="AA302" s="74">
        <v>50000000</v>
      </c>
      <c r="AB302" s="74">
        <v>0</v>
      </c>
      <c r="AC302" s="74">
        <v>0</v>
      </c>
      <c r="AD302" s="74">
        <v>50000000</v>
      </c>
      <c r="AE302" s="113">
        <v>0</v>
      </c>
      <c r="AF302" s="81">
        <f t="shared" si="26"/>
        <v>0</v>
      </c>
      <c r="AG302" s="82">
        <v>0</v>
      </c>
      <c r="AH302" s="82">
        <v>0</v>
      </c>
      <c r="AI302" s="82">
        <v>0</v>
      </c>
      <c r="AJ302" s="83">
        <f t="shared" si="30"/>
        <v>0</v>
      </c>
      <c r="AK302" s="81">
        <f t="shared" si="27"/>
        <v>0</v>
      </c>
      <c r="AL302" s="84"/>
      <c r="AM302" s="85"/>
    </row>
    <row r="303" spans="1:39" ht="12.75" customHeight="1" x14ac:dyDescent="0.3">
      <c r="A303" s="71" t="s">
        <v>858</v>
      </c>
      <c r="B303" s="72" t="s">
        <v>859</v>
      </c>
      <c r="C303" s="72" t="s">
        <v>732</v>
      </c>
      <c r="D303" s="73" t="str">
        <f t="shared" si="28"/>
        <v>32</v>
      </c>
      <c r="E303" s="73" t="str">
        <f t="shared" si="29"/>
        <v>3202</v>
      </c>
      <c r="F303" s="72" t="s">
        <v>868</v>
      </c>
      <c r="G303" s="72" t="s">
        <v>869</v>
      </c>
      <c r="H303" s="72">
        <v>279</v>
      </c>
      <c r="I303" s="72" t="s">
        <v>870</v>
      </c>
      <c r="J303" s="72" t="s">
        <v>871</v>
      </c>
      <c r="K303" s="74">
        <v>6</v>
      </c>
      <c r="L303" s="75">
        <v>2</v>
      </c>
      <c r="M303" s="76">
        <v>2</v>
      </c>
      <c r="N303" s="72" t="s">
        <v>874</v>
      </c>
      <c r="O303" s="72" t="s">
        <v>72</v>
      </c>
      <c r="P303" s="74">
        <v>499603610</v>
      </c>
      <c r="Q303" s="75">
        <v>2</v>
      </c>
      <c r="R303" s="77">
        <v>44197</v>
      </c>
      <c r="S303" s="78">
        <v>12</v>
      </c>
      <c r="T303" s="71" t="s">
        <v>866</v>
      </c>
      <c r="U303" s="79">
        <v>2</v>
      </c>
      <c r="V303" s="80">
        <v>2</v>
      </c>
      <c r="W303" s="80" t="s">
        <v>875</v>
      </c>
      <c r="X303" s="81">
        <f t="shared" si="25"/>
        <v>1</v>
      </c>
      <c r="Y303" s="74">
        <v>0</v>
      </c>
      <c r="Z303" s="74">
        <v>735107408</v>
      </c>
      <c r="AA303" s="74">
        <v>499603610</v>
      </c>
      <c r="AB303" s="74">
        <v>0</v>
      </c>
      <c r="AC303" s="74">
        <v>0</v>
      </c>
      <c r="AD303" s="74">
        <v>499603610</v>
      </c>
      <c r="AE303" s="113">
        <v>392039034</v>
      </c>
      <c r="AF303" s="81">
        <f t="shared" si="26"/>
        <v>0.78470016259490194</v>
      </c>
      <c r="AG303" s="82">
        <v>0</v>
      </c>
      <c r="AH303" s="82">
        <v>0</v>
      </c>
      <c r="AI303" s="82">
        <v>0</v>
      </c>
      <c r="AJ303" s="83">
        <f t="shared" si="30"/>
        <v>392039034</v>
      </c>
      <c r="AK303" s="81">
        <f t="shared" si="27"/>
        <v>0.78470016259490194</v>
      </c>
      <c r="AL303" s="84"/>
      <c r="AM303" s="85"/>
    </row>
    <row r="304" spans="1:39" ht="12.75" customHeight="1" x14ac:dyDescent="0.3">
      <c r="A304" s="71" t="s">
        <v>858</v>
      </c>
      <c r="B304" s="72" t="s">
        <v>859</v>
      </c>
      <c r="C304" s="72" t="s">
        <v>732</v>
      </c>
      <c r="D304" s="73" t="str">
        <f t="shared" si="28"/>
        <v>32</v>
      </c>
      <c r="E304" s="73" t="str">
        <f t="shared" si="29"/>
        <v>3202</v>
      </c>
      <c r="F304" s="72" t="s">
        <v>868</v>
      </c>
      <c r="G304" s="72" t="s">
        <v>869</v>
      </c>
      <c r="H304" s="72">
        <v>279</v>
      </c>
      <c r="I304" s="72" t="s">
        <v>870</v>
      </c>
      <c r="J304" s="72" t="s">
        <v>871</v>
      </c>
      <c r="K304" s="74">
        <v>6</v>
      </c>
      <c r="L304" s="75">
        <v>2</v>
      </c>
      <c r="M304" s="76">
        <v>2</v>
      </c>
      <c r="N304" s="72" t="s">
        <v>876</v>
      </c>
      <c r="O304" s="72" t="s">
        <v>72</v>
      </c>
      <c r="P304" s="74">
        <v>185503798</v>
      </c>
      <c r="Q304" s="75">
        <v>1</v>
      </c>
      <c r="R304" s="77">
        <v>44197</v>
      </c>
      <c r="S304" s="78">
        <v>12</v>
      </c>
      <c r="T304" s="71" t="s">
        <v>866</v>
      </c>
      <c r="U304" s="79">
        <v>1</v>
      </c>
      <c r="V304" s="80">
        <v>1</v>
      </c>
      <c r="W304" s="80" t="s">
        <v>877</v>
      </c>
      <c r="X304" s="81">
        <f t="shared" si="25"/>
        <v>1</v>
      </c>
      <c r="Y304" s="74">
        <v>0</v>
      </c>
      <c r="Z304" s="74">
        <v>735107408</v>
      </c>
      <c r="AA304" s="74">
        <v>185503798</v>
      </c>
      <c r="AB304" s="74">
        <v>0</v>
      </c>
      <c r="AC304" s="74">
        <v>0</v>
      </c>
      <c r="AD304" s="74">
        <v>185503798</v>
      </c>
      <c r="AE304" s="113">
        <v>0</v>
      </c>
      <c r="AF304" s="81">
        <f t="shared" si="26"/>
        <v>0</v>
      </c>
      <c r="AG304" s="82">
        <v>0</v>
      </c>
      <c r="AH304" s="82">
        <v>0</v>
      </c>
      <c r="AI304" s="82">
        <v>0</v>
      </c>
      <c r="AJ304" s="83">
        <f t="shared" si="30"/>
        <v>0</v>
      </c>
      <c r="AK304" s="81">
        <f t="shared" si="27"/>
        <v>0</v>
      </c>
      <c r="AL304" s="84"/>
      <c r="AM304" s="85"/>
    </row>
    <row r="305" spans="1:39" ht="12.75" customHeight="1" x14ac:dyDescent="0.3">
      <c r="A305" s="71" t="s">
        <v>858</v>
      </c>
      <c r="B305" s="72" t="s">
        <v>859</v>
      </c>
      <c r="C305" s="72" t="s">
        <v>732</v>
      </c>
      <c r="D305" s="73" t="str">
        <f t="shared" si="28"/>
        <v>32</v>
      </c>
      <c r="E305" s="73" t="str">
        <f t="shared" si="29"/>
        <v>3202</v>
      </c>
      <c r="F305" s="72" t="s">
        <v>878</v>
      </c>
      <c r="G305" s="72" t="s">
        <v>879</v>
      </c>
      <c r="H305" s="72">
        <v>280</v>
      </c>
      <c r="I305" s="72" t="s">
        <v>880</v>
      </c>
      <c r="J305" s="72" t="s">
        <v>881</v>
      </c>
      <c r="K305" s="74">
        <v>2</v>
      </c>
      <c r="L305" s="75">
        <v>2</v>
      </c>
      <c r="M305" s="76">
        <v>2</v>
      </c>
      <c r="N305" s="72" t="s">
        <v>882</v>
      </c>
      <c r="O305" s="72" t="s">
        <v>771</v>
      </c>
      <c r="P305" s="74">
        <v>412403942</v>
      </c>
      <c r="Q305" s="75">
        <v>2</v>
      </c>
      <c r="R305" s="77">
        <v>44197</v>
      </c>
      <c r="S305" s="78">
        <v>12</v>
      </c>
      <c r="T305" s="71" t="s">
        <v>883</v>
      </c>
      <c r="U305" s="79">
        <v>2</v>
      </c>
      <c r="V305" s="80">
        <v>2</v>
      </c>
      <c r="W305" s="80" t="s">
        <v>884</v>
      </c>
      <c r="X305" s="81">
        <f t="shared" si="25"/>
        <v>1</v>
      </c>
      <c r="Y305" s="74">
        <v>0</v>
      </c>
      <c r="Z305" s="74">
        <v>412403941</v>
      </c>
      <c r="AA305" s="74">
        <v>412403941</v>
      </c>
      <c r="AB305" s="74">
        <v>0</v>
      </c>
      <c r="AC305" s="74">
        <v>0</v>
      </c>
      <c r="AD305" s="74">
        <v>412403941</v>
      </c>
      <c r="AE305" s="113">
        <v>412403941</v>
      </c>
      <c r="AF305" s="81">
        <f t="shared" si="26"/>
        <v>1</v>
      </c>
      <c r="AG305" s="82">
        <v>0</v>
      </c>
      <c r="AH305" s="82">
        <v>0</v>
      </c>
      <c r="AI305" s="82">
        <v>0</v>
      </c>
      <c r="AJ305" s="83">
        <f t="shared" si="30"/>
        <v>412403941</v>
      </c>
      <c r="AK305" s="81">
        <f t="shared" si="27"/>
        <v>1</v>
      </c>
      <c r="AL305" s="84"/>
      <c r="AM305" s="85"/>
    </row>
    <row r="306" spans="1:39" ht="12.75" customHeight="1" x14ac:dyDescent="0.3">
      <c r="A306" s="71" t="s">
        <v>858</v>
      </c>
      <c r="B306" s="72" t="s">
        <v>859</v>
      </c>
      <c r="C306" s="72" t="s">
        <v>732</v>
      </c>
      <c r="D306" s="73" t="str">
        <f t="shared" si="28"/>
        <v>32</v>
      </c>
      <c r="E306" s="73" t="str">
        <f t="shared" si="29"/>
        <v>3202</v>
      </c>
      <c r="F306" s="72" t="s">
        <v>885</v>
      </c>
      <c r="G306" s="72" t="s">
        <v>861</v>
      </c>
      <c r="H306" s="72">
        <v>281</v>
      </c>
      <c r="I306" s="72" t="s">
        <v>886</v>
      </c>
      <c r="J306" s="72" t="s">
        <v>887</v>
      </c>
      <c r="K306" s="74">
        <v>4</v>
      </c>
      <c r="L306" s="75">
        <v>0.5</v>
      </c>
      <c r="M306" s="76">
        <v>0.5</v>
      </c>
      <c r="N306" s="72" t="s">
        <v>888</v>
      </c>
      <c r="O306" s="72" t="s">
        <v>771</v>
      </c>
      <c r="P306" s="74">
        <v>67000000</v>
      </c>
      <c r="Q306" s="75">
        <v>4</v>
      </c>
      <c r="R306" s="77">
        <v>44197</v>
      </c>
      <c r="S306" s="78">
        <v>12</v>
      </c>
      <c r="T306" s="71" t="s">
        <v>889</v>
      </c>
      <c r="U306" s="79">
        <v>4</v>
      </c>
      <c r="V306" s="80">
        <v>4</v>
      </c>
      <c r="W306" s="80" t="s">
        <v>890</v>
      </c>
      <c r="X306" s="81">
        <f t="shared" si="25"/>
        <v>1</v>
      </c>
      <c r="Y306" s="74">
        <v>0</v>
      </c>
      <c r="Z306" s="74">
        <v>334426676</v>
      </c>
      <c r="AA306" s="74">
        <v>67000000</v>
      </c>
      <c r="AB306" s="74">
        <v>0</v>
      </c>
      <c r="AC306" s="74">
        <v>0</v>
      </c>
      <c r="AD306" s="74">
        <v>67000000</v>
      </c>
      <c r="AE306" s="113">
        <v>67000000</v>
      </c>
      <c r="AF306" s="81">
        <f t="shared" si="26"/>
        <v>1</v>
      </c>
      <c r="AG306" s="82">
        <v>0</v>
      </c>
      <c r="AH306" s="82">
        <v>0</v>
      </c>
      <c r="AI306" s="82">
        <v>0</v>
      </c>
      <c r="AJ306" s="83">
        <f t="shared" si="30"/>
        <v>67000000</v>
      </c>
      <c r="AK306" s="81">
        <f t="shared" si="27"/>
        <v>1</v>
      </c>
      <c r="AL306" s="84"/>
      <c r="AM306" s="85"/>
    </row>
    <row r="307" spans="1:39" ht="12.75" customHeight="1" x14ac:dyDescent="0.3">
      <c r="A307" s="71" t="s">
        <v>858</v>
      </c>
      <c r="B307" s="72" t="s">
        <v>859</v>
      </c>
      <c r="C307" s="72" t="s">
        <v>732</v>
      </c>
      <c r="D307" s="73" t="str">
        <f t="shared" si="28"/>
        <v>32</v>
      </c>
      <c r="E307" s="73" t="str">
        <f t="shared" si="29"/>
        <v>3202</v>
      </c>
      <c r="F307" s="72" t="s">
        <v>885</v>
      </c>
      <c r="G307" s="72" t="s">
        <v>861</v>
      </c>
      <c r="H307" s="72">
        <v>281</v>
      </c>
      <c r="I307" s="72" t="s">
        <v>886</v>
      </c>
      <c r="J307" s="72" t="s">
        <v>887</v>
      </c>
      <c r="K307" s="74">
        <v>4</v>
      </c>
      <c r="L307" s="75">
        <v>0.5</v>
      </c>
      <c r="M307" s="76">
        <v>0.5</v>
      </c>
      <c r="N307" s="72" t="s">
        <v>891</v>
      </c>
      <c r="O307" s="72" t="s">
        <v>771</v>
      </c>
      <c r="P307" s="74">
        <v>17000000</v>
      </c>
      <c r="Q307" s="75">
        <v>1</v>
      </c>
      <c r="R307" s="77">
        <v>44197</v>
      </c>
      <c r="S307" s="78">
        <v>12</v>
      </c>
      <c r="T307" s="71" t="s">
        <v>889</v>
      </c>
      <c r="U307" s="79">
        <v>1</v>
      </c>
      <c r="V307" s="80">
        <v>1</v>
      </c>
      <c r="W307" s="80" t="s">
        <v>892</v>
      </c>
      <c r="X307" s="81">
        <f t="shared" si="25"/>
        <v>1</v>
      </c>
      <c r="Y307" s="74">
        <v>0</v>
      </c>
      <c r="Z307" s="74">
        <v>334426676</v>
      </c>
      <c r="AA307" s="74">
        <v>17000000</v>
      </c>
      <c r="AB307" s="74">
        <v>0</v>
      </c>
      <c r="AC307" s="74">
        <v>0</v>
      </c>
      <c r="AD307" s="74">
        <v>17000000</v>
      </c>
      <c r="AE307" s="113">
        <v>17000000</v>
      </c>
      <c r="AF307" s="81">
        <f t="shared" si="26"/>
        <v>1</v>
      </c>
      <c r="AG307" s="82">
        <v>0</v>
      </c>
      <c r="AH307" s="82">
        <v>0</v>
      </c>
      <c r="AI307" s="82">
        <v>0</v>
      </c>
      <c r="AJ307" s="83">
        <f t="shared" si="30"/>
        <v>17000000</v>
      </c>
      <c r="AK307" s="81">
        <f t="shared" si="27"/>
        <v>1</v>
      </c>
      <c r="AL307" s="84"/>
      <c r="AM307" s="85"/>
    </row>
    <row r="308" spans="1:39" ht="12.75" customHeight="1" x14ac:dyDescent="0.3">
      <c r="A308" s="71" t="s">
        <v>858</v>
      </c>
      <c r="B308" s="72" t="s">
        <v>859</v>
      </c>
      <c r="C308" s="72" t="s">
        <v>732</v>
      </c>
      <c r="D308" s="73" t="str">
        <f t="shared" si="28"/>
        <v>32</v>
      </c>
      <c r="E308" s="73" t="str">
        <f t="shared" si="29"/>
        <v>3202</v>
      </c>
      <c r="F308" s="72" t="s">
        <v>885</v>
      </c>
      <c r="G308" s="72" t="s">
        <v>861</v>
      </c>
      <c r="H308" s="72">
        <v>281</v>
      </c>
      <c r="I308" s="72" t="s">
        <v>886</v>
      </c>
      <c r="J308" s="72" t="s">
        <v>887</v>
      </c>
      <c r="K308" s="74">
        <v>4</v>
      </c>
      <c r="L308" s="75">
        <v>0.5</v>
      </c>
      <c r="M308" s="76">
        <v>0.5</v>
      </c>
      <c r="N308" s="72" t="s">
        <v>893</v>
      </c>
      <c r="O308" s="72" t="s">
        <v>865</v>
      </c>
      <c r="P308" s="74">
        <v>130000000</v>
      </c>
      <c r="Q308" s="75">
        <v>0</v>
      </c>
      <c r="R308" s="77">
        <v>44197</v>
      </c>
      <c r="S308" s="78">
        <v>12</v>
      </c>
      <c r="T308" s="71" t="s">
        <v>889</v>
      </c>
      <c r="U308" s="79">
        <v>0</v>
      </c>
      <c r="V308" s="80">
        <v>0</v>
      </c>
      <c r="W308" s="80"/>
      <c r="X308" s="81"/>
      <c r="Y308" s="74">
        <v>0</v>
      </c>
      <c r="Z308" s="74">
        <v>334426676</v>
      </c>
      <c r="AA308" s="74">
        <v>130000000</v>
      </c>
      <c r="AB308" s="74">
        <v>0</v>
      </c>
      <c r="AC308" s="74">
        <v>0</v>
      </c>
      <c r="AD308" s="74">
        <v>130000000</v>
      </c>
      <c r="AE308" s="113">
        <v>130000000</v>
      </c>
      <c r="AF308" s="81">
        <f t="shared" si="26"/>
        <v>1</v>
      </c>
      <c r="AG308" s="82">
        <v>0</v>
      </c>
      <c r="AH308" s="82">
        <v>0</v>
      </c>
      <c r="AI308" s="82">
        <v>0</v>
      </c>
      <c r="AJ308" s="83">
        <f t="shared" si="30"/>
        <v>130000000</v>
      </c>
      <c r="AK308" s="81">
        <f t="shared" si="27"/>
        <v>1</v>
      </c>
      <c r="AL308" s="84"/>
      <c r="AM308" s="85"/>
    </row>
    <row r="309" spans="1:39" ht="12.75" customHeight="1" x14ac:dyDescent="0.3">
      <c r="A309" s="71" t="s">
        <v>858</v>
      </c>
      <c r="B309" s="72" t="s">
        <v>859</v>
      </c>
      <c r="C309" s="72" t="s">
        <v>732</v>
      </c>
      <c r="D309" s="73" t="str">
        <f t="shared" si="28"/>
        <v>32</v>
      </c>
      <c r="E309" s="73" t="str">
        <f t="shared" si="29"/>
        <v>3202</v>
      </c>
      <c r="F309" s="72" t="s">
        <v>885</v>
      </c>
      <c r="G309" s="72" t="s">
        <v>861</v>
      </c>
      <c r="H309" s="72">
        <v>281</v>
      </c>
      <c r="I309" s="72" t="s">
        <v>886</v>
      </c>
      <c r="J309" s="72" t="s">
        <v>887</v>
      </c>
      <c r="K309" s="74">
        <v>4</v>
      </c>
      <c r="L309" s="75">
        <v>0.5</v>
      </c>
      <c r="M309" s="76">
        <v>0.5</v>
      </c>
      <c r="N309" s="72" t="s">
        <v>894</v>
      </c>
      <c r="O309" s="72" t="s">
        <v>771</v>
      </c>
      <c r="P309" s="74">
        <v>120426676</v>
      </c>
      <c r="Q309" s="75">
        <v>1</v>
      </c>
      <c r="R309" s="77">
        <v>44197</v>
      </c>
      <c r="S309" s="78">
        <v>12</v>
      </c>
      <c r="T309" s="71" t="s">
        <v>889</v>
      </c>
      <c r="U309" s="79">
        <v>1</v>
      </c>
      <c r="V309" s="80">
        <v>1</v>
      </c>
      <c r="W309" s="80" t="s">
        <v>895</v>
      </c>
      <c r="X309" s="81">
        <f t="shared" si="25"/>
        <v>1</v>
      </c>
      <c r="Y309" s="74">
        <v>0</v>
      </c>
      <c r="Z309" s="74">
        <v>334426676</v>
      </c>
      <c r="AA309" s="74">
        <v>120426676</v>
      </c>
      <c r="AB309" s="74">
        <v>0</v>
      </c>
      <c r="AC309" s="74">
        <v>0</v>
      </c>
      <c r="AD309" s="74">
        <v>120426676</v>
      </c>
      <c r="AE309" s="113">
        <f>+AD309-16094296</f>
        <v>104332380</v>
      </c>
      <c r="AF309" s="81">
        <f t="shared" si="26"/>
        <v>0.86635605553042083</v>
      </c>
      <c r="AG309" s="82">
        <v>0</v>
      </c>
      <c r="AH309" s="82">
        <v>0</v>
      </c>
      <c r="AI309" s="82">
        <v>0</v>
      </c>
      <c r="AJ309" s="83">
        <f t="shared" si="30"/>
        <v>104332380</v>
      </c>
      <c r="AK309" s="81">
        <f t="shared" si="27"/>
        <v>0.86635605553042083</v>
      </c>
      <c r="AL309" s="84"/>
      <c r="AM309" s="85"/>
    </row>
    <row r="310" spans="1:39" ht="12.75" customHeight="1" x14ac:dyDescent="0.3">
      <c r="A310" s="71" t="s">
        <v>858</v>
      </c>
      <c r="B310" s="72" t="s">
        <v>859</v>
      </c>
      <c r="C310" s="72" t="s">
        <v>732</v>
      </c>
      <c r="D310" s="73" t="str">
        <f t="shared" si="28"/>
        <v>32</v>
      </c>
      <c r="E310" s="73" t="str">
        <f t="shared" si="29"/>
        <v>3202</v>
      </c>
      <c r="F310" s="72" t="s">
        <v>878</v>
      </c>
      <c r="G310" s="72" t="s">
        <v>861</v>
      </c>
      <c r="H310" s="72">
        <v>282</v>
      </c>
      <c r="I310" s="72" t="s">
        <v>896</v>
      </c>
      <c r="J310" s="72" t="s">
        <v>897</v>
      </c>
      <c r="K310" s="74">
        <v>10000</v>
      </c>
      <c r="L310" s="75">
        <v>4583</v>
      </c>
      <c r="M310" s="76">
        <v>4582.5600000000004</v>
      </c>
      <c r="N310" s="72" t="s">
        <v>898</v>
      </c>
      <c r="O310" s="72" t="s">
        <v>771</v>
      </c>
      <c r="P310" s="74">
        <v>6868491886</v>
      </c>
      <c r="Q310" s="75">
        <v>1</v>
      </c>
      <c r="R310" s="77">
        <v>44197</v>
      </c>
      <c r="S310" s="78">
        <v>12</v>
      </c>
      <c r="T310" s="71" t="s">
        <v>889</v>
      </c>
      <c r="U310" s="79">
        <v>1</v>
      </c>
      <c r="V310" s="80">
        <v>1</v>
      </c>
      <c r="W310" s="80" t="s">
        <v>899</v>
      </c>
      <c r="X310" s="81">
        <f t="shared" si="25"/>
        <v>1</v>
      </c>
      <c r="Y310" s="74">
        <v>0</v>
      </c>
      <c r="Z310" s="74">
        <v>6908491886</v>
      </c>
      <c r="AA310" s="74">
        <v>6868491886</v>
      </c>
      <c r="AB310" s="74">
        <v>0</v>
      </c>
      <c r="AC310" s="74">
        <v>0</v>
      </c>
      <c r="AD310" s="74">
        <v>6868491886</v>
      </c>
      <c r="AE310" s="113">
        <v>5340541038</v>
      </c>
      <c r="AF310" s="81">
        <f t="shared" si="26"/>
        <v>0.77754201746755913</v>
      </c>
      <c r="AG310" s="82">
        <v>0</v>
      </c>
      <c r="AH310" s="82">
        <v>0</v>
      </c>
      <c r="AI310" s="82">
        <v>0</v>
      </c>
      <c r="AJ310" s="83">
        <f t="shared" si="30"/>
        <v>5340541038</v>
      </c>
      <c r="AK310" s="81">
        <f t="shared" si="27"/>
        <v>0.77754201746755913</v>
      </c>
      <c r="AL310" s="84"/>
      <c r="AM310" s="85"/>
    </row>
    <row r="311" spans="1:39" ht="12.75" customHeight="1" x14ac:dyDescent="0.3">
      <c r="A311" s="71" t="s">
        <v>858</v>
      </c>
      <c r="B311" s="72" t="s">
        <v>859</v>
      </c>
      <c r="C311" s="72" t="s">
        <v>732</v>
      </c>
      <c r="D311" s="73" t="str">
        <f t="shared" si="28"/>
        <v>32</v>
      </c>
      <c r="E311" s="73" t="str">
        <f t="shared" si="29"/>
        <v>3202</v>
      </c>
      <c r="F311" s="72" t="s">
        <v>878</v>
      </c>
      <c r="G311" s="72" t="s">
        <v>861</v>
      </c>
      <c r="H311" s="72">
        <v>282</v>
      </c>
      <c r="I311" s="72" t="s">
        <v>896</v>
      </c>
      <c r="J311" s="72" t="s">
        <v>897</v>
      </c>
      <c r="K311" s="74">
        <v>10000</v>
      </c>
      <c r="L311" s="75">
        <v>4583</v>
      </c>
      <c r="M311" s="76">
        <v>4582.5600000000004</v>
      </c>
      <c r="N311" s="72" t="s">
        <v>900</v>
      </c>
      <c r="O311" s="72" t="s">
        <v>72</v>
      </c>
      <c r="P311" s="74">
        <v>40000000</v>
      </c>
      <c r="Q311" s="75">
        <v>1</v>
      </c>
      <c r="R311" s="77">
        <v>44197</v>
      </c>
      <c r="S311" s="78">
        <v>12</v>
      </c>
      <c r="T311" s="71" t="s">
        <v>889</v>
      </c>
      <c r="U311" s="79">
        <v>1</v>
      </c>
      <c r="V311" s="80">
        <v>1</v>
      </c>
      <c r="W311" s="80" t="s">
        <v>901</v>
      </c>
      <c r="X311" s="81">
        <f t="shared" si="25"/>
        <v>1</v>
      </c>
      <c r="Y311" s="74">
        <v>0</v>
      </c>
      <c r="Z311" s="74">
        <v>6908491886</v>
      </c>
      <c r="AA311" s="74">
        <v>40000000</v>
      </c>
      <c r="AB311" s="74">
        <v>0</v>
      </c>
      <c r="AC311" s="74">
        <v>0</v>
      </c>
      <c r="AD311" s="74">
        <v>40000000</v>
      </c>
      <c r="AE311" s="113">
        <v>0</v>
      </c>
      <c r="AF311" s="81">
        <f t="shared" si="26"/>
        <v>0</v>
      </c>
      <c r="AG311" s="82">
        <v>0</v>
      </c>
      <c r="AH311" s="82">
        <v>0</v>
      </c>
      <c r="AI311" s="82">
        <v>0</v>
      </c>
      <c r="AJ311" s="83">
        <f t="shared" si="30"/>
        <v>0</v>
      </c>
      <c r="AK311" s="81">
        <f t="shared" si="27"/>
        <v>0</v>
      </c>
      <c r="AL311" s="84"/>
      <c r="AM311" s="85"/>
    </row>
    <row r="312" spans="1:39" ht="12.75" customHeight="1" x14ac:dyDescent="0.3">
      <c r="A312" s="71" t="s">
        <v>858</v>
      </c>
      <c r="B312" s="72" t="s">
        <v>859</v>
      </c>
      <c r="C312" s="72" t="s">
        <v>732</v>
      </c>
      <c r="D312" s="73" t="str">
        <f t="shared" si="28"/>
        <v>32</v>
      </c>
      <c r="E312" s="73" t="str">
        <f t="shared" si="29"/>
        <v>3202</v>
      </c>
      <c r="F312" s="72" t="s">
        <v>878</v>
      </c>
      <c r="G312" s="72" t="s">
        <v>902</v>
      </c>
      <c r="H312" s="72">
        <v>282</v>
      </c>
      <c r="I312" s="72" t="s">
        <v>896</v>
      </c>
      <c r="J312" s="72" t="s">
        <v>897</v>
      </c>
      <c r="K312" s="74">
        <v>10000</v>
      </c>
      <c r="L312" s="75">
        <v>4583</v>
      </c>
      <c r="M312" s="76">
        <v>4582.5600000000004</v>
      </c>
      <c r="N312" s="72" t="s">
        <v>903</v>
      </c>
      <c r="O312" s="72" t="s">
        <v>865</v>
      </c>
      <c r="P312" s="74">
        <v>1867111092</v>
      </c>
      <c r="Q312" s="75">
        <v>507</v>
      </c>
      <c r="R312" s="77">
        <v>44197</v>
      </c>
      <c r="S312" s="78">
        <v>12</v>
      </c>
      <c r="T312" s="71" t="s">
        <v>889</v>
      </c>
      <c r="U312" s="79">
        <v>507</v>
      </c>
      <c r="V312" s="80">
        <v>507</v>
      </c>
      <c r="W312" s="80" t="s">
        <v>904</v>
      </c>
      <c r="X312" s="81">
        <f t="shared" si="25"/>
        <v>1</v>
      </c>
      <c r="Y312" s="74">
        <v>0</v>
      </c>
      <c r="Z312" s="74">
        <v>2550900681</v>
      </c>
      <c r="AA312" s="74">
        <v>1867111092</v>
      </c>
      <c r="AB312" s="74">
        <v>0</v>
      </c>
      <c r="AC312" s="74">
        <v>0</v>
      </c>
      <c r="AD312" s="74">
        <v>1867111092</v>
      </c>
      <c r="AE312" s="113">
        <f>2345594746-AE313</f>
        <v>1867111092</v>
      </c>
      <c r="AF312" s="81">
        <f t="shared" si="26"/>
        <v>1</v>
      </c>
      <c r="AG312" s="82">
        <v>0</v>
      </c>
      <c r="AH312" s="82">
        <v>0</v>
      </c>
      <c r="AI312" s="82">
        <v>0</v>
      </c>
      <c r="AJ312" s="83">
        <f t="shared" si="30"/>
        <v>1867111092</v>
      </c>
      <c r="AK312" s="81">
        <f t="shared" si="27"/>
        <v>1</v>
      </c>
      <c r="AL312" s="84"/>
      <c r="AM312" s="85"/>
    </row>
    <row r="313" spans="1:39" ht="12.75" customHeight="1" x14ac:dyDescent="0.3">
      <c r="A313" s="71" t="s">
        <v>858</v>
      </c>
      <c r="B313" s="72" t="s">
        <v>859</v>
      </c>
      <c r="C313" s="72" t="s">
        <v>732</v>
      </c>
      <c r="D313" s="73" t="str">
        <f t="shared" si="28"/>
        <v>32</v>
      </c>
      <c r="E313" s="73" t="str">
        <f t="shared" si="29"/>
        <v>3202</v>
      </c>
      <c r="F313" s="72" t="s">
        <v>878</v>
      </c>
      <c r="G313" s="72" t="s">
        <v>902</v>
      </c>
      <c r="H313" s="72">
        <v>282</v>
      </c>
      <c r="I313" s="72" t="s">
        <v>896</v>
      </c>
      <c r="J313" s="72" t="s">
        <v>897</v>
      </c>
      <c r="K313" s="74">
        <v>10000</v>
      </c>
      <c r="L313" s="75">
        <v>4583</v>
      </c>
      <c r="M313" s="76">
        <v>4582.5600000000004</v>
      </c>
      <c r="N313" s="72" t="s">
        <v>905</v>
      </c>
      <c r="O313" s="72" t="s">
        <v>771</v>
      </c>
      <c r="P313" s="74">
        <v>683789589</v>
      </c>
      <c r="Q313" s="75">
        <v>1</v>
      </c>
      <c r="R313" s="77">
        <v>44197</v>
      </c>
      <c r="S313" s="78">
        <v>12</v>
      </c>
      <c r="T313" s="71" t="s">
        <v>889</v>
      </c>
      <c r="U313" s="79">
        <v>1</v>
      </c>
      <c r="V313" s="80">
        <v>1</v>
      </c>
      <c r="W313" s="80" t="s">
        <v>906</v>
      </c>
      <c r="X313" s="81">
        <f t="shared" si="25"/>
        <v>1</v>
      </c>
      <c r="Y313" s="74">
        <v>0</v>
      </c>
      <c r="Z313" s="74">
        <v>2550900681</v>
      </c>
      <c r="AA313" s="74">
        <v>683789589</v>
      </c>
      <c r="AB313" s="74">
        <v>0</v>
      </c>
      <c r="AC313" s="74">
        <v>0</v>
      </c>
      <c r="AD313" s="74">
        <v>683789589</v>
      </c>
      <c r="AE313" s="113">
        <f>+(AD313-240400681)+35094746</f>
        <v>478483654</v>
      </c>
      <c r="AF313" s="81">
        <f t="shared" si="26"/>
        <v>0.69975276268793851</v>
      </c>
      <c r="AG313" s="82">
        <v>0</v>
      </c>
      <c r="AH313" s="82">
        <v>0</v>
      </c>
      <c r="AI313" s="82">
        <v>0</v>
      </c>
      <c r="AJ313" s="83">
        <f t="shared" si="30"/>
        <v>478483654</v>
      </c>
      <c r="AK313" s="81">
        <f t="shared" si="27"/>
        <v>0.69975276268793851</v>
      </c>
      <c r="AL313" s="84"/>
      <c r="AM313" s="85"/>
    </row>
    <row r="314" spans="1:39" ht="12.75" customHeight="1" x14ac:dyDescent="0.3">
      <c r="A314" s="71" t="s">
        <v>858</v>
      </c>
      <c r="B314" s="72" t="s">
        <v>859</v>
      </c>
      <c r="C314" s="72" t="s">
        <v>732</v>
      </c>
      <c r="D314" s="73" t="str">
        <f t="shared" si="28"/>
        <v>32</v>
      </c>
      <c r="E314" s="73" t="str">
        <f t="shared" si="29"/>
        <v>3202</v>
      </c>
      <c r="F314" s="72" t="s">
        <v>878</v>
      </c>
      <c r="G314" s="72" t="s">
        <v>907</v>
      </c>
      <c r="H314" s="72">
        <v>282</v>
      </c>
      <c r="I314" s="72" t="s">
        <v>896</v>
      </c>
      <c r="J314" s="72" t="s">
        <v>897</v>
      </c>
      <c r="K314" s="74">
        <v>10000</v>
      </c>
      <c r="L314" s="75">
        <v>4583</v>
      </c>
      <c r="M314" s="76">
        <v>4582.5600000000004</v>
      </c>
      <c r="N314" s="72" t="s">
        <v>908</v>
      </c>
      <c r="O314" s="72" t="s">
        <v>771</v>
      </c>
      <c r="P314" s="74">
        <v>258033262</v>
      </c>
      <c r="Q314" s="75">
        <v>1</v>
      </c>
      <c r="R314" s="77">
        <v>44197</v>
      </c>
      <c r="S314" s="78">
        <v>12</v>
      </c>
      <c r="T314" s="71" t="s">
        <v>889</v>
      </c>
      <c r="U314" s="79">
        <v>1</v>
      </c>
      <c r="V314" s="80">
        <v>1</v>
      </c>
      <c r="W314" s="80" t="s">
        <v>909</v>
      </c>
      <c r="X314" s="81">
        <f t="shared" si="25"/>
        <v>1</v>
      </c>
      <c r="Y314" s="74">
        <v>0</v>
      </c>
      <c r="Z314" s="74">
        <v>6268578675</v>
      </c>
      <c r="AA314" s="74">
        <v>258033262</v>
      </c>
      <c r="AB314" s="74">
        <v>0</v>
      </c>
      <c r="AC314" s="74">
        <v>0</v>
      </c>
      <c r="AD314" s="74">
        <v>258033262</v>
      </c>
      <c r="AE314" s="113">
        <f>+AD314-31320567</f>
        <v>226712695</v>
      </c>
      <c r="AF314" s="81">
        <f t="shared" si="26"/>
        <v>0.87861810234372029</v>
      </c>
      <c r="AG314" s="82">
        <v>0</v>
      </c>
      <c r="AH314" s="82">
        <v>0</v>
      </c>
      <c r="AI314" s="82">
        <v>0</v>
      </c>
      <c r="AJ314" s="83">
        <f t="shared" si="30"/>
        <v>226712695</v>
      </c>
      <c r="AK314" s="81">
        <f t="shared" si="27"/>
        <v>0.87861810234372029</v>
      </c>
      <c r="AL314" s="84"/>
      <c r="AM314" s="85"/>
    </row>
    <row r="315" spans="1:39" ht="12.75" customHeight="1" x14ac:dyDescent="0.3">
      <c r="A315" s="71" t="s">
        <v>858</v>
      </c>
      <c r="B315" s="72" t="s">
        <v>859</v>
      </c>
      <c r="C315" s="72" t="s">
        <v>732</v>
      </c>
      <c r="D315" s="73" t="str">
        <f t="shared" si="28"/>
        <v>32</v>
      </c>
      <c r="E315" s="73" t="str">
        <f t="shared" si="29"/>
        <v>3202</v>
      </c>
      <c r="F315" s="72" t="s">
        <v>878</v>
      </c>
      <c r="G315" s="72" t="s">
        <v>907</v>
      </c>
      <c r="H315" s="72">
        <v>282</v>
      </c>
      <c r="I315" s="72" t="s">
        <v>896</v>
      </c>
      <c r="J315" s="72" t="s">
        <v>897</v>
      </c>
      <c r="K315" s="74">
        <v>10000</v>
      </c>
      <c r="L315" s="75">
        <v>4583</v>
      </c>
      <c r="M315" s="76">
        <v>4582.5600000000004</v>
      </c>
      <c r="N315" s="72" t="s">
        <v>910</v>
      </c>
      <c r="O315" s="72" t="s">
        <v>865</v>
      </c>
      <c r="P315" s="74">
        <v>6000000000</v>
      </c>
      <c r="Q315" s="75">
        <v>600</v>
      </c>
      <c r="R315" s="77">
        <v>44197</v>
      </c>
      <c r="S315" s="78">
        <v>12</v>
      </c>
      <c r="T315" s="71" t="s">
        <v>889</v>
      </c>
      <c r="U315" s="79">
        <v>123</v>
      </c>
      <c r="V315" s="80">
        <v>123</v>
      </c>
      <c r="W315" s="80" t="s">
        <v>911</v>
      </c>
      <c r="X315" s="81">
        <f t="shared" si="25"/>
        <v>1</v>
      </c>
      <c r="Y315" s="74">
        <v>0</v>
      </c>
      <c r="Z315" s="74">
        <v>6268578675</v>
      </c>
      <c r="AA315" s="74">
        <v>6000000000</v>
      </c>
      <c r="AB315" s="74">
        <v>0</v>
      </c>
      <c r="AC315" s="74">
        <v>0</v>
      </c>
      <c r="AD315" s="74">
        <v>6000000000</v>
      </c>
      <c r="AE315" s="113">
        <f>3334270412-AE314-AE316</f>
        <v>3107557717</v>
      </c>
      <c r="AF315" s="81">
        <f t="shared" si="26"/>
        <v>0.51792628616666669</v>
      </c>
      <c r="AG315" s="82">
        <v>0</v>
      </c>
      <c r="AH315" s="82">
        <v>0</v>
      </c>
      <c r="AI315" s="82">
        <v>0</v>
      </c>
      <c r="AJ315" s="83">
        <f t="shared" si="30"/>
        <v>3107557717</v>
      </c>
      <c r="AK315" s="81">
        <f t="shared" si="27"/>
        <v>0.51792628616666669</v>
      </c>
      <c r="AL315" s="84"/>
      <c r="AM315" s="85"/>
    </row>
    <row r="316" spans="1:39" ht="12.75" customHeight="1" x14ac:dyDescent="0.3">
      <c r="A316" s="71" t="s">
        <v>858</v>
      </c>
      <c r="B316" s="72" t="s">
        <v>859</v>
      </c>
      <c r="C316" s="72" t="s">
        <v>732</v>
      </c>
      <c r="D316" s="73" t="str">
        <f t="shared" si="28"/>
        <v>32</v>
      </c>
      <c r="E316" s="73" t="str">
        <f t="shared" si="29"/>
        <v>3202</v>
      </c>
      <c r="F316" s="72" t="s">
        <v>878</v>
      </c>
      <c r="G316" s="72" t="s">
        <v>907</v>
      </c>
      <c r="H316" s="72">
        <v>282</v>
      </c>
      <c r="I316" s="72" t="s">
        <v>896</v>
      </c>
      <c r="J316" s="72" t="s">
        <v>897</v>
      </c>
      <c r="K316" s="74">
        <v>10000</v>
      </c>
      <c r="L316" s="75">
        <v>4583</v>
      </c>
      <c r="M316" s="76">
        <v>4582.5600000000004</v>
      </c>
      <c r="N316" s="72" t="s">
        <v>912</v>
      </c>
      <c r="O316" s="72" t="s">
        <v>771</v>
      </c>
      <c r="P316" s="74">
        <v>10545413</v>
      </c>
      <c r="Q316" s="75">
        <v>1</v>
      </c>
      <c r="R316" s="77">
        <v>44197</v>
      </c>
      <c r="S316" s="78">
        <v>12</v>
      </c>
      <c r="T316" s="71" t="s">
        <v>889</v>
      </c>
      <c r="U316" s="79">
        <v>1</v>
      </c>
      <c r="V316" s="80">
        <v>1</v>
      </c>
      <c r="W316" s="80" t="s">
        <v>913</v>
      </c>
      <c r="X316" s="81">
        <f t="shared" si="25"/>
        <v>1</v>
      </c>
      <c r="Y316" s="74">
        <v>0</v>
      </c>
      <c r="Z316" s="74">
        <v>6268578675</v>
      </c>
      <c r="AA316" s="74">
        <v>10545413</v>
      </c>
      <c r="AB316" s="74">
        <v>0</v>
      </c>
      <c r="AC316" s="74">
        <v>0</v>
      </c>
      <c r="AD316" s="74">
        <v>10545413</v>
      </c>
      <c r="AE316" s="113">
        <v>0</v>
      </c>
      <c r="AF316" s="81">
        <f t="shared" si="26"/>
        <v>0</v>
      </c>
      <c r="AG316" s="82">
        <v>0</v>
      </c>
      <c r="AH316" s="82">
        <v>0</v>
      </c>
      <c r="AI316" s="82">
        <v>0</v>
      </c>
      <c r="AJ316" s="83">
        <f t="shared" si="30"/>
        <v>0</v>
      </c>
      <c r="AK316" s="81">
        <f t="shared" si="27"/>
        <v>0</v>
      </c>
      <c r="AL316" s="84"/>
      <c r="AM316" s="85"/>
    </row>
    <row r="317" spans="1:39" ht="12.75" customHeight="1" x14ac:dyDescent="0.3">
      <c r="A317" s="71" t="s">
        <v>858</v>
      </c>
      <c r="B317" s="72" t="s">
        <v>859</v>
      </c>
      <c r="C317" s="72" t="s">
        <v>732</v>
      </c>
      <c r="D317" s="73" t="str">
        <f t="shared" si="28"/>
        <v>32</v>
      </c>
      <c r="E317" s="73" t="str">
        <f t="shared" si="29"/>
        <v>3202</v>
      </c>
      <c r="F317" s="72" t="s">
        <v>914</v>
      </c>
      <c r="G317" s="72" t="s">
        <v>907</v>
      </c>
      <c r="H317" s="72">
        <v>283</v>
      </c>
      <c r="I317" s="72" t="s">
        <v>915</v>
      </c>
      <c r="J317" s="72" t="s">
        <v>916</v>
      </c>
      <c r="K317" s="74">
        <v>1000000</v>
      </c>
      <c r="L317" s="75">
        <v>682218</v>
      </c>
      <c r="M317" s="76">
        <v>682218</v>
      </c>
      <c r="N317" s="72" t="s">
        <v>917</v>
      </c>
      <c r="O317" s="72" t="s">
        <v>72</v>
      </c>
      <c r="P317" s="74">
        <v>2636889700</v>
      </c>
      <c r="Q317" s="75">
        <v>682218</v>
      </c>
      <c r="R317" s="77">
        <v>44197</v>
      </c>
      <c r="S317" s="78">
        <v>12</v>
      </c>
      <c r="T317" s="71" t="s">
        <v>866</v>
      </c>
      <c r="U317" s="79">
        <v>682218</v>
      </c>
      <c r="V317" s="80">
        <v>682218</v>
      </c>
      <c r="W317" s="80" t="s">
        <v>918</v>
      </c>
      <c r="X317" s="81">
        <f t="shared" si="25"/>
        <v>1</v>
      </c>
      <c r="Y317" s="74">
        <v>0</v>
      </c>
      <c r="Z317" s="74">
        <v>2636889697</v>
      </c>
      <c r="AA317" s="74">
        <v>2636889697</v>
      </c>
      <c r="AB317" s="74">
        <v>0</v>
      </c>
      <c r="AC317" s="74">
        <v>0</v>
      </c>
      <c r="AD317" s="74">
        <v>2636889697</v>
      </c>
      <c r="AE317" s="113">
        <v>267719056</v>
      </c>
      <c r="AF317" s="81">
        <f t="shared" si="26"/>
        <v>0.10152834845711789</v>
      </c>
      <c r="AG317" s="82">
        <v>0</v>
      </c>
      <c r="AH317" s="82">
        <v>0</v>
      </c>
      <c r="AI317" s="82">
        <v>0</v>
      </c>
      <c r="AJ317" s="83">
        <f t="shared" si="30"/>
        <v>267719056</v>
      </c>
      <c r="AK317" s="81">
        <f t="shared" si="27"/>
        <v>0.10152834845711789</v>
      </c>
      <c r="AL317" s="84"/>
      <c r="AM317" s="85"/>
    </row>
    <row r="318" spans="1:39" ht="12.75" customHeight="1" x14ac:dyDescent="0.3">
      <c r="A318" s="71" t="s">
        <v>858</v>
      </c>
      <c r="B318" s="72" t="s">
        <v>859</v>
      </c>
      <c r="C318" s="72" t="s">
        <v>732</v>
      </c>
      <c r="D318" s="73" t="str">
        <f t="shared" si="28"/>
        <v>32</v>
      </c>
      <c r="E318" s="73" t="str">
        <f t="shared" si="29"/>
        <v>3202</v>
      </c>
      <c r="F318" s="72" t="s">
        <v>885</v>
      </c>
      <c r="G318" s="72" t="s">
        <v>919</v>
      </c>
      <c r="H318" s="72">
        <v>284</v>
      </c>
      <c r="I318" s="72" t="s">
        <v>920</v>
      </c>
      <c r="J318" s="72" t="s">
        <v>881</v>
      </c>
      <c r="K318" s="74">
        <v>6</v>
      </c>
      <c r="L318" s="75">
        <v>5</v>
      </c>
      <c r="M318" s="76">
        <v>5</v>
      </c>
      <c r="N318" s="72" t="s">
        <v>921</v>
      </c>
      <c r="O318" s="72" t="s">
        <v>72</v>
      </c>
      <c r="P318" s="74">
        <v>14916254</v>
      </c>
      <c r="Q318" s="75">
        <v>3</v>
      </c>
      <c r="R318" s="77">
        <v>44197</v>
      </c>
      <c r="S318" s="78">
        <v>12</v>
      </c>
      <c r="T318" s="71" t="s">
        <v>883</v>
      </c>
      <c r="U318" s="79">
        <v>3</v>
      </c>
      <c r="V318" s="80">
        <v>3</v>
      </c>
      <c r="W318" s="102" t="s">
        <v>922</v>
      </c>
      <c r="X318" s="81">
        <f t="shared" si="25"/>
        <v>1</v>
      </c>
      <c r="Y318" s="74">
        <v>0</v>
      </c>
      <c r="Z318" s="74">
        <v>451868102</v>
      </c>
      <c r="AA318" s="74">
        <v>14916254</v>
      </c>
      <c r="AB318" s="74">
        <v>0</v>
      </c>
      <c r="AC318" s="74">
        <v>0</v>
      </c>
      <c r="AD318" s="74">
        <v>14916254</v>
      </c>
      <c r="AE318" s="113">
        <v>0</v>
      </c>
      <c r="AF318" s="81">
        <f t="shared" si="26"/>
        <v>0</v>
      </c>
      <c r="AG318" s="82">
        <v>0</v>
      </c>
      <c r="AH318" s="82">
        <v>0</v>
      </c>
      <c r="AI318" s="82">
        <v>0</v>
      </c>
      <c r="AJ318" s="83">
        <f t="shared" si="30"/>
        <v>0</v>
      </c>
      <c r="AK318" s="81">
        <f t="shared" si="27"/>
        <v>0</v>
      </c>
      <c r="AL318" s="84"/>
      <c r="AM318" s="85"/>
    </row>
    <row r="319" spans="1:39" ht="12.75" customHeight="1" x14ac:dyDescent="0.3">
      <c r="A319" s="71" t="s">
        <v>858</v>
      </c>
      <c r="B319" s="72" t="s">
        <v>859</v>
      </c>
      <c r="C319" s="72" t="s">
        <v>732</v>
      </c>
      <c r="D319" s="73" t="str">
        <f t="shared" si="28"/>
        <v>32</v>
      </c>
      <c r="E319" s="73" t="str">
        <f t="shared" si="29"/>
        <v>3202</v>
      </c>
      <c r="F319" s="72" t="s">
        <v>885</v>
      </c>
      <c r="G319" s="72" t="s">
        <v>919</v>
      </c>
      <c r="H319" s="72">
        <v>284</v>
      </c>
      <c r="I319" s="72" t="s">
        <v>920</v>
      </c>
      <c r="J319" s="72" t="s">
        <v>881</v>
      </c>
      <c r="K319" s="74">
        <v>6</v>
      </c>
      <c r="L319" s="75">
        <v>5</v>
      </c>
      <c r="M319" s="76">
        <v>5</v>
      </c>
      <c r="N319" s="72" t="s">
        <v>923</v>
      </c>
      <c r="O319" s="72" t="s">
        <v>72</v>
      </c>
      <c r="P319" s="74">
        <v>145633000</v>
      </c>
      <c r="Q319" s="75">
        <v>5</v>
      </c>
      <c r="R319" s="77">
        <v>44197</v>
      </c>
      <c r="S319" s="78">
        <v>12</v>
      </c>
      <c r="T319" s="71" t="s">
        <v>883</v>
      </c>
      <c r="U319" s="79">
        <v>5</v>
      </c>
      <c r="V319" s="80">
        <v>5</v>
      </c>
      <c r="W319" s="102" t="s">
        <v>924</v>
      </c>
      <c r="X319" s="81">
        <f t="shared" si="25"/>
        <v>1</v>
      </c>
      <c r="Y319" s="74">
        <v>0</v>
      </c>
      <c r="Z319" s="74">
        <v>451868102</v>
      </c>
      <c r="AA319" s="74">
        <v>145633000</v>
      </c>
      <c r="AB319" s="74">
        <v>0</v>
      </c>
      <c r="AC319" s="74">
        <v>0</v>
      </c>
      <c r="AD319" s="74">
        <v>145633000</v>
      </c>
      <c r="AE319" s="113">
        <f>+AD319</f>
        <v>145633000</v>
      </c>
      <c r="AF319" s="81">
        <f t="shared" si="26"/>
        <v>1</v>
      </c>
      <c r="AG319" s="82">
        <v>0</v>
      </c>
      <c r="AH319" s="82">
        <v>0</v>
      </c>
      <c r="AI319" s="82">
        <v>0</v>
      </c>
      <c r="AJ319" s="83">
        <f t="shared" si="30"/>
        <v>145633000</v>
      </c>
      <c r="AK319" s="81">
        <f t="shared" si="27"/>
        <v>1</v>
      </c>
      <c r="AL319" s="84"/>
      <c r="AM319" s="85"/>
    </row>
    <row r="320" spans="1:39" ht="12.75" customHeight="1" x14ac:dyDescent="0.3">
      <c r="A320" s="71" t="s">
        <v>858</v>
      </c>
      <c r="B320" s="72" t="s">
        <v>859</v>
      </c>
      <c r="C320" s="72" t="s">
        <v>732</v>
      </c>
      <c r="D320" s="73" t="str">
        <f t="shared" si="28"/>
        <v>32</v>
      </c>
      <c r="E320" s="73" t="str">
        <f t="shared" si="29"/>
        <v>3202</v>
      </c>
      <c r="F320" s="72" t="s">
        <v>885</v>
      </c>
      <c r="G320" s="72" t="s">
        <v>919</v>
      </c>
      <c r="H320" s="72">
        <v>284</v>
      </c>
      <c r="I320" s="72" t="s">
        <v>920</v>
      </c>
      <c r="J320" s="72" t="s">
        <v>881</v>
      </c>
      <c r="K320" s="74">
        <v>6</v>
      </c>
      <c r="L320" s="75">
        <v>5</v>
      </c>
      <c r="M320" s="76">
        <v>5</v>
      </c>
      <c r="N320" s="72" t="s">
        <v>925</v>
      </c>
      <c r="O320" s="72" t="s">
        <v>72</v>
      </c>
      <c r="P320" s="74">
        <v>270318848</v>
      </c>
      <c r="Q320" s="75">
        <v>1</v>
      </c>
      <c r="R320" s="77">
        <v>44197</v>
      </c>
      <c r="S320" s="78">
        <v>12</v>
      </c>
      <c r="T320" s="71" t="s">
        <v>883</v>
      </c>
      <c r="U320" s="79">
        <v>1</v>
      </c>
      <c r="V320" s="80">
        <v>1</v>
      </c>
      <c r="W320" s="80" t="s">
        <v>926</v>
      </c>
      <c r="X320" s="81">
        <f t="shared" si="25"/>
        <v>1</v>
      </c>
      <c r="Y320" s="74">
        <v>0</v>
      </c>
      <c r="Z320" s="74">
        <v>451868102</v>
      </c>
      <c r="AA320" s="74">
        <v>270318848</v>
      </c>
      <c r="AB320" s="74">
        <v>0</v>
      </c>
      <c r="AC320" s="74">
        <v>0</v>
      </c>
      <c r="AD320" s="74">
        <v>270318848</v>
      </c>
      <c r="AE320" s="113">
        <f>+AD320-66077277</f>
        <v>204241571</v>
      </c>
      <c r="AF320" s="81">
        <f t="shared" si="26"/>
        <v>0.75555801051652893</v>
      </c>
      <c r="AG320" s="82">
        <v>0</v>
      </c>
      <c r="AH320" s="82">
        <v>0</v>
      </c>
      <c r="AI320" s="82">
        <v>0</v>
      </c>
      <c r="AJ320" s="83">
        <f t="shared" si="30"/>
        <v>204241571</v>
      </c>
      <c r="AK320" s="81">
        <f t="shared" si="27"/>
        <v>0.75555801051652893</v>
      </c>
      <c r="AL320" s="84"/>
      <c r="AM320" s="85"/>
    </row>
    <row r="321" spans="1:39" ht="12.75" customHeight="1" x14ac:dyDescent="0.3">
      <c r="A321" s="71" t="s">
        <v>858</v>
      </c>
      <c r="B321" s="72" t="s">
        <v>859</v>
      </c>
      <c r="C321" s="72" t="s">
        <v>732</v>
      </c>
      <c r="D321" s="73" t="str">
        <f t="shared" si="28"/>
        <v>32</v>
      </c>
      <c r="E321" s="73" t="str">
        <f t="shared" si="29"/>
        <v>3202</v>
      </c>
      <c r="F321" s="72" t="s">
        <v>885</v>
      </c>
      <c r="G321" s="72" t="s">
        <v>919</v>
      </c>
      <c r="H321" s="72">
        <v>284</v>
      </c>
      <c r="I321" s="72" t="s">
        <v>920</v>
      </c>
      <c r="J321" s="72" t="s">
        <v>881</v>
      </c>
      <c r="K321" s="74">
        <v>6</v>
      </c>
      <c r="L321" s="75">
        <v>5</v>
      </c>
      <c r="M321" s="76">
        <v>5</v>
      </c>
      <c r="N321" s="72" t="s">
        <v>927</v>
      </c>
      <c r="O321" s="72" t="s">
        <v>72</v>
      </c>
      <c r="P321" s="74">
        <v>18000000</v>
      </c>
      <c r="Q321" s="75">
        <v>3</v>
      </c>
      <c r="R321" s="77">
        <v>44197</v>
      </c>
      <c r="S321" s="78">
        <v>12</v>
      </c>
      <c r="T321" s="71" t="s">
        <v>883</v>
      </c>
      <c r="U321" s="79">
        <v>3</v>
      </c>
      <c r="V321" s="80">
        <v>3</v>
      </c>
      <c r="W321" s="102" t="s">
        <v>928</v>
      </c>
      <c r="X321" s="81">
        <f t="shared" si="25"/>
        <v>1</v>
      </c>
      <c r="Y321" s="74">
        <v>0</v>
      </c>
      <c r="Z321" s="74">
        <v>451868102</v>
      </c>
      <c r="AA321" s="74">
        <v>18000000</v>
      </c>
      <c r="AB321" s="74">
        <v>0</v>
      </c>
      <c r="AC321" s="74">
        <v>0</v>
      </c>
      <c r="AD321" s="74">
        <v>18000000</v>
      </c>
      <c r="AE321" s="113">
        <v>18000000</v>
      </c>
      <c r="AF321" s="81">
        <f t="shared" si="26"/>
        <v>1</v>
      </c>
      <c r="AG321" s="82">
        <v>0</v>
      </c>
      <c r="AH321" s="82">
        <v>0</v>
      </c>
      <c r="AI321" s="82">
        <v>0</v>
      </c>
      <c r="AJ321" s="83">
        <f t="shared" si="30"/>
        <v>18000000</v>
      </c>
      <c r="AK321" s="81">
        <f t="shared" si="27"/>
        <v>1</v>
      </c>
      <c r="AL321" s="84"/>
      <c r="AM321" s="85"/>
    </row>
    <row r="322" spans="1:39" ht="12.75" customHeight="1" x14ac:dyDescent="0.3">
      <c r="A322" s="71" t="s">
        <v>858</v>
      </c>
      <c r="B322" s="72" t="s">
        <v>859</v>
      </c>
      <c r="C322" s="72" t="s">
        <v>732</v>
      </c>
      <c r="D322" s="73" t="str">
        <f t="shared" si="28"/>
        <v>32</v>
      </c>
      <c r="E322" s="73" t="str">
        <f t="shared" si="29"/>
        <v>3202</v>
      </c>
      <c r="F322" s="72" t="s">
        <v>885</v>
      </c>
      <c r="G322" s="72" t="s">
        <v>919</v>
      </c>
      <c r="H322" s="72">
        <v>284</v>
      </c>
      <c r="I322" s="72" t="s">
        <v>920</v>
      </c>
      <c r="J322" s="72" t="s">
        <v>881</v>
      </c>
      <c r="K322" s="74">
        <v>6</v>
      </c>
      <c r="L322" s="75">
        <v>5</v>
      </c>
      <c r="M322" s="76">
        <v>5</v>
      </c>
      <c r="N322" s="72" t="s">
        <v>929</v>
      </c>
      <c r="O322" s="72" t="s">
        <v>771</v>
      </c>
      <c r="P322" s="74">
        <v>3000000</v>
      </c>
      <c r="Q322" s="75">
        <v>0</v>
      </c>
      <c r="R322" s="77">
        <v>44197</v>
      </c>
      <c r="S322" s="78">
        <v>12</v>
      </c>
      <c r="T322" s="71" t="s">
        <v>883</v>
      </c>
      <c r="U322" s="79">
        <v>0</v>
      </c>
      <c r="V322" s="80">
        <v>0</v>
      </c>
      <c r="W322" s="80"/>
      <c r="X322" s="81"/>
      <c r="Y322" s="74">
        <v>0</v>
      </c>
      <c r="Z322" s="74">
        <v>451868102</v>
      </c>
      <c r="AA322" s="74">
        <v>3000000</v>
      </c>
      <c r="AB322" s="74">
        <v>0</v>
      </c>
      <c r="AC322" s="74">
        <v>0</v>
      </c>
      <c r="AD322" s="74">
        <v>3000000</v>
      </c>
      <c r="AE322" s="113">
        <v>0</v>
      </c>
      <c r="AF322" s="81">
        <f t="shared" si="26"/>
        <v>0</v>
      </c>
      <c r="AG322" s="82">
        <v>0</v>
      </c>
      <c r="AH322" s="82">
        <v>0</v>
      </c>
      <c r="AI322" s="82">
        <v>0</v>
      </c>
      <c r="AJ322" s="83">
        <f t="shared" si="30"/>
        <v>0</v>
      </c>
      <c r="AK322" s="81">
        <f t="shared" si="27"/>
        <v>0</v>
      </c>
      <c r="AL322" s="84"/>
      <c r="AM322" s="85"/>
    </row>
    <row r="323" spans="1:39" ht="12.75" customHeight="1" x14ac:dyDescent="0.3">
      <c r="A323" s="71" t="s">
        <v>858</v>
      </c>
      <c r="B323" s="72" t="s">
        <v>859</v>
      </c>
      <c r="C323" s="72" t="s">
        <v>732</v>
      </c>
      <c r="D323" s="73" t="str">
        <f t="shared" si="28"/>
        <v>40</v>
      </c>
      <c r="E323" s="73" t="str">
        <f t="shared" si="29"/>
        <v>4003</v>
      </c>
      <c r="F323" s="72" t="s">
        <v>930</v>
      </c>
      <c r="G323" s="72" t="s">
        <v>931</v>
      </c>
      <c r="H323" s="72">
        <v>288</v>
      </c>
      <c r="I323" s="72" t="s">
        <v>932</v>
      </c>
      <c r="J323" s="72" t="s">
        <v>933</v>
      </c>
      <c r="K323" s="74">
        <v>100</v>
      </c>
      <c r="L323" s="75">
        <v>100</v>
      </c>
      <c r="M323" s="76">
        <v>100</v>
      </c>
      <c r="N323" s="72" t="s">
        <v>934</v>
      </c>
      <c r="O323" s="72" t="s">
        <v>771</v>
      </c>
      <c r="P323" s="74">
        <v>2500000000</v>
      </c>
      <c r="Q323" s="75">
        <v>1</v>
      </c>
      <c r="R323" s="77">
        <v>44197</v>
      </c>
      <c r="S323" s="78">
        <v>12</v>
      </c>
      <c r="T323" s="71" t="s">
        <v>883</v>
      </c>
      <c r="U323" s="79">
        <v>1</v>
      </c>
      <c r="V323" s="80">
        <v>1</v>
      </c>
      <c r="W323" s="80" t="s">
        <v>935</v>
      </c>
      <c r="X323" s="81">
        <f t="shared" si="25"/>
        <v>1</v>
      </c>
      <c r="Y323" s="74">
        <v>0</v>
      </c>
      <c r="Z323" s="74">
        <v>69348815620</v>
      </c>
      <c r="AA323" s="74">
        <v>2500000000</v>
      </c>
      <c r="AB323" s="74">
        <v>0</v>
      </c>
      <c r="AC323" s="74">
        <v>0</v>
      </c>
      <c r="AD323" s="74">
        <v>2500000000</v>
      </c>
      <c r="AE323" s="113">
        <f>+AD323</f>
        <v>2500000000</v>
      </c>
      <c r="AF323" s="81">
        <f t="shared" si="26"/>
        <v>1</v>
      </c>
      <c r="AG323" s="82">
        <v>0</v>
      </c>
      <c r="AH323" s="82">
        <v>0</v>
      </c>
      <c r="AI323" s="82">
        <v>0</v>
      </c>
      <c r="AJ323" s="83">
        <f t="shared" si="30"/>
        <v>2500000000</v>
      </c>
      <c r="AK323" s="81">
        <f t="shared" si="27"/>
        <v>1</v>
      </c>
      <c r="AL323" s="84"/>
      <c r="AM323" s="85"/>
    </row>
    <row r="324" spans="1:39" ht="12.75" customHeight="1" x14ac:dyDescent="0.3">
      <c r="A324" s="71" t="s">
        <v>858</v>
      </c>
      <c r="B324" s="72" t="s">
        <v>859</v>
      </c>
      <c r="C324" s="72" t="s">
        <v>732</v>
      </c>
      <c r="D324" s="73" t="str">
        <f t="shared" si="28"/>
        <v>40</v>
      </c>
      <c r="E324" s="73" t="str">
        <f t="shared" si="29"/>
        <v>4003</v>
      </c>
      <c r="F324" s="72" t="s">
        <v>930</v>
      </c>
      <c r="G324" s="72" t="s">
        <v>931</v>
      </c>
      <c r="H324" s="72">
        <v>288</v>
      </c>
      <c r="I324" s="72" t="s">
        <v>932</v>
      </c>
      <c r="J324" s="72" t="s">
        <v>933</v>
      </c>
      <c r="K324" s="74">
        <v>100</v>
      </c>
      <c r="L324" s="75">
        <v>100</v>
      </c>
      <c r="M324" s="76">
        <v>100</v>
      </c>
      <c r="N324" s="72" t="s">
        <v>936</v>
      </c>
      <c r="O324" s="72" t="s">
        <v>771</v>
      </c>
      <c r="P324" s="74">
        <v>33000000000</v>
      </c>
      <c r="Q324" s="75">
        <v>1</v>
      </c>
      <c r="R324" s="77">
        <v>44197</v>
      </c>
      <c r="S324" s="78">
        <v>12</v>
      </c>
      <c r="T324" s="71" t="s">
        <v>883</v>
      </c>
      <c r="U324" s="79">
        <v>1</v>
      </c>
      <c r="V324" s="80">
        <v>1</v>
      </c>
      <c r="W324" s="80" t="s">
        <v>937</v>
      </c>
      <c r="X324" s="81">
        <f t="shared" si="25"/>
        <v>1</v>
      </c>
      <c r="Y324" s="74">
        <v>0</v>
      </c>
      <c r="Z324" s="74">
        <v>69348815620</v>
      </c>
      <c r="AA324" s="74">
        <v>11332315620</v>
      </c>
      <c r="AB324" s="74">
        <v>0</v>
      </c>
      <c r="AC324" s="74">
        <v>0</v>
      </c>
      <c r="AD324" s="74">
        <v>11332315620</v>
      </c>
      <c r="AE324" s="113">
        <f>+AD324</f>
        <v>11332315620</v>
      </c>
      <c r="AF324" s="81">
        <f t="shared" si="26"/>
        <v>1</v>
      </c>
      <c r="AG324" s="82">
        <v>0</v>
      </c>
      <c r="AH324" s="82">
        <v>0</v>
      </c>
      <c r="AI324" s="82">
        <v>0</v>
      </c>
      <c r="AJ324" s="83">
        <f t="shared" si="30"/>
        <v>11332315620</v>
      </c>
      <c r="AK324" s="81">
        <f t="shared" si="27"/>
        <v>1</v>
      </c>
      <c r="AL324" s="84"/>
      <c r="AM324" s="85"/>
    </row>
    <row r="325" spans="1:39" ht="12.75" customHeight="1" x14ac:dyDescent="0.3">
      <c r="A325" s="71" t="s">
        <v>858</v>
      </c>
      <c r="B325" s="72" t="s">
        <v>859</v>
      </c>
      <c r="C325" s="72" t="s">
        <v>732</v>
      </c>
      <c r="D325" s="73" t="str">
        <f t="shared" si="28"/>
        <v>40</v>
      </c>
      <c r="E325" s="73" t="str">
        <f t="shared" si="29"/>
        <v>4003</v>
      </c>
      <c r="F325" s="72" t="s">
        <v>930</v>
      </c>
      <c r="G325" s="72" t="s">
        <v>931</v>
      </c>
      <c r="H325" s="72">
        <v>288</v>
      </c>
      <c r="I325" s="72" t="s">
        <v>932</v>
      </c>
      <c r="J325" s="72" t="s">
        <v>933</v>
      </c>
      <c r="K325" s="74">
        <v>100</v>
      </c>
      <c r="L325" s="75">
        <v>100</v>
      </c>
      <c r="M325" s="76">
        <v>100</v>
      </c>
      <c r="N325" s="72" t="s">
        <v>938</v>
      </c>
      <c r="O325" s="72" t="s">
        <v>771</v>
      </c>
      <c r="P325" s="74">
        <v>2500000000</v>
      </c>
      <c r="Q325" s="75">
        <v>1</v>
      </c>
      <c r="R325" s="77">
        <v>44197</v>
      </c>
      <c r="S325" s="78">
        <v>12</v>
      </c>
      <c r="T325" s="71" t="s">
        <v>883</v>
      </c>
      <c r="U325" s="79">
        <v>1</v>
      </c>
      <c r="V325" s="80">
        <v>1</v>
      </c>
      <c r="W325" s="80" t="s">
        <v>937</v>
      </c>
      <c r="X325" s="81">
        <f t="shared" si="25"/>
        <v>1</v>
      </c>
      <c r="Y325" s="74">
        <v>0</v>
      </c>
      <c r="Z325" s="74">
        <v>69348815620</v>
      </c>
      <c r="AA325" s="74">
        <v>2500000000</v>
      </c>
      <c r="AB325" s="74">
        <v>0</v>
      </c>
      <c r="AC325" s="74">
        <v>0</v>
      </c>
      <c r="AD325" s="74">
        <v>2500000000</v>
      </c>
      <c r="AE325" s="113">
        <f>+AD325</f>
        <v>2500000000</v>
      </c>
      <c r="AF325" s="81">
        <f t="shared" si="26"/>
        <v>1</v>
      </c>
      <c r="AG325" s="82">
        <v>0</v>
      </c>
      <c r="AH325" s="82">
        <v>0</v>
      </c>
      <c r="AI325" s="82">
        <v>0</v>
      </c>
      <c r="AJ325" s="83">
        <f t="shared" si="30"/>
        <v>2500000000</v>
      </c>
      <c r="AK325" s="81">
        <f t="shared" si="27"/>
        <v>1</v>
      </c>
      <c r="AL325" s="84"/>
      <c r="AM325" s="85"/>
    </row>
    <row r="326" spans="1:39" ht="12.75" customHeight="1" x14ac:dyDescent="0.3">
      <c r="A326" s="71" t="s">
        <v>858</v>
      </c>
      <c r="B326" s="72" t="s">
        <v>859</v>
      </c>
      <c r="C326" s="72" t="s">
        <v>732</v>
      </c>
      <c r="D326" s="73" t="str">
        <f t="shared" si="28"/>
        <v>40</v>
      </c>
      <c r="E326" s="73" t="str">
        <f t="shared" si="29"/>
        <v>4003</v>
      </c>
      <c r="F326" s="72" t="s">
        <v>930</v>
      </c>
      <c r="G326" s="72" t="s">
        <v>931</v>
      </c>
      <c r="H326" s="72">
        <v>288</v>
      </c>
      <c r="I326" s="72" t="s">
        <v>932</v>
      </c>
      <c r="J326" s="72" t="s">
        <v>933</v>
      </c>
      <c r="K326" s="74">
        <v>100</v>
      </c>
      <c r="L326" s="75">
        <v>100</v>
      </c>
      <c r="M326" s="76">
        <v>100</v>
      </c>
      <c r="N326" s="72" t="s">
        <v>939</v>
      </c>
      <c r="O326" s="72" t="s">
        <v>771</v>
      </c>
      <c r="P326" s="74">
        <v>53000000000</v>
      </c>
      <c r="Q326" s="75">
        <v>1</v>
      </c>
      <c r="R326" s="77">
        <v>44197</v>
      </c>
      <c r="S326" s="78">
        <v>12</v>
      </c>
      <c r="T326" s="71" t="s">
        <v>883</v>
      </c>
      <c r="U326" s="79">
        <v>1</v>
      </c>
      <c r="V326" s="80">
        <v>1</v>
      </c>
      <c r="W326" s="80" t="s">
        <v>937</v>
      </c>
      <c r="X326" s="81">
        <f t="shared" si="25"/>
        <v>1</v>
      </c>
      <c r="Y326" s="74">
        <v>0</v>
      </c>
      <c r="Z326" s="74">
        <v>69348815620</v>
      </c>
      <c r="AA326" s="74">
        <v>53000000000</v>
      </c>
      <c r="AB326" s="74">
        <v>0</v>
      </c>
      <c r="AC326" s="74">
        <v>0</v>
      </c>
      <c r="AD326" s="74">
        <v>53000000000</v>
      </c>
      <c r="AE326" s="113">
        <f>+AD326</f>
        <v>53000000000</v>
      </c>
      <c r="AF326" s="81">
        <f t="shared" si="26"/>
        <v>1</v>
      </c>
      <c r="AG326" s="82">
        <v>0</v>
      </c>
      <c r="AH326" s="82">
        <v>0</v>
      </c>
      <c r="AI326" s="82">
        <v>0</v>
      </c>
      <c r="AJ326" s="83">
        <f t="shared" si="30"/>
        <v>53000000000</v>
      </c>
      <c r="AK326" s="81">
        <f t="shared" si="27"/>
        <v>1</v>
      </c>
      <c r="AL326" s="84"/>
      <c r="AM326" s="85"/>
    </row>
    <row r="327" spans="1:39" ht="12.75" customHeight="1" x14ac:dyDescent="0.3">
      <c r="A327" s="71" t="s">
        <v>858</v>
      </c>
      <c r="B327" s="72" t="s">
        <v>859</v>
      </c>
      <c r="C327" s="72" t="s">
        <v>732</v>
      </c>
      <c r="D327" s="73" t="str">
        <f t="shared" si="28"/>
        <v>40</v>
      </c>
      <c r="E327" s="73" t="str">
        <f t="shared" si="29"/>
        <v>4003</v>
      </c>
      <c r="F327" s="72" t="s">
        <v>930</v>
      </c>
      <c r="G327" s="72" t="s">
        <v>931</v>
      </c>
      <c r="H327" s="72">
        <v>288</v>
      </c>
      <c r="I327" s="72" t="s">
        <v>932</v>
      </c>
      <c r="J327" s="72" t="s">
        <v>933</v>
      </c>
      <c r="K327" s="74">
        <v>100</v>
      </c>
      <c r="L327" s="75">
        <v>100</v>
      </c>
      <c r="M327" s="76">
        <v>100</v>
      </c>
      <c r="N327" s="72" t="s">
        <v>940</v>
      </c>
      <c r="O327" s="72" t="s">
        <v>771</v>
      </c>
      <c r="P327" s="74">
        <v>16500000</v>
      </c>
      <c r="Q327" s="75">
        <v>1</v>
      </c>
      <c r="R327" s="77">
        <v>44197</v>
      </c>
      <c r="S327" s="78">
        <v>12</v>
      </c>
      <c r="T327" s="71" t="s">
        <v>883</v>
      </c>
      <c r="U327" s="79">
        <v>1</v>
      </c>
      <c r="V327" s="80">
        <v>1</v>
      </c>
      <c r="W327" s="80" t="s">
        <v>935</v>
      </c>
      <c r="X327" s="81">
        <f t="shared" si="25"/>
        <v>1</v>
      </c>
      <c r="Y327" s="74">
        <v>0</v>
      </c>
      <c r="Z327" s="74">
        <v>69348815620</v>
      </c>
      <c r="AA327" s="74">
        <v>16500000</v>
      </c>
      <c r="AB327" s="74">
        <v>0</v>
      </c>
      <c r="AC327" s="74">
        <v>0</v>
      </c>
      <c r="AD327" s="74">
        <v>16500000</v>
      </c>
      <c r="AE327" s="113">
        <f>+AD327</f>
        <v>16500000</v>
      </c>
      <c r="AF327" s="81">
        <f t="shared" si="26"/>
        <v>1</v>
      </c>
      <c r="AG327" s="82">
        <v>0</v>
      </c>
      <c r="AH327" s="82">
        <v>0</v>
      </c>
      <c r="AI327" s="82">
        <v>0</v>
      </c>
      <c r="AJ327" s="83">
        <f t="shared" si="30"/>
        <v>16500000</v>
      </c>
      <c r="AK327" s="81">
        <f t="shared" si="27"/>
        <v>1</v>
      </c>
      <c r="AL327" s="84"/>
      <c r="AM327" s="85"/>
    </row>
    <row r="328" spans="1:39" ht="12.75" customHeight="1" x14ac:dyDescent="0.3">
      <c r="A328" s="71" t="s">
        <v>858</v>
      </c>
      <c r="B328" s="72" t="s">
        <v>859</v>
      </c>
      <c r="C328" s="72" t="s">
        <v>732</v>
      </c>
      <c r="D328" s="73" t="str">
        <f t="shared" si="28"/>
        <v>40</v>
      </c>
      <c r="E328" s="73" t="str">
        <f t="shared" si="29"/>
        <v>4003</v>
      </c>
      <c r="F328" s="72" t="s">
        <v>941</v>
      </c>
      <c r="G328" s="72" t="s">
        <v>942</v>
      </c>
      <c r="H328" s="72">
        <v>301</v>
      </c>
      <c r="I328" s="72" t="s">
        <v>943</v>
      </c>
      <c r="J328" s="72" t="s">
        <v>944</v>
      </c>
      <c r="K328" s="74">
        <v>2</v>
      </c>
      <c r="L328" s="75">
        <v>0.8</v>
      </c>
      <c r="M328" s="76">
        <v>0.8</v>
      </c>
      <c r="N328" s="72" t="s">
        <v>945</v>
      </c>
      <c r="O328" s="72" t="s">
        <v>72</v>
      </c>
      <c r="P328" s="74">
        <v>300000000</v>
      </c>
      <c r="Q328" s="75">
        <v>1</v>
      </c>
      <c r="R328" s="77">
        <v>44197</v>
      </c>
      <c r="S328" s="78">
        <v>12</v>
      </c>
      <c r="T328" s="71" t="s">
        <v>883</v>
      </c>
      <c r="U328" s="79">
        <v>1</v>
      </c>
      <c r="V328" s="80">
        <v>1</v>
      </c>
      <c r="W328" s="80" t="s">
        <v>946</v>
      </c>
      <c r="X328" s="81">
        <f t="shared" si="25"/>
        <v>1</v>
      </c>
      <c r="Y328" s="74">
        <v>0</v>
      </c>
      <c r="Z328" s="74">
        <v>300000000</v>
      </c>
      <c r="AA328" s="74">
        <v>300000000</v>
      </c>
      <c r="AB328" s="74">
        <v>0</v>
      </c>
      <c r="AC328" s="74">
        <v>0</v>
      </c>
      <c r="AD328" s="74">
        <v>300000000</v>
      </c>
      <c r="AE328" s="113">
        <v>54018009</v>
      </c>
      <c r="AF328" s="81">
        <f t="shared" si="26"/>
        <v>0.18006003000000001</v>
      </c>
      <c r="AG328" s="82">
        <v>0</v>
      </c>
      <c r="AH328" s="82">
        <v>0</v>
      </c>
      <c r="AI328" s="82">
        <v>0</v>
      </c>
      <c r="AJ328" s="83">
        <f t="shared" si="30"/>
        <v>54018009</v>
      </c>
      <c r="AK328" s="81">
        <f t="shared" si="27"/>
        <v>0.18006003000000001</v>
      </c>
      <c r="AL328" s="84"/>
      <c r="AM328" s="85"/>
    </row>
    <row r="329" spans="1:39" ht="12.75" customHeight="1" x14ac:dyDescent="0.3">
      <c r="A329" s="71" t="s">
        <v>858</v>
      </c>
      <c r="B329" s="72" t="s">
        <v>859</v>
      </c>
      <c r="C329" s="72" t="s">
        <v>732</v>
      </c>
      <c r="D329" s="73" t="str">
        <f t="shared" si="28"/>
        <v>40</v>
      </c>
      <c r="E329" s="73" t="str">
        <f t="shared" si="29"/>
        <v>4003</v>
      </c>
      <c r="F329" s="72" t="s">
        <v>941</v>
      </c>
      <c r="G329" s="72" t="s">
        <v>947</v>
      </c>
      <c r="H329" s="72">
        <v>302</v>
      </c>
      <c r="I329" s="72" t="s">
        <v>948</v>
      </c>
      <c r="J329" s="72" t="s">
        <v>949</v>
      </c>
      <c r="K329" s="74">
        <v>15</v>
      </c>
      <c r="L329" s="75">
        <v>10</v>
      </c>
      <c r="M329" s="76">
        <v>10</v>
      </c>
      <c r="N329" s="72" t="s">
        <v>950</v>
      </c>
      <c r="O329" s="72" t="s">
        <v>72</v>
      </c>
      <c r="P329" s="74">
        <v>193600000</v>
      </c>
      <c r="Q329" s="75">
        <v>1</v>
      </c>
      <c r="R329" s="77">
        <v>44197</v>
      </c>
      <c r="S329" s="78">
        <v>12</v>
      </c>
      <c r="T329" s="71" t="s">
        <v>883</v>
      </c>
      <c r="U329" s="79">
        <v>1</v>
      </c>
      <c r="V329" s="80">
        <v>1</v>
      </c>
      <c r="W329" s="80" t="s">
        <v>951</v>
      </c>
      <c r="X329" s="81">
        <f t="shared" si="25"/>
        <v>1</v>
      </c>
      <c r="Y329" s="74">
        <v>0</v>
      </c>
      <c r="Z329" s="74">
        <v>723400000</v>
      </c>
      <c r="AA329" s="74">
        <v>193600000</v>
      </c>
      <c r="AB329" s="74">
        <v>0</v>
      </c>
      <c r="AC329" s="74">
        <v>0</v>
      </c>
      <c r="AD329" s="74">
        <v>193600000</v>
      </c>
      <c r="AE329" s="113">
        <v>176498332</v>
      </c>
      <c r="AF329" s="81">
        <f t="shared" si="26"/>
        <v>0.91166493801652893</v>
      </c>
      <c r="AG329" s="82">
        <v>0</v>
      </c>
      <c r="AH329" s="82">
        <v>0</v>
      </c>
      <c r="AI329" s="82">
        <v>0</v>
      </c>
      <c r="AJ329" s="83">
        <f t="shared" si="30"/>
        <v>176498332</v>
      </c>
      <c r="AK329" s="81">
        <f t="shared" si="27"/>
        <v>0.91166493801652893</v>
      </c>
      <c r="AL329" s="84"/>
      <c r="AM329" s="85"/>
    </row>
    <row r="330" spans="1:39" ht="12.75" customHeight="1" x14ac:dyDescent="0.3">
      <c r="A330" s="71" t="s">
        <v>858</v>
      </c>
      <c r="B330" s="72" t="s">
        <v>859</v>
      </c>
      <c r="C330" s="72" t="s">
        <v>732</v>
      </c>
      <c r="D330" s="73" t="str">
        <f t="shared" si="28"/>
        <v>40</v>
      </c>
      <c r="E330" s="73" t="str">
        <f t="shared" si="29"/>
        <v>4003</v>
      </c>
      <c r="F330" s="72" t="s">
        <v>941</v>
      </c>
      <c r="G330" s="72" t="s">
        <v>947</v>
      </c>
      <c r="H330" s="72">
        <v>302</v>
      </c>
      <c r="I330" s="72" t="s">
        <v>948</v>
      </c>
      <c r="J330" s="72" t="s">
        <v>949</v>
      </c>
      <c r="K330" s="74">
        <v>15</v>
      </c>
      <c r="L330" s="75">
        <v>10</v>
      </c>
      <c r="M330" s="76">
        <v>10</v>
      </c>
      <c r="N330" s="72" t="s">
        <v>952</v>
      </c>
      <c r="O330" s="72" t="s">
        <v>72</v>
      </c>
      <c r="P330" s="74">
        <v>529800000</v>
      </c>
      <c r="Q330" s="75">
        <v>10</v>
      </c>
      <c r="R330" s="77">
        <v>44197</v>
      </c>
      <c r="S330" s="78">
        <v>12</v>
      </c>
      <c r="T330" s="71" t="s">
        <v>883</v>
      </c>
      <c r="U330" s="79">
        <v>10</v>
      </c>
      <c r="V330" s="80">
        <v>10</v>
      </c>
      <c r="W330" s="80" t="s">
        <v>953</v>
      </c>
      <c r="X330" s="81">
        <f t="shared" si="25"/>
        <v>1</v>
      </c>
      <c r="Y330" s="74">
        <v>0</v>
      </c>
      <c r="Z330" s="74">
        <v>723400000</v>
      </c>
      <c r="AA330" s="74">
        <v>529800000</v>
      </c>
      <c r="AB330" s="74">
        <v>0</v>
      </c>
      <c r="AC330" s="74">
        <v>0</v>
      </c>
      <c r="AD330" s="74">
        <v>529800000</v>
      </c>
      <c r="AE330" s="113">
        <v>5000000</v>
      </c>
      <c r="AF330" s="81">
        <f t="shared" si="26"/>
        <v>9.4375235938089844E-3</v>
      </c>
      <c r="AG330" s="82">
        <v>0</v>
      </c>
      <c r="AH330" s="82">
        <v>0</v>
      </c>
      <c r="AI330" s="82">
        <v>0</v>
      </c>
      <c r="AJ330" s="83">
        <f t="shared" si="30"/>
        <v>5000000</v>
      </c>
      <c r="AK330" s="81">
        <f t="shared" si="27"/>
        <v>9.4375235938089844E-3</v>
      </c>
      <c r="AL330" s="84"/>
      <c r="AM330" s="85"/>
    </row>
    <row r="331" spans="1:39" ht="12.75" customHeight="1" x14ac:dyDescent="0.3">
      <c r="A331" s="71" t="s">
        <v>858</v>
      </c>
      <c r="B331" s="72" t="s">
        <v>859</v>
      </c>
      <c r="C331" s="72" t="s">
        <v>732</v>
      </c>
      <c r="D331" s="73" t="str">
        <f t="shared" si="28"/>
        <v>40</v>
      </c>
      <c r="E331" s="73" t="str">
        <f t="shared" si="29"/>
        <v>4003</v>
      </c>
      <c r="F331" s="72" t="s">
        <v>941</v>
      </c>
      <c r="G331" s="72" t="s">
        <v>954</v>
      </c>
      <c r="H331" s="72">
        <v>303</v>
      </c>
      <c r="I331" s="72" t="s">
        <v>955</v>
      </c>
      <c r="J331" s="72" t="s">
        <v>956</v>
      </c>
      <c r="K331" s="74">
        <v>1</v>
      </c>
      <c r="L331" s="75">
        <v>1</v>
      </c>
      <c r="M331" s="76">
        <v>1</v>
      </c>
      <c r="N331" s="72" t="s">
        <v>957</v>
      </c>
      <c r="O331" s="72" t="s">
        <v>72</v>
      </c>
      <c r="P331" s="74">
        <v>280867760</v>
      </c>
      <c r="Q331" s="75">
        <v>1</v>
      </c>
      <c r="R331" s="77">
        <v>44197</v>
      </c>
      <c r="S331" s="78">
        <v>12</v>
      </c>
      <c r="T331" s="71" t="s">
        <v>883</v>
      </c>
      <c r="U331" s="79">
        <v>1</v>
      </c>
      <c r="V331" s="80">
        <v>1</v>
      </c>
      <c r="W331" s="80" t="s">
        <v>958</v>
      </c>
      <c r="X331" s="81">
        <f t="shared" si="25"/>
        <v>1</v>
      </c>
      <c r="Y331" s="74">
        <v>0</v>
      </c>
      <c r="Z331" s="74">
        <v>280867760</v>
      </c>
      <c r="AA331" s="74">
        <v>280867760</v>
      </c>
      <c r="AB331" s="74">
        <v>0</v>
      </c>
      <c r="AC331" s="74">
        <v>0</v>
      </c>
      <c r="AD331" s="74">
        <v>280867760</v>
      </c>
      <c r="AE331" s="113">
        <f>+AD331</f>
        <v>280867760</v>
      </c>
      <c r="AF331" s="81">
        <f t="shared" si="26"/>
        <v>1</v>
      </c>
      <c r="AG331" s="82">
        <v>0</v>
      </c>
      <c r="AH331" s="82">
        <v>0</v>
      </c>
      <c r="AI331" s="82">
        <v>0</v>
      </c>
      <c r="AJ331" s="83">
        <f t="shared" si="30"/>
        <v>280867760</v>
      </c>
      <c r="AK331" s="81">
        <f t="shared" si="27"/>
        <v>1</v>
      </c>
      <c r="AL331" s="84"/>
      <c r="AM331" s="85"/>
    </row>
    <row r="332" spans="1:39" ht="12.75" customHeight="1" x14ac:dyDescent="0.3">
      <c r="A332" s="71" t="s">
        <v>858</v>
      </c>
      <c r="B332" s="72" t="s">
        <v>859</v>
      </c>
      <c r="C332" s="72" t="s">
        <v>732</v>
      </c>
      <c r="D332" s="73" t="str">
        <f t="shared" si="28"/>
        <v>40</v>
      </c>
      <c r="E332" s="73" t="str">
        <f t="shared" si="29"/>
        <v>4003</v>
      </c>
      <c r="F332" s="72" t="s">
        <v>941</v>
      </c>
      <c r="G332" s="72" t="s">
        <v>959</v>
      </c>
      <c r="H332" s="72">
        <v>304</v>
      </c>
      <c r="I332" s="72" t="s">
        <v>960</v>
      </c>
      <c r="J332" s="72" t="s">
        <v>961</v>
      </c>
      <c r="K332" s="74">
        <v>30</v>
      </c>
      <c r="L332" s="75">
        <v>13</v>
      </c>
      <c r="M332" s="76">
        <v>10</v>
      </c>
      <c r="N332" s="72" t="s">
        <v>962</v>
      </c>
      <c r="O332" s="72" t="s">
        <v>72</v>
      </c>
      <c r="P332" s="74">
        <v>429752000</v>
      </c>
      <c r="Q332" s="75">
        <v>10</v>
      </c>
      <c r="R332" s="77">
        <v>44197</v>
      </c>
      <c r="S332" s="78">
        <v>12</v>
      </c>
      <c r="T332" s="71" t="s">
        <v>883</v>
      </c>
      <c r="U332" s="79">
        <v>10</v>
      </c>
      <c r="V332" s="80">
        <v>10</v>
      </c>
      <c r="W332" s="80" t="s">
        <v>953</v>
      </c>
      <c r="X332" s="81">
        <f t="shared" si="25"/>
        <v>1</v>
      </c>
      <c r="Y332" s="74">
        <v>0</v>
      </c>
      <c r="Z332" s="74">
        <v>626704528</v>
      </c>
      <c r="AA332" s="74">
        <v>429752000</v>
      </c>
      <c r="AB332" s="74">
        <v>0</v>
      </c>
      <c r="AC332" s="74">
        <v>0</v>
      </c>
      <c r="AD332" s="74">
        <v>429752000</v>
      </c>
      <c r="AE332" s="113">
        <v>143508332</v>
      </c>
      <c r="AF332" s="81">
        <f t="shared" si="26"/>
        <v>0.33393290083583088</v>
      </c>
      <c r="AG332" s="82">
        <v>0</v>
      </c>
      <c r="AH332" s="82">
        <v>0</v>
      </c>
      <c r="AI332" s="82">
        <v>0</v>
      </c>
      <c r="AJ332" s="83">
        <f t="shared" si="30"/>
        <v>143508332</v>
      </c>
      <c r="AK332" s="81">
        <f t="shared" si="27"/>
        <v>0.33393290083583088</v>
      </c>
      <c r="AL332" s="84"/>
      <c r="AM332" s="85"/>
    </row>
    <row r="333" spans="1:39" ht="12.75" customHeight="1" x14ac:dyDescent="0.3">
      <c r="A333" s="71" t="s">
        <v>858</v>
      </c>
      <c r="B333" s="72" t="s">
        <v>859</v>
      </c>
      <c r="C333" s="72" t="s">
        <v>732</v>
      </c>
      <c r="D333" s="73" t="str">
        <f t="shared" si="28"/>
        <v>40</v>
      </c>
      <c r="E333" s="73" t="str">
        <f t="shared" si="29"/>
        <v>4003</v>
      </c>
      <c r="F333" s="72" t="s">
        <v>941</v>
      </c>
      <c r="G333" s="72" t="s">
        <v>959</v>
      </c>
      <c r="H333" s="72">
        <v>304</v>
      </c>
      <c r="I333" s="72" t="s">
        <v>960</v>
      </c>
      <c r="J333" s="72" t="s">
        <v>961</v>
      </c>
      <c r="K333" s="74">
        <v>30</v>
      </c>
      <c r="L333" s="75">
        <v>13</v>
      </c>
      <c r="M333" s="76">
        <v>10</v>
      </c>
      <c r="N333" s="72" t="s">
        <v>963</v>
      </c>
      <c r="O333" s="72" t="s">
        <v>72</v>
      </c>
      <c r="P333" s="74">
        <v>196952528</v>
      </c>
      <c r="Q333" s="75">
        <v>8</v>
      </c>
      <c r="R333" s="77">
        <v>44197</v>
      </c>
      <c r="S333" s="78">
        <v>12</v>
      </c>
      <c r="T333" s="71" t="s">
        <v>883</v>
      </c>
      <c r="U333" s="79">
        <v>8</v>
      </c>
      <c r="V333" s="80">
        <v>8</v>
      </c>
      <c r="W333" s="80" t="s">
        <v>964</v>
      </c>
      <c r="X333" s="81">
        <f t="shared" ref="X333:X396" si="31">V333/U333</f>
        <v>1</v>
      </c>
      <c r="Y333" s="74">
        <v>0</v>
      </c>
      <c r="Z333" s="74">
        <v>626704528</v>
      </c>
      <c r="AA333" s="74">
        <v>196952528</v>
      </c>
      <c r="AB333" s="74">
        <v>0</v>
      </c>
      <c r="AC333" s="74">
        <v>0</v>
      </c>
      <c r="AD333" s="74">
        <v>196952528</v>
      </c>
      <c r="AE333" s="113">
        <v>0</v>
      </c>
      <c r="AF333" s="81">
        <f t="shared" si="26"/>
        <v>0</v>
      </c>
      <c r="AG333" s="82">
        <v>0</v>
      </c>
      <c r="AH333" s="82">
        <v>0</v>
      </c>
      <c r="AI333" s="82">
        <v>0</v>
      </c>
      <c r="AJ333" s="83">
        <f t="shared" si="30"/>
        <v>0</v>
      </c>
      <c r="AK333" s="81">
        <f t="shared" si="27"/>
        <v>0</v>
      </c>
      <c r="AL333" s="84"/>
      <c r="AM333" s="85"/>
    </row>
    <row r="334" spans="1:39" ht="12.75" customHeight="1" x14ac:dyDescent="0.3">
      <c r="A334" s="71" t="s">
        <v>858</v>
      </c>
      <c r="B334" s="72" t="s">
        <v>859</v>
      </c>
      <c r="C334" s="72" t="s">
        <v>732</v>
      </c>
      <c r="D334" s="73" t="str">
        <f t="shared" si="28"/>
        <v>40</v>
      </c>
      <c r="E334" s="73" t="str">
        <f t="shared" si="29"/>
        <v>4003</v>
      </c>
      <c r="F334" s="72" t="s">
        <v>941</v>
      </c>
      <c r="G334" s="72" t="s">
        <v>965</v>
      </c>
      <c r="H334" s="72">
        <v>305</v>
      </c>
      <c r="I334" s="72" t="s">
        <v>966</v>
      </c>
      <c r="J334" s="72" t="s">
        <v>967</v>
      </c>
      <c r="K334" s="74">
        <v>3</v>
      </c>
      <c r="L334" s="75">
        <v>1</v>
      </c>
      <c r="M334" s="76">
        <v>1</v>
      </c>
      <c r="N334" s="72" t="s">
        <v>968</v>
      </c>
      <c r="O334" s="72" t="s">
        <v>72</v>
      </c>
      <c r="P334" s="74">
        <v>83000000</v>
      </c>
      <c r="Q334" s="75">
        <v>1</v>
      </c>
      <c r="R334" s="77">
        <v>44197</v>
      </c>
      <c r="S334" s="78">
        <v>12</v>
      </c>
      <c r="T334" s="71" t="s">
        <v>883</v>
      </c>
      <c r="U334" s="79">
        <v>1</v>
      </c>
      <c r="V334" s="80">
        <v>1</v>
      </c>
      <c r="W334" s="80" t="s">
        <v>969</v>
      </c>
      <c r="X334" s="81">
        <f t="shared" si="31"/>
        <v>1</v>
      </c>
      <c r="Y334" s="74">
        <v>0</v>
      </c>
      <c r="Z334" s="74">
        <v>150000000</v>
      </c>
      <c r="AA334" s="74">
        <v>83000000</v>
      </c>
      <c r="AB334" s="74">
        <v>0</v>
      </c>
      <c r="AC334" s="74">
        <v>0</v>
      </c>
      <c r="AD334" s="74">
        <v>83000000</v>
      </c>
      <c r="AE334" s="113">
        <v>70000000</v>
      </c>
      <c r="AF334" s="81">
        <f t="shared" ref="AF334:AF397" si="32">AE334/AA334</f>
        <v>0.84337349397590367</v>
      </c>
      <c r="AG334" s="82">
        <v>0</v>
      </c>
      <c r="AH334" s="82">
        <v>0</v>
      </c>
      <c r="AI334" s="82">
        <v>0</v>
      </c>
      <c r="AJ334" s="83">
        <f t="shared" si="30"/>
        <v>70000000</v>
      </c>
      <c r="AK334" s="81">
        <f t="shared" ref="AK334:AK397" si="33">AJ334/AD334</f>
        <v>0.84337349397590367</v>
      </c>
      <c r="AL334" s="84"/>
      <c r="AM334" s="85"/>
    </row>
    <row r="335" spans="1:39" ht="12.75" customHeight="1" x14ac:dyDescent="0.3">
      <c r="A335" s="71" t="s">
        <v>858</v>
      </c>
      <c r="B335" s="72" t="s">
        <v>859</v>
      </c>
      <c r="C335" s="72" t="s">
        <v>732</v>
      </c>
      <c r="D335" s="73" t="str">
        <f t="shared" si="28"/>
        <v>40</v>
      </c>
      <c r="E335" s="73" t="str">
        <f t="shared" si="29"/>
        <v>4003</v>
      </c>
      <c r="F335" s="72" t="s">
        <v>941</v>
      </c>
      <c r="G335" s="72" t="s">
        <v>965</v>
      </c>
      <c r="H335" s="72">
        <v>305</v>
      </c>
      <c r="I335" s="72" t="s">
        <v>966</v>
      </c>
      <c r="J335" s="72" t="s">
        <v>967</v>
      </c>
      <c r="K335" s="74">
        <v>3</v>
      </c>
      <c r="L335" s="75">
        <v>1</v>
      </c>
      <c r="M335" s="76">
        <v>1</v>
      </c>
      <c r="N335" s="72" t="s">
        <v>970</v>
      </c>
      <c r="O335" s="72" t="s">
        <v>72</v>
      </c>
      <c r="P335" s="74">
        <v>67000000</v>
      </c>
      <c r="Q335" s="75">
        <v>1</v>
      </c>
      <c r="R335" s="77">
        <v>44197</v>
      </c>
      <c r="S335" s="78">
        <v>12</v>
      </c>
      <c r="T335" s="71" t="s">
        <v>883</v>
      </c>
      <c r="U335" s="79">
        <v>1</v>
      </c>
      <c r="V335" s="80">
        <v>1</v>
      </c>
      <c r="W335" s="80" t="s">
        <v>971</v>
      </c>
      <c r="X335" s="81">
        <f t="shared" si="31"/>
        <v>1</v>
      </c>
      <c r="Y335" s="74">
        <v>0</v>
      </c>
      <c r="Z335" s="74">
        <v>150000000</v>
      </c>
      <c r="AA335" s="74">
        <v>67000000</v>
      </c>
      <c r="AB335" s="74">
        <v>0</v>
      </c>
      <c r="AC335" s="74">
        <v>0</v>
      </c>
      <c r="AD335" s="74">
        <v>67000000</v>
      </c>
      <c r="AE335" s="113">
        <v>67000000</v>
      </c>
      <c r="AF335" s="81">
        <f t="shared" si="32"/>
        <v>1</v>
      </c>
      <c r="AG335" s="82">
        <v>0</v>
      </c>
      <c r="AH335" s="82">
        <v>0</v>
      </c>
      <c r="AI335" s="82">
        <v>0</v>
      </c>
      <c r="AJ335" s="83">
        <f t="shared" si="30"/>
        <v>67000000</v>
      </c>
      <c r="AK335" s="81">
        <f t="shared" si="33"/>
        <v>1</v>
      </c>
      <c r="AL335" s="84"/>
      <c r="AM335" s="85"/>
    </row>
    <row r="336" spans="1:39" ht="12.75" customHeight="1" x14ac:dyDescent="0.3">
      <c r="A336" s="71" t="s">
        <v>858</v>
      </c>
      <c r="B336" s="72" t="s">
        <v>859</v>
      </c>
      <c r="C336" s="72" t="s">
        <v>732</v>
      </c>
      <c r="D336" s="73" t="str">
        <f t="shared" si="28"/>
        <v>32</v>
      </c>
      <c r="E336" s="73" t="str">
        <f t="shared" si="29"/>
        <v>3201</v>
      </c>
      <c r="F336" s="72" t="s">
        <v>972</v>
      </c>
      <c r="G336" s="72" t="s">
        <v>973</v>
      </c>
      <c r="H336" s="72">
        <v>318</v>
      </c>
      <c r="I336" s="72" t="s">
        <v>974</v>
      </c>
      <c r="J336" s="72" t="s">
        <v>975</v>
      </c>
      <c r="K336" s="74">
        <v>3</v>
      </c>
      <c r="L336" s="75">
        <v>2</v>
      </c>
      <c r="M336" s="76">
        <v>2</v>
      </c>
      <c r="N336" s="72" t="s">
        <v>976</v>
      </c>
      <c r="O336" s="72" t="s">
        <v>771</v>
      </c>
      <c r="P336" s="74">
        <v>38133746</v>
      </c>
      <c r="Q336" s="75">
        <v>2</v>
      </c>
      <c r="R336" s="77">
        <v>44197</v>
      </c>
      <c r="S336" s="78">
        <v>12</v>
      </c>
      <c r="T336" s="71" t="s">
        <v>866</v>
      </c>
      <c r="U336" s="79">
        <v>2</v>
      </c>
      <c r="V336" s="80">
        <v>2</v>
      </c>
      <c r="W336" s="102" t="s">
        <v>977</v>
      </c>
      <c r="X336" s="81">
        <f t="shared" si="31"/>
        <v>1</v>
      </c>
      <c r="Y336" s="74">
        <v>0</v>
      </c>
      <c r="Z336" s="74">
        <v>250000000</v>
      </c>
      <c r="AA336" s="74">
        <v>38133746</v>
      </c>
      <c r="AB336" s="74">
        <v>0</v>
      </c>
      <c r="AC336" s="74">
        <v>0</v>
      </c>
      <c r="AD336" s="74">
        <v>38133746</v>
      </c>
      <c r="AE336" s="113">
        <v>24000000</v>
      </c>
      <c r="AF336" s="81">
        <f t="shared" si="32"/>
        <v>0.62936381859783719</v>
      </c>
      <c r="AG336" s="82">
        <v>0</v>
      </c>
      <c r="AH336" s="82">
        <v>0</v>
      </c>
      <c r="AI336" s="82">
        <v>0</v>
      </c>
      <c r="AJ336" s="83">
        <f t="shared" si="30"/>
        <v>24000000</v>
      </c>
      <c r="AK336" s="81">
        <f t="shared" si="33"/>
        <v>0.62936381859783719</v>
      </c>
      <c r="AL336" s="84"/>
      <c r="AM336" s="85"/>
    </row>
    <row r="337" spans="1:39" ht="12.75" customHeight="1" x14ac:dyDescent="0.3">
      <c r="A337" s="71" t="s">
        <v>858</v>
      </c>
      <c r="B337" s="72" t="s">
        <v>859</v>
      </c>
      <c r="C337" s="72" t="s">
        <v>732</v>
      </c>
      <c r="D337" s="73" t="str">
        <f t="shared" si="28"/>
        <v>32</v>
      </c>
      <c r="E337" s="73" t="str">
        <f t="shared" si="29"/>
        <v>3201</v>
      </c>
      <c r="F337" s="72" t="s">
        <v>972</v>
      </c>
      <c r="G337" s="72" t="s">
        <v>973</v>
      </c>
      <c r="H337" s="72">
        <v>318</v>
      </c>
      <c r="I337" s="72" t="s">
        <v>974</v>
      </c>
      <c r="J337" s="72" t="s">
        <v>975</v>
      </c>
      <c r="K337" s="74">
        <v>3</v>
      </c>
      <c r="L337" s="75">
        <v>2</v>
      </c>
      <c r="M337" s="76">
        <v>2</v>
      </c>
      <c r="N337" s="72" t="s">
        <v>978</v>
      </c>
      <c r="O337" s="72" t="s">
        <v>771</v>
      </c>
      <c r="P337" s="74">
        <v>211866254</v>
      </c>
      <c r="Q337" s="75">
        <v>2</v>
      </c>
      <c r="R337" s="77">
        <v>44197</v>
      </c>
      <c r="S337" s="78">
        <v>12</v>
      </c>
      <c r="T337" s="71" t="s">
        <v>866</v>
      </c>
      <c r="U337" s="79">
        <v>2</v>
      </c>
      <c r="V337" s="80">
        <v>2</v>
      </c>
      <c r="W337" s="102" t="s">
        <v>979</v>
      </c>
      <c r="X337" s="81">
        <f t="shared" si="31"/>
        <v>1</v>
      </c>
      <c r="Y337" s="74">
        <v>0</v>
      </c>
      <c r="Z337" s="74">
        <v>250000000</v>
      </c>
      <c r="AA337" s="74">
        <v>211866254</v>
      </c>
      <c r="AB337" s="74">
        <v>0</v>
      </c>
      <c r="AC337" s="74">
        <v>0</v>
      </c>
      <c r="AD337" s="74">
        <v>211866254</v>
      </c>
      <c r="AE337" s="113">
        <f>190133331-24000000</f>
        <v>166133331</v>
      </c>
      <c r="AF337" s="81">
        <f t="shared" si="32"/>
        <v>0.78414248547576626</v>
      </c>
      <c r="AG337" s="82">
        <v>0</v>
      </c>
      <c r="AH337" s="82">
        <v>0</v>
      </c>
      <c r="AI337" s="82">
        <v>0</v>
      </c>
      <c r="AJ337" s="83">
        <f t="shared" si="30"/>
        <v>166133331</v>
      </c>
      <c r="AK337" s="81">
        <f t="shared" si="33"/>
        <v>0.78414248547576626</v>
      </c>
      <c r="AL337" s="84"/>
      <c r="AM337" s="85"/>
    </row>
    <row r="338" spans="1:39" ht="12.75" customHeight="1" x14ac:dyDescent="0.3">
      <c r="A338" s="71" t="s">
        <v>858</v>
      </c>
      <c r="B338" s="72" t="s">
        <v>859</v>
      </c>
      <c r="C338" s="72" t="s">
        <v>732</v>
      </c>
      <c r="D338" s="73" t="str">
        <f t="shared" si="28"/>
        <v>32</v>
      </c>
      <c r="E338" s="73" t="str">
        <f t="shared" si="29"/>
        <v>3201</v>
      </c>
      <c r="F338" s="72" t="s">
        <v>980</v>
      </c>
      <c r="G338" s="72" t="s">
        <v>981</v>
      </c>
      <c r="H338" s="72">
        <v>319</v>
      </c>
      <c r="I338" s="72" t="s">
        <v>982</v>
      </c>
      <c r="J338" s="72" t="s">
        <v>983</v>
      </c>
      <c r="K338" s="74">
        <v>1</v>
      </c>
      <c r="L338" s="75">
        <v>0.8</v>
      </c>
      <c r="M338" s="76">
        <v>0.8</v>
      </c>
      <c r="N338" s="72" t="s">
        <v>984</v>
      </c>
      <c r="O338" s="72" t="s">
        <v>771</v>
      </c>
      <c r="P338" s="74">
        <v>44714286</v>
      </c>
      <c r="Q338" s="75">
        <v>1</v>
      </c>
      <c r="R338" s="77">
        <v>44197</v>
      </c>
      <c r="S338" s="78">
        <v>12</v>
      </c>
      <c r="T338" s="71" t="s">
        <v>129</v>
      </c>
      <c r="U338" s="79">
        <v>1</v>
      </c>
      <c r="V338" s="80">
        <v>1</v>
      </c>
      <c r="W338" s="80" t="s">
        <v>985</v>
      </c>
      <c r="X338" s="81">
        <f t="shared" si="31"/>
        <v>1</v>
      </c>
      <c r="Y338" s="74">
        <v>0</v>
      </c>
      <c r="Z338" s="74">
        <v>600000000</v>
      </c>
      <c r="AA338" s="74">
        <v>44714286</v>
      </c>
      <c r="AB338" s="74">
        <v>0</v>
      </c>
      <c r="AC338" s="74">
        <v>0</v>
      </c>
      <c r="AD338" s="74">
        <v>44714286</v>
      </c>
      <c r="AE338" s="113">
        <f>+AD338</f>
        <v>44714286</v>
      </c>
      <c r="AF338" s="81">
        <f t="shared" si="32"/>
        <v>1</v>
      </c>
      <c r="AG338" s="82">
        <v>0</v>
      </c>
      <c r="AH338" s="82">
        <v>0</v>
      </c>
      <c r="AI338" s="82">
        <v>0</v>
      </c>
      <c r="AJ338" s="83">
        <f t="shared" si="30"/>
        <v>44714286</v>
      </c>
      <c r="AK338" s="81">
        <f t="shared" si="33"/>
        <v>1</v>
      </c>
      <c r="AL338" s="84"/>
      <c r="AM338" s="85"/>
    </row>
    <row r="339" spans="1:39" ht="12.75" customHeight="1" x14ac:dyDescent="0.3">
      <c r="A339" s="71" t="s">
        <v>858</v>
      </c>
      <c r="B339" s="72" t="s">
        <v>859</v>
      </c>
      <c r="C339" s="72" t="s">
        <v>732</v>
      </c>
      <c r="D339" s="73" t="str">
        <f t="shared" si="28"/>
        <v>32</v>
      </c>
      <c r="E339" s="73" t="str">
        <f t="shared" si="29"/>
        <v>3201</v>
      </c>
      <c r="F339" s="72" t="s">
        <v>980</v>
      </c>
      <c r="G339" s="72" t="s">
        <v>981</v>
      </c>
      <c r="H339" s="72">
        <v>319</v>
      </c>
      <c r="I339" s="72" t="s">
        <v>982</v>
      </c>
      <c r="J339" s="72" t="s">
        <v>983</v>
      </c>
      <c r="K339" s="74">
        <v>1</v>
      </c>
      <c r="L339" s="75">
        <v>0.8</v>
      </c>
      <c r="M339" s="76">
        <v>0.8</v>
      </c>
      <c r="N339" s="72" t="s">
        <v>986</v>
      </c>
      <c r="O339" s="72" t="s">
        <v>771</v>
      </c>
      <c r="P339" s="74">
        <v>5000000</v>
      </c>
      <c r="Q339" s="75">
        <v>1</v>
      </c>
      <c r="R339" s="77">
        <v>44197</v>
      </c>
      <c r="S339" s="78">
        <v>12</v>
      </c>
      <c r="T339" s="71" t="s">
        <v>129</v>
      </c>
      <c r="U339" s="79">
        <v>1</v>
      </c>
      <c r="V339" s="80">
        <v>1</v>
      </c>
      <c r="W339" s="80" t="s">
        <v>987</v>
      </c>
      <c r="X339" s="81">
        <f t="shared" si="31"/>
        <v>1</v>
      </c>
      <c r="Y339" s="74">
        <v>0</v>
      </c>
      <c r="Z339" s="74">
        <v>600000000</v>
      </c>
      <c r="AA339" s="74">
        <v>5000000</v>
      </c>
      <c r="AB339" s="74">
        <v>0</v>
      </c>
      <c r="AC339" s="74">
        <v>0</v>
      </c>
      <c r="AD339" s="74">
        <v>5000000</v>
      </c>
      <c r="AE339" s="113">
        <v>5000000</v>
      </c>
      <c r="AF339" s="81">
        <f t="shared" si="32"/>
        <v>1</v>
      </c>
      <c r="AG339" s="82">
        <v>0</v>
      </c>
      <c r="AH339" s="82">
        <v>0</v>
      </c>
      <c r="AI339" s="82">
        <v>0</v>
      </c>
      <c r="AJ339" s="83">
        <f t="shared" si="30"/>
        <v>5000000</v>
      </c>
      <c r="AK339" s="81">
        <f t="shared" si="33"/>
        <v>1</v>
      </c>
      <c r="AL339" s="84"/>
      <c r="AM339" s="85"/>
    </row>
    <row r="340" spans="1:39" ht="12.75" customHeight="1" x14ac:dyDescent="0.3">
      <c r="A340" s="71" t="s">
        <v>858</v>
      </c>
      <c r="B340" s="72" t="s">
        <v>859</v>
      </c>
      <c r="C340" s="72" t="s">
        <v>732</v>
      </c>
      <c r="D340" s="73" t="str">
        <f t="shared" si="28"/>
        <v>32</v>
      </c>
      <c r="E340" s="73" t="str">
        <f t="shared" si="29"/>
        <v>3201</v>
      </c>
      <c r="F340" s="72" t="s">
        <v>980</v>
      </c>
      <c r="G340" s="72" t="s">
        <v>981</v>
      </c>
      <c r="H340" s="72">
        <v>319</v>
      </c>
      <c r="I340" s="72" t="s">
        <v>982</v>
      </c>
      <c r="J340" s="72" t="s">
        <v>983</v>
      </c>
      <c r="K340" s="74">
        <v>1</v>
      </c>
      <c r="L340" s="75">
        <v>0.8</v>
      </c>
      <c r="M340" s="76">
        <v>0.8</v>
      </c>
      <c r="N340" s="72" t="s">
        <v>988</v>
      </c>
      <c r="O340" s="72" t="s">
        <v>771</v>
      </c>
      <c r="P340" s="74">
        <v>550285714</v>
      </c>
      <c r="Q340" s="75">
        <v>1</v>
      </c>
      <c r="R340" s="77">
        <v>44197</v>
      </c>
      <c r="S340" s="78">
        <v>12</v>
      </c>
      <c r="T340" s="71" t="s">
        <v>129</v>
      </c>
      <c r="U340" s="79">
        <v>1</v>
      </c>
      <c r="V340" s="80">
        <v>1</v>
      </c>
      <c r="W340" s="80" t="s">
        <v>989</v>
      </c>
      <c r="X340" s="81">
        <f t="shared" si="31"/>
        <v>1</v>
      </c>
      <c r="Y340" s="74">
        <v>0</v>
      </c>
      <c r="Z340" s="74">
        <v>600000000</v>
      </c>
      <c r="AA340" s="74">
        <v>550285714</v>
      </c>
      <c r="AB340" s="74">
        <v>0</v>
      </c>
      <c r="AC340" s="74">
        <v>0</v>
      </c>
      <c r="AD340" s="74">
        <v>550285714</v>
      </c>
      <c r="AE340" s="113">
        <f>458127173-AE338-AE339</f>
        <v>408412887</v>
      </c>
      <c r="AF340" s="81">
        <f t="shared" si="32"/>
        <v>0.74218333605513154</v>
      </c>
      <c r="AG340" s="82">
        <v>0</v>
      </c>
      <c r="AH340" s="82">
        <v>0</v>
      </c>
      <c r="AI340" s="82">
        <v>0</v>
      </c>
      <c r="AJ340" s="83">
        <f t="shared" si="30"/>
        <v>408412887</v>
      </c>
      <c r="AK340" s="81">
        <f t="shared" si="33"/>
        <v>0.74218333605513154</v>
      </c>
      <c r="AL340" s="84"/>
      <c r="AM340" s="85"/>
    </row>
    <row r="341" spans="1:39" ht="12.75" customHeight="1" x14ac:dyDescent="0.3">
      <c r="A341" s="71" t="s">
        <v>858</v>
      </c>
      <c r="B341" s="72" t="s">
        <v>859</v>
      </c>
      <c r="C341" s="72" t="s">
        <v>732</v>
      </c>
      <c r="D341" s="73" t="str">
        <f t="shared" si="28"/>
        <v>32</v>
      </c>
      <c r="E341" s="73" t="str">
        <f t="shared" si="29"/>
        <v>3208</v>
      </c>
      <c r="F341" s="72" t="s">
        <v>990</v>
      </c>
      <c r="G341" s="72" t="s">
        <v>991</v>
      </c>
      <c r="H341" s="72">
        <v>321</v>
      </c>
      <c r="I341" s="72" t="s">
        <v>992</v>
      </c>
      <c r="J341" s="72" t="s">
        <v>993</v>
      </c>
      <c r="K341" s="74">
        <v>30</v>
      </c>
      <c r="L341" s="75">
        <v>15</v>
      </c>
      <c r="M341" s="76">
        <v>15</v>
      </c>
      <c r="N341" s="72" t="s">
        <v>994</v>
      </c>
      <c r="O341" s="72" t="s">
        <v>72</v>
      </c>
      <c r="P341" s="74">
        <v>19500000</v>
      </c>
      <c r="Q341" s="75">
        <v>15</v>
      </c>
      <c r="R341" s="77">
        <v>44197</v>
      </c>
      <c r="S341" s="78">
        <v>12</v>
      </c>
      <c r="T341" s="71" t="s">
        <v>129</v>
      </c>
      <c r="U341" s="79">
        <v>15</v>
      </c>
      <c r="V341" s="80">
        <v>15</v>
      </c>
      <c r="W341" s="80" t="s">
        <v>995</v>
      </c>
      <c r="X341" s="81">
        <f t="shared" si="31"/>
        <v>1</v>
      </c>
      <c r="Y341" s="74">
        <v>0</v>
      </c>
      <c r="Z341" s="74">
        <v>400000000</v>
      </c>
      <c r="AA341" s="74">
        <v>19500000</v>
      </c>
      <c r="AB341" s="74">
        <v>0</v>
      </c>
      <c r="AC341" s="74">
        <v>0</v>
      </c>
      <c r="AD341" s="74">
        <v>19500000</v>
      </c>
      <c r="AE341" s="113">
        <v>19500000</v>
      </c>
      <c r="AF341" s="81">
        <f t="shared" si="32"/>
        <v>1</v>
      </c>
      <c r="AG341" s="82">
        <v>0</v>
      </c>
      <c r="AH341" s="82">
        <v>0</v>
      </c>
      <c r="AI341" s="82">
        <v>0</v>
      </c>
      <c r="AJ341" s="83">
        <f t="shared" si="30"/>
        <v>19500000</v>
      </c>
      <c r="AK341" s="81">
        <f t="shared" si="33"/>
        <v>1</v>
      </c>
      <c r="AL341" s="84"/>
      <c r="AM341" s="85"/>
    </row>
    <row r="342" spans="1:39" ht="12.75" customHeight="1" x14ac:dyDescent="0.3">
      <c r="A342" s="71" t="s">
        <v>858</v>
      </c>
      <c r="B342" s="72" t="s">
        <v>859</v>
      </c>
      <c r="C342" s="72" t="s">
        <v>732</v>
      </c>
      <c r="D342" s="73" t="str">
        <f t="shared" si="28"/>
        <v>32</v>
      </c>
      <c r="E342" s="73" t="str">
        <f t="shared" si="29"/>
        <v>3208</v>
      </c>
      <c r="F342" s="72" t="s">
        <v>990</v>
      </c>
      <c r="G342" s="72" t="s">
        <v>991</v>
      </c>
      <c r="H342" s="72">
        <v>321</v>
      </c>
      <c r="I342" s="72" t="s">
        <v>992</v>
      </c>
      <c r="J342" s="72" t="s">
        <v>993</v>
      </c>
      <c r="K342" s="74">
        <v>30</v>
      </c>
      <c r="L342" s="75">
        <v>15</v>
      </c>
      <c r="M342" s="76">
        <v>15</v>
      </c>
      <c r="N342" s="72" t="s">
        <v>996</v>
      </c>
      <c r="O342" s="72" t="s">
        <v>72</v>
      </c>
      <c r="P342" s="74">
        <v>44650000</v>
      </c>
      <c r="Q342" s="75">
        <v>1</v>
      </c>
      <c r="R342" s="77">
        <v>44197</v>
      </c>
      <c r="S342" s="78">
        <v>12</v>
      </c>
      <c r="T342" s="71" t="s">
        <v>129</v>
      </c>
      <c r="U342" s="79">
        <v>1</v>
      </c>
      <c r="V342" s="80">
        <v>1</v>
      </c>
      <c r="W342" s="80" t="s">
        <v>997</v>
      </c>
      <c r="X342" s="81">
        <f t="shared" si="31"/>
        <v>1</v>
      </c>
      <c r="Y342" s="74">
        <v>0</v>
      </c>
      <c r="Z342" s="74">
        <v>400000000</v>
      </c>
      <c r="AA342" s="74">
        <v>44650000</v>
      </c>
      <c r="AB342" s="74">
        <v>0</v>
      </c>
      <c r="AC342" s="74">
        <v>0</v>
      </c>
      <c r="AD342" s="74">
        <v>44650000</v>
      </c>
      <c r="AE342" s="113">
        <f>+AD342-5650000</f>
        <v>39000000</v>
      </c>
      <c r="AF342" s="81">
        <f t="shared" si="32"/>
        <v>0.87346024636058228</v>
      </c>
      <c r="AG342" s="82">
        <v>0</v>
      </c>
      <c r="AH342" s="82">
        <v>0</v>
      </c>
      <c r="AI342" s="82">
        <v>0</v>
      </c>
      <c r="AJ342" s="83">
        <f t="shared" si="30"/>
        <v>39000000</v>
      </c>
      <c r="AK342" s="81">
        <f t="shared" si="33"/>
        <v>0.87346024636058228</v>
      </c>
      <c r="AL342" s="84"/>
      <c r="AM342" s="85"/>
    </row>
    <row r="343" spans="1:39" ht="12.75" customHeight="1" x14ac:dyDescent="0.3">
      <c r="A343" s="71" t="s">
        <v>858</v>
      </c>
      <c r="B343" s="72" t="s">
        <v>859</v>
      </c>
      <c r="C343" s="72" t="s">
        <v>732</v>
      </c>
      <c r="D343" s="73" t="str">
        <f t="shared" si="28"/>
        <v>32</v>
      </c>
      <c r="E343" s="73" t="str">
        <f t="shared" si="29"/>
        <v>3208</v>
      </c>
      <c r="F343" s="72" t="s">
        <v>990</v>
      </c>
      <c r="G343" s="72" t="s">
        <v>991</v>
      </c>
      <c r="H343" s="72">
        <v>321</v>
      </c>
      <c r="I343" s="72" t="s">
        <v>992</v>
      </c>
      <c r="J343" s="72" t="s">
        <v>993</v>
      </c>
      <c r="K343" s="74">
        <v>30</v>
      </c>
      <c r="L343" s="75">
        <v>15</v>
      </c>
      <c r="M343" s="76">
        <v>15</v>
      </c>
      <c r="N343" s="72" t="s">
        <v>998</v>
      </c>
      <c r="O343" s="72" t="s">
        <v>72</v>
      </c>
      <c r="P343" s="74">
        <v>60900000</v>
      </c>
      <c r="Q343" s="75">
        <v>1</v>
      </c>
      <c r="R343" s="77">
        <v>44197</v>
      </c>
      <c r="S343" s="78">
        <v>12</v>
      </c>
      <c r="T343" s="71" t="s">
        <v>129</v>
      </c>
      <c r="U343" s="79">
        <v>1</v>
      </c>
      <c r="V343" s="80">
        <v>1</v>
      </c>
      <c r="W343" s="80" t="s">
        <v>999</v>
      </c>
      <c r="X343" s="81">
        <f t="shared" si="31"/>
        <v>1</v>
      </c>
      <c r="Y343" s="74">
        <v>0</v>
      </c>
      <c r="Z343" s="74">
        <v>400000000</v>
      </c>
      <c r="AA343" s="74">
        <v>60900000</v>
      </c>
      <c r="AB343" s="74">
        <v>0</v>
      </c>
      <c r="AC343" s="74">
        <v>0</v>
      </c>
      <c r="AD343" s="74">
        <v>60900000</v>
      </c>
      <c r="AE343" s="113">
        <v>60600000</v>
      </c>
      <c r="AF343" s="81">
        <f t="shared" si="32"/>
        <v>0.99507389162561577</v>
      </c>
      <c r="AG343" s="82">
        <v>0</v>
      </c>
      <c r="AH343" s="82">
        <v>0</v>
      </c>
      <c r="AI343" s="82">
        <v>0</v>
      </c>
      <c r="AJ343" s="83">
        <f t="shared" si="30"/>
        <v>60600000</v>
      </c>
      <c r="AK343" s="81">
        <f t="shared" si="33"/>
        <v>0.99507389162561577</v>
      </c>
      <c r="AL343" s="84"/>
      <c r="AM343" s="85"/>
    </row>
    <row r="344" spans="1:39" ht="12.75" customHeight="1" x14ac:dyDescent="0.3">
      <c r="A344" s="71" t="s">
        <v>858</v>
      </c>
      <c r="B344" s="72" t="s">
        <v>859</v>
      </c>
      <c r="C344" s="72" t="s">
        <v>732</v>
      </c>
      <c r="D344" s="73" t="str">
        <f t="shared" si="28"/>
        <v>32</v>
      </c>
      <c r="E344" s="73" t="str">
        <f t="shared" si="29"/>
        <v>3208</v>
      </c>
      <c r="F344" s="72" t="s">
        <v>990</v>
      </c>
      <c r="G344" s="72" t="s">
        <v>991</v>
      </c>
      <c r="H344" s="72">
        <v>321</v>
      </c>
      <c r="I344" s="72" t="s">
        <v>992</v>
      </c>
      <c r="J344" s="72" t="s">
        <v>993</v>
      </c>
      <c r="K344" s="74">
        <v>30</v>
      </c>
      <c r="L344" s="75">
        <v>15</v>
      </c>
      <c r="M344" s="76">
        <v>15</v>
      </c>
      <c r="N344" s="72" t="s">
        <v>1000</v>
      </c>
      <c r="O344" s="72" t="s">
        <v>72</v>
      </c>
      <c r="P344" s="74">
        <v>274950000</v>
      </c>
      <c r="Q344" s="75">
        <v>15</v>
      </c>
      <c r="R344" s="77">
        <v>44197</v>
      </c>
      <c r="S344" s="78">
        <v>12</v>
      </c>
      <c r="T344" s="71" t="s">
        <v>129</v>
      </c>
      <c r="U344" s="79">
        <v>15</v>
      </c>
      <c r="V344" s="80">
        <v>15</v>
      </c>
      <c r="W344" s="80" t="s">
        <v>995</v>
      </c>
      <c r="X344" s="81">
        <f t="shared" si="31"/>
        <v>1</v>
      </c>
      <c r="Y344" s="74">
        <v>0</v>
      </c>
      <c r="Z344" s="74">
        <v>400000000</v>
      </c>
      <c r="AA344" s="74">
        <v>274950000</v>
      </c>
      <c r="AB344" s="74">
        <v>0</v>
      </c>
      <c r="AC344" s="74">
        <v>0</v>
      </c>
      <c r="AD344" s="74">
        <v>274950000</v>
      </c>
      <c r="AE344" s="113">
        <f>259474333-AE341-AE342-AE343</f>
        <v>140374333</v>
      </c>
      <c r="AF344" s="81">
        <f t="shared" si="32"/>
        <v>0.51054494635388248</v>
      </c>
      <c r="AG344" s="82">
        <v>0</v>
      </c>
      <c r="AH344" s="82">
        <v>0</v>
      </c>
      <c r="AI344" s="82">
        <v>0</v>
      </c>
      <c r="AJ344" s="83">
        <f t="shared" si="30"/>
        <v>140374333</v>
      </c>
      <c r="AK344" s="81">
        <f t="shared" si="33"/>
        <v>0.51054494635388248</v>
      </c>
      <c r="AL344" s="84"/>
      <c r="AM344" s="85"/>
    </row>
    <row r="345" spans="1:39" ht="12.75" customHeight="1" x14ac:dyDescent="0.3">
      <c r="A345" s="71" t="s">
        <v>858</v>
      </c>
      <c r="B345" s="72" t="s">
        <v>859</v>
      </c>
      <c r="C345" s="72" t="s">
        <v>732</v>
      </c>
      <c r="D345" s="73" t="str">
        <f t="shared" si="28"/>
        <v>32</v>
      </c>
      <c r="E345" s="73" t="str">
        <f t="shared" si="29"/>
        <v>3208</v>
      </c>
      <c r="F345" s="72" t="s">
        <v>990</v>
      </c>
      <c r="G345" s="72" t="s">
        <v>1001</v>
      </c>
      <c r="H345" s="72">
        <v>322</v>
      </c>
      <c r="I345" s="72" t="s">
        <v>1002</v>
      </c>
      <c r="J345" s="72" t="s">
        <v>881</v>
      </c>
      <c r="K345" s="74">
        <v>20</v>
      </c>
      <c r="L345" s="75">
        <v>11</v>
      </c>
      <c r="M345" s="76">
        <v>11</v>
      </c>
      <c r="N345" s="72" t="s">
        <v>994</v>
      </c>
      <c r="O345" s="72" t="s">
        <v>72</v>
      </c>
      <c r="P345" s="74">
        <v>10000000</v>
      </c>
      <c r="Q345" s="75">
        <v>5</v>
      </c>
      <c r="R345" s="77">
        <v>44197</v>
      </c>
      <c r="S345" s="78">
        <v>12</v>
      </c>
      <c r="T345" s="71" t="s">
        <v>129</v>
      </c>
      <c r="U345" s="79">
        <v>5</v>
      </c>
      <c r="V345" s="80">
        <v>5</v>
      </c>
      <c r="W345" s="102" t="s">
        <v>1003</v>
      </c>
      <c r="X345" s="81">
        <f t="shared" si="31"/>
        <v>1</v>
      </c>
      <c r="Y345" s="74">
        <v>0</v>
      </c>
      <c r="Z345" s="74">
        <v>150000000</v>
      </c>
      <c r="AA345" s="74">
        <v>10000000</v>
      </c>
      <c r="AB345" s="74">
        <v>0</v>
      </c>
      <c r="AC345" s="74">
        <v>0</v>
      </c>
      <c r="AD345" s="74">
        <v>10000000</v>
      </c>
      <c r="AE345" s="113">
        <v>10000000</v>
      </c>
      <c r="AF345" s="81">
        <f t="shared" si="32"/>
        <v>1</v>
      </c>
      <c r="AG345" s="82">
        <v>0</v>
      </c>
      <c r="AH345" s="82">
        <v>0</v>
      </c>
      <c r="AI345" s="82">
        <v>0</v>
      </c>
      <c r="AJ345" s="83">
        <f t="shared" si="30"/>
        <v>10000000</v>
      </c>
      <c r="AK345" s="81">
        <f t="shared" si="33"/>
        <v>1</v>
      </c>
      <c r="AL345" s="84"/>
      <c r="AM345" s="85"/>
    </row>
    <row r="346" spans="1:39" ht="12.75" customHeight="1" x14ac:dyDescent="0.3">
      <c r="A346" s="71" t="s">
        <v>858</v>
      </c>
      <c r="B346" s="72" t="s">
        <v>859</v>
      </c>
      <c r="C346" s="72" t="s">
        <v>732</v>
      </c>
      <c r="D346" s="73" t="str">
        <f t="shared" si="28"/>
        <v>32</v>
      </c>
      <c r="E346" s="73" t="str">
        <f t="shared" si="29"/>
        <v>3208</v>
      </c>
      <c r="F346" s="72" t="s">
        <v>990</v>
      </c>
      <c r="G346" s="72" t="s">
        <v>1001</v>
      </c>
      <c r="H346" s="72">
        <v>322</v>
      </c>
      <c r="I346" s="72" t="s">
        <v>1002</v>
      </c>
      <c r="J346" s="72" t="s">
        <v>881</v>
      </c>
      <c r="K346" s="74">
        <v>20</v>
      </c>
      <c r="L346" s="75">
        <v>11</v>
      </c>
      <c r="M346" s="76">
        <v>11</v>
      </c>
      <c r="N346" s="72" t="s">
        <v>1004</v>
      </c>
      <c r="O346" s="72" t="s">
        <v>72</v>
      </c>
      <c r="P346" s="74">
        <v>140000000</v>
      </c>
      <c r="Q346" s="75">
        <v>14</v>
      </c>
      <c r="R346" s="77">
        <v>44197</v>
      </c>
      <c r="S346" s="78">
        <v>12</v>
      </c>
      <c r="T346" s="71" t="s">
        <v>129</v>
      </c>
      <c r="U346" s="79">
        <v>14</v>
      </c>
      <c r="V346" s="80">
        <v>14</v>
      </c>
      <c r="W346" s="102" t="s">
        <v>1003</v>
      </c>
      <c r="X346" s="81">
        <f t="shared" si="31"/>
        <v>1</v>
      </c>
      <c r="Y346" s="74">
        <v>0</v>
      </c>
      <c r="Z346" s="74">
        <v>150000000</v>
      </c>
      <c r="AA346" s="74">
        <v>140000000</v>
      </c>
      <c r="AB346" s="74">
        <v>0</v>
      </c>
      <c r="AC346" s="74">
        <v>0</v>
      </c>
      <c r="AD346" s="74">
        <v>140000000</v>
      </c>
      <c r="AE346" s="113">
        <v>125332003</v>
      </c>
      <c r="AF346" s="81">
        <f t="shared" si="32"/>
        <v>0.89522859285714285</v>
      </c>
      <c r="AG346" s="82">
        <v>0</v>
      </c>
      <c r="AH346" s="82">
        <v>0</v>
      </c>
      <c r="AI346" s="82">
        <v>0</v>
      </c>
      <c r="AJ346" s="83">
        <f t="shared" si="30"/>
        <v>125332003</v>
      </c>
      <c r="AK346" s="81">
        <f t="shared" si="33"/>
        <v>0.89522859285714285</v>
      </c>
      <c r="AL346" s="84"/>
      <c r="AM346" s="85"/>
    </row>
    <row r="347" spans="1:39" ht="12.75" customHeight="1" x14ac:dyDescent="0.3">
      <c r="A347" s="71" t="s">
        <v>858</v>
      </c>
      <c r="B347" s="72" t="s">
        <v>859</v>
      </c>
      <c r="C347" s="72" t="s">
        <v>732</v>
      </c>
      <c r="D347" s="73" t="str">
        <f t="shared" si="28"/>
        <v>32</v>
      </c>
      <c r="E347" s="73" t="str">
        <f t="shared" si="29"/>
        <v>3206</v>
      </c>
      <c r="F347" s="72" t="s">
        <v>1005</v>
      </c>
      <c r="G347" s="72" t="s">
        <v>1006</v>
      </c>
      <c r="H347" s="72">
        <v>324</v>
      </c>
      <c r="I347" s="72" t="s">
        <v>1007</v>
      </c>
      <c r="J347" s="72" t="s">
        <v>1008</v>
      </c>
      <c r="K347" s="74">
        <v>1</v>
      </c>
      <c r="L347" s="75">
        <v>0.25</v>
      </c>
      <c r="M347" s="76">
        <v>0.25</v>
      </c>
      <c r="N347" s="72" t="s">
        <v>1009</v>
      </c>
      <c r="O347" s="72" t="s">
        <v>771</v>
      </c>
      <c r="P347" s="74">
        <v>20285714</v>
      </c>
      <c r="Q347" s="75">
        <v>1</v>
      </c>
      <c r="R347" s="77">
        <v>44197</v>
      </c>
      <c r="S347" s="78">
        <v>12</v>
      </c>
      <c r="T347" s="71" t="s">
        <v>129</v>
      </c>
      <c r="U347" s="79">
        <v>1</v>
      </c>
      <c r="V347" s="80">
        <v>1</v>
      </c>
      <c r="W347" s="80" t="s">
        <v>1010</v>
      </c>
      <c r="X347" s="81">
        <f t="shared" si="31"/>
        <v>1</v>
      </c>
      <c r="Y347" s="74">
        <v>0</v>
      </c>
      <c r="Z347" s="74">
        <v>200000000</v>
      </c>
      <c r="AA347" s="74">
        <v>20285714</v>
      </c>
      <c r="AB347" s="74">
        <v>0</v>
      </c>
      <c r="AC347" s="74">
        <v>0</v>
      </c>
      <c r="AD347" s="74">
        <v>20285714</v>
      </c>
      <c r="AE347" s="113">
        <v>15285714</v>
      </c>
      <c r="AF347" s="81">
        <f t="shared" si="32"/>
        <v>0.75352112328902987</v>
      </c>
      <c r="AG347" s="82">
        <v>0</v>
      </c>
      <c r="AH347" s="82">
        <v>0</v>
      </c>
      <c r="AI347" s="82">
        <v>0</v>
      </c>
      <c r="AJ347" s="83">
        <f t="shared" si="30"/>
        <v>15285714</v>
      </c>
      <c r="AK347" s="81">
        <f t="shared" si="33"/>
        <v>0.75352112328902987</v>
      </c>
      <c r="AL347" s="84"/>
      <c r="AM347" s="85"/>
    </row>
    <row r="348" spans="1:39" ht="12.75" customHeight="1" x14ac:dyDescent="0.3">
      <c r="A348" s="71" t="s">
        <v>858</v>
      </c>
      <c r="B348" s="72" t="s">
        <v>859</v>
      </c>
      <c r="C348" s="72" t="s">
        <v>732</v>
      </c>
      <c r="D348" s="73" t="str">
        <f t="shared" si="28"/>
        <v>32</v>
      </c>
      <c r="E348" s="73" t="str">
        <f t="shared" si="29"/>
        <v>3206</v>
      </c>
      <c r="F348" s="72" t="s">
        <v>1005</v>
      </c>
      <c r="G348" s="72" t="s">
        <v>1006</v>
      </c>
      <c r="H348" s="72">
        <v>324</v>
      </c>
      <c r="I348" s="72" t="s">
        <v>1007</v>
      </c>
      <c r="J348" s="72" t="s">
        <v>1008</v>
      </c>
      <c r="K348" s="74">
        <v>1</v>
      </c>
      <c r="L348" s="75">
        <v>0.25</v>
      </c>
      <c r="M348" s="76">
        <v>0.25</v>
      </c>
      <c r="N348" s="72" t="s">
        <v>1011</v>
      </c>
      <c r="O348" s="72" t="s">
        <v>771</v>
      </c>
      <c r="P348" s="74">
        <v>179714286</v>
      </c>
      <c r="Q348" s="75">
        <v>1</v>
      </c>
      <c r="R348" s="77">
        <v>44197</v>
      </c>
      <c r="S348" s="78">
        <v>12</v>
      </c>
      <c r="T348" s="71" t="s">
        <v>129</v>
      </c>
      <c r="U348" s="79">
        <v>0</v>
      </c>
      <c r="V348" s="80">
        <v>0</v>
      </c>
      <c r="W348" s="80" t="s">
        <v>1012</v>
      </c>
      <c r="X348" s="81"/>
      <c r="Y348" s="74">
        <v>0</v>
      </c>
      <c r="Z348" s="74">
        <v>200000000</v>
      </c>
      <c r="AA348" s="74">
        <v>179714286</v>
      </c>
      <c r="AB348" s="74">
        <v>0</v>
      </c>
      <c r="AC348" s="74">
        <v>0</v>
      </c>
      <c r="AD348" s="74">
        <v>179714286</v>
      </c>
      <c r="AE348" s="113">
        <f>136597714-AE347</f>
        <v>121312000</v>
      </c>
      <c r="AF348" s="81">
        <f t="shared" si="32"/>
        <v>0.67502702595385211</v>
      </c>
      <c r="AG348" s="82">
        <v>0</v>
      </c>
      <c r="AH348" s="82">
        <v>0</v>
      </c>
      <c r="AI348" s="82">
        <v>0</v>
      </c>
      <c r="AJ348" s="83">
        <f t="shared" si="30"/>
        <v>121312000</v>
      </c>
      <c r="AK348" s="81">
        <f t="shared" si="33"/>
        <v>0.67502702595385211</v>
      </c>
      <c r="AL348" s="84"/>
      <c r="AM348" s="85"/>
    </row>
    <row r="349" spans="1:39" ht="12.75" customHeight="1" x14ac:dyDescent="0.3">
      <c r="A349" s="71" t="s">
        <v>858</v>
      </c>
      <c r="B349" s="72" t="s">
        <v>859</v>
      </c>
      <c r="C349" s="72" t="s">
        <v>732</v>
      </c>
      <c r="D349" s="73" t="str">
        <f t="shared" si="28"/>
        <v>32</v>
      </c>
      <c r="E349" s="73" t="str">
        <f t="shared" si="29"/>
        <v>3206</v>
      </c>
      <c r="F349" s="72" t="s">
        <v>1013</v>
      </c>
      <c r="G349" s="72" t="s">
        <v>1014</v>
      </c>
      <c r="H349" s="72">
        <v>325</v>
      </c>
      <c r="I349" s="72" t="s">
        <v>1015</v>
      </c>
      <c r="J349" s="72" t="s">
        <v>1016</v>
      </c>
      <c r="K349" s="74">
        <v>500</v>
      </c>
      <c r="L349" s="75">
        <v>14</v>
      </c>
      <c r="M349" s="76">
        <v>14</v>
      </c>
      <c r="N349" s="72" t="s">
        <v>1017</v>
      </c>
      <c r="O349" s="72" t="s">
        <v>72</v>
      </c>
      <c r="P349" s="74">
        <v>224030455</v>
      </c>
      <c r="Q349" s="75">
        <v>14</v>
      </c>
      <c r="R349" s="77">
        <v>44197</v>
      </c>
      <c r="S349" s="78">
        <v>12</v>
      </c>
      <c r="T349" s="71" t="s">
        <v>866</v>
      </c>
      <c r="U349" s="79">
        <v>14</v>
      </c>
      <c r="V349" s="80">
        <v>14</v>
      </c>
      <c r="W349" s="80" t="s">
        <v>1018</v>
      </c>
      <c r="X349" s="81">
        <f t="shared" si="31"/>
        <v>1</v>
      </c>
      <c r="Y349" s="74">
        <v>0</v>
      </c>
      <c r="Z349" s="74">
        <v>3111877149</v>
      </c>
      <c r="AA349" s="74">
        <v>224030455</v>
      </c>
      <c r="AB349" s="74">
        <v>0</v>
      </c>
      <c r="AC349" s="74">
        <v>0</v>
      </c>
      <c r="AD349" s="74">
        <v>224030455</v>
      </c>
      <c r="AE349" s="113">
        <v>208713520</v>
      </c>
      <c r="AF349" s="81">
        <f t="shared" si="32"/>
        <v>0.93163012144933599</v>
      </c>
      <c r="AG349" s="82">
        <v>0</v>
      </c>
      <c r="AH349" s="82">
        <v>0</v>
      </c>
      <c r="AI349" s="82">
        <v>0</v>
      </c>
      <c r="AJ349" s="83">
        <f t="shared" si="30"/>
        <v>208713520</v>
      </c>
      <c r="AK349" s="81">
        <f t="shared" si="33"/>
        <v>0.93163012144933599</v>
      </c>
      <c r="AL349" s="84"/>
      <c r="AM349" s="85"/>
    </row>
    <row r="350" spans="1:39" ht="12.75" customHeight="1" x14ac:dyDescent="0.3">
      <c r="A350" s="71" t="s">
        <v>858</v>
      </c>
      <c r="B350" s="72" t="s">
        <v>859</v>
      </c>
      <c r="C350" s="72" t="s">
        <v>732</v>
      </c>
      <c r="D350" s="73" t="str">
        <f t="shared" si="28"/>
        <v>32</v>
      </c>
      <c r="E350" s="73" t="str">
        <f t="shared" si="29"/>
        <v>3206</v>
      </c>
      <c r="F350" s="72" t="s">
        <v>1013</v>
      </c>
      <c r="G350" s="72" t="s">
        <v>1014</v>
      </c>
      <c r="H350" s="72">
        <v>325</v>
      </c>
      <c r="I350" s="72" t="s">
        <v>1015</v>
      </c>
      <c r="J350" s="72" t="s">
        <v>1016</v>
      </c>
      <c r="K350" s="74">
        <v>500</v>
      </c>
      <c r="L350" s="75">
        <v>14</v>
      </c>
      <c r="M350" s="76">
        <v>14</v>
      </c>
      <c r="N350" s="72" t="s">
        <v>1019</v>
      </c>
      <c r="O350" s="72" t="s">
        <v>72</v>
      </c>
      <c r="P350" s="74">
        <v>2887846694</v>
      </c>
      <c r="Q350" s="75">
        <v>14</v>
      </c>
      <c r="R350" s="77">
        <v>44197</v>
      </c>
      <c r="S350" s="78">
        <v>12</v>
      </c>
      <c r="T350" s="71" t="s">
        <v>866</v>
      </c>
      <c r="U350" s="79">
        <v>14</v>
      </c>
      <c r="V350" s="80">
        <v>14</v>
      </c>
      <c r="W350" s="80" t="s">
        <v>1020</v>
      </c>
      <c r="X350" s="81">
        <f t="shared" si="31"/>
        <v>1</v>
      </c>
      <c r="Y350" s="74">
        <v>0</v>
      </c>
      <c r="Z350" s="74">
        <v>3111877149</v>
      </c>
      <c r="AA350" s="74">
        <v>2887846694</v>
      </c>
      <c r="AB350" s="74">
        <v>0</v>
      </c>
      <c r="AC350" s="74">
        <v>0</v>
      </c>
      <c r="AD350" s="74">
        <v>2887846694</v>
      </c>
      <c r="AE350" s="113">
        <f>599876500-AE349</f>
        <v>391162980</v>
      </c>
      <c r="AF350" s="81">
        <f t="shared" si="32"/>
        <v>0.1354514354285872</v>
      </c>
      <c r="AG350" s="82">
        <v>0</v>
      </c>
      <c r="AH350" s="82">
        <v>0</v>
      </c>
      <c r="AI350" s="82">
        <v>0</v>
      </c>
      <c r="AJ350" s="83">
        <f t="shared" si="30"/>
        <v>391162980</v>
      </c>
      <c r="AK350" s="81">
        <f t="shared" si="33"/>
        <v>0.1354514354285872</v>
      </c>
      <c r="AL350" s="84"/>
      <c r="AM350" s="85"/>
    </row>
    <row r="351" spans="1:39" ht="12.75" customHeight="1" x14ac:dyDescent="0.3">
      <c r="A351" s="71" t="s">
        <v>858</v>
      </c>
      <c r="B351" s="72" t="s">
        <v>859</v>
      </c>
      <c r="C351" s="72" t="s">
        <v>732</v>
      </c>
      <c r="D351" s="73" t="str">
        <f t="shared" si="28"/>
        <v>32</v>
      </c>
      <c r="E351" s="73" t="str">
        <f t="shared" si="29"/>
        <v>3206</v>
      </c>
      <c r="F351" s="72" t="s">
        <v>1021</v>
      </c>
      <c r="G351" s="72" t="s">
        <v>1022</v>
      </c>
      <c r="H351" s="72">
        <v>326</v>
      </c>
      <c r="I351" s="72" t="s">
        <v>1023</v>
      </c>
      <c r="J351" s="72" t="s">
        <v>1024</v>
      </c>
      <c r="K351" s="74">
        <v>4</v>
      </c>
      <c r="L351" s="75">
        <v>0.5</v>
      </c>
      <c r="M351" s="76">
        <v>0.5</v>
      </c>
      <c r="N351" s="72" t="s">
        <v>1025</v>
      </c>
      <c r="O351" s="72" t="s">
        <v>72</v>
      </c>
      <c r="P351" s="74">
        <v>29500000</v>
      </c>
      <c r="Q351" s="75">
        <v>1</v>
      </c>
      <c r="R351" s="77">
        <v>44197</v>
      </c>
      <c r="S351" s="78">
        <v>12</v>
      </c>
      <c r="T351" s="71" t="s">
        <v>866</v>
      </c>
      <c r="U351" s="79">
        <v>1</v>
      </c>
      <c r="V351" s="80">
        <v>1</v>
      </c>
      <c r="W351" s="80" t="s">
        <v>1026</v>
      </c>
      <c r="X351" s="81">
        <f t="shared" si="31"/>
        <v>1</v>
      </c>
      <c r="Y351" s="74">
        <v>0</v>
      </c>
      <c r="Z351" s="74">
        <v>210000000</v>
      </c>
      <c r="AA351" s="74">
        <v>29500000</v>
      </c>
      <c r="AB351" s="74">
        <v>0</v>
      </c>
      <c r="AC351" s="74">
        <v>0</v>
      </c>
      <c r="AD351" s="74">
        <v>29500000</v>
      </c>
      <c r="AE351" s="113">
        <v>15000000</v>
      </c>
      <c r="AF351" s="81">
        <f t="shared" si="32"/>
        <v>0.50847457627118642</v>
      </c>
      <c r="AG351" s="82">
        <v>0</v>
      </c>
      <c r="AH351" s="82">
        <v>0</v>
      </c>
      <c r="AI351" s="82">
        <v>0</v>
      </c>
      <c r="AJ351" s="83">
        <f t="shared" si="30"/>
        <v>15000000</v>
      </c>
      <c r="AK351" s="81">
        <f t="shared" si="33"/>
        <v>0.50847457627118642</v>
      </c>
      <c r="AL351" s="84"/>
      <c r="AM351" s="85"/>
    </row>
    <row r="352" spans="1:39" ht="12.75" customHeight="1" x14ac:dyDescent="0.3">
      <c r="A352" s="71" t="s">
        <v>858</v>
      </c>
      <c r="B352" s="72" t="s">
        <v>859</v>
      </c>
      <c r="C352" s="72" t="s">
        <v>732</v>
      </c>
      <c r="D352" s="73" t="str">
        <f t="shared" si="28"/>
        <v>32</v>
      </c>
      <c r="E352" s="73" t="str">
        <f t="shared" si="29"/>
        <v>3206</v>
      </c>
      <c r="F352" s="72" t="s">
        <v>1021</v>
      </c>
      <c r="G352" s="72" t="s">
        <v>1022</v>
      </c>
      <c r="H352" s="72">
        <v>326</v>
      </c>
      <c r="I352" s="72" t="s">
        <v>1023</v>
      </c>
      <c r="J352" s="72" t="s">
        <v>1024</v>
      </c>
      <c r="K352" s="74">
        <v>4</v>
      </c>
      <c r="L352" s="75">
        <v>0.5</v>
      </c>
      <c r="M352" s="76">
        <v>0.5</v>
      </c>
      <c r="N352" s="72" t="s">
        <v>1027</v>
      </c>
      <c r="O352" s="72" t="s">
        <v>72</v>
      </c>
      <c r="P352" s="74">
        <v>171500000</v>
      </c>
      <c r="Q352" s="75">
        <v>2</v>
      </c>
      <c r="R352" s="77">
        <v>44197</v>
      </c>
      <c r="S352" s="78">
        <v>12</v>
      </c>
      <c r="T352" s="71" t="s">
        <v>866</v>
      </c>
      <c r="U352" s="79">
        <v>2</v>
      </c>
      <c r="V352" s="80">
        <v>2</v>
      </c>
      <c r="W352" s="102" t="s">
        <v>1028</v>
      </c>
      <c r="X352" s="81">
        <f t="shared" si="31"/>
        <v>1</v>
      </c>
      <c r="Y352" s="74">
        <v>0</v>
      </c>
      <c r="Z352" s="74">
        <v>210000000</v>
      </c>
      <c r="AA352" s="74">
        <v>171500000</v>
      </c>
      <c r="AB352" s="74">
        <v>0</v>
      </c>
      <c r="AC352" s="74">
        <v>0</v>
      </c>
      <c r="AD352" s="74">
        <v>171500000</v>
      </c>
      <c r="AE352" s="113">
        <f>194499999-AE351</f>
        <v>179499999</v>
      </c>
      <c r="AF352" s="81">
        <f t="shared" si="32"/>
        <v>1.046647224489796</v>
      </c>
      <c r="AG352" s="82">
        <v>0</v>
      </c>
      <c r="AH352" s="82">
        <v>0</v>
      </c>
      <c r="AI352" s="82">
        <v>0</v>
      </c>
      <c r="AJ352" s="83">
        <f t="shared" si="30"/>
        <v>179499999</v>
      </c>
      <c r="AK352" s="81">
        <f t="shared" si="33"/>
        <v>1.046647224489796</v>
      </c>
      <c r="AL352" s="84"/>
      <c r="AM352" s="85"/>
    </row>
    <row r="353" spans="1:39" ht="12.75" customHeight="1" x14ac:dyDescent="0.3">
      <c r="A353" s="71" t="s">
        <v>858</v>
      </c>
      <c r="B353" s="72" t="s">
        <v>859</v>
      </c>
      <c r="C353" s="72" t="s">
        <v>732</v>
      </c>
      <c r="D353" s="73" t="str">
        <f t="shared" si="28"/>
        <v>32</v>
      </c>
      <c r="E353" s="73" t="str">
        <f t="shared" si="29"/>
        <v>3206</v>
      </c>
      <c r="F353" s="72" t="s">
        <v>1021</v>
      </c>
      <c r="G353" s="72" t="s">
        <v>1022</v>
      </c>
      <c r="H353" s="72">
        <v>326</v>
      </c>
      <c r="I353" s="72" t="s">
        <v>1023</v>
      </c>
      <c r="J353" s="72" t="s">
        <v>1024</v>
      </c>
      <c r="K353" s="74">
        <v>4</v>
      </c>
      <c r="L353" s="75">
        <v>0.5</v>
      </c>
      <c r="M353" s="76">
        <v>0.5</v>
      </c>
      <c r="N353" s="72" t="s">
        <v>1029</v>
      </c>
      <c r="O353" s="72" t="s">
        <v>72</v>
      </c>
      <c r="P353" s="74">
        <v>9000000</v>
      </c>
      <c r="Q353" s="75">
        <v>1</v>
      </c>
      <c r="R353" s="77">
        <v>44197</v>
      </c>
      <c r="S353" s="78">
        <v>12</v>
      </c>
      <c r="T353" s="71" t="s">
        <v>866</v>
      </c>
      <c r="U353" s="79">
        <v>1</v>
      </c>
      <c r="V353" s="80">
        <v>1</v>
      </c>
      <c r="W353" s="80" t="s">
        <v>1030</v>
      </c>
      <c r="X353" s="81">
        <f t="shared" si="31"/>
        <v>1</v>
      </c>
      <c r="Y353" s="74">
        <v>0</v>
      </c>
      <c r="Z353" s="74">
        <v>210000000</v>
      </c>
      <c r="AA353" s="74">
        <v>9000000</v>
      </c>
      <c r="AB353" s="74">
        <v>0</v>
      </c>
      <c r="AC353" s="74">
        <v>0</v>
      </c>
      <c r="AD353" s="74">
        <v>9000000</v>
      </c>
      <c r="AE353" s="113">
        <v>0</v>
      </c>
      <c r="AF353" s="81">
        <f t="shared" si="32"/>
        <v>0</v>
      </c>
      <c r="AG353" s="82">
        <v>0</v>
      </c>
      <c r="AH353" s="82">
        <v>0</v>
      </c>
      <c r="AI353" s="82">
        <v>0</v>
      </c>
      <c r="AJ353" s="83">
        <f t="shared" si="30"/>
        <v>0</v>
      </c>
      <c r="AK353" s="81">
        <f t="shared" si="33"/>
        <v>0</v>
      </c>
      <c r="AL353" s="84"/>
      <c r="AM353" s="85"/>
    </row>
    <row r="354" spans="1:39" ht="12.75" customHeight="1" x14ac:dyDescent="0.3">
      <c r="A354" s="71" t="s">
        <v>858</v>
      </c>
      <c r="B354" s="72" t="s">
        <v>859</v>
      </c>
      <c r="C354" s="72" t="s">
        <v>732</v>
      </c>
      <c r="D354" s="73" t="str">
        <f t="shared" si="28"/>
        <v>32</v>
      </c>
      <c r="E354" s="73" t="str">
        <f t="shared" si="29"/>
        <v>3202</v>
      </c>
      <c r="F354" s="72" t="s">
        <v>1031</v>
      </c>
      <c r="G354" s="72" t="s">
        <v>861</v>
      </c>
      <c r="H354" s="72">
        <v>327</v>
      </c>
      <c r="I354" s="72" t="s">
        <v>1032</v>
      </c>
      <c r="J354" s="72" t="s">
        <v>1033</v>
      </c>
      <c r="K354" s="74">
        <v>100</v>
      </c>
      <c r="L354" s="75">
        <v>6.4</v>
      </c>
      <c r="M354" s="76">
        <v>6.4</v>
      </c>
      <c r="N354" s="72" t="s">
        <v>1034</v>
      </c>
      <c r="O354" s="72" t="s">
        <v>72</v>
      </c>
      <c r="P354" s="74">
        <v>200000000</v>
      </c>
      <c r="Q354" s="75">
        <v>6</v>
      </c>
      <c r="R354" s="77">
        <v>44197</v>
      </c>
      <c r="S354" s="78">
        <v>12</v>
      </c>
      <c r="T354" s="71" t="s">
        <v>866</v>
      </c>
      <c r="U354" s="79">
        <v>6</v>
      </c>
      <c r="V354" s="80">
        <v>6</v>
      </c>
      <c r="W354" s="80" t="s">
        <v>1035</v>
      </c>
      <c r="X354" s="81">
        <f t="shared" si="31"/>
        <v>1</v>
      </c>
      <c r="Y354" s="74">
        <v>0</v>
      </c>
      <c r="Z354" s="74">
        <v>200000000</v>
      </c>
      <c r="AA354" s="74">
        <v>200000000</v>
      </c>
      <c r="AB354" s="74">
        <v>0</v>
      </c>
      <c r="AC354" s="74">
        <v>0</v>
      </c>
      <c r="AD354" s="74">
        <v>200000000</v>
      </c>
      <c r="AE354" s="113">
        <f>+AD354</f>
        <v>200000000</v>
      </c>
      <c r="AF354" s="81">
        <f t="shared" si="32"/>
        <v>1</v>
      </c>
      <c r="AG354" s="82">
        <v>0</v>
      </c>
      <c r="AH354" s="82">
        <v>0</v>
      </c>
      <c r="AI354" s="82">
        <v>0</v>
      </c>
      <c r="AJ354" s="83">
        <f t="shared" si="30"/>
        <v>200000000</v>
      </c>
      <c r="AK354" s="81">
        <f t="shared" si="33"/>
        <v>1</v>
      </c>
      <c r="AL354" s="84"/>
      <c r="AM354" s="85"/>
    </row>
    <row r="355" spans="1:39" ht="12.75" customHeight="1" x14ac:dyDescent="0.3">
      <c r="A355" s="71" t="s">
        <v>858</v>
      </c>
      <c r="B355" s="72" t="s">
        <v>859</v>
      </c>
      <c r="C355" s="72" t="s">
        <v>209</v>
      </c>
      <c r="D355" s="73" t="str">
        <f t="shared" si="28"/>
        <v>40</v>
      </c>
      <c r="E355" s="73" t="str">
        <f t="shared" si="29"/>
        <v>4003</v>
      </c>
      <c r="F355" s="72" t="s">
        <v>1036</v>
      </c>
      <c r="G355" s="72" t="s">
        <v>1037</v>
      </c>
      <c r="H355" s="72">
        <v>343</v>
      </c>
      <c r="I355" s="72" t="s">
        <v>1038</v>
      </c>
      <c r="J355" s="72" t="s">
        <v>1039</v>
      </c>
      <c r="K355" s="74">
        <v>1</v>
      </c>
      <c r="L355" s="75">
        <v>0.25</v>
      </c>
      <c r="M355" s="76">
        <v>0.25</v>
      </c>
      <c r="N355" s="72" t="s">
        <v>1040</v>
      </c>
      <c r="O355" s="72" t="s">
        <v>236</v>
      </c>
      <c r="P355" s="74">
        <v>8437000000</v>
      </c>
      <c r="Q355" s="75">
        <v>1</v>
      </c>
      <c r="R355" s="77">
        <v>44197</v>
      </c>
      <c r="S355" s="78">
        <v>12</v>
      </c>
      <c r="T355" s="71" t="s">
        <v>129</v>
      </c>
      <c r="U355" s="79">
        <v>1</v>
      </c>
      <c r="V355" s="80">
        <v>1</v>
      </c>
      <c r="W355" s="80" t="s">
        <v>1041</v>
      </c>
      <c r="X355" s="81">
        <f t="shared" si="31"/>
        <v>1</v>
      </c>
      <c r="Y355" s="74">
        <v>0</v>
      </c>
      <c r="Z355" s="74">
        <v>8437000000</v>
      </c>
      <c r="AA355" s="74">
        <v>8437000000</v>
      </c>
      <c r="AB355" s="74">
        <v>0</v>
      </c>
      <c r="AC355" s="74">
        <v>0</v>
      </c>
      <c r="AD355" s="74">
        <v>8437000000</v>
      </c>
      <c r="AE355" s="113">
        <f>+AD355</f>
        <v>8437000000</v>
      </c>
      <c r="AF355" s="81">
        <f t="shared" si="32"/>
        <v>1</v>
      </c>
      <c r="AG355" s="82">
        <v>0</v>
      </c>
      <c r="AH355" s="82">
        <v>0</v>
      </c>
      <c r="AI355" s="82">
        <v>0</v>
      </c>
      <c r="AJ355" s="83">
        <f t="shared" si="30"/>
        <v>8437000000</v>
      </c>
      <c r="AK355" s="81">
        <f t="shared" si="33"/>
        <v>1</v>
      </c>
      <c r="AL355" s="84"/>
      <c r="AM355" s="85"/>
    </row>
    <row r="356" spans="1:39" ht="12.75" customHeight="1" x14ac:dyDescent="0.3">
      <c r="A356" s="71" t="s">
        <v>858</v>
      </c>
      <c r="B356" s="72" t="s">
        <v>859</v>
      </c>
      <c r="C356" s="72" t="s">
        <v>209</v>
      </c>
      <c r="D356" s="73" t="str">
        <f t="shared" si="28"/>
        <v>32</v>
      </c>
      <c r="E356" s="73" t="str">
        <f t="shared" si="29"/>
        <v>3206</v>
      </c>
      <c r="F356" s="72" t="s">
        <v>1042</v>
      </c>
      <c r="G356" s="72" t="s">
        <v>1043</v>
      </c>
      <c r="H356" s="72">
        <v>344</v>
      </c>
      <c r="I356" s="72" t="s">
        <v>1044</v>
      </c>
      <c r="J356" s="72" t="s">
        <v>1045</v>
      </c>
      <c r="K356" s="74">
        <v>1</v>
      </c>
      <c r="L356" s="75">
        <v>0.8</v>
      </c>
      <c r="M356" s="76">
        <v>0.8</v>
      </c>
      <c r="N356" s="72" t="s">
        <v>1046</v>
      </c>
      <c r="O356" s="72" t="s">
        <v>72</v>
      </c>
      <c r="P356" s="74">
        <v>40000000</v>
      </c>
      <c r="Q356" s="75">
        <v>1</v>
      </c>
      <c r="R356" s="77">
        <v>44197</v>
      </c>
      <c r="S356" s="78">
        <v>12</v>
      </c>
      <c r="T356" s="71" t="s">
        <v>129</v>
      </c>
      <c r="U356" s="79">
        <v>1</v>
      </c>
      <c r="V356" s="80">
        <v>1</v>
      </c>
      <c r="W356" s="80" t="s">
        <v>1047</v>
      </c>
      <c r="X356" s="81">
        <f t="shared" si="31"/>
        <v>1</v>
      </c>
      <c r="Y356" s="74">
        <v>0</v>
      </c>
      <c r="Z356" s="74">
        <v>40000000</v>
      </c>
      <c r="AA356" s="74">
        <v>40000000</v>
      </c>
      <c r="AB356" s="74">
        <v>0</v>
      </c>
      <c r="AC356" s="74">
        <v>0</v>
      </c>
      <c r="AD356" s="74">
        <v>40000000</v>
      </c>
      <c r="AE356" s="113">
        <f>+AD356</f>
        <v>40000000</v>
      </c>
      <c r="AF356" s="81">
        <f t="shared" si="32"/>
        <v>1</v>
      </c>
      <c r="AG356" s="82">
        <v>0</v>
      </c>
      <c r="AH356" s="82">
        <v>0</v>
      </c>
      <c r="AI356" s="82">
        <v>0</v>
      </c>
      <c r="AJ356" s="83">
        <f t="shared" si="30"/>
        <v>40000000</v>
      </c>
      <c r="AK356" s="81">
        <f t="shared" si="33"/>
        <v>1</v>
      </c>
      <c r="AL356" s="84"/>
      <c r="AM356" s="85"/>
    </row>
    <row r="357" spans="1:39" ht="12.75" customHeight="1" x14ac:dyDescent="0.3">
      <c r="A357" s="71" t="s">
        <v>858</v>
      </c>
      <c r="B357" s="72" t="s">
        <v>859</v>
      </c>
      <c r="C357" s="72" t="s">
        <v>209</v>
      </c>
      <c r="D357" s="73" t="str">
        <f t="shared" si="28"/>
        <v>32</v>
      </c>
      <c r="E357" s="73" t="str">
        <f t="shared" si="29"/>
        <v>3206</v>
      </c>
      <c r="F357" s="72" t="s">
        <v>1042</v>
      </c>
      <c r="G357" s="72" t="s">
        <v>1048</v>
      </c>
      <c r="H357" s="72">
        <v>345</v>
      </c>
      <c r="I357" s="72" t="s">
        <v>1049</v>
      </c>
      <c r="J357" s="72" t="s">
        <v>1050</v>
      </c>
      <c r="K357" s="74">
        <v>1</v>
      </c>
      <c r="L357" s="75">
        <v>0.5</v>
      </c>
      <c r="M357" s="76">
        <v>0.5</v>
      </c>
      <c r="N357" s="72" t="s">
        <v>1051</v>
      </c>
      <c r="O357" s="72" t="s">
        <v>72</v>
      </c>
      <c r="P357" s="74">
        <v>6795502125</v>
      </c>
      <c r="Q357" s="75">
        <v>1</v>
      </c>
      <c r="R357" s="77">
        <v>44197</v>
      </c>
      <c r="S357" s="78">
        <v>12</v>
      </c>
      <c r="T357" s="71" t="s">
        <v>129</v>
      </c>
      <c r="U357" s="79">
        <v>1</v>
      </c>
      <c r="V357" s="80">
        <v>1</v>
      </c>
      <c r="W357" s="80" t="s">
        <v>1052</v>
      </c>
      <c r="X357" s="81">
        <f t="shared" si="31"/>
        <v>1</v>
      </c>
      <c r="Y357" s="74">
        <v>0</v>
      </c>
      <c r="Z357" s="74">
        <v>7407286040</v>
      </c>
      <c r="AA357" s="74">
        <v>6795502125</v>
      </c>
      <c r="AB357" s="74">
        <v>0</v>
      </c>
      <c r="AC357" s="74">
        <v>0</v>
      </c>
      <c r="AD357" s="74">
        <v>6795502125</v>
      </c>
      <c r="AE357" s="113">
        <v>1021496869</v>
      </c>
      <c r="AF357" s="81">
        <f t="shared" si="32"/>
        <v>0.15031955699668037</v>
      </c>
      <c r="AG357" s="82">
        <v>0</v>
      </c>
      <c r="AH357" s="82">
        <v>0</v>
      </c>
      <c r="AI357" s="82">
        <v>0</v>
      </c>
      <c r="AJ357" s="83">
        <f t="shared" si="30"/>
        <v>1021496869</v>
      </c>
      <c r="AK357" s="81">
        <f t="shared" si="33"/>
        <v>0.15031955699668037</v>
      </c>
      <c r="AL357" s="84"/>
      <c r="AM357" s="85"/>
    </row>
    <row r="358" spans="1:39" ht="12.75" customHeight="1" x14ac:dyDescent="0.3">
      <c r="A358" s="71" t="s">
        <v>858</v>
      </c>
      <c r="B358" s="72" t="s">
        <v>859</v>
      </c>
      <c r="C358" s="72" t="s">
        <v>209</v>
      </c>
      <c r="D358" s="73" t="str">
        <f t="shared" si="28"/>
        <v>32</v>
      </c>
      <c r="E358" s="73" t="str">
        <f t="shared" si="29"/>
        <v>3206</v>
      </c>
      <c r="F358" s="72" t="s">
        <v>1042</v>
      </c>
      <c r="G358" s="72" t="s">
        <v>1048</v>
      </c>
      <c r="H358" s="72">
        <v>345</v>
      </c>
      <c r="I358" s="72" t="s">
        <v>1049</v>
      </c>
      <c r="J358" s="72" t="s">
        <v>1050</v>
      </c>
      <c r="K358" s="74">
        <v>1</v>
      </c>
      <c r="L358" s="75">
        <v>0.5</v>
      </c>
      <c r="M358" s="76">
        <v>0.5</v>
      </c>
      <c r="N358" s="72" t="s">
        <v>1053</v>
      </c>
      <c r="O358" s="72" t="s">
        <v>771</v>
      </c>
      <c r="P358" s="74">
        <v>611783915</v>
      </c>
      <c r="Q358" s="75">
        <v>1</v>
      </c>
      <c r="R358" s="77">
        <v>44197</v>
      </c>
      <c r="S358" s="78">
        <v>12</v>
      </c>
      <c r="T358" s="71" t="s">
        <v>129</v>
      </c>
      <c r="U358" s="79">
        <v>1</v>
      </c>
      <c r="V358" s="80">
        <v>1</v>
      </c>
      <c r="W358" s="80" t="s">
        <v>1054</v>
      </c>
      <c r="X358" s="81">
        <f t="shared" si="31"/>
        <v>1</v>
      </c>
      <c r="Y358" s="74">
        <v>0</v>
      </c>
      <c r="Z358" s="74">
        <v>7407286040</v>
      </c>
      <c r="AA358" s="74">
        <v>611783915</v>
      </c>
      <c r="AB358" s="74">
        <v>0</v>
      </c>
      <c r="AC358" s="74">
        <v>0</v>
      </c>
      <c r="AD358" s="74">
        <v>611783915</v>
      </c>
      <c r="AE358" s="113">
        <v>0</v>
      </c>
      <c r="AF358" s="81">
        <f t="shared" si="32"/>
        <v>0</v>
      </c>
      <c r="AG358" s="82">
        <v>0</v>
      </c>
      <c r="AH358" s="82">
        <v>0</v>
      </c>
      <c r="AI358" s="82">
        <v>0</v>
      </c>
      <c r="AJ358" s="83">
        <f t="shared" si="30"/>
        <v>0</v>
      </c>
      <c r="AK358" s="81">
        <f t="shared" si="33"/>
        <v>0</v>
      </c>
      <c r="AL358" s="84"/>
      <c r="AM358" s="85"/>
    </row>
    <row r="359" spans="1:39" ht="12.75" customHeight="1" x14ac:dyDescent="0.3">
      <c r="A359" s="71" t="s">
        <v>858</v>
      </c>
      <c r="B359" s="72" t="s">
        <v>859</v>
      </c>
      <c r="C359" s="72" t="s">
        <v>209</v>
      </c>
      <c r="D359" s="73" t="str">
        <f t="shared" si="28"/>
        <v>32</v>
      </c>
      <c r="E359" s="73" t="str">
        <f t="shared" si="29"/>
        <v>3206</v>
      </c>
      <c r="F359" s="72" t="s">
        <v>1055</v>
      </c>
      <c r="G359" s="72" t="s">
        <v>1043</v>
      </c>
      <c r="H359" s="72">
        <v>346</v>
      </c>
      <c r="I359" s="72" t="s">
        <v>1056</v>
      </c>
      <c r="J359" s="72" t="s">
        <v>1057</v>
      </c>
      <c r="K359" s="74">
        <v>1</v>
      </c>
      <c r="L359" s="75">
        <v>0.4</v>
      </c>
      <c r="M359" s="76">
        <v>0.4</v>
      </c>
      <c r="N359" s="72" t="s">
        <v>1058</v>
      </c>
      <c r="O359" s="72" t="s">
        <v>72</v>
      </c>
      <c r="P359" s="74">
        <v>100000000</v>
      </c>
      <c r="Q359" s="75">
        <v>0</v>
      </c>
      <c r="R359" s="77">
        <v>44197</v>
      </c>
      <c r="S359" s="78">
        <v>12</v>
      </c>
      <c r="T359" s="71" t="s">
        <v>129</v>
      </c>
      <c r="U359" s="79">
        <v>0</v>
      </c>
      <c r="V359" s="80">
        <v>0</v>
      </c>
      <c r="W359" s="80" t="s">
        <v>1059</v>
      </c>
      <c r="X359" s="81"/>
      <c r="Y359" s="74">
        <v>0</v>
      </c>
      <c r="Z359" s="74">
        <v>100000000</v>
      </c>
      <c r="AA359" s="74">
        <v>100000000</v>
      </c>
      <c r="AB359" s="74">
        <v>0</v>
      </c>
      <c r="AC359" s="74">
        <v>0</v>
      </c>
      <c r="AD359" s="74">
        <v>100000000</v>
      </c>
      <c r="AE359" s="113">
        <f>+AD359</f>
        <v>100000000</v>
      </c>
      <c r="AF359" s="81">
        <f t="shared" si="32"/>
        <v>1</v>
      </c>
      <c r="AG359" s="82">
        <v>0</v>
      </c>
      <c r="AH359" s="82">
        <v>0</v>
      </c>
      <c r="AI359" s="82">
        <v>0</v>
      </c>
      <c r="AJ359" s="83">
        <f t="shared" si="30"/>
        <v>100000000</v>
      </c>
      <c r="AK359" s="81">
        <f t="shared" si="33"/>
        <v>1</v>
      </c>
      <c r="AL359" s="84"/>
      <c r="AM359" s="85"/>
    </row>
    <row r="360" spans="1:39" ht="12.75" customHeight="1" x14ac:dyDescent="0.3">
      <c r="A360" s="71" t="s">
        <v>858</v>
      </c>
      <c r="B360" s="72" t="s">
        <v>859</v>
      </c>
      <c r="C360" s="72" t="s">
        <v>209</v>
      </c>
      <c r="D360" s="73" t="str">
        <f t="shared" si="28"/>
        <v>32</v>
      </c>
      <c r="E360" s="73" t="str">
        <f t="shared" si="29"/>
        <v>3206</v>
      </c>
      <c r="F360" s="72" t="s">
        <v>1055</v>
      </c>
      <c r="G360" s="72" t="s">
        <v>1022</v>
      </c>
      <c r="H360" s="72">
        <v>347</v>
      </c>
      <c r="I360" s="72" t="s">
        <v>1060</v>
      </c>
      <c r="J360" s="72" t="s">
        <v>1061</v>
      </c>
      <c r="K360" s="74">
        <v>1</v>
      </c>
      <c r="L360" s="75">
        <v>0.3</v>
      </c>
      <c r="M360" s="76">
        <v>0.3</v>
      </c>
      <c r="N360" s="72" t="s">
        <v>1062</v>
      </c>
      <c r="O360" s="72" t="s">
        <v>72</v>
      </c>
      <c r="P360" s="74">
        <v>150000000</v>
      </c>
      <c r="Q360" s="75">
        <v>0</v>
      </c>
      <c r="R360" s="77">
        <v>44197</v>
      </c>
      <c r="S360" s="78">
        <v>12</v>
      </c>
      <c r="T360" s="71" t="s">
        <v>866</v>
      </c>
      <c r="U360" s="79">
        <v>0</v>
      </c>
      <c r="V360" s="80">
        <v>0</v>
      </c>
      <c r="W360" s="80"/>
      <c r="X360" s="81"/>
      <c r="Y360" s="74">
        <v>0</v>
      </c>
      <c r="Z360" s="74">
        <v>160000000</v>
      </c>
      <c r="AA360" s="74">
        <v>150000000</v>
      </c>
      <c r="AB360" s="74">
        <v>0</v>
      </c>
      <c r="AC360" s="74">
        <v>0</v>
      </c>
      <c r="AD360" s="74">
        <v>150000000</v>
      </c>
      <c r="AE360" s="113">
        <v>31600000</v>
      </c>
      <c r="AF360" s="81">
        <f t="shared" si="32"/>
        <v>0.21066666666666667</v>
      </c>
      <c r="AG360" s="82">
        <v>0</v>
      </c>
      <c r="AH360" s="82">
        <v>0</v>
      </c>
      <c r="AI360" s="82">
        <v>0</v>
      </c>
      <c r="AJ360" s="83">
        <f t="shared" si="30"/>
        <v>31600000</v>
      </c>
      <c r="AK360" s="81">
        <f t="shared" si="33"/>
        <v>0.21066666666666667</v>
      </c>
      <c r="AL360" s="84"/>
      <c r="AM360" s="85"/>
    </row>
    <row r="361" spans="1:39" ht="12.75" customHeight="1" x14ac:dyDescent="0.3">
      <c r="A361" s="71" t="s">
        <v>858</v>
      </c>
      <c r="B361" s="72" t="s">
        <v>859</v>
      </c>
      <c r="C361" s="72" t="s">
        <v>209</v>
      </c>
      <c r="D361" s="73" t="str">
        <f t="shared" si="28"/>
        <v>32</v>
      </c>
      <c r="E361" s="73" t="str">
        <f t="shared" si="29"/>
        <v>3206</v>
      </c>
      <c r="F361" s="72" t="s">
        <v>1055</v>
      </c>
      <c r="G361" s="72" t="s">
        <v>1022</v>
      </c>
      <c r="H361" s="72">
        <v>347</v>
      </c>
      <c r="I361" s="72" t="s">
        <v>1060</v>
      </c>
      <c r="J361" s="72" t="s">
        <v>1061</v>
      </c>
      <c r="K361" s="74">
        <v>1</v>
      </c>
      <c r="L361" s="75">
        <v>0.3</v>
      </c>
      <c r="M361" s="76">
        <v>0.3</v>
      </c>
      <c r="N361" s="72" t="s">
        <v>1063</v>
      </c>
      <c r="O361" s="72" t="s">
        <v>72</v>
      </c>
      <c r="P361" s="74">
        <v>10000000</v>
      </c>
      <c r="Q361" s="75">
        <v>0</v>
      </c>
      <c r="R361" s="77">
        <v>44197</v>
      </c>
      <c r="S361" s="78">
        <v>12</v>
      </c>
      <c r="T361" s="71" t="s">
        <v>866</v>
      </c>
      <c r="U361" s="79">
        <v>0</v>
      </c>
      <c r="V361" s="80">
        <v>0</v>
      </c>
      <c r="W361" s="80" t="s">
        <v>1064</v>
      </c>
      <c r="X361" s="81"/>
      <c r="Y361" s="74">
        <v>0</v>
      </c>
      <c r="Z361" s="74">
        <v>160000000</v>
      </c>
      <c r="AA361" s="74">
        <v>10000000</v>
      </c>
      <c r="AB361" s="74">
        <v>0</v>
      </c>
      <c r="AC361" s="74">
        <v>0</v>
      </c>
      <c r="AD361" s="74">
        <v>10000000</v>
      </c>
      <c r="AE361" s="113">
        <v>0</v>
      </c>
      <c r="AF361" s="81">
        <f t="shared" si="32"/>
        <v>0</v>
      </c>
      <c r="AG361" s="82">
        <v>0</v>
      </c>
      <c r="AH361" s="82">
        <v>0</v>
      </c>
      <c r="AI361" s="82">
        <v>0</v>
      </c>
      <c r="AJ361" s="83">
        <f t="shared" si="30"/>
        <v>0</v>
      </c>
      <c r="AK361" s="81">
        <f t="shared" si="33"/>
        <v>0</v>
      </c>
      <c r="AL361" s="84"/>
      <c r="AM361" s="85"/>
    </row>
    <row r="362" spans="1:39" x14ac:dyDescent="0.3">
      <c r="A362" s="71" t="s">
        <v>1065</v>
      </c>
      <c r="B362" s="72" t="s">
        <v>1066</v>
      </c>
      <c r="C362" s="72" t="s">
        <v>137</v>
      </c>
      <c r="D362" s="84" t="s">
        <v>1067</v>
      </c>
      <c r="E362" s="84" t="s">
        <v>1068</v>
      </c>
      <c r="F362" s="84" t="s">
        <v>1069</v>
      </c>
      <c r="G362" s="84" t="s">
        <v>1070</v>
      </c>
      <c r="H362" s="84">
        <v>40</v>
      </c>
      <c r="I362" s="84" t="s">
        <v>1071</v>
      </c>
      <c r="J362" s="84" t="s">
        <v>393</v>
      </c>
      <c r="K362" s="84">
        <v>1</v>
      </c>
      <c r="L362" s="84">
        <v>0.2</v>
      </c>
      <c r="M362" s="84">
        <v>0.2</v>
      </c>
      <c r="N362" s="84" t="s">
        <v>1072</v>
      </c>
      <c r="O362" s="84" t="s">
        <v>72</v>
      </c>
      <c r="P362" s="84">
        <v>100000000</v>
      </c>
      <c r="Q362" s="84">
        <v>1</v>
      </c>
      <c r="R362" s="84">
        <v>44197</v>
      </c>
      <c r="S362" s="84">
        <v>12</v>
      </c>
      <c r="T362" s="84" t="s">
        <v>1073</v>
      </c>
      <c r="U362" s="84">
        <v>1</v>
      </c>
      <c r="V362" s="85">
        <v>1</v>
      </c>
      <c r="W362" s="85" t="s">
        <v>1074</v>
      </c>
      <c r="X362" s="81">
        <f t="shared" si="31"/>
        <v>1</v>
      </c>
      <c r="Y362" s="84">
        <v>0</v>
      </c>
      <c r="Z362" s="84">
        <v>100000000</v>
      </c>
      <c r="AA362" s="84">
        <v>100000000</v>
      </c>
      <c r="AB362" s="84">
        <v>0</v>
      </c>
      <c r="AC362" s="84">
        <v>0</v>
      </c>
      <c r="AD362" s="84">
        <v>100000000</v>
      </c>
      <c r="AE362" s="113">
        <v>0</v>
      </c>
      <c r="AF362" s="81">
        <f t="shared" si="32"/>
        <v>0</v>
      </c>
      <c r="AG362" s="82"/>
      <c r="AH362" s="82"/>
      <c r="AI362" s="82"/>
      <c r="AJ362" s="123">
        <v>0</v>
      </c>
      <c r="AK362" s="81">
        <f t="shared" si="33"/>
        <v>0</v>
      </c>
      <c r="AL362" s="84"/>
      <c r="AM362" s="85"/>
    </row>
    <row r="363" spans="1:39" x14ac:dyDescent="0.3">
      <c r="A363" s="71" t="s">
        <v>1065</v>
      </c>
      <c r="B363" s="72" t="s">
        <v>1066</v>
      </c>
      <c r="C363" s="72" t="s">
        <v>137</v>
      </c>
      <c r="D363" s="84" t="s">
        <v>1067</v>
      </c>
      <c r="E363" s="84" t="s">
        <v>1068</v>
      </c>
      <c r="F363" s="84" t="s">
        <v>1069</v>
      </c>
      <c r="G363" s="84" t="s">
        <v>1075</v>
      </c>
      <c r="H363" s="84">
        <v>40</v>
      </c>
      <c r="I363" s="84" t="s">
        <v>1071</v>
      </c>
      <c r="J363" s="84" t="s">
        <v>393</v>
      </c>
      <c r="K363" s="84">
        <v>1</v>
      </c>
      <c r="L363" s="84">
        <v>0.2</v>
      </c>
      <c r="M363" s="84">
        <v>0.2</v>
      </c>
      <c r="N363" s="84" t="s">
        <v>1076</v>
      </c>
      <c r="O363" s="84" t="s">
        <v>72</v>
      </c>
      <c r="P363" s="84">
        <v>345473000</v>
      </c>
      <c r="Q363" s="84">
        <v>7</v>
      </c>
      <c r="R363" s="84">
        <v>44197</v>
      </c>
      <c r="S363" s="84">
        <v>12</v>
      </c>
      <c r="T363" s="84" t="s">
        <v>1073</v>
      </c>
      <c r="U363" s="84">
        <v>7</v>
      </c>
      <c r="V363" s="85">
        <v>7</v>
      </c>
      <c r="W363" s="85" t="s">
        <v>1077</v>
      </c>
      <c r="X363" s="81">
        <f t="shared" si="31"/>
        <v>1</v>
      </c>
      <c r="Y363" s="84">
        <v>0</v>
      </c>
      <c r="Z363" s="84">
        <v>3092749520</v>
      </c>
      <c r="AA363" s="84">
        <v>345473000</v>
      </c>
      <c r="AB363" s="84">
        <v>0</v>
      </c>
      <c r="AC363" s="84">
        <v>0</v>
      </c>
      <c r="AD363" s="84">
        <v>345473000</v>
      </c>
      <c r="AE363" s="113">
        <v>273736595</v>
      </c>
      <c r="AF363" s="81">
        <f t="shared" si="32"/>
        <v>0.79235307824345169</v>
      </c>
      <c r="AG363" s="82"/>
      <c r="AH363" s="82"/>
      <c r="AI363" s="82"/>
      <c r="AJ363" s="123">
        <v>273736595</v>
      </c>
      <c r="AK363" s="81">
        <f t="shared" si="33"/>
        <v>0.79235307824345169</v>
      </c>
      <c r="AL363" s="84"/>
      <c r="AM363" s="85"/>
    </row>
    <row r="364" spans="1:39" x14ac:dyDescent="0.3">
      <c r="A364" s="71" t="s">
        <v>1065</v>
      </c>
      <c r="B364" s="72" t="s">
        <v>1066</v>
      </c>
      <c r="C364" s="72" t="s">
        <v>137</v>
      </c>
      <c r="D364" s="84" t="s">
        <v>1067</v>
      </c>
      <c r="E364" s="84" t="s">
        <v>1068</v>
      </c>
      <c r="F364" s="84" t="s">
        <v>1069</v>
      </c>
      <c r="G364" s="84" t="s">
        <v>1075</v>
      </c>
      <c r="H364" s="84">
        <v>40</v>
      </c>
      <c r="I364" s="84" t="s">
        <v>1071</v>
      </c>
      <c r="J364" s="84" t="s">
        <v>393</v>
      </c>
      <c r="K364" s="84">
        <v>1</v>
      </c>
      <c r="L364" s="84">
        <v>0.2</v>
      </c>
      <c r="M364" s="84">
        <v>0.2</v>
      </c>
      <c r="N364" s="84" t="s">
        <v>1078</v>
      </c>
      <c r="O364" s="84" t="s">
        <v>236</v>
      </c>
      <c r="P364" s="84">
        <v>2747276520</v>
      </c>
      <c r="Q364" s="84">
        <v>1</v>
      </c>
      <c r="R364" s="84">
        <v>44197</v>
      </c>
      <c r="S364" s="84">
        <v>12</v>
      </c>
      <c r="T364" s="84" t="s">
        <v>1073</v>
      </c>
      <c r="U364" s="84">
        <v>1</v>
      </c>
      <c r="V364" s="85">
        <v>1</v>
      </c>
      <c r="W364" s="85" t="s">
        <v>1079</v>
      </c>
      <c r="X364" s="81">
        <f t="shared" si="31"/>
        <v>1</v>
      </c>
      <c r="Y364" s="84">
        <v>0</v>
      </c>
      <c r="Z364" s="84">
        <v>3092749520</v>
      </c>
      <c r="AA364" s="84">
        <v>2747276520</v>
      </c>
      <c r="AB364" s="84">
        <v>0</v>
      </c>
      <c r="AC364" s="84">
        <v>0</v>
      </c>
      <c r="AD364" s="84">
        <v>2747276520</v>
      </c>
      <c r="AE364" s="113">
        <v>0</v>
      </c>
      <c r="AF364" s="81">
        <f t="shared" si="32"/>
        <v>0</v>
      </c>
      <c r="AG364" s="82"/>
      <c r="AH364" s="82"/>
      <c r="AI364" s="82"/>
      <c r="AJ364" s="123">
        <v>0</v>
      </c>
      <c r="AK364" s="81">
        <f t="shared" si="33"/>
        <v>0</v>
      </c>
      <c r="AL364" s="84"/>
      <c r="AM364" s="85"/>
    </row>
    <row r="365" spans="1:39" x14ac:dyDescent="0.3">
      <c r="A365" s="71" t="s">
        <v>1065</v>
      </c>
      <c r="B365" s="72" t="s">
        <v>1066</v>
      </c>
      <c r="C365" s="72" t="s">
        <v>137</v>
      </c>
      <c r="D365" s="84" t="s">
        <v>1067</v>
      </c>
      <c r="E365" s="84" t="s">
        <v>1068</v>
      </c>
      <c r="F365" s="84" t="s">
        <v>1069</v>
      </c>
      <c r="G365" s="84" t="s">
        <v>1080</v>
      </c>
      <c r="H365" s="84">
        <v>40</v>
      </c>
      <c r="I365" s="84" t="s">
        <v>1071</v>
      </c>
      <c r="J365" s="84" t="s">
        <v>393</v>
      </c>
      <c r="K365" s="84">
        <v>1</v>
      </c>
      <c r="L365" s="84">
        <v>0.2</v>
      </c>
      <c r="M365" s="84">
        <v>0.2</v>
      </c>
      <c r="N365" s="84" t="s">
        <v>1081</v>
      </c>
      <c r="O365" s="84" t="s">
        <v>72</v>
      </c>
      <c r="P365" s="84">
        <v>485000000</v>
      </c>
      <c r="Q365" s="84">
        <v>14</v>
      </c>
      <c r="R365" s="84">
        <v>44197</v>
      </c>
      <c r="S365" s="84">
        <v>12</v>
      </c>
      <c r="T365" s="84" t="s">
        <v>1073</v>
      </c>
      <c r="U365" s="84">
        <v>14</v>
      </c>
      <c r="V365" s="85">
        <v>14</v>
      </c>
      <c r="W365" s="85" t="s">
        <v>1082</v>
      </c>
      <c r="X365" s="81">
        <f t="shared" si="31"/>
        <v>1</v>
      </c>
      <c r="Y365" s="84">
        <v>0</v>
      </c>
      <c r="Z365" s="84">
        <v>867500000</v>
      </c>
      <c r="AA365" s="84">
        <v>485000000</v>
      </c>
      <c r="AB365" s="84">
        <v>0</v>
      </c>
      <c r="AC365" s="84">
        <v>0</v>
      </c>
      <c r="AD365" s="84">
        <v>485000000</v>
      </c>
      <c r="AE365" s="113">
        <v>458924325</v>
      </c>
      <c r="AF365" s="81">
        <f t="shared" si="32"/>
        <v>0.94623572164948455</v>
      </c>
      <c r="AG365" s="82"/>
      <c r="AH365" s="82"/>
      <c r="AI365" s="82"/>
      <c r="AJ365" s="123">
        <v>458924325</v>
      </c>
      <c r="AK365" s="81">
        <f t="shared" si="33"/>
        <v>0.94623572164948455</v>
      </c>
      <c r="AL365" s="84"/>
      <c r="AM365" s="85"/>
    </row>
    <row r="366" spans="1:39" x14ac:dyDescent="0.3">
      <c r="A366" s="71" t="s">
        <v>1065</v>
      </c>
      <c r="B366" s="72" t="s">
        <v>1066</v>
      </c>
      <c r="C366" s="72" t="s">
        <v>137</v>
      </c>
      <c r="D366" s="84" t="s">
        <v>1067</v>
      </c>
      <c r="E366" s="84" t="s">
        <v>1068</v>
      </c>
      <c r="F366" s="84" t="s">
        <v>1069</v>
      </c>
      <c r="G366" s="84" t="s">
        <v>1080</v>
      </c>
      <c r="H366" s="84">
        <v>40</v>
      </c>
      <c r="I366" s="84" t="s">
        <v>1071</v>
      </c>
      <c r="J366" s="84" t="s">
        <v>393</v>
      </c>
      <c r="K366" s="84">
        <v>1</v>
      </c>
      <c r="L366" s="84">
        <v>0.2</v>
      </c>
      <c r="M366" s="84">
        <v>0.2</v>
      </c>
      <c r="N366" s="84" t="s">
        <v>1083</v>
      </c>
      <c r="O366" s="84" t="s">
        <v>72</v>
      </c>
      <c r="P366" s="84">
        <v>382500000</v>
      </c>
      <c r="Q366" s="84">
        <v>13</v>
      </c>
      <c r="R366" s="84">
        <v>44197</v>
      </c>
      <c r="S366" s="84">
        <v>12</v>
      </c>
      <c r="T366" s="84" t="s">
        <v>1073</v>
      </c>
      <c r="U366" s="84">
        <v>13</v>
      </c>
      <c r="V366" s="85">
        <v>13</v>
      </c>
      <c r="W366" s="85" t="s">
        <v>1084</v>
      </c>
      <c r="X366" s="81">
        <f t="shared" si="31"/>
        <v>1</v>
      </c>
      <c r="Y366" s="84">
        <v>0</v>
      </c>
      <c r="Z366" s="84">
        <v>867500000</v>
      </c>
      <c r="AA366" s="84">
        <v>382500000</v>
      </c>
      <c r="AB366" s="84">
        <v>0</v>
      </c>
      <c r="AC366" s="84">
        <v>0</v>
      </c>
      <c r="AD366" s="84">
        <v>382500000</v>
      </c>
      <c r="AE366" s="113">
        <v>335690872</v>
      </c>
      <c r="AF366" s="81">
        <f t="shared" si="32"/>
        <v>0.87762319477124184</v>
      </c>
      <c r="AG366" s="82"/>
      <c r="AH366" s="82"/>
      <c r="AI366" s="82"/>
      <c r="AJ366" s="123">
        <v>335690872</v>
      </c>
      <c r="AK366" s="81">
        <f t="shared" si="33"/>
        <v>0.87762319477124184</v>
      </c>
      <c r="AL366" s="84"/>
      <c r="AM366" s="85"/>
    </row>
    <row r="367" spans="1:39" x14ac:dyDescent="0.3">
      <c r="A367" s="71" t="s">
        <v>1065</v>
      </c>
      <c r="B367" s="72" t="s">
        <v>1066</v>
      </c>
      <c r="C367" s="72" t="s">
        <v>763</v>
      </c>
      <c r="D367" s="84" t="s">
        <v>1067</v>
      </c>
      <c r="E367" s="84" t="s">
        <v>1068</v>
      </c>
      <c r="F367" s="84" t="s">
        <v>1085</v>
      </c>
      <c r="G367" s="84" t="s">
        <v>1086</v>
      </c>
      <c r="H367" s="84">
        <v>234</v>
      </c>
      <c r="I367" s="84" t="s">
        <v>1087</v>
      </c>
      <c r="J367" s="84" t="s">
        <v>393</v>
      </c>
      <c r="K367" s="84">
        <v>1</v>
      </c>
      <c r="L367" s="84">
        <v>0.25</v>
      </c>
      <c r="M367" s="84">
        <v>0.25</v>
      </c>
      <c r="N367" s="84" t="s">
        <v>1088</v>
      </c>
      <c r="O367" s="84" t="s">
        <v>72</v>
      </c>
      <c r="P367" s="84">
        <v>326500007</v>
      </c>
      <c r="Q367" s="84">
        <v>15</v>
      </c>
      <c r="R367" s="84">
        <v>44197</v>
      </c>
      <c r="S367" s="84">
        <v>12</v>
      </c>
      <c r="T367" s="84" t="s">
        <v>1073</v>
      </c>
      <c r="U367" s="84">
        <v>15</v>
      </c>
      <c r="V367" s="85">
        <v>15</v>
      </c>
      <c r="W367" s="85" t="s">
        <v>1089</v>
      </c>
      <c r="X367" s="81">
        <f t="shared" si="31"/>
        <v>1</v>
      </c>
      <c r="Y367" s="84">
        <v>0</v>
      </c>
      <c r="Z367" s="84">
        <v>1854500000</v>
      </c>
      <c r="AA367" s="84">
        <v>326500007</v>
      </c>
      <c r="AB367" s="84">
        <v>0</v>
      </c>
      <c r="AC367" s="84">
        <v>0</v>
      </c>
      <c r="AD367" s="84">
        <v>326500007</v>
      </c>
      <c r="AE367" s="113">
        <v>224745000</v>
      </c>
      <c r="AF367" s="81">
        <f t="shared" si="32"/>
        <v>0.68834608018859855</v>
      </c>
      <c r="AG367" s="82"/>
      <c r="AH367" s="82"/>
      <c r="AI367" s="82"/>
      <c r="AJ367" s="123">
        <v>224745000</v>
      </c>
      <c r="AK367" s="81">
        <f t="shared" si="33"/>
        <v>0.68834608018859855</v>
      </c>
      <c r="AL367" s="84"/>
      <c r="AM367" s="85"/>
    </row>
    <row r="368" spans="1:39" x14ac:dyDescent="0.3">
      <c r="A368" s="71" t="s">
        <v>1065</v>
      </c>
      <c r="B368" s="72" t="s">
        <v>1066</v>
      </c>
      <c r="C368" s="72" t="s">
        <v>763</v>
      </c>
      <c r="D368" s="84" t="s">
        <v>1067</v>
      </c>
      <c r="E368" s="84" t="s">
        <v>1068</v>
      </c>
      <c r="F368" s="84" t="s">
        <v>1085</v>
      </c>
      <c r="G368" s="84" t="s">
        <v>1086</v>
      </c>
      <c r="H368" s="84">
        <v>234</v>
      </c>
      <c r="I368" s="84" t="s">
        <v>1087</v>
      </c>
      <c r="J368" s="84" t="s">
        <v>393</v>
      </c>
      <c r="K368" s="84">
        <v>1</v>
      </c>
      <c r="L368" s="84">
        <v>0.25</v>
      </c>
      <c r="M368" s="84">
        <v>0.25</v>
      </c>
      <c r="N368" s="84" t="s">
        <v>1090</v>
      </c>
      <c r="O368" s="84" t="s">
        <v>72</v>
      </c>
      <c r="P368" s="84">
        <v>448000000</v>
      </c>
      <c r="Q368" s="84">
        <v>28</v>
      </c>
      <c r="R368" s="84">
        <v>44197</v>
      </c>
      <c r="S368" s="84">
        <v>12</v>
      </c>
      <c r="T368" s="84" t="s">
        <v>1073</v>
      </c>
      <c r="U368" s="84">
        <v>28</v>
      </c>
      <c r="V368" s="85">
        <v>28</v>
      </c>
      <c r="W368" s="85" t="s">
        <v>1091</v>
      </c>
      <c r="X368" s="81">
        <f t="shared" si="31"/>
        <v>1</v>
      </c>
      <c r="Y368" s="84">
        <v>0</v>
      </c>
      <c r="Z368" s="84">
        <v>1854500000</v>
      </c>
      <c r="AA368" s="84">
        <v>448000000</v>
      </c>
      <c r="AB368" s="84">
        <v>0</v>
      </c>
      <c r="AC368" s="84">
        <v>0</v>
      </c>
      <c r="AD368" s="84">
        <v>448000000</v>
      </c>
      <c r="AE368" s="113">
        <v>429105000</v>
      </c>
      <c r="AF368" s="81">
        <f t="shared" si="32"/>
        <v>0.95782366071428571</v>
      </c>
      <c r="AG368" s="82"/>
      <c r="AH368" s="82"/>
      <c r="AI368" s="82"/>
      <c r="AJ368" s="123">
        <v>429105000</v>
      </c>
      <c r="AK368" s="81">
        <f t="shared" si="33"/>
        <v>0.95782366071428571</v>
      </c>
      <c r="AL368" s="84"/>
      <c r="AM368" s="85"/>
    </row>
    <row r="369" spans="1:39" x14ac:dyDescent="0.3">
      <c r="A369" s="71" t="s">
        <v>1065</v>
      </c>
      <c r="B369" s="72" t="s">
        <v>1066</v>
      </c>
      <c r="C369" s="72" t="s">
        <v>763</v>
      </c>
      <c r="D369" s="84" t="s">
        <v>1067</v>
      </c>
      <c r="E369" s="84" t="s">
        <v>1068</v>
      </c>
      <c r="F369" s="84" t="s">
        <v>1085</v>
      </c>
      <c r="G369" s="84" t="s">
        <v>1086</v>
      </c>
      <c r="H369" s="84">
        <v>234</v>
      </c>
      <c r="I369" s="84" t="s">
        <v>1087</v>
      </c>
      <c r="J369" s="84" t="s">
        <v>393</v>
      </c>
      <c r="K369" s="84">
        <v>1</v>
      </c>
      <c r="L369" s="84">
        <v>0.25</v>
      </c>
      <c r="M369" s="84">
        <v>0.25</v>
      </c>
      <c r="N369" s="84" t="s">
        <v>1092</v>
      </c>
      <c r="O369" s="84" t="s">
        <v>771</v>
      </c>
      <c r="P369" s="84">
        <v>1080000000</v>
      </c>
      <c r="Q369" s="84">
        <v>30</v>
      </c>
      <c r="R369" s="84">
        <v>44197</v>
      </c>
      <c r="S369" s="84">
        <v>12</v>
      </c>
      <c r="T369" s="84" t="s">
        <v>1073</v>
      </c>
      <c r="U369" s="84">
        <v>30</v>
      </c>
      <c r="V369" s="85">
        <v>30</v>
      </c>
      <c r="W369" s="85" t="s">
        <v>1093</v>
      </c>
      <c r="X369" s="81">
        <f t="shared" si="31"/>
        <v>1</v>
      </c>
      <c r="Y369" s="84">
        <v>0</v>
      </c>
      <c r="Z369" s="84">
        <v>1854500000</v>
      </c>
      <c r="AA369" s="84">
        <v>1079999993</v>
      </c>
      <c r="AB369" s="84">
        <v>0</v>
      </c>
      <c r="AC369" s="84">
        <v>0</v>
      </c>
      <c r="AD369" s="84">
        <v>1079999993</v>
      </c>
      <c r="AE369" s="113">
        <v>956578293</v>
      </c>
      <c r="AF369" s="81">
        <f t="shared" si="32"/>
        <v>0.8857206474074486</v>
      </c>
      <c r="AG369" s="82"/>
      <c r="AH369" s="82"/>
      <c r="AI369" s="82"/>
      <c r="AJ369" s="123">
        <v>956578293</v>
      </c>
      <c r="AK369" s="81">
        <f t="shared" si="33"/>
        <v>0.8857206474074486</v>
      </c>
      <c r="AL369" s="84"/>
      <c r="AM369" s="85"/>
    </row>
    <row r="370" spans="1:39" x14ac:dyDescent="0.3">
      <c r="A370" s="71" t="s">
        <v>1065</v>
      </c>
      <c r="B370" s="72" t="s">
        <v>1066</v>
      </c>
      <c r="C370" s="72" t="s">
        <v>763</v>
      </c>
      <c r="D370" s="84" t="s">
        <v>1067</v>
      </c>
      <c r="E370" s="84" t="s">
        <v>1068</v>
      </c>
      <c r="F370" s="84" t="s">
        <v>1085</v>
      </c>
      <c r="G370" s="84" t="s">
        <v>1094</v>
      </c>
      <c r="H370" s="84">
        <v>234</v>
      </c>
      <c r="I370" s="84" t="s">
        <v>1087</v>
      </c>
      <c r="J370" s="84" t="s">
        <v>393</v>
      </c>
      <c r="K370" s="84">
        <v>1</v>
      </c>
      <c r="L370" s="84">
        <v>0.25</v>
      </c>
      <c r="M370" s="84">
        <v>0.25</v>
      </c>
      <c r="N370" s="84"/>
      <c r="O370" s="84" t="s">
        <v>236</v>
      </c>
      <c r="P370" s="84">
        <v>350000000</v>
      </c>
      <c r="Q370" s="84">
        <v>14</v>
      </c>
      <c r="R370" s="84">
        <v>44197</v>
      </c>
      <c r="S370" s="84">
        <v>12</v>
      </c>
      <c r="T370" s="84" t="s">
        <v>1073</v>
      </c>
      <c r="U370" s="84">
        <v>14</v>
      </c>
      <c r="V370" s="85">
        <v>14</v>
      </c>
      <c r="W370" s="85" t="s">
        <v>1095</v>
      </c>
      <c r="X370" s="81">
        <f t="shared" si="31"/>
        <v>1</v>
      </c>
      <c r="Y370" s="84">
        <v>0</v>
      </c>
      <c r="Z370" s="84">
        <v>350000000</v>
      </c>
      <c r="AA370" s="84">
        <v>350000000</v>
      </c>
      <c r="AB370" s="84">
        <v>0</v>
      </c>
      <c r="AC370" s="84">
        <v>0</v>
      </c>
      <c r="AD370" s="84">
        <v>350000000</v>
      </c>
      <c r="AE370" s="113">
        <v>234553293</v>
      </c>
      <c r="AF370" s="81">
        <f t="shared" si="32"/>
        <v>0.67015226571428577</v>
      </c>
      <c r="AG370" s="82"/>
      <c r="AH370" s="82"/>
      <c r="AI370" s="82"/>
      <c r="AJ370" s="123">
        <v>234553293</v>
      </c>
      <c r="AK370" s="81">
        <f t="shared" si="33"/>
        <v>0.67015226571428577</v>
      </c>
      <c r="AL370" s="84"/>
      <c r="AM370" s="85"/>
    </row>
    <row r="371" spans="1:39" x14ac:dyDescent="0.3">
      <c r="A371" s="71" t="s">
        <v>1065</v>
      </c>
      <c r="B371" s="72" t="s">
        <v>1066</v>
      </c>
      <c r="C371" s="72" t="s">
        <v>763</v>
      </c>
      <c r="D371" s="84" t="s">
        <v>1067</v>
      </c>
      <c r="E371" s="84" t="s">
        <v>1096</v>
      </c>
      <c r="F371" s="84" t="s">
        <v>1097</v>
      </c>
      <c r="G371" s="84" t="s">
        <v>1098</v>
      </c>
      <c r="H371" s="84">
        <v>277</v>
      </c>
      <c r="I371" s="84" t="s">
        <v>1099</v>
      </c>
      <c r="J371" s="84" t="s">
        <v>1100</v>
      </c>
      <c r="K371" s="84">
        <v>1</v>
      </c>
      <c r="L371" s="84">
        <v>0.31</v>
      </c>
      <c r="M371" s="84">
        <v>0.31</v>
      </c>
      <c r="N371" s="84" t="s">
        <v>1101</v>
      </c>
      <c r="O371" s="84" t="s">
        <v>72</v>
      </c>
      <c r="P371" s="84">
        <v>152000000</v>
      </c>
      <c r="Q371" s="84">
        <v>4</v>
      </c>
      <c r="R371" s="84">
        <v>44197</v>
      </c>
      <c r="S371" s="84">
        <v>12</v>
      </c>
      <c r="T371" s="84" t="s">
        <v>1102</v>
      </c>
      <c r="U371" s="84">
        <v>4</v>
      </c>
      <c r="V371" s="85">
        <v>4</v>
      </c>
      <c r="W371" s="85" t="s">
        <v>1103</v>
      </c>
      <c r="X371" s="81">
        <f t="shared" si="31"/>
        <v>1</v>
      </c>
      <c r="Y371" s="84">
        <v>0</v>
      </c>
      <c r="Z371" s="84">
        <v>45319960</v>
      </c>
      <c r="AA371" s="84">
        <v>45319960</v>
      </c>
      <c r="AB371" s="84">
        <v>0</v>
      </c>
      <c r="AC371" s="84">
        <v>0</v>
      </c>
      <c r="AD371" s="84">
        <v>45319960</v>
      </c>
      <c r="AE371" s="113">
        <v>0</v>
      </c>
      <c r="AF371" s="81">
        <f t="shared" si="32"/>
        <v>0</v>
      </c>
      <c r="AG371" s="82"/>
      <c r="AH371" s="82"/>
      <c r="AI371" s="82"/>
      <c r="AJ371" s="123">
        <v>0</v>
      </c>
      <c r="AK371" s="81">
        <f t="shared" si="33"/>
        <v>0</v>
      </c>
      <c r="AL371" s="84"/>
      <c r="AM371" s="85"/>
    </row>
    <row r="372" spans="1:39" x14ac:dyDescent="0.3">
      <c r="A372" s="71" t="s">
        <v>1065</v>
      </c>
      <c r="B372" s="72" t="s">
        <v>1066</v>
      </c>
      <c r="C372" s="72" t="s">
        <v>209</v>
      </c>
      <c r="D372" s="84" t="s">
        <v>1067</v>
      </c>
      <c r="E372" s="84" t="s">
        <v>1104</v>
      </c>
      <c r="F372" s="84" t="s">
        <v>1105</v>
      </c>
      <c r="G372" s="84" t="s">
        <v>1106</v>
      </c>
      <c r="H372" s="84">
        <v>349</v>
      </c>
      <c r="I372" s="84" t="s">
        <v>1107</v>
      </c>
      <c r="J372" s="84" t="s">
        <v>1108</v>
      </c>
      <c r="K372" s="84">
        <v>1</v>
      </c>
      <c r="L372" s="84">
        <v>0.3</v>
      </c>
      <c r="M372" s="84">
        <v>0.3</v>
      </c>
      <c r="N372" s="84" t="s">
        <v>1109</v>
      </c>
      <c r="O372" s="84" t="s">
        <v>72</v>
      </c>
      <c r="P372" s="84">
        <v>498804621952</v>
      </c>
      <c r="Q372" s="84">
        <v>1</v>
      </c>
      <c r="R372" s="84">
        <v>44197</v>
      </c>
      <c r="S372" s="84">
        <v>12</v>
      </c>
      <c r="T372" s="84" t="s">
        <v>1102</v>
      </c>
      <c r="U372" s="84">
        <v>1</v>
      </c>
      <c r="V372" s="85">
        <v>1</v>
      </c>
      <c r="W372" s="85" t="s">
        <v>1110</v>
      </c>
      <c r="X372" s="81">
        <f t="shared" si="31"/>
        <v>1</v>
      </c>
      <c r="Y372" s="84">
        <v>0</v>
      </c>
      <c r="Z372" s="84">
        <v>33075935621</v>
      </c>
      <c r="AA372" s="84">
        <v>33075935621</v>
      </c>
      <c r="AB372" s="84">
        <v>0</v>
      </c>
      <c r="AC372" s="84">
        <v>0</v>
      </c>
      <c r="AD372" s="84">
        <v>33075935621</v>
      </c>
      <c r="AE372" s="113">
        <v>33075935621</v>
      </c>
      <c r="AF372" s="81">
        <f t="shared" si="32"/>
        <v>1</v>
      </c>
      <c r="AG372" s="82"/>
      <c r="AH372" s="82"/>
      <c r="AI372" s="82"/>
      <c r="AJ372" s="123">
        <v>33075935621</v>
      </c>
      <c r="AK372" s="81">
        <f t="shared" si="33"/>
        <v>1</v>
      </c>
      <c r="AL372" s="84"/>
      <c r="AM372" s="85"/>
    </row>
    <row r="373" spans="1:39" x14ac:dyDescent="0.3">
      <c r="A373" s="71" t="s">
        <v>1065</v>
      </c>
      <c r="B373" s="72" t="s">
        <v>1066</v>
      </c>
      <c r="C373" s="72" t="s">
        <v>209</v>
      </c>
      <c r="D373" s="84" t="s">
        <v>1067</v>
      </c>
      <c r="E373" s="84" t="s">
        <v>1111</v>
      </c>
      <c r="F373" s="84" t="s">
        <v>1112</v>
      </c>
      <c r="G373" s="84" t="s">
        <v>1113</v>
      </c>
      <c r="H373" s="84">
        <v>350</v>
      </c>
      <c r="I373" s="84" t="s">
        <v>1114</v>
      </c>
      <c r="J373" s="84" t="s">
        <v>1115</v>
      </c>
      <c r="K373" s="84">
        <v>1</v>
      </c>
      <c r="L373" s="84">
        <v>0.3</v>
      </c>
      <c r="M373" s="84">
        <v>0.3</v>
      </c>
      <c r="N373" s="84" t="s">
        <v>1116</v>
      </c>
      <c r="O373" s="84" t="s">
        <v>72</v>
      </c>
      <c r="P373" s="84">
        <v>88560079906</v>
      </c>
      <c r="Q373" s="84">
        <v>1</v>
      </c>
      <c r="R373" s="84">
        <v>44197</v>
      </c>
      <c r="S373" s="84">
        <v>12</v>
      </c>
      <c r="T373" s="84" t="s">
        <v>1102</v>
      </c>
      <c r="U373" s="84">
        <v>1</v>
      </c>
      <c r="V373" s="85">
        <v>1</v>
      </c>
      <c r="W373" s="85" t="s">
        <v>1117</v>
      </c>
      <c r="X373" s="81">
        <f t="shared" si="31"/>
        <v>1</v>
      </c>
      <c r="Y373" s="84">
        <v>0</v>
      </c>
      <c r="Z373" s="84">
        <v>20560422348</v>
      </c>
      <c r="AA373" s="84">
        <v>20560422348</v>
      </c>
      <c r="AB373" s="84">
        <v>0</v>
      </c>
      <c r="AC373" s="84">
        <v>0</v>
      </c>
      <c r="AD373" s="84">
        <v>20560422348</v>
      </c>
      <c r="AE373" s="113">
        <v>20560422348</v>
      </c>
      <c r="AF373" s="81">
        <f t="shared" si="32"/>
        <v>1</v>
      </c>
      <c r="AG373" s="82"/>
      <c r="AH373" s="82"/>
      <c r="AI373" s="82"/>
      <c r="AJ373" s="123">
        <v>20560422348</v>
      </c>
      <c r="AK373" s="81">
        <f t="shared" si="33"/>
        <v>1</v>
      </c>
      <c r="AL373" s="84"/>
      <c r="AM373" s="85"/>
    </row>
    <row r="374" spans="1:39" x14ac:dyDescent="0.3">
      <c r="A374" s="71" t="s">
        <v>1065</v>
      </c>
      <c r="B374" s="72" t="s">
        <v>1066</v>
      </c>
      <c r="C374" s="72" t="s">
        <v>209</v>
      </c>
      <c r="D374" s="84" t="s">
        <v>1067</v>
      </c>
      <c r="E374" s="84" t="s">
        <v>1118</v>
      </c>
      <c r="F374" s="84" t="s">
        <v>1119</v>
      </c>
      <c r="G374" s="84" t="s">
        <v>1120</v>
      </c>
      <c r="H374" s="84">
        <v>351</v>
      </c>
      <c r="I374" s="84" t="s">
        <v>1121</v>
      </c>
      <c r="J374" s="84" t="s">
        <v>1122</v>
      </c>
      <c r="K374" s="84">
        <v>1</v>
      </c>
      <c r="L374" s="84">
        <v>0.25</v>
      </c>
      <c r="M374" s="84">
        <v>0.25</v>
      </c>
      <c r="N374" s="84" t="s">
        <v>1123</v>
      </c>
      <c r="O374" s="84" t="s">
        <v>771</v>
      </c>
      <c r="P374" s="84">
        <v>4200000000</v>
      </c>
      <c r="Q374" s="84">
        <v>1</v>
      </c>
      <c r="R374" s="84">
        <v>44197</v>
      </c>
      <c r="S374" s="84">
        <v>12</v>
      </c>
      <c r="T374" s="84" t="s">
        <v>1102</v>
      </c>
      <c r="U374" s="84">
        <v>1</v>
      </c>
      <c r="V374" s="85">
        <v>1</v>
      </c>
      <c r="W374" s="85" t="s">
        <v>1124</v>
      </c>
      <c r="X374" s="81">
        <f t="shared" si="31"/>
        <v>1</v>
      </c>
      <c r="Y374" s="84">
        <v>0</v>
      </c>
      <c r="Z374" s="84">
        <v>4200000000</v>
      </c>
      <c r="AA374" s="84">
        <v>4200000000</v>
      </c>
      <c r="AB374" s="84">
        <v>0</v>
      </c>
      <c r="AC374" s="84">
        <v>0</v>
      </c>
      <c r="AD374" s="84">
        <v>4200000000</v>
      </c>
      <c r="AE374" s="113">
        <v>4200000000</v>
      </c>
      <c r="AF374" s="81">
        <f t="shared" si="32"/>
        <v>1</v>
      </c>
      <c r="AG374" s="82"/>
      <c r="AH374" s="82"/>
      <c r="AI374" s="82"/>
      <c r="AJ374" s="123">
        <v>4200000000</v>
      </c>
      <c r="AK374" s="81">
        <f t="shared" si="33"/>
        <v>1</v>
      </c>
      <c r="AL374" s="84"/>
      <c r="AM374" s="85"/>
    </row>
    <row r="375" spans="1:39" x14ac:dyDescent="0.3">
      <c r="A375" s="71" t="s">
        <v>1065</v>
      </c>
      <c r="B375" s="72" t="s">
        <v>1066</v>
      </c>
      <c r="C375" s="72" t="s">
        <v>209</v>
      </c>
      <c r="D375" s="84" t="s">
        <v>1067</v>
      </c>
      <c r="E375" s="84" t="s">
        <v>1118</v>
      </c>
      <c r="F375" s="84" t="s">
        <v>1125</v>
      </c>
      <c r="G375" s="84" t="s">
        <v>1126</v>
      </c>
      <c r="H375" s="84">
        <v>353</v>
      </c>
      <c r="I375" s="84" t="s">
        <v>1127</v>
      </c>
      <c r="J375" s="84" t="s">
        <v>1128</v>
      </c>
      <c r="K375" s="84">
        <v>1</v>
      </c>
      <c r="L375" s="84">
        <v>1</v>
      </c>
      <c r="M375" s="84">
        <v>1</v>
      </c>
      <c r="N375" s="84" t="s">
        <v>1129</v>
      </c>
      <c r="O375" s="84" t="s">
        <v>72</v>
      </c>
      <c r="P375" s="84">
        <v>12818189002</v>
      </c>
      <c r="Q375" s="84">
        <v>1</v>
      </c>
      <c r="R375" s="84">
        <v>44197</v>
      </c>
      <c r="S375" s="84">
        <v>12</v>
      </c>
      <c r="T375" s="84" t="s">
        <v>1102</v>
      </c>
      <c r="U375" s="84">
        <v>1</v>
      </c>
      <c r="V375" s="85">
        <v>1</v>
      </c>
      <c r="W375" s="85" t="s">
        <v>1130</v>
      </c>
      <c r="X375" s="81">
        <f t="shared" si="31"/>
        <v>1</v>
      </c>
      <c r="Y375" s="84">
        <v>0</v>
      </c>
      <c r="Z375" s="84">
        <v>9000000000</v>
      </c>
      <c r="AA375" s="84">
        <v>9000000000</v>
      </c>
      <c r="AB375" s="84">
        <v>0</v>
      </c>
      <c r="AC375" s="84">
        <v>0</v>
      </c>
      <c r="AD375" s="84">
        <v>9000000000</v>
      </c>
      <c r="AE375" s="113">
        <v>9000000000</v>
      </c>
      <c r="AF375" s="81">
        <f t="shared" si="32"/>
        <v>1</v>
      </c>
      <c r="AG375" s="82"/>
      <c r="AH375" s="82"/>
      <c r="AI375" s="82"/>
      <c r="AJ375" s="123">
        <v>9000000000</v>
      </c>
      <c r="AK375" s="81">
        <f t="shared" si="33"/>
        <v>1</v>
      </c>
      <c r="AL375" s="84"/>
      <c r="AM375" s="85"/>
    </row>
    <row r="376" spans="1:39" x14ac:dyDescent="0.3">
      <c r="A376" s="71" t="s">
        <v>1065</v>
      </c>
      <c r="B376" s="72" t="s">
        <v>1066</v>
      </c>
      <c r="C376" s="72" t="s">
        <v>209</v>
      </c>
      <c r="D376" s="84" t="s">
        <v>1067</v>
      </c>
      <c r="E376" s="84" t="s">
        <v>1131</v>
      </c>
      <c r="F376" s="84" t="s">
        <v>1132</v>
      </c>
      <c r="G376" s="84" t="s">
        <v>1133</v>
      </c>
      <c r="H376" s="84">
        <v>355</v>
      </c>
      <c r="I376" s="84" t="s">
        <v>1134</v>
      </c>
      <c r="J376" s="84" t="s">
        <v>115</v>
      </c>
      <c r="K376" s="84">
        <v>1</v>
      </c>
      <c r="L376" s="84">
        <v>0.38</v>
      </c>
      <c r="M376" s="84">
        <v>0.38</v>
      </c>
      <c r="N376" s="84" t="s">
        <v>1135</v>
      </c>
      <c r="O376" s="84" t="s">
        <v>72</v>
      </c>
      <c r="P376" s="84">
        <v>3529200000</v>
      </c>
      <c r="Q376" s="84">
        <v>30</v>
      </c>
      <c r="R376" s="84">
        <v>44197</v>
      </c>
      <c r="S376" s="84">
        <v>12</v>
      </c>
      <c r="T376" s="84" t="s">
        <v>1073</v>
      </c>
      <c r="U376" s="84">
        <v>30</v>
      </c>
      <c r="V376" s="85">
        <v>30</v>
      </c>
      <c r="W376" s="85"/>
      <c r="X376" s="81">
        <f t="shared" si="31"/>
        <v>1</v>
      </c>
      <c r="Y376" s="84">
        <v>0</v>
      </c>
      <c r="Z376" s="84">
        <v>3529200000</v>
      </c>
      <c r="AA376" s="84">
        <v>3529200000</v>
      </c>
      <c r="AB376" s="84">
        <v>0</v>
      </c>
      <c r="AC376" s="84">
        <v>0</v>
      </c>
      <c r="AD376" s="84">
        <v>3529200000</v>
      </c>
      <c r="AE376" s="113">
        <v>3058727943</v>
      </c>
      <c r="AF376" s="81">
        <f t="shared" si="32"/>
        <v>0.8666915853451207</v>
      </c>
      <c r="AG376" s="82"/>
      <c r="AH376" s="82"/>
      <c r="AI376" s="82"/>
      <c r="AJ376" s="123">
        <v>3058727943</v>
      </c>
      <c r="AK376" s="81">
        <f t="shared" si="33"/>
        <v>0.8666915853451207</v>
      </c>
      <c r="AL376" s="84"/>
      <c r="AM376" s="85"/>
    </row>
    <row r="377" spans="1:39" x14ac:dyDescent="0.3">
      <c r="A377" s="71" t="s">
        <v>1065</v>
      </c>
      <c r="B377" s="72" t="s">
        <v>1066</v>
      </c>
      <c r="C377" s="72" t="s">
        <v>209</v>
      </c>
      <c r="D377" s="84" t="s">
        <v>1067</v>
      </c>
      <c r="E377" s="84" t="s">
        <v>1131</v>
      </c>
      <c r="F377" s="84" t="s">
        <v>1132</v>
      </c>
      <c r="G377" s="84" t="s">
        <v>1136</v>
      </c>
      <c r="H377" s="84">
        <v>355</v>
      </c>
      <c r="I377" s="84" t="s">
        <v>1134</v>
      </c>
      <c r="J377" s="84" t="s">
        <v>115</v>
      </c>
      <c r="K377" s="84">
        <v>1</v>
      </c>
      <c r="L377" s="84">
        <v>0.38</v>
      </c>
      <c r="M377" s="84">
        <v>0.38</v>
      </c>
      <c r="N377" s="84" t="s">
        <v>1137</v>
      </c>
      <c r="O377" s="84" t="s">
        <v>72</v>
      </c>
      <c r="P377" s="84">
        <v>420000000</v>
      </c>
      <c r="Q377" s="84">
        <v>14</v>
      </c>
      <c r="R377" s="84">
        <v>44197</v>
      </c>
      <c r="S377" s="84">
        <v>12</v>
      </c>
      <c r="T377" s="84" t="s">
        <v>1073</v>
      </c>
      <c r="U377" s="84">
        <v>14</v>
      </c>
      <c r="V377" s="85">
        <v>14</v>
      </c>
      <c r="W377" s="85" t="s">
        <v>1138</v>
      </c>
      <c r="X377" s="81">
        <f t="shared" si="31"/>
        <v>1</v>
      </c>
      <c r="Y377" s="84">
        <v>0</v>
      </c>
      <c r="Z377" s="84">
        <v>395100000</v>
      </c>
      <c r="AA377" s="84">
        <v>395100000</v>
      </c>
      <c r="AB377" s="84">
        <v>0</v>
      </c>
      <c r="AC377" s="84">
        <v>0</v>
      </c>
      <c r="AD377" s="84">
        <v>395100000</v>
      </c>
      <c r="AE377" s="113">
        <v>316996900</v>
      </c>
      <c r="AF377" s="81">
        <f t="shared" si="32"/>
        <v>0.80232067830928877</v>
      </c>
      <c r="AG377" s="82"/>
      <c r="AH377" s="82"/>
      <c r="AI377" s="82"/>
      <c r="AJ377" s="123">
        <v>316996900</v>
      </c>
      <c r="AK377" s="81">
        <f t="shared" si="33"/>
        <v>0.80232067830928877</v>
      </c>
      <c r="AL377" s="84"/>
      <c r="AM377" s="85"/>
    </row>
    <row r="378" spans="1:39" x14ac:dyDescent="0.3">
      <c r="A378" s="71" t="s">
        <v>1065</v>
      </c>
      <c r="B378" s="72" t="s">
        <v>1066</v>
      </c>
      <c r="C378" s="72" t="s">
        <v>209</v>
      </c>
      <c r="D378" s="84" t="s">
        <v>1067</v>
      </c>
      <c r="E378" s="84" t="s">
        <v>1131</v>
      </c>
      <c r="F378" s="84" t="s">
        <v>1132</v>
      </c>
      <c r="G378" s="84" t="s">
        <v>1139</v>
      </c>
      <c r="H378" s="84">
        <v>355</v>
      </c>
      <c r="I378" s="84" t="s">
        <v>1134</v>
      </c>
      <c r="J378" s="84" t="s">
        <v>115</v>
      </c>
      <c r="K378" s="84">
        <v>1</v>
      </c>
      <c r="L378" s="84">
        <v>0.38</v>
      </c>
      <c r="M378" s="84">
        <v>0.38</v>
      </c>
      <c r="N378" s="84" t="s">
        <v>1140</v>
      </c>
      <c r="O378" s="84" t="s">
        <v>72</v>
      </c>
      <c r="P378" s="84">
        <v>5950000000</v>
      </c>
      <c r="Q378" s="84">
        <v>96</v>
      </c>
      <c r="R378" s="84">
        <v>44197</v>
      </c>
      <c r="S378" s="84">
        <v>12</v>
      </c>
      <c r="T378" s="84" t="s">
        <v>1073</v>
      </c>
      <c r="U378" s="84">
        <v>96</v>
      </c>
      <c r="V378" s="85">
        <v>96</v>
      </c>
      <c r="W378" s="85" t="s">
        <v>1141</v>
      </c>
      <c r="X378" s="81">
        <f t="shared" si="31"/>
        <v>1</v>
      </c>
      <c r="Y378" s="84">
        <v>0</v>
      </c>
      <c r="Z378" s="84">
        <v>5930449059</v>
      </c>
      <c r="AA378" s="84">
        <v>5930449059</v>
      </c>
      <c r="AB378" s="84">
        <v>0</v>
      </c>
      <c r="AC378" s="84">
        <v>0</v>
      </c>
      <c r="AD378" s="84">
        <v>5930449059</v>
      </c>
      <c r="AE378" s="113">
        <v>4490587642</v>
      </c>
      <c r="AF378" s="81">
        <f t="shared" si="32"/>
        <v>0.75720870330807777</v>
      </c>
      <c r="AG378" s="82"/>
      <c r="AH378" s="82"/>
      <c r="AI378" s="82"/>
      <c r="AJ378" s="123">
        <v>4490587642</v>
      </c>
      <c r="AK378" s="81">
        <f t="shared" si="33"/>
        <v>0.75720870330807777</v>
      </c>
      <c r="AL378" s="84"/>
      <c r="AM378" s="85"/>
    </row>
    <row r="379" spans="1:39" x14ac:dyDescent="0.3">
      <c r="A379" s="71" t="s">
        <v>1065</v>
      </c>
      <c r="B379" s="72" t="s">
        <v>1066</v>
      </c>
      <c r="C379" s="72" t="s">
        <v>67</v>
      </c>
      <c r="D379" s="84" t="s">
        <v>1067</v>
      </c>
      <c r="E379" s="84" t="s">
        <v>1096</v>
      </c>
      <c r="F379" s="84" t="s">
        <v>1142</v>
      </c>
      <c r="G379" s="84" t="s">
        <v>1143</v>
      </c>
      <c r="H379" s="84">
        <v>385</v>
      </c>
      <c r="I379" s="84" t="s">
        <v>1144</v>
      </c>
      <c r="J379" s="84" t="s">
        <v>393</v>
      </c>
      <c r="K379" s="84">
        <v>1</v>
      </c>
      <c r="L379" s="84">
        <v>0.3</v>
      </c>
      <c r="M379" s="84">
        <v>0.3</v>
      </c>
      <c r="N379" s="84" t="s">
        <v>1145</v>
      </c>
      <c r="O379" s="84" t="s">
        <v>72</v>
      </c>
      <c r="P379" s="84">
        <v>580000000</v>
      </c>
      <c r="Q379" s="84">
        <v>1</v>
      </c>
      <c r="R379" s="84">
        <v>44197</v>
      </c>
      <c r="S379" s="84">
        <v>12</v>
      </c>
      <c r="T379" s="84" t="s">
        <v>1073</v>
      </c>
      <c r="U379" s="84">
        <v>1</v>
      </c>
      <c r="V379" s="85">
        <v>1</v>
      </c>
      <c r="W379" s="85" t="s">
        <v>1146</v>
      </c>
      <c r="X379" s="81">
        <f t="shared" si="31"/>
        <v>1</v>
      </c>
      <c r="Y379" s="84">
        <v>0</v>
      </c>
      <c r="Z379" s="84">
        <v>580000000</v>
      </c>
      <c r="AA379" s="84">
        <v>580000000</v>
      </c>
      <c r="AB379" s="84">
        <v>0</v>
      </c>
      <c r="AC379" s="84">
        <v>0</v>
      </c>
      <c r="AD379" s="84">
        <v>580000000</v>
      </c>
      <c r="AE379" s="113">
        <v>579999999</v>
      </c>
      <c r="AF379" s="81">
        <f t="shared" si="32"/>
        <v>0.99999999827586206</v>
      </c>
      <c r="AG379" s="82"/>
      <c r="AH379" s="82"/>
      <c r="AI379" s="82"/>
      <c r="AJ379" s="123">
        <v>579999999</v>
      </c>
      <c r="AK379" s="81">
        <f t="shared" si="33"/>
        <v>0.99999999827586206</v>
      </c>
      <c r="AL379" s="84"/>
      <c r="AM379" s="85"/>
    </row>
    <row r="380" spans="1:39" x14ac:dyDescent="0.3">
      <c r="A380" s="71" t="s">
        <v>1065</v>
      </c>
      <c r="B380" s="72" t="s">
        <v>1066</v>
      </c>
      <c r="C380" s="72" t="s">
        <v>67</v>
      </c>
      <c r="D380" s="84" t="s">
        <v>1067</v>
      </c>
      <c r="E380" s="84" t="s">
        <v>1096</v>
      </c>
      <c r="F380" s="84" t="s">
        <v>1142</v>
      </c>
      <c r="G380" s="84" t="s">
        <v>1147</v>
      </c>
      <c r="H380" s="84">
        <v>385</v>
      </c>
      <c r="I380" s="84" t="s">
        <v>1144</v>
      </c>
      <c r="J380" s="84" t="s">
        <v>393</v>
      </c>
      <c r="K380" s="84">
        <v>1</v>
      </c>
      <c r="L380" s="84">
        <v>0.3</v>
      </c>
      <c r="M380" s="84">
        <v>0.3</v>
      </c>
      <c r="N380" s="84" t="s">
        <v>1148</v>
      </c>
      <c r="O380" s="84" t="s">
        <v>72</v>
      </c>
      <c r="P380" s="84">
        <v>620000000</v>
      </c>
      <c r="Q380" s="84">
        <v>12</v>
      </c>
      <c r="R380" s="84">
        <v>44197</v>
      </c>
      <c r="S380" s="84">
        <v>12</v>
      </c>
      <c r="T380" s="84" t="s">
        <v>1149</v>
      </c>
      <c r="U380" s="84">
        <v>12</v>
      </c>
      <c r="V380" s="85">
        <v>12</v>
      </c>
      <c r="W380" s="85" t="s">
        <v>1150</v>
      </c>
      <c r="X380" s="81">
        <f t="shared" si="31"/>
        <v>1</v>
      </c>
      <c r="Y380" s="84">
        <v>0</v>
      </c>
      <c r="Z380" s="84">
        <v>620000000</v>
      </c>
      <c r="AA380" s="84">
        <v>620000000</v>
      </c>
      <c r="AB380" s="84">
        <v>0</v>
      </c>
      <c r="AC380" s="84">
        <v>0</v>
      </c>
      <c r="AD380" s="84">
        <v>620000000</v>
      </c>
      <c r="AE380" s="113">
        <v>351000000</v>
      </c>
      <c r="AF380" s="81">
        <f t="shared" si="32"/>
        <v>0.56612903225806455</v>
      </c>
      <c r="AG380" s="82"/>
      <c r="AH380" s="82"/>
      <c r="AI380" s="82"/>
      <c r="AJ380" s="123">
        <v>351000000</v>
      </c>
      <c r="AK380" s="81">
        <f t="shared" si="33"/>
        <v>0.56612903225806455</v>
      </c>
      <c r="AL380" s="84"/>
      <c r="AM380" s="85"/>
    </row>
    <row r="381" spans="1:39" ht="12.75" customHeight="1" x14ac:dyDescent="0.3">
      <c r="A381" s="71" t="s">
        <v>1151</v>
      </c>
      <c r="B381" s="72" t="s">
        <v>1152</v>
      </c>
      <c r="C381" s="72" t="s">
        <v>763</v>
      </c>
      <c r="D381" s="73" t="str">
        <f t="shared" ref="D381:D444" si="34">MID(G381,1,2)</f>
        <v>17</v>
      </c>
      <c r="E381" s="73" t="str">
        <f t="shared" ref="E381:E444" si="35">MID(G381,1,4)</f>
        <v>1702</v>
      </c>
      <c r="F381" s="72" t="s">
        <v>1153</v>
      </c>
      <c r="G381" s="72" t="s">
        <v>1154</v>
      </c>
      <c r="H381" s="72">
        <v>189</v>
      </c>
      <c r="I381" s="72" t="s">
        <v>1155</v>
      </c>
      <c r="J381" s="72" t="s">
        <v>1156</v>
      </c>
      <c r="K381" s="74">
        <v>700</v>
      </c>
      <c r="L381" s="75">
        <v>144</v>
      </c>
      <c r="M381" s="76">
        <v>144</v>
      </c>
      <c r="N381" s="72" t="s">
        <v>1157</v>
      </c>
      <c r="O381" s="72" t="s">
        <v>72</v>
      </c>
      <c r="P381" s="74">
        <v>405000000</v>
      </c>
      <c r="Q381" s="75">
        <v>165</v>
      </c>
      <c r="R381" s="77">
        <v>44228</v>
      </c>
      <c r="S381" s="78">
        <v>11</v>
      </c>
      <c r="T381" s="71" t="s">
        <v>1158</v>
      </c>
      <c r="U381" s="79">
        <v>144</v>
      </c>
      <c r="V381" s="80">
        <v>144</v>
      </c>
      <c r="W381" s="85" t="s">
        <v>1159</v>
      </c>
      <c r="X381" s="81">
        <f t="shared" si="31"/>
        <v>1</v>
      </c>
      <c r="Y381" s="74">
        <v>0</v>
      </c>
      <c r="Z381" s="74">
        <v>405000000</v>
      </c>
      <c r="AA381" s="74">
        <v>405000000</v>
      </c>
      <c r="AB381" s="74">
        <v>0</v>
      </c>
      <c r="AC381" s="74">
        <v>0</v>
      </c>
      <c r="AD381" s="74">
        <v>405000000</v>
      </c>
      <c r="AE381" s="113">
        <v>404982447</v>
      </c>
      <c r="AF381" s="81">
        <f t="shared" si="32"/>
        <v>0.99995665925925925</v>
      </c>
      <c r="AG381" s="82"/>
      <c r="AH381" s="82"/>
      <c r="AI381" s="82"/>
      <c r="AJ381" s="83">
        <f t="shared" ref="AJ381:AJ438" si="36">AE381+AG381+AI381</f>
        <v>404982447</v>
      </c>
      <c r="AK381" s="81">
        <f t="shared" si="33"/>
        <v>0.99995665925925925</v>
      </c>
      <c r="AL381" s="84"/>
      <c r="AM381" s="85"/>
    </row>
    <row r="382" spans="1:39" ht="12.75" customHeight="1" x14ac:dyDescent="0.3">
      <c r="A382" s="71" t="s">
        <v>1151</v>
      </c>
      <c r="B382" s="72" t="s">
        <v>1152</v>
      </c>
      <c r="C382" s="72" t="s">
        <v>763</v>
      </c>
      <c r="D382" s="73" t="str">
        <f t="shared" si="34"/>
        <v>17</v>
      </c>
      <c r="E382" s="73" t="str">
        <f t="shared" si="35"/>
        <v>1708</v>
      </c>
      <c r="F382" s="72" t="s">
        <v>1160</v>
      </c>
      <c r="G382" s="72" t="s">
        <v>1161</v>
      </c>
      <c r="H382" s="72">
        <v>192</v>
      </c>
      <c r="I382" s="72" t="s">
        <v>1162</v>
      </c>
      <c r="J382" s="72" t="s">
        <v>1163</v>
      </c>
      <c r="K382" s="74">
        <v>116</v>
      </c>
      <c r="L382" s="75">
        <v>55</v>
      </c>
      <c r="M382" s="76">
        <v>55</v>
      </c>
      <c r="N382" s="129" t="s">
        <v>1164</v>
      </c>
      <c r="O382" s="72" t="s">
        <v>72</v>
      </c>
      <c r="P382" s="74">
        <v>882599916</v>
      </c>
      <c r="Q382" s="75">
        <v>55</v>
      </c>
      <c r="R382" s="77">
        <v>44197</v>
      </c>
      <c r="S382" s="78">
        <v>12</v>
      </c>
      <c r="T382" s="71" t="s">
        <v>1165</v>
      </c>
      <c r="U382" s="79">
        <v>55</v>
      </c>
      <c r="V382" s="80">
        <v>55</v>
      </c>
      <c r="W382" s="85" t="s">
        <v>1166</v>
      </c>
      <c r="X382" s="81">
        <f t="shared" si="31"/>
        <v>1</v>
      </c>
      <c r="Y382" s="74">
        <v>0</v>
      </c>
      <c r="Z382" s="74">
        <v>882599916</v>
      </c>
      <c r="AA382" s="74">
        <v>882599916</v>
      </c>
      <c r="AB382" s="74">
        <v>0</v>
      </c>
      <c r="AC382" s="74">
        <v>0</v>
      </c>
      <c r="AD382" s="74">
        <v>882599916</v>
      </c>
      <c r="AE382" s="113">
        <v>581458304</v>
      </c>
      <c r="AF382" s="81">
        <f t="shared" si="32"/>
        <v>0.65880167611527396</v>
      </c>
      <c r="AG382" s="130">
        <f>139232000+30000000</f>
        <v>169232000</v>
      </c>
      <c r="AH382" s="82" t="s">
        <v>1167</v>
      </c>
      <c r="AI382" s="82"/>
      <c r="AJ382" s="83">
        <f t="shared" si="36"/>
        <v>750690304</v>
      </c>
      <c r="AK382" s="81">
        <f t="shared" si="33"/>
        <v>0.85054427310867775</v>
      </c>
      <c r="AL382" s="84"/>
      <c r="AM382" s="85"/>
    </row>
    <row r="383" spans="1:39" ht="12.75" customHeight="1" x14ac:dyDescent="0.3">
      <c r="A383" s="71" t="s">
        <v>1151</v>
      </c>
      <c r="B383" s="72" t="s">
        <v>1152</v>
      </c>
      <c r="C383" s="72" t="s">
        <v>763</v>
      </c>
      <c r="D383" s="73" t="str">
        <f t="shared" si="34"/>
        <v>17</v>
      </c>
      <c r="E383" s="73" t="str">
        <f t="shared" si="35"/>
        <v>1702</v>
      </c>
      <c r="F383" s="72" t="s">
        <v>1168</v>
      </c>
      <c r="G383" s="72" t="s">
        <v>1154</v>
      </c>
      <c r="H383" s="72">
        <v>193</v>
      </c>
      <c r="I383" s="72" t="s">
        <v>1169</v>
      </c>
      <c r="J383" s="72" t="s">
        <v>1170</v>
      </c>
      <c r="K383" s="74">
        <v>8</v>
      </c>
      <c r="L383" s="75">
        <v>4</v>
      </c>
      <c r="M383" s="76">
        <v>4</v>
      </c>
      <c r="N383" s="72" t="s">
        <v>1171</v>
      </c>
      <c r="O383" s="72" t="s">
        <v>72</v>
      </c>
      <c r="P383" s="74">
        <v>386525000</v>
      </c>
      <c r="Q383" s="75">
        <v>152</v>
      </c>
      <c r="R383" s="77">
        <v>44197</v>
      </c>
      <c r="S383" s="78">
        <v>12</v>
      </c>
      <c r="T383" s="71" t="s">
        <v>1158</v>
      </c>
      <c r="U383" s="79">
        <v>152</v>
      </c>
      <c r="V383" s="80">
        <v>152</v>
      </c>
      <c r="W383" s="85" t="s">
        <v>1172</v>
      </c>
      <c r="X383" s="81">
        <f t="shared" si="31"/>
        <v>1</v>
      </c>
      <c r="Y383" s="74">
        <v>0</v>
      </c>
      <c r="Z383" s="74">
        <v>596000000</v>
      </c>
      <c r="AA383" s="74">
        <v>386525000</v>
      </c>
      <c r="AB383" s="74">
        <v>0</v>
      </c>
      <c r="AC383" s="74">
        <v>0</v>
      </c>
      <c r="AD383" s="74">
        <v>386525000</v>
      </c>
      <c r="AE383" s="113">
        <v>386525000</v>
      </c>
      <c r="AF383" s="81">
        <f t="shared" si="32"/>
        <v>1</v>
      </c>
      <c r="AG383" s="82"/>
      <c r="AH383" s="82"/>
      <c r="AI383" s="82"/>
      <c r="AJ383" s="83">
        <f t="shared" si="36"/>
        <v>386525000</v>
      </c>
      <c r="AK383" s="81">
        <f t="shared" si="33"/>
        <v>1</v>
      </c>
      <c r="AL383" s="84"/>
      <c r="AM383" s="85"/>
    </row>
    <row r="384" spans="1:39" ht="12.75" customHeight="1" x14ac:dyDescent="0.3">
      <c r="A384" s="71" t="s">
        <v>1151</v>
      </c>
      <c r="B384" s="72" t="s">
        <v>1152</v>
      </c>
      <c r="C384" s="72" t="s">
        <v>763</v>
      </c>
      <c r="D384" s="73" t="str">
        <f t="shared" si="34"/>
        <v>17</v>
      </c>
      <c r="E384" s="73" t="str">
        <f t="shared" si="35"/>
        <v>1702</v>
      </c>
      <c r="F384" s="72" t="s">
        <v>1168</v>
      </c>
      <c r="G384" s="72" t="s">
        <v>1154</v>
      </c>
      <c r="H384" s="72">
        <v>193</v>
      </c>
      <c r="I384" s="72" t="s">
        <v>1169</v>
      </c>
      <c r="J384" s="72" t="s">
        <v>1170</v>
      </c>
      <c r="K384" s="74">
        <v>8</v>
      </c>
      <c r="L384" s="75">
        <v>4</v>
      </c>
      <c r="M384" s="76">
        <v>4</v>
      </c>
      <c r="N384" s="72" t="s">
        <v>1173</v>
      </c>
      <c r="O384" s="72" t="s">
        <v>72</v>
      </c>
      <c r="P384" s="74">
        <v>26600000</v>
      </c>
      <c r="Q384" s="75">
        <v>38</v>
      </c>
      <c r="R384" s="77">
        <v>44197</v>
      </c>
      <c r="S384" s="78">
        <v>12</v>
      </c>
      <c r="T384" s="71" t="s">
        <v>1158</v>
      </c>
      <c r="U384" s="79">
        <v>38</v>
      </c>
      <c r="V384" s="80">
        <v>38</v>
      </c>
      <c r="W384" s="85" t="s">
        <v>1174</v>
      </c>
      <c r="X384" s="81">
        <f t="shared" si="31"/>
        <v>1</v>
      </c>
      <c r="Y384" s="74">
        <v>0</v>
      </c>
      <c r="Z384" s="74">
        <v>596000000</v>
      </c>
      <c r="AA384" s="74">
        <v>26600000</v>
      </c>
      <c r="AB384" s="74">
        <v>0</v>
      </c>
      <c r="AC384" s="74">
        <v>0</v>
      </c>
      <c r="AD384" s="74">
        <v>26600000</v>
      </c>
      <c r="AE384" s="113">
        <v>26589381</v>
      </c>
      <c r="AF384" s="81">
        <f t="shared" si="32"/>
        <v>0.99960078947368425</v>
      </c>
      <c r="AG384" s="82"/>
      <c r="AH384" s="82"/>
      <c r="AI384" s="82"/>
      <c r="AJ384" s="83">
        <f t="shared" si="36"/>
        <v>26589381</v>
      </c>
      <c r="AK384" s="81">
        <f t="shared" si="33"/>
        <v>0.99960078947368425</v>
      </c>
      <c r="AL384" s="84"/>
      <c r="AM384" s="85"/>
    </row>
    <row r="385" spans="1:39" ht="12.75" customHeight="1" x14ac:dyDescent="0.3">
      <c r="A385" s="71" t="s">
        <v>1151</v>
      </c>
      <c r="B385" s="72" t="s">
        <v>1152</v>
      </c>
      <c r="C385" s="72" t="s">
        <v>763</v>
      </c>
      <c r="D385" s="73" t="str">
        <f t="shared" si="34"/>
        <v>17</v>
      </c>
      <c r="E385" s="73" t="str">
        <f t="shared" si="35"/>
        <v>1702</v>
      </c>
      <c r="F385" s="72" t="s">
        <v>1168</v>
      </c>
      <c r="G385" s="72" t="s">
        <v>1154</v>
      </c>
      <c r="H385" s="72">
        <v>193</v>
      </c>
      <c r="I385" s="72" t="s">
        <v>1169</v>
      </c>
      <c r="J385" s="72" t="s">
        <v>1170</v>
      </c>
      <c r="K385" s="74">
        <v>8</v>
      </c>
      <c r="L385" s="75">
        <v>4</v>
      </c>
      <c r="M385" s="76">
        <v>4</v>
      </c>
      <c r="N385" s="72" t="s">
        <v>1175</v>
      </c>
      <c r="O385" s="72" t="s">
        <v>72</v>
      </c>
      <c r="P385" s="74">
        <v>182875000</v>
      </c>
      <c r="Q385" s="75">
        <v>152</v>
      </c>
      <c r="R385" s="77">
        <v>44197</v>
      </c>
      <c r="S385" s="78">
        <v>12</v>
      </c>
      <c r="T385" s="71" t="s">
        <v>1158</v>
      </c>
      <c r="U385" s="79">
        <v>152</v>
      </c>
      <c r="V385" s="80">
        <v>152</v>
      </c>
      <c r="W385" s="85" t="s">
        <v>1176</v>
      </c>
      <c r="X385" s="81">
        <f t="shared" si="31"/>
        <v>1</v>
      </c>
      <c r="Y385" s="74">
        <v>0</v>
      </c>
      <c r="Z385" s="74">
        <v>596000000</v>
      </c>
      <c r="AA385" s="74">
        <v>182875000</v>
      </c>
      <c r="AB385" s="74">
        <v>0</v>
      </c>
      <c r="AC385" s="74">
        <v>0</v>
      </c>
      <c r="AD385" s="74">
        <v>182875000</v>
      </c>
      <c r="AE385" s="113">
        <v>182875000</v>
      </c>
      <c r="AF385" s="81">
        <f t="shared" si="32"/>
        <v>1</v>
      </c>
      <c r="AG385" s="82"/>
      <c r="AH385" s="82"/>
      <c r="AI385" s="82"/>
      <c r="AJ385" s="83">
        <f t="shared" si="36"/>
        <v>182875000</v>
      </c>
      <c r="AK385" s="81">
        <f t="shared" si="33"/>
        <v>1</v>
      </c>
      <c r="AL385" s="84"/>
      <c r="AM385" s="85"/>
    </row>
    <row r="386" spans="1:39" ht="12.75" customHeight="1" x14ac:dyDescent="0.3">
      <c r="A386" s="71" t="s">
        <v>1151</v>
      </c>
      <c r="B386" s="72" t="s">
        <v>1152</v>
      </c>
      <c r="C386" s="72" t="s">
        <v>763</v>
      </c>
      <c r="D386" s="73" t="str">
        <f t="shared" si="34"/>
        <v>17</v>
      </c>
      <c r="E386" s="73" t="str">
        <f t="shared" si="35"/>
        <v>1702</v>
      </c>
      <c r="F386" s="72" t="s">
        <v>1177</v>
      </c>
      <c r="G386" s="72" t="s">
        <v>1178</v>
      </c>
      <c r="H386" s="72">
        <v>194</v>
      </c>
      <c r="I386" s="72" t="s">
        <v>1179</v>
      </c>
      <c r="J386" s="72" t="s">
        <v>1180</v>
      </c>
      <c r="K386" s="74">
        <v>300</v>
      </c>
      <c r="L386" s="75">
        <v>131</v>
      </c>
      <c r="M386" s="76">
        <v>131</v>
      </c>
      <c r="N386" s="72" t="s">
        <v>1181</v>
      </c>
      <c r="O386" s="72" t="s">
        <v>72</v>
      </c>
      <c r="P386" s="74">
        <v>1808647524</v>
      </c>
      <c r="Q386" s="75">
        <v>78</v>
      </c>
      <c r="R386" s="77">
        <v>44378</v>
      </c>
      <c r="S386" s="78">
        <v>6</v>
      </c>
      <c r="T386" s="71" t="s">
        <v>1182</v>
      </c>
      <c r="U386" s="79">
        <v>78</v>
      </c>
      <c r="V386" s="80">
        <v>78</v>
      </c>
      <c r="W386" s="85" t="s">
        <v>1183</v>
      </c>
      <c r="X386" s="81">
        <f t="shared" si="31"/>
        <v>1</v>
      </c>
      <c r="Y386" s="74">
        <v>0</v>
      </c>
      <c r="Z386" s="74">
        <v>3589034930</v>
      </c>
      <c r="AA386" s="74">
        <v>1808647524</v>
      </c>
      <c r="AB386" s="74">
        <v>0</v>
      </c>
      <c r="AC386" s="74">
        <v>0</v>
      </c>
      <c r="AD386" s="74">
        <v>1808647524</v>
      </c>
      <c r="AE386" s="113">
        <v>1805762757</v>
      </c>
      <c r="AF386" s="81">
        <f t="shared" si="32"/>
        <v>0.99840501426523387</v>
      </c>
      <c r="AG386" s="82"/>
      <c r="AH386" s="82"/>
      <c r="AI386" s="82"/>
      <c r="AJ386" s="83">
        <f t="shared" si="36"/>
        <v>1805762757</v>
      </c>
      <c r="AK386" s="81">
        <f t="shared" si="33"/>
        <v>0.99840501426523387</v>
      </c>
      <c r="AL386" s="84"/>
      <c r="AM386" s="85"/>
    </row>
    <row r="387" spans="1:39" ht="12.75" customHeight="1" x14ac:dyDescent="0.3">
      <c r="A387" s="71" t="s">
        <v>1151</v>
      </c>
      <c r="B387" s="72" t="s">
        <v>1152</v>
      </c>
      <c r="C387" s="72" t="s">
        <v>763</v>
      </c>
      <c r="D387" s="73" t="str">
        <f t="shared" si="34"/>
        <v>17</v>
      </c>
      <c r="E387" s="73" t="str">
        <f t="shared" si="35"/>
        <v>1702</v>
      </c>
      <c r="F387" s="72" t="s">
        <v>1177</v>
      </c>
      <c r="G387" s="72" t="s">
        <v>1178</v>
      </c>
      <c r="H387" s="72">
        <v>194</v>
      </c>
      <c r="I387" s="72" t="s">
        <v>1179</v>
      </c>
      <c r="J387" s="72" t="s">
        <v>1180</v>
      </c>
      <c r="K387" s="74">
        <v>300</v>
      </c>
      <c r="L387" s="75">
        <v>131</v>
      </c>
      <c r="M387" s="76">
        <v>131</v>
      </c>
      <c r="N387" s="72" t="s">
        <v>1184</v>
      </c>
      <c r="O387" s="72" t="s">
        <v>72</v>
      </c>
      <c r="P387" s="74">
        <v>1780387406</v>
      </c>
      <c r="Q387" s="75">
        <v>23</v>
      </c>
      <c r="R387" s="77">
        <v>44378</v>
      </c>
      <c r="S387" s="78">
        <v>6</v>
      </c>
      <c r="T387" s="71" t="s">
        <v>1182</v>
      </c>
      <c r="U387" s="79">
        <v>23</v>
      </c>
      <c r="V387" s="80">
        <v>23</v>
      </c>
      <c r="W387" s="85" t="s">
        <v>1185</v>
      </c>
      <c r="X387" s="81">
        <f t="shared" si="31"/>
        <v>1</v>
      </c>
      <c r="Y387" s="74">
        <v>0</v>
      </c>
      <c r="Z387" s="74">
        <v>3589034930</v>
      </c>
      <c r="AA387" s="74">
        <v>1780387406</v>
      </c>
      <c r="AB387" s="74">
        <v>0</v>
      </c>
      <c r="AC387" s="74">
        <v>0</v>
      </c>
      <c r="AD387" s="74">
        <v>1780387406</v>
      </c>
      <c r="AE387" s="113">
        <v>1780387406</v>
      </c>
      <c r="AF387" s="81">
        <f t="shared" si="32"/>
        <v>1</v>
      </c>
      <c r="AG387" s="82"/>
      <c r="AH387" s="82"/>
      <c r="AI387" s="82"/>
      <c r="AJ387" s="83">
        <f t="shared" si="36"/>
        <v>1780387406</v>
      </c>
      <c r="AK387" s="81">
        <f t="shared" si="33"/>
        <v>1</v>
      </c>
      <c r="AL387" s="84"/>
      <c r="AM387" s="85"/>
    </row>
    <row r="388" spans="1:39" ht="12.75" customHeight="1" x14ac:dyDescent="0.3">
      <c r="A388" s="71" t="s">
        <v>1151</v>
      </c>
      <c r="B388" s="72" t="s">
        <v>1152</v>
      </c>
      <c r="C388" s="72" t="s">
        <v>763</v>
      </c>
      <c r="D388" s="73" t="str">
        <f t="shared" si="34"/>
        <v>17</v>
      </c>
      <c r="E388" s="73" t="str">
        <f t="shared" si="35"/>
        <v>1702</v>
      </c>
      <c r="F388" s="72" t="s">
        <v>1186</v>
      </c>
      <c r="G388" s="72" t="s">
        <v>1187</v>
      </c>
      <c r="H388" s="72">
        <v>195</v>
      </c>
      <c r="I388" s="72" t="s">
        <v>1188</v>
      </c>
      <c r="J388" s="72" t="s">
        <v>1189</v>
      </c>
      <c r="K388" s="74">
        <v>2000</v>
      </c>
      <c r="L388" s="75">
        <v>16</v>
      </c>
      <c r="M388" s="76">
        <v>0</v>
      </c>
      <c r="N388" s="72" t="s">
        <v>1190</v>
      </c>
      <c r="O388" s="72" t="s">
        <v>72</v>
      </c>
      <c r="P388" s="74">
        <v>696000000</v>
      </c>
      <c r="Q388" s="75">
        <v>600</v>
      </c>
      <c r="R388" s="77">
        <v>44378</v>
      </c>
      <c r="S388" s="78">
        <v>6</v>
      </c>
      <c r="T388" s="71" t="s">
        <v>1158</v>
      </c>
      <c r="U388" s="79">
        <v>16</v>
      </c>
      <c r="V388" s="80">
        <v>16</v>
      </c>
      <c r="W388" s="85" t="s">
        <v>1191</v>
      </c>
      <c r="X388" s="81">
        <f t="shared" si="31"/>
        <v>1</v>
      </c>
      <c r="Y388" s="74">
        <v>0</v>
      </c>
      <c r="Z388" s="74">
        <v>696000000</v>
      </c>
      <c r="AA388" s="74">
        <v>696000000</v>
      </c>
      <c r="AB388" s="74">
        <v>0</v>
      </c>
      <c r="AC388" s="74">
        <v>0</v>
      </c>
      <c r="AD388" s="74">
        <v>696000000</v>
      </c>
      <c r="AE388" s="113">
        <v>207948800</v>
      </c>
      <c r="AF388" s="81">
        <f t="shared" si="32"/>
        <v>0.2987770114942529</v>
      </c>
      <c r="AG388" s="82"/>
      <c r="AH388" s="82"/>
      <c r="AI388" s="82"/>
      <c r="AJ388" s="83">
        <f t="shared" si="36"/>
        <v>207948800</v>
      </c>
      <c r="AK388" s="81">
        <f t="shared" si="33"/>
        <v>0.2987770114942529</v>
      </c>
      <c r="AL388" s="84"/>
      <c r="AM388" s="85" t="s">
        <v>1192</v>
      </c>
    </row>
    <row r="389" spans="1:39" ht="12.75" customHeight="1" x14ac:dyDescent="0.3">
      <c r="A389" s="71" t="s">
        <v>1151</v>
      </c>
      <c r="B389" s="72" t="s">
        <v>1152</v>
      </c>
      <c r="C389" s="72" t="s">
        <v>763</v>
      </c>
      <c r="D389" s="73" t="str">
        <f t="shared" si="34"/>
        <v>17</v>
      </c>
      <c r="E389" s="73" t="str">
        <f t="shared" si="35"/>
        <v>1703</v>
      </c>
      <c r="F389" s="72" t="s">
        <v>1193</v>
      </c>
      <c r="G389" s="72" t="s">
        <v>1194</v>
      </c>
      <c r="H389" s="72">
        <v>254</v>
      </c>
      <c r="I389" s="72" t="s">
        <v>1195</v>
      </c>
      <c r="J389" s="72" t="s">
        <v>1196</v>
      </c>
      <c r="K389" s="74">
        <v>5000</v>
      </c>
      <c r="L389" s="75">
        <v>3152</v>
      </c>
      <c r="M389" s="76">
        <v>3144</v>
      </c>
      <c r="N389" s="72" t="s">
        <v>1197</v>
      </c>
      <c r="O389" s="72" t="s">
        <v>72</v>
      </c>
      <c r="P389" s="74">
        <v>1558254998</v>
      </c>
      <c r="Q389" s="75">
        <v>2749</v>
      </c>
      <c r="R389" s="77">
        <v>44197</v>
      </c>
      <c r="S389" s="78">
        <v>12</v>
      </c>
      <c r="T389" s="71" t="s">
        <v>129</v>
      </c>
      <c r="U389" s="79">
        <v>2749</v>
      </c>
      <c r="V389" s="80">
        <v>2793</v>
      </c>
      <c r="W389" s="85" t="s">
        <v>1198</v>
      </c>
      <c r="X389" s="81">
        <f t="shared" si="31"/>
        <v>1.0160058202982902</v>
      </c>
      <c r="Y389" s="74">
        <v>0</v>
      </c>
      <c r="Z389" s="74">
        <v>2993254998</v>
      </c>
      <c r="AA389" s="74">
        <v>1558254998</v>
      </c>
      <c r="AB389" s="74">
        <v>0</v>
      </c>
      <c r="AC389" s="74">
        <v>0</v>
      </c>
      <c r="AD389" s="74">
        <v>1558254998</v>
      </c>
      <c r="AE389" s="113">
        <v>1558254998</v>
      </c>
      <c r="AF389" s="81">
        <f t="shared" si="32"/>
        <v>1</v>
      </c>
      <c r="AG389" s="82"/>
      <c r="AH389" s="82"/>
      <c r="AI389" s="82"/>
      <c r="AJ389" s="83">
        <f t="shared" si="36"/>
        <v>1558254998</v>
      </c>
      <c r="AK389" s="81">
        <f t="shared" si="33"/>
        <v>1</v>
      </c>
      <c r="AL389" s="84"/>
      <c r="AM389" s="85"/>
    </row>
    <row r="390" spans="1:39" ht="12.75" customHeight="1" x14ac:dyDescent="0.3">
      <c r="A390" s="71" t="s">
        <v>1151</v>
      </c>
      <c r="B390" s="72" t="s">
        <v>1152</v>
      </c>
      <c r="C390" s="72" t="s">
        <v>763</v>
      </c>
      <c r="D390" s="73" t="str">
        <f t="shared" si="34"/>
        <v>17</v>
      </c>
      <c r="E390" s="73" t="str">
        <f t="shared" si="35"/>
        <v>1703</v>
      </c>
      <c r="F390" s="72" t="s">
        <v>1193</v>
      </c>
      <c r="G390" s="72" t="s">
        <v>1194</v>
      </c>
      <c r="H390" s="72">
        <v>254</v>
      </c>
      <c r="I390" s="72" t="s">
        <v>1195</v>
      </c>
      <c r="J390" s="72" t="s">
        <v>1196</v>
      </c>
      <c r="K390" s="74">
        <v>5000</v>
      </c>
      <c r="L390" s="75">
        <v>3152</v>
      </c>
      <c r="M390" s="76">
        <v>3144</v>
      </c>
      <c r="N390" s="72" t="s">
        <v>1199</v>
      </c>
      <c r="O390" s="72" t="s">
        <v>72</v>
      </c>
      <c r="P390" s="74">
        <v>1435000000</v>
      </c>
      <c r="Q390" s="75">
        <v>551</v>
      </c>
      <c r="R390" s="77">
        <v>44197</v>
      </c>
      <c r="S390" s="78">
        <v>12</v>
      </c>
      <c r="T390" s="71" t="s">
        <v>129</v>
      </c>
      <c r="U390" s="79">
        <v>403</v>
      </c>
      <c r="V390" s="80">
        <v>351</v>
      </c>
      <c r="W390" s="85" t="s">
        <v>1200</v>
      </c>
      <c r="X390" s="81">
        <f t="shared" si="31"/>
        <v>0.87096774193548387</v>
      </c>
      <c r="Y390" s="74">
        <v>0</v>
      </c>
      <c r="Z390" s="74">
        <v>2993254998</v>
      </c>
      <c r="AA390" s="74">
        <v>1435000000</v>
      </c>
      <c r="AB390" s="74">
        <v>0</v>
      </c>
      <c r="AC390" s="74">
        <v>0</v>
      </c>
      <c r="AD390" s="74">
        <v>1435000000</v>
      </c>
      <c r="AE390" s="113">
        <v>1435000000</v>
      </c>
      <c r="AF390" s="81">
        <f t="shared" si="32"/>
        <v>1</v>
      </c>
      <c r="AG390" s="82"/>
      <c r="AH390" s="82"/>
      <c r="AI390" s="82"/>
      <c r="AJ390" s="83">
        <f t="shared" si="36"/>
        <v>1435000000</v>
      </c>
      <c r="AK390" s="81">
        <f t="shared" si="33"/>
        <v>1</v>
      </c>
      <c r="AL390" s="84"/>
      <c r="AM390" s="85"/>
    </row>
    <row r="391" spans="1:39" ht="12.75" customHeight="1" x14ac:dyDescent="0.3">
      <c r="A391" s="71" t="s">
        <v>1151</v>
      </c>
      <c r="B391" s="72" t="s">
        <v>1152</v>
      </c>
      <c r="C391" s="72" t="s">
        <v>763</v>
      </c>
      <c r="D391" s="73" t="str">
        <f t="shared" si="34"/>
        <v>17</v>
      </c>
      <c r="E391" s="73" t="str">
        <f t="shared" si="35"/>
        <v>1702</v>
      </c>
      <c r="F391" s="72" t="s">
        <v>1201</v>
      </c>
      <c r="G391" s="72" t="s">
        <v>1202</v>
      </c>
      <c r="H391" s="72">
        <v>270</v>
      </c>
      <c r="I391" s="72" t="s">
        <v>1203</v>
      </c>
      <c r="J391" s="72" t="s">
        <v>1204</v>
      </c>
      <c r="K391" s="74">
        <v>280</v>
      </c>
      <c r="L391" s="75">
        <v>148</v>
      </c>
      <c r="M391" s="76">
        <v>148</v>
      </c>
      <c r="N391" s="72" t="s">
        <v>1205</v>
      </c>
      <c r="O391" s="72" t="s">
        <v>72</v>
      </c>
      <c r="P391" s="74">
        <v>24994920</v>
      </c>
      <c r="Q391" s="75">
        <v>2</v>
      </c>
      <c r="R391" s="77">
        <v>44197</v>
      </c>
      <c r="S391" s="78">
        <v>12</v>
      </c>
      <c r="T391" s="71" t="s">
        <v>1182</v>
      </c>
      <c r="U391" s="79">
        <v>2</v>
      </c>
      <c r="V391" s="80">
        <v>2</v>
      </c>
      <c r="W391" s="85" t="s">
        <v>1206</v>
      </c>
      <c r="X391" s="81">
        <f t="shared" si="31"/>
        <v>1</v>
      </c>
      <c r="Y391" s="74">
        <v>0</v>
      </c>
      <c r="Z391" s="74">
        <v>24994920</v>
      </c>
      <c r="AA391" s="74">
        <v>24994920</v>
      </c>
      <c r="AB391" s="74">
        <v>0</v>
      </c>
      <c r="AC391" s="74">
        <v>0</v>
      </c>
      <c r="AD391" s="74">
        <v>24994920</v>
      </c>
      <c r="AE391" s="113">
        <v>24994920</v>
      </c>
      <c r="AF391" s="81">
        <f t="shared" si="32"/>
        <v>1</v>
      </c>
      <c r="AG391" s="82"/>
      <c r="AH391" s="82"/>
      <c r="AI391" s="82"/>
      <c r="AJ391" s="83">
        <f t="shared" si="36"/>
        <v>24994920</v>
      </c>
      <c r="AK391" s="81">
        <f t="shared" si="33"/>
        <v>1</v>
      </c>
      <c r="AL391" s="84"/>
      <c r="AM391" s="85"/>
    </row>
    <row r="392" spans="1:39" ht="12.75" customHeight="1" x14ac:dyDescent="0.3">
      <c r="A392" s="71" t="s">
        <v>1151</v>
      </c>
      <c r="B392" s="72" t="s">
        <v>1152</v>
      </c>
      <c r="C392" s="72" t="s">
        <v>763</v>
      </c>
      <c r="D392" s="73" t="str">
        <f t="shared" si="34"/>
        <v>17</v>
      </c>
      <c r="E392" s="73" t="str">
        <f t="shared" si="35"/>
        <v>1702</v>
      </c>
      <c r="F392" s="72" t="s">
        <v>1201</v>
      </c>
      <c r="G392" s="72" t="s">
        <v>1207</v>
      </c>
      <c r="H392" s="72">
        <v>270</v>
      </c>
      <c r="I392" s="72" t="s">
        <v>1203</v>
      </c>
      <c r="J392" s="72" t="s">
        <v>1204</v>
      </c>
      <c r="K392" s="74">
        <v>280</v>
      </c>
      <c r="L392" s="75">
        <v>148</v>
      </c>
      <c r="M392" s="76">
        <v>148</v>
      </c>
      <c r="N392" s="72" t="s">
        <v>1208</v>
      </c>
      <c r="O392" s="72" t="s">
        <v>72</v>
      </c>
      <c r="P392" s="74">
        <v>361538831</v>
      </c>
      <c r="Q392" s="75">
        <v>53</v>
      </c>
      <c r="R392" s="77">
        <v>44197</v>
      </c>
      <c r="S392" s="78">
        <v>12</v>
      </c>
      <c r="T392" s="71" t="s">
        <v>1182</v>
      </c>
      <c r="U392" s="79">
        <v>53</v>
      </c>
      <c r="V392" s="80">
        <v>53</v>
      </c>
      <c r="W392" s="85" t="s">
        <v>1209</v>
      </c>
      <c r="X392" s="81">
        <f t="shared" si="31"/>
        <v>1</v>
      </c>
      <c r="Y392" s="74">
        <v>0</v>
      </c>
      <c r="Z392" s="74">
        <v>361538831</v>
      </c>
      <c r="AA392" s="74">
        <v>361538831</v>
      </c>
      <c r="AB392" s="74">
        <v>0</v>
      </c>
      <c r="AC392" s="74">
        <v>0</v>
      </c>
      <c r="AD392" s="74">
        <v>361538831</v>
      </c>
      <c r="AE392" s="113">
        <v>361538831</v>
      </c>
      <c r="AF392" s="81">
        <f t="shared" si="32"/>
        <v>1</v>
      </c>
      <c r="AG392" s="82"/>
      <c r="AH392" s="82"/>
      <c r="AI392" s="82"/>
      <c r="AJ392" s="83">
        <f t="shared" si="36"/>
        <v>361538831</v>
      </c>
      <c r="AK392" s="81">
        <f t="shared" si="33"/>
        <v>1</v>
      </c>
      <c r="AL392" s="84"/>
      <c r="AM392" s="85"/>
    </row>
    <row r="393" spans="1:39" ht="12.75" customHeight="1" x14ac:dyDescent="0.3">
      <c r="A393" s="71" t="s">
        <v>1151</v>
      </c>
      <c r="B393" s="72" t="s">
        <v>1152</v>
      </c>
      <c r="C393" s="72" t="s">
        <v>763</v>
      </c>
      <c r="D393" s="73" t="str">
        <f t="shared" si="34"/>
        <v>17</v>
      </c>
      <c r="E393" s="73" t="str">
        <f t="shared" si="35"/>
        <v>1702</v>
      </c>
      <c r="F393" s="72" t="s">
        <v>1201</v>
      </c>
      <c r="G393" s="72" t="s">
        <v>1210</v>
      </c>
      <c r="H393" s="72">
        <v>270</v>
      </c>
      <c r="I393" s="72" t="s">
        <v>1203</v>
      </c>
      <c r="J393" s="72" t="s">
        <v>1204</v>
      </c>
      <c r="K393" s="74">
        <v>280</v>
      </c>
      <c r="L393" s="75">
        <v>148</v>
      </c>
      <c r="M393" s="76">
        <v>148</v>
      </c>
      <c r="N393" s="72" t="s">
        <v>1211</v>
      </c>
      <c r="O393" s="72" t="s">
        <v>72</v>
      </c>
      <c r="P393" s="74">
        <v>1290012602</v>
      </c>
      <c r="Q393" s="75">
        <v>93</v>
      </c>
      <c r="R393" s="77">
        <v>44197</v>
      </c>
      <c r="S393" s="78">
        <v>12</v>
      </c>
      <c r="T393" s="71" t="s">
        <v>1182</v>
      </c>
      <c r="U393" s="79">
        <v>93</v>
      </c>
      <c r="V393" s="80">
        <v>93</v>
      </c>
      <c r="W393" s="85" t="s">
        <v>1212</v>
      </c>
      <c r="X393" s="81">
        <f t="shared" si="31"/>
        <v>1</v>
      </c>
      <c r="Y393" s="74">
        <v>0</v>
      </c>
      <c r="Z393" s="74">
        <v>1290012602</v>
      </c>
      <c r="AA393" s="74">
        <v>1290012602</v>
      </c>
      <c r="AB393" s="74">
        <v>0</v>
      </c>
      <c r="AC393" s="74">
        <v>0</v>
      </c>
      <c r="AD393" s="74">
        <v>1290012602</v>
      </c>
      <c r="AE393" s="113">
        <v>1290010881</v>
      </c>
      <c r="AF393" s="81">
        <f t="shared" si="32"/>
        <v>0.99999866590450559</v>
      </c>
      <c r="AG393" s="82"/>
      <c r="AH393" s="82"/>
      <c r="AI393" s="82"/>
      <c r="AJ393" s="83">
        <f t="shared" si="36"/>
        <v>1290010881</v>
      </c>
      <c r="AK393" s="81">
        <f t="shared" si="33"/>
        <v>0.99999866590450559</v>
      </c>
      <c r="AL393" s="84"/>
      <c r="AM393" s="85"/>
    </row>
    <row r="394" spans="1:39" ht="12.75" customHeight="1" x14ac:dyDescent="0.3">
      <c r="A394" s="71" t="s">
        <v>1151</v>
      </c>
      <c r="B394" s="72" t="s">
        <v>1152</v>
      </c>
      <c r="C394" s="72" t="s">
        <v>763</v>
      </c>
      <c r="D394" s="73" t="str">
        <f t="shared" si="34"/>
        <v>17</v>
      </c>
      <c r="E394" s="73" t="str">
        <f t="shared" si="35"/>
        <v>1704</v>
      </c>
      <c r="F394" s="72" t="s">
        <v>1213</v>
      </c>
      <c r="G394" s="72" t="s">
        <v>1214</v>
      </c>
      <c r="H394" s="72">
        <v>273</v>
      </c>
      <c r="I394" s="72" t="s">
        <v>1215</v>
      </c>
      <c r="J394" s="72" t="s">
        <v>1216</v>
      </c>
      <c r="K394" s="74">
        <v>1</v>
      </c>
      <c r="L394" s="75">
        <v>0.38</v>
      </c>
      <c r="M394" s="76">
        <v>0.38</v>
      </c>
      <c r="N394" s="72" t="s">
        <v>1217</v>
      </c>
      <c r="O394" s="72" t="s">
        <v>72</v>
      </c>
      <c r="P394" s="74">
        <v>150000000</v>
      </c>
      <c r="Q394" s="75">
        <v>2</v>
      </c>
      <c r="R394" s="77">
        <v>44197</v>
      </c>
      <c r="S394" s="78">
        <v>12</v>
      </c>
      <c r="T394" s="71" t="s">
        <v>1218</v>
      </c>
      <c r="U394" s="79">
        <v>2</v>
      </c>
      <c r="V394" s="80">
        <v>2</v>
      </c>
      <c r="W394" s="85" t="s">
        <v>1219</v>
      </c>
      <c r="X394" s="81">
        <f t="shared" si="31"/>
        <v>1</v>
      </c>
      <c r="Y394" s="74">
        <v>0</v>
      </c>
      <c r="Z394" s="74">
        <v>150000000</v>
      </c>
      <c r="AA394" s="74">
        <v>150000000</v>
      </c>
      <c r="AB394" s="74">
        <v>0</v>
      </c>
      <c r="AC394" s="74">
        <v>0</v>
      </c>
      <c r="AD394" s="74">
        <v>150000000</v>
      </c>
      <c r="AE394" s="113">
        <v>150000000</v>
      </c>
      <c r="AF394" s="81">
        <f t="shared" si="32"/>
        <v>1</v>
      </c>
      <c r="AG394" s="82"/>
      <c r="AH394" s="82"/>
      <c r="AI394" s="82"/>
      <c r="AJ394" s="83">
        <f t="shared" si="36"/>
        <v>150000000</v>
      </c>
      <c r="AK394" s="81">
        <f t="shared" si="33"/>
        <v>1</v>
      </c>
      <c r="AL394" s="84"/>
      <c r="AM394" s="85"/>
    </row>
    <row r="395" spans="1:39" ht="12.75" customHeight="1" x14ac:dyDescent="0.3">
      <c r="A395" s="71" t="s">
        <v>1151</v>
      </c>
      <c r="B395" s="72" t="s">
        <v>1152</v>
      </c>
      <c r="C395" s="72" t="s">
        <v>763</v>
      </c>
      <c r="D395" s="73" t="str">
        <f t="shared" si="34"/>
        <v>17</v>
      </c>
      <c r="E395" s="73" t="str">
        <f t="shared" si="35"/>
        <v>1704</v>
      </c>
      <c r="F395" s="72" t="s">
        <v>1213</v>
      </c>
      <c r="G395" s="72" t="s">
        <v>1220</v>
      </c>
      <c r="H395" s="72">
        <v>273</v>
      </c>
      <c r="I395" s="72" t="s">
        <v>1215</v>
      </c>
      <c r="J395" s="72" t="s">
        <v>1216</v>
      </c>
      <c r="K395" s="74">
        <v>1</v>
      </c>
      <c r="L395" s="75">
        <v>0.38</v>
      </c>
      <c r="M395" s="76">
        <v>0.38</v>
      </c>
      <c r="N395" s="72" t="s">
        <v>1221</v>
      </c>
      <c r="O395" s="72" t="s">
        <v>72</v>
      </c>
      <c r="P395" s="74">
        <v>862500000</v>
      </c>
      <c r="Q395" s="75">
        <v>3</v>
      </c>
      <c r="R395" s="77">
        <v>44197</v>
      </c>
      <c r="S395" s="78">
        <v>12</v>
      </c>
      <c r="T395" s="71" t="s">
        <v>1218</v>
      </c>
      <c r="U395" s="79">
        <v>2.5</v>
      </c>
      <c r="V395" s="80">
        <v>2.5</v>
      </c>
      <c r="W395" s="85" t="s">
        <v>1222</v>
      </c>
      <c r="X395" s="81">
        <f t="shared" si="31"/>
        <v>1</v>
      </c>
      <c r="Y395" s="74">
        <v>0</v>
      </c>
      <c r="Z395" s="74">
        <v>862500000</v>
      </c>
      <c r="AA395" s="74">
        <v>862500000</v>
      </c>
      <c r="AB395" s="74">
        <v>0</v>
      </c>
      <c r="AC395" s="74">
        <v>0</v>
      </c>
      <c r="AD395" s="74">
        <v>862500000</v>
      </c>
      <c r="AE395" s="113">
        <v>481791259</v>
      </c>
      <c r="AF395" s="81">
        <f t="shared" si="32"/>
        <v>0.5585985611594203</v>
      </c>
      <c r="AG395" s="131">
        <v>294213723</v>
      </c>
      <c r="AH395" s="82" t="s">
        <v>1223</v>
      </c>
      <c r="AI395" s="82"/>
      <c r="AJ395" s="83">
        <f t="shared" si="36"/>
        <v>776004982</v>
      </c>
      <c r="AK395" s="81">
        <f t="shared" si="33"/>
        <v>0.89971592115942034</v>
      </c>
      <c r="AL395" s="84"/>
      <c r="AM395" s="85" t="s">
        <v>1224</v>
      </c>
    </row>
    <row r="396" spans="1:39" ht="12.75" customHeight="1" x14ac:dyDescent="0.3">
      <c r="A396" s="71" t="s">
        <v>1151</v>
      </c>
      <c r="B396" s="72" t="s">
        <v>1152</v>
      </c>
      <c r="C396" s="72" t="s">
        <v>763</v>
      </c>
      <c r="D396" s="73" t="str">
        <f t="shared" si="34"/>
        <v>17</v>
      </c>
      <c r="E396" s="73" t="str">
        <f t="shared" si="35"/>
        <v>1704</v>
      </c>
      <c r="F396" s="72" t="s">
        <v>1213</v>
      </c>
      <c r="G396" s="72" t="s">
        <v>1225</v>
      </c>
      <c r="H396" s="72">
        <v>273</v>
      </c>
      <c r="I396" s="72" t="s">
        <v>1215</v>
      </c>
      <c r="J396" s="72" t="s">
        <v>1216</v>
      </c>
      <c r="K396" s="74">
        <v>1</v>
      </c>
      <c r="L396" s="75">
        <v>0.38</v>
      </c>
      <c r="M396" s="76">
        <v>0.38</v>
      </c>
      <c r="N396" s="72" t="s">
        <v>1226</v>
      </c>
      <c r="O396" s="72" t="s">
        <v>72</v>
      </c>
      <c r="P396" s="74">
        <v>60000000</v>
      </c>
      <c r="Q396" s="75">
        <v>1</v>
      </c>
      <c r="R396" s="77">
        <v>44409</v>
      </c>
      <c r="S396" s="78">
        <v>5</v>
      </c>
      <c r="T396" s="71" t="s">
        <v>1218</v>
      </c>
      <c r="U396" s="79">
        <v>1</v>
      </c>
      <c r="V396" s="80">
        <v>1</v>
      </c>
      <c r="W396" s="85" t="s">
        <v>1227</v>
      </c>
      <c r="X396" s="81">
        <f t="shared" si="31"/>
        <v>1</v>
      </c>
      <c r="Y396" s="74">
        <v>0</v>
      </c>
      <c r="Z396" s="74">
        <v>60000000</v>
      </c>
      <c r="AA396" s="74">
        <v>60000000</v>
      </c>
      <c r="AB396" s="74">
        <v>0</v>
      </c>
      <c r="AC396" s="74">
        <v>0</v>
      </c>
      <c r="AD396" s="74">
        <v>60000000</v>
      </c>
      <c r="AE396" s="113">
        <v>0</v>
      </c>
      <c r="AF396" s="81">
        <f t="shared" si="32"/>
        <v>0</v>
      </c>
      <c r="AG396" s="82"/>
      <c r="AH396" s="82"/>
      <c r="AI396" s="82"/>
      <c r="AJ396" s="83">
        <f t="shared" si="36"/>
        <v>0</v>
      </c>
      <c r="AK396" s="81">
        <f t="shared" si="33"/>
        <v>0</v>
      </c>
      <c r="AL396" s="84"/>
      <c r="AM396" s="85" t="s">
        <v>1228</v>
      </c>
    </row>
    <row r="397" spans="1:39" ht="12.75" customHeight="1" x14ac:dyDescent="0.3">
      <c r="A397" s="71" t="s">
        <v>1151</v>
      </c>
      <c r="B397" s="72" t="s">
        <v>1152</v>
      </c>
      <c r="C397" s="72" t="s">
        <v>732</v>
      </c>
      <c r="D397" s="73" t="str">
        <f t="shared" si="34"/>
        <v>17</v>
      </c>
      <c r="E397" s="73" t="str">
        <f t="shared" si="35"/>
        <v>1702</v>
      </c>
      <c r="F397" s="72" t="s">
        <v>1186</v>
      </c>
      <c r="G397" s="72" t="s">
        <v>1229</v>
      </c>
      <c r="H397" s="72">
        <v>285</v>
      </c>
      <c r="I397" s="72" t="s">
        <v>1230</v>
      </c>
      <c r="J397" s="72" t="s">
        <v>1231</v>
      </c>
      <c r="K397" s="74">
        <v>42</v>
      </c>
      <c r="L397" s="75">
        <v>11</v>
      </c>
      <c r="M397" s="76">
        <v>11</v>
      </c>
      <c r="N397" s="72" t="s">
        <v>1232</v>
      </c>
      <c r="O397" s="72" t="s">
        <v>72</v>
      </c>
      <c r="P397" s="74">
        <v>1063000000</v>
      </c>
      <c r="Q397" s="75">
        <v>12</v>
      </c>
      <c r="R397" s="77">
        <v>44197</v>
      </c>
      <c r="S397" s="78">
        <v>12</v>
      </c>
      <c r="T397" s="71" t="s">
        <v>1158</v>
      </c>
      <c r="U397" s="79">
        <v>11</v>
      </c>
      <c r="V397" s="80">
        <v>11</v>
      </c>
      <c r="W397" s="85" t="s">
        <v>1233</v>
      </c>
      <c r="X397" s="81">
        <f t="shared" ref="X397:X460" si="37">V397/U397</f>
        <v>1</v>
      </c>
      <c r="Y397" s="74">
        <v>0</v>
      </c>
      <c r="Z397" s="74">
        <v>1063000000</v>
      </c>
      <c r="AA397" s="74">
        <v>1063000000</v>
      </c>
      <c r="AB397" s="74">
        <v>0</v>
      </c>
      <c r="AC397" s="74">
        <v>0</v>
      </c>
      <c r="AD397" s="74">
        <v>1063000000</v>
      </c>
      <c r="AE397" s="113">
        <v>1062998752</v>
      </c>
      <c r="AF397" s="81">
        <f t="shared" si="32"/>
        <v>0.99999882596425216</v>
      </c>
      <c r="AG397" s="82"/>
      <c r="AH397" s="82"/>
      <c r="AI397" s="82"/>
      <c r="AJ397" s="83">
        <f t="shared" si="36"/>
        <v>1062998752</v>
      </c>
      <c r="AK397" s="81">
        <f t="shared" si="33"/>
        <v>0.99999882596425216</v>
      </c>
      <c r="AL397" s="84"/>
      <c r="AM397" s="85"/>
    </row>
    <row r="398" spans="1:39" ht="12.75" customHeight="1" x14ac:dyDescent="0.3">
      <c r="A398" s="71" t="s">
        <v>1151</v>
      </c>
      <c r="B398" s="72" t="s">
        <v>1152</v>
      </c>
      <c r="C398" s="72" t="s">
        <v>732</v>
      </c>
      <c r="D398" s="73" t="str">
        <f t="shared" si="34"/>
        <v>17</v>
      </c>
      <c r="E398" s="73" t="str">
        <f t="shared" si="35"/>
        <v>1702</v>
      </c>
      <c r="F398" s="72" t="s">
        <v>1186</v>
      </c>
      <c r="G398" s="72" t="s">
        <v>1229</v>
      </c>
      <c r="H398" s="72">
        <v>287</v>
      </c>
      <c r="I398" s="72" t="s">
        <v>1234</v>
      </c>
      <c r="J398" s="72" t="s">
        <v>1235</v>
      </c>
      <c r="K398" s="74">
        <v>350</v>
      </c>
      <c r="L398" s="75">
        <v>269</v>
      </c>
      <c r="M398" s="76">
        <v>269</v>
      </c>
      <c r="N398" s="72" t="s">
        <v>1236</v>
      </c>
      <c r="O398" s="72" t="s">
        <v>72</v>
      </c>
      <c r="P398" s="74">
        <v>2068000000</v>
      </c>
      <c r="Q398" s="75">
        <v>269</v>
      </c>
      <c r="R398" s="77">
        <v>44197</v>
      </c>
      <c r="S398" s="78">
        <v>12</v>
      </c>
      <c r="T398" s="71" t="s">
        <v>1158</v>
      </c>
      <c r="U398" s="79">
        <v>269</v>
      </c>
      <c r="V398" s="80">
        <v>269</v>
      </c>
      <c r="W398" s="85" t="s">
        <v>1237</v>
      </c>
      <c r="X398" s="81">
        <f t="shared" si="37"/>
        <v>1</v>
      </c>
      <c r="Y398" s="74">
        <v>0</v>
      </c>
      <c r="Z398" s="74">
        <v>2068000000</v>
      </c>
      <c r="AA398" s="74">
        <v>2068000000</v>
      </c>
      <c r="AB398" s="74">
        <v>0</v>
      </c>
      <c r="AC398" s="74">
        <v>0</v>
      </c>
      <c r="AD398" s="74">
        <v>2068000000</v>
      </c>
      <c r="AE398" s="113">
        <v>2059155188</v>
      </c>
      <c r="AF398" s="81">
        <f t="shared" ref="AF398:AF461" si="38">AE398/AA398</f>
        <v>0.99572301160541588</v>
      </c>
      <c r="AG398" s="82"/>
      <c r="AH398" s="82"/>
      <c r="AI398" s="82"/>
      <c r="AJ398" s="83">
        <f t="shared" si="36"/>
        <v>2059155188</v>
      </c>
      <c r="AK398" s="81">
        <f t="shared" ref="AK398:AK461" si="39">AJ398/AD398</f>
        <v>0.99572301160541588</v>
      </c>
      <c r="AL398" s="84"/>
      <c r="AM398" s="85"/>
    </row>
    <row r="399" spans="1:39" ht="12.75" customHeight="1" x14ac:dyDescent="0.3">
      <c r="A399" s="71" t="s">
        <v>1151</v>
      </c>
      <c r="B399" s="72" t="s">
        <v>1152</v>
      </c>
      <c r="C399" s="72" t="s">
        <v>732</v>
      </c>
      <c r="D399" s="73" t="str">
        <f t="shared" si="34"/>
        <v>17</v>
      </c>
      <c r="E399" s="73" t="str">
        <f t="shared" si="35"/>
        <v>1703</v>
      </c>
      <c r="F399" s="72" t="s">
        <v>1193</v>
      </c>
      <c r="G399" s="72" t="s">
        <v>1238</v>
      </c>
      <c r="H399" s="72">
        <v>310</v>
      </c>
      <c r="I399" s="72" t="s">
        <v>1239</v>
      </c>
      <c r="J399" s="72" t="s">
        <v>1240</v>
      </c>
      <c r="K399" s="74">
        <v>14000</v>
      </c>
      <c r="L399" s="75">
        <v>5100</v>
      </c>
      <c r="M399" s="76">
        <v>14679</v>
      </c>
      <c r="N399" s="72" t="s">
        <v>1241</v>
      </c>
      <c r="O399" s="72" t="s">
        <v>72</v>
      </c>
      <c r="P399" s="74">
        <v>1620000000</v>
      </c>
      <c r="Q399" s="75">
        <v>1000</v>
      </c>
      <c r="R399" s="77">
        <v>44256</v>
      </c>
      <c r="S399" s="78">
        <v>10</v>
      </c>
      <c r="T399" s="71" t="s">
        <v>129</v>
      </c>
      <c r="U399" s="79">
        <v>750</v>
      </c>
      <c r="V399" s="80">
        <v>745</v>
      </c>
      <c r="W399" s="85" t="s">
        <v>1242</v>
      </c>
      <c r="X399" s="81">
        <f t="shared" si="37"/>
        <v>0.99333333333333329</v>
      </c>
      <c r="Y399" s="74">
        <v>0</v>
      </c>
      <c r="Z399" s="74">
        <v>1620000000</v>
      </c>
      <c r="AA399" s="74">
        <v>1620000000</v>
      </c>
      <c r="AB399" s="74">
        <v>0</v>
      </c>
      <c r="AC399" s="74">
        <v>0</v>
      </c>
      <c r="AD399" s="74">
        <v>1620000000</v>
      </c>
      <c r="AE399" s="113">
        <v>1620000000</v>
      </c>
      <c r="AF399" s="81">
        <f t="shared" si="38"/>
        <v>1</v>
      </c>
      <c r="AG399" s="82"/>
      <c r="AH399" s="82"/>
      <c r="AI399" s="82"/>
      <c r="AJ399" s="83">
        <f t="shared" si="36"/>
        <v>1620000000</v>
      </c>
      <c r="AK399" s="81">
        <f t="shared" si="39"/>
        <v>1</v>
      </c>
      <c r="AL399" s="84"/>
      <c r="AM399" s="85"/>
    </row>
    <row r="400" spans="1:39" ht="12.75" customHeight="1" x14ac:dyDescent="0.3">
      <c r="A400" s="71" t="s">
        <v>1151</v>
      </c>
      <c r="B400" s="72" t="s">
        <v>1152</v>
      </c>
      <c r="C400" s="72" t="s">
        <v>732</v>
      </c>
      <c r="D400" s="73" t="str">
        <f t="shared" si="34"/>
        <v>17</v>
      </c>
      <c r="E400" s="73" t="str">
        <f t="shared" si="35"/>
        <v>1703</v>
      </c>
      <c r="F400" s="72" t="s">
        <v>1243</v>
      </c>
      <c r="G400" s="72" t="s">
        <v>1244</v>
      </c>
      <c r="H400" s="72">
        <v>310</v>
      </c>
      <c r="I400" s="72" t="s">
        <v>1239</v>
      </c>
      <c r="J400" s="72" t="s">
        <v>1240</v>
      </c>
      <c r="K400" s="74">
        <v>14000</v>
      </c>
      <c r="L400" s="75">
        <v>5100</v>
      </c>
      <c r="M400" s="76">
        <v>14679</v>
      </c>
      <c r="N400" s="72" t="s">
        <v>1245</v>
      </c>
      <c r="O400" s="72" t="s">
        <v>72</v>
      </c>
      <c r="P400" s="74">
        <v>4000000000</v>
      </c>
      <c r="Q400" s="75">
        <v>5100</v>
      </c>
      <c r="R400" s="77">
        <v>44197</v>
      </c>
      <c r="S400" s="78">
        <v>12</v>
      </c>
      <c r="T400" s="71" t="s">
        <v>1218</v>
      </c>
      <c r="U400" s="79">
        <v>5100</v>
      </c>
      <c r="V400" s="80">
        <v>13934</v>
      </c>
      <c r="W400" s="85" t="s">
        <v>1246</v>
      </c>
      <c r="X400" s="81">
        <f t="shared" si="37"/>
        <v>2.7321568627450978</v>
      </c>
      <c r="Y400" s="74">
        <v>0</v>
      </c>
      <c r="Z400" s="74">
        <v>4000000000</v>
      </c>
      <c r="AA400" s="74">
        <v>4000000000</v>
      </c>
      <c r="AB400" s="74">
        <v>0</v>
      </c>
      <c r="AC400" s="74">
        <v>0</v>
      </c>
      <c r="AD400" s="74">
        <v>4000000000</v>
      </c>
      <c r="AE400" s="113">
        <v>3999660862</v>
      </c>
      <c r="AF400" s="81">
        <f t="shared" si="38"/>
        <v>0.99991521549999995</v>
      </c>
      <c r="AG400" s="82"/>
      <c r="AH400" s="82"/>
      <c r="AI400" s="82"/>
      <c r="AJ400" s="83">
        <f t="shared" si="36"/>
        <v>3999660862</v>
      </c>
      <c r="AK400" s="81">
        <f t="shared" si="39"/>
        <v>0.99991521549999995</v>
      </c>
      <c r="AL400" s="84"/>
      <c r="AM400" s="85"/>
    </row>
    <row r="401" spans="1:39" ht="12.75" customHeight="1" x14ac:dyDescent="0.3">
      <c r="A401" s="71" t="s">
        <v>1151</v>
      </c>
      <c r="B401" s="72" t="s">
        <v>1152</v>
      </c>
      <c r="C401" s="72" t="s">
        <v>209</v>
      </c>
      <c r="D401" s="73" t="str">
        <f t="shared" si="34"/>
        <v>17</v>
      </c>
      <c r="E401" s="73" t="str">
        <f t="shared" si="35"/>
        <v>1702</v>
      </c>
      <c r="F401" s="72" t="s">
        <v>1186</v>
      </c>
      <c r="G401" s="72" t="s">
        <v>1207</v>
      </c>
      <c r="H401" s="72">
        <v>330</v>
      </c>
      <c r="I401" s="72" t="s">
        <v>1247</v>
      </c>
      <c r="J401" s="72" t="s">
        <v>1248</v>
      </c>
      <c r="K401" s="74">
        <v>3000</v>
      </c>
      <c r="L401" s="75">
        <v>1160</v>
      </c>
      <c r="M401" s="76">
        <v>1343</v>
      </c>
      <c r="N401" s="72" t="s">
        <v>1249</v>
      </c>
      <c r="O401" s="72" t="s">
        <v>72</v>
      </c>
      <c r="P401" s="74">
        <v>218496120</v>
      </c>
      <c r="Q401" s="75">
        <v>4</v>
      </c>
      <c r="R401" s="77">
        <v>44197</v>
      </c>
      <c r="S401" s="78">
        <v>12</v>
      </c>
      <c r="T401" s="71" t="s">
        <v>1182</v>
      </c>
      <c r="U401" s="79">
        <v>4</v>
      </c>
      <c r="V401" s="80">
        <v>6</v>
      </c>
      <c r="W401" s="85" t="s">
        <v>1250</v>
      </c>
      <c r="X401" s="81">
        <f t="shared" si="37"/>
        <v>1.5</v>
      </c>
      <c r="Y401" s="74">
        <v>0</v>
      </c>
      <c r="Z401" s="74">
        <v>3712500000</v>
      </c>
      <c r="AA401" s="74">
        <v>218496120</v>
      </c>
      <c r="AB401" s="74">
        <v>0</v>
      </c>
      <c r="AC401" s="74">
        <v>0</v>
      </c>
      <c r="AD401" s="74">
        <v>218496120</v>
      </c>
      <c r="AE401" s="113">
        <v>218496120</v>
      </c>
      <c r="AF401" s="81">
        <f t="shared" si="38"/>
        <v>1</v>
      </c>
      <c r="AG401" s="82"/>
      <c r="AH401" s="82"/>
      <c r="AI401" s="82"/>
      <c r="AJ401" s="83">
        <f t="shared" si="36"/>
        <v>218496120</v>
      </c>
      <c r="AK401" s="81">
        <f t="shared" si="39"/>
        <v>1</v>
      </c>
      <c r="AL401" s="84"/>
      <c r="AM401" s="85"/>
    </row>
    <row r="402" spans="1:39" ht="12.75" customHeight="1" x14ac:dyDescent="0.3">
      <c r="A402" s="71" t="s">
        <v>1151</v>
      </c>
      <c r="B402" s="72" t="s">
        <v>1152</v>
      </c>
      <c r="C402" s="72" t="s">
        <v>209</v>
      </c>
      <c r="D402" s="73" t="str">
        <f t="shared" si="34"/>
        <v>17</v>
      </c>
      <c r="E402" s="73" t="str">
        <f t="shared" si="35"/>
        <v>1702</v>
      </c>
      <c r="F402" s="72" t="s">
        <v>1186</v>
      </c>
      <c r="G402" s="72" t="s">
        <v>1207</v>
      </c>
      <c r="H402" s="72">
        <v>330</v>
      </c>
      <c r="I402" s="72" t="s">
        <v>1247</v>
      </c>
      <c r="J402" s="72" t="s">
        <v>1248</v>
      </c>
      <c r="K402" s="74">
        <v>3000</v>
      </c>
      <c r="L402" s="75">
        <v>1160</v>
      </c>
      <c r="M402" s="76">
        <v>1343</v>
      </c>
      <c r="N402" s="129" t="s">
        <v>1251</v>
      </c>
      <c r="O402" s="72" t="s">
        <v>72</v>
      </c>
      <c r="P402" s="74">
        <v>1034003880</v>
      </c>
      <c r="Q402" s="75">
        <v>1160</v>
      </c>
      <c r="R402" s="77">
        <v>44197</v>
      </c>
      <c r="S402" s="78">
        <v>12</v>
      </c>
      <c r="T402" s="71" t="s">
        <v>1182</v>
      </c>
      <c r="U402" s="79">
        <v>1160</v>
      </c>
      <c r="V402" s="80">
        <v>1343</v>
      </c>
      <c r="W402" s="85" t="s">
        <v>1252</v>
      </c>
      <c r="X402" s="81">
        <f t="shared" si="37"/>
        <v>1.1577586206896551</v>
      </c>
      <c r="Y402" s="74">
        <v>0</v>
      </c>
      <c r="Z402" s="74">
        <v>3712500000</v>
      </c>
      <c r="AA402" s="74">
        <v>1034003880</v>
      </c>
      <c r="AB402" s="74">
        <v>0</v>
      </c>
      <c r="AC402" s="74">
        <v>0</v>
      </c>
      <c r="AD402" s="74">
        <v>1034003880</v>
      </c>
      <c r="AE402" s="113">
        <v>1034003880</v>
      </c>
      <c r="AF402" s="81">
        <f t="shared" si="38"/>
        <v>1</v>
      </c>
      <c r="AG402" s="82">
        <v>2667152067</v>
      </c>
      <c r="AH402" s="82" t="s">
        <v>1253</v>
      </c>
      <c r="AI402" s="82"/>
      <c r="AJ402" s="83">
        <f t="shared" si="36"/>
        <v>3701155947</v>
      </c>
      <c r="AK402" s="81">
        <f t="shared" si="39"/>
        <v>3.5794410626389528</v>
      </c>
      <c r="AL402" s="84"/>
      <c r="AM402" s="85"/>
    </row>
    <row r="403" spans="1:39" ht="12.75" customHeight="1" x14ac:dyDescent="0.3">
      <c r="A403" s="71" t="s">
        <v>1151</v>
      </c>
      <c r="B403" s="72" t="s">
        <v>1152</v>
      </c>
      <c r="C403" s="72" t="s">
        <v>209</v>
      </c>
      <c r="D403" s="73" t="str">
        <f t="shared" si="34"/>
        <v>17</v>
      </c>
      <c r="E403" s="73" t="str">
        <f t="shared" si="35"/>
        <v>1702</v>
      </c>
      <c r="F403" s="72" t="s">
        <v>1186</v>
      </c>
      <c r="G403" s="72" t="s">
        <v>1207</v>
      </c>
      <c r="H403" s="72">
        <v>330</v>
      </c>
      <c r="I403" s="72" t="s">
        <v>1247</v>
      </c>
      <c r="J403" s="72" t="s">
        <v>1248</v>
      </c>
      <c r="K403" s="74">
        <v>3000</v>
      </c>
      <c r="L403" s="75">
        <v>1160</v>
      </c>
      <c r="M403" s="76">
        <v>1343</v>
      </c>
      <c r="N403" s="129" t="s">
        <v>1254</v>
      </c>
      <c r="O403" s="72" t="s">
        <v>72</v>
      </c>
      <c r="P403" s="74">
        <v>2160000000</v>
      </c>
      <c r="Q403" s="75">
        <v>1160</v>
      </c>
      <c r="R403" s="77">
        <v>44197</v>
      </c>
      <c r="S403" s="78">
        <v>12</v>
      </c>
      <c r="T403" s="71" t="s">
        <v>1182</v>
      </c>
      <c r="U403" s="79">
        <v>1160</v>
      </c>
      <c r="V403" s="80">
        <v>1343</v>
      </c>
      <c r="W403" s="85" t="s">
        <v>1255</v>
      </c>
      <c r="X403" s="81">
        <f t="shared" si="37"/>
        <v>1.1577586206896551</v>
      </c>
      <c r="Y403" s="74">
        <v>0</v>
      </c>
      <c r="Z403" s="74">
        <v>3712500000</v>
      </c>
      <c r="AA403" s="74">
        <v>2160000000</v>
      </c>
      <c r="AB403" s="74">
        <v>0</v>
      </c>
      <c r="AC403" s="74">
        <v>0</v>
      </c>
      <c r="AD403" s="74">
        <v>2160000000</v>
      </c>
      <c r="AE403" s="113">
        <v>2159999856</v>
      </c>
      <c r="AF403" s="81">
        <f t="shared" si="38"/>
        <v>0.99999993333333337</v>
      </c>
      <c r="AG403" s="82"/>
      <c r="AH403" s="82"/>
      <c r="AI403" s="82"/>
      <c r="AJ403" s="83">
        <f t="shared" si="36"/>
        <v>2159999856</v>
      </c>
      <c r="AK403" s="81">
        <f t="shared" si="39"/>
        <v>0.99999993333333337</v>
      </c>
      <c r="AL403" s="84"/>
      <c r="AM403" s="85"/>
    </row>
    <row r="404" spans="1:39" ht="12.75" customHeight="1" x14ac:dyDescent="0.3">
      <c r="A404" s="71" t="s">
        <v>1151</v>
      </c>
      <c r="B404" s="72" t="s">
        <v>1152</v>
      </c>
      <c r="C404" s="72" t="s">
        <v>209</v>
      </c>
      <c r="D404" s="73" t="str">
        <f t="shared" si="34"/>
        <v>17</v>
      </c>
      <c r="E404" s="73" t="str">
        <f t="shared" si="35"/>
        <v>1702</v>
      </c>
      <c r="F404" s="72" t="s">
        <v>1186</v>
      </c>
      <c r="G404" s="72" t="s">
        <v>1207</v>
      </c>
      <c r="H404" s="72">
        <v>330</v>
      </c>
      <c r="I404" s="72" t="s">
        <v>1247</v>
      </c>
      <c r="J404" s="72" t="s">
        <v>1248</v>
      </c>
      <c r="K404" s="74">
        <v>3000</v>
      </c>
      <c r="L404" s="75">
        <v>1160</v>
      </c>
      <c r="M404" s="76">
        <v>1343</v>
      </c>
      <c r="N404" s="129" t="s">
        <v>1256</v>
      </c>
      <c r="O404" s="72" t="s">
        <v>72</v>
      </c>
      <c r="P404" s="74">
        <v>300000000</v>
      </c>
      <c r="Q404" s="75">
        <v>52</v>
      </c>
      <c r="R404" s="77">
        <v>44197</v>
      </c>
      <c r="S404" s="78">
        <v>12</v>
      </c>
      <c r="T404" s="71" t="s">
        <v>1182</v>
      </c>
      <c r="U404" s="79">
        <v>52</v>
      </c>
      <c r="V404" s="80">
        <v>62</v>
      </c>
      <c r="W404" s="85" t="s">
        <v>1257</v>
      </c>
      <c r="X404" s="81">
        <f t="shared" si="37"/>
        <v>1.1923076923076923</v>
      </c>
      <c r="Y404" s="74">
        <v>0</v>
      </c>
      <c r="Z404" s="74">
        <v>3712500000</v>
      </c>
      <c r="AA404" s="74">
        <v>300000000</v>
      </c>
      <c r="AB404" s="74">
        <v>0</v>
      </c>
      <c r="AC404" s="74">
        <v>0</v>
      </c>
      <c r="AD404" s="74">
        <v>300000000</v>
      </c>
      <c r="AE404" s="113">
        <v>299984692</v>
      </c>
      <c r="AF404" s="81">
        <f t="shared" si="38"/>
        <v>0.99994897333333332</v>
      </c>
      <c r="AG404" s="82"/>
      <c r="AH404" s="82"/>
      <c r="AI404" s="82"/>
      <c r="AJ404" s="83">
        <f t="shared" si="36"/>
        <v>299984692</v>
      </c>
      <c r="AK404" s="81">
        <f t="shared" si="39"/>
        <v>0.99994897333333332</v>
      </c>
      <c r="AL404" s="84"/>
      <c r="AM404" s="85"/>
    </row>
    <row r="405" spans="1:39" ht="12.75" customHeight="1" x14ac:dyDescent="0.3">
      <c r="A405" s="71" t="s">
        <v>1258</v>
      </c>
      <c r="B405" s="72" t="s">
        <v>1259</v>
      </c>
      <c r="C405" s="72" t="s">
        <v>763</v>
      </c>
      <c r="D405" s="73" t="str">
        <f t="shared" si="34"/>
        <v>39</v>
      </c>
      <c r="E405" s="73" t="str">
        <f t="shared" si="35"/>
        <v>3902</v>
      </c>
      <c r="F405" s="72" t="s">
        <v>1260</v>
      </c>
      <c r="G405" s="72" t="s">
        <v>1261</v>
      </c>
      <c r="H405" s="72">
        <v>206</v>
      </c>
      <c r="I405" s="72" t="s">
        <v>1262</v>
      </c>
      <c r="J405" s="72" t="s">
        <v>1263</v>
      </c>
      <c r="K405" s="74">
        <v>140</v>
      </c>
      <c r="L405" s="75">
        <v>40</v>
      </c>
      <c r="M405" s="76">
        <v>40</v>
      </c>
      <c r="N405" s="72" t="s">
        <v>1264</v>
      </c>
      <c r="O405" s="72" t="s">
        <v>72</v>
      </c>
      <c r="P405" s="74">
        <v>55000000</v>
      </c>
      <c r="Q405" s="75">
        <v>20</v>
      </c>
      <c r="R405" s="77">
        <v>44197</v>
      </c>
      <c r="S405" s="78">
        <v>12</v>
      </c>
      <c r="T405" s="71" t="s">
        <v>1265</v>
      </c>
      <c r="U405" s="79">
        <v>1</v>
      </c>
      <c r="V405" s="132">
        <v>1</v>
      </c>
      <c r="W405" s="102" t="s">
        <v>1266</v>
      </c>
      <c r="X405" s="81">
        <f t="shared" si="37"/>
        <v>1</v>
      </c>
      <c r="Y405" s="74">
        <v>0</v>
      </c>
      <c r="Z405" s="74">
        <v>55000000</v>
      </c>
      <c r="AA405" s="74">
        <v>55000000</v>
      </c>
      <c r="AB405" s="74">
        <v>0</v>
      </c>
      <c r="AC405" s="74">
        <v>0</v>
      </c>
      <c r="AD405" s="74">
        <v>55000000</v>
      </c>
      <c r="AE405" s="113">
        <v>55000000</v>
      </c>
      <c r="AF405" s="81">
        <f t="shared" si="38"/>
        <v>1</v>
      </c>
      <c r="AG405" s="82">
        <v>0</v>
      </c>
      <c r="AH405" s="82" t="s">
        <v>1267</v>
      </c>
      <c r="AI405" s="82">
        <v>0</v>
      </c>
      <c r="AJ405" s="83">
        <f t="shared" si="36"/>
        <v>55000000</v>
      </c>
      <c r="AK405" s="81">
        <f t="shared" si="39"/>
        <v>1</v>
      </c>
      <c r="AL405" s="85"/>
      <c r="AM405" s="84"/>
    </row>
    <row r="406" spans="1:39" ht="12.75" customHeight="1" x14ac:dyDescent="0.3">
      <c r="A406" s="71" t="s">
        <v>1258</v>
      </c>
      <c r="B406" s="72" t="s">
        <v>1259</v>
      </c>
      <c r="C406" s="72" t="s">
        <v>763</v>
      </c>
      <c r="D406" s="73" t="str">
        <f t="shared" si="34"/>
        <v>39</v>
      </c>
      <c r="E406" s="73" t="str">
        <f t="shared" si="35"/>
        <v>3904</v>
      </c>
      <c r="F406" s="72" t="s">
        <v>1268</v>
      </c>
      <c r="G406" s="72" t="s">
        <v>1269</v>
      </c>
      <c r="H406" s="72">
        <v>207</v>
      </c>
      <c r="I406" s="72" t="s">
        <v>1270</v>
      </c>
      <c r="J406" s="72" t="s">
        <v>1271</v>
      </c>
      <c r="K406" s="74">
        <v>14</v>
      </c>
      <c r="L406" s="75">
        <v>6</v>
      </c>
      <c r="M406" s="76">
        <v>6</v>
      </c>
      <c r="N406" s="72" t="s">
        <v>1272</v>
      </c>
      <c r="O406" s="72" t="s">
        <v>72</v>
      </c>
      <c r="P406" s="74">
        <v>147973000</v>
      </c>
      <c r="Q406" s="75">
        <v>10</v>
      </c>
      <c r="R406" s="77">
        <v>44197</v>
      </c>
      <c r="S406" s="78">
        <v>12</v>
      </c>
      <c r="T406" s="71" t="s">
        <v>129</v>
      </c>
      <c r="U406" s="79">
        <v>1</v>
      </c>
      <c r="V406" s="80">
        <v>1</v>
      </c>
      <c r="W406" s="80" t="s">
        <v>1273</v>
      </c>
      <c r="X406" s="81">
        <f t="shared" si="37"/>
        <v>1</v>
      </c>
      <c r="Y406" s="74">
        <v>0</v>
      </c>
      <c r="Z406" s="74">
        <v>147973000</v>
      </c>
      <c r="AA406" s="74">
        <v>147973000</v>
      </c>
      <c r="AB406" s="74">
        <v>0</v>
      </c>
      <c r="AC406" s="74">
        <v>0</v>
      </c>
      <c r="AD406" s="74">
        <v>147973000</v>
      </c>
      <c r="AE406" s="113">
        <v>147673000</v>
      </c>
      <c r="AF406" s="81">
        <f t="shared" si="38"/>
        <v>0.99797260311002678</v>
      </c>
      <c r="AG406" s="82">
        <v>0</v>
      </c>
      <c r="AH406" s="82" t="s">
        <v>1267</v>
      </c>
      <c r="AI406" s="82">
        <v>0</v>
      </c>
      <c r="AJ406" s="83">
        <f t="shared" si="36"/>
        <v>147673000</v>
      </c>
      <c r="AK406" s="81">
        <f t="shared" si="39"/>
        <v>0.99797260311002678</v>
      </c>
      <c r="AL406" s="85"/>
      <c r="AM406" s="84"/>
    </row>
    <row r="407" spans="1:39" ht="12.75" customHeight="1" x14ac:dyDescent="0.3">
      <c r="A407" s="71" t="s">
        <v>1258</v>
      </c>
      <c r="B407" s="72" t="s">
        <v>1259</v>
      </c>
      <c r="C407" s="72" t="s">
        <v>763</v>
      </c>
      <c r="D407" s="73" t="str">
        <f t="shared" si="34"/>
        <v>39</v>
      </c>
      <c r="E407" s="73" t="str">
        <f t="shared" si="35"/>
        <v>3903</v>
      </c>
      <c r="F407" s="72" t="s">
        <v>1274</v>
      </c>
      <c r="G407" s="72" t="s">
        <v>1275</v>
      </c>
      <c r="H407" s="72">
        <v>208</v>
      </c>
      <c r="I407" s="72" t="s">
        <v>1276</v>
      </c>
      <c r="J407" s="72" t="s">
        <v>1277</v>
      </c>
      <c r="K407" s="74">
        <v>1000</v>
      </c>
      <c r="L407" s="75">
        <v>220</v>
      </c>
      <c r="M407" s="76">
        <v>220</v>
      </c>
      <c r="N407" s="72" t="s">
        <v>1278</v>
      </c>
      <c r="O407" s="72" t="s">
        <v>72</v>
      </c>
      <c r="P407" s="74">
        <v>675000000</v>
      </c>
      <c r="Q407" s="75">
        <v>1</v>
      </c>
      <c r="R407" s="77">
        <v>44197</v>
      </c>
      <c r="S407" s="78">
        <v>12</v>
      </c>
      <c r="T407" s="71" t="s">
        <v>1265</v>
      </c>
      <c r="U407" s="79">
        <v>1</v>
      </c>
      <c r="V407" s="80">
        <v>1</v>
      </c>
      <c r="W407" s="102" t="s">
        <v>1279</v>
      </c>
      <c r="X407" s="81">
        <f t="shared" si="37"/>
        <v>1</v>
      </c>
      <c r="Y407" s="74">
        <v>0</v>
      </c>
      <c r="Z407" s="74">
        <v>750000000</v>
      </c>
      <c r="AA407" s="74">
        <v>675000000</v>
      </c>
      <c r="AB407" s="74">
        <v>0</v>
      </c>
      <c r="AC407" s="74">
        <v>0</v>
      </c>
      <c r="AD407" s="74">
        <v>675000000</v>
      </c>
      <c r="AE407" s="113">
        <v>600000000</v>
      </c>
      <c r="AF407" s="81">
        <f t="shared" si="38"/>
        <v>0.88888888888888884</v>
      </c>
      <c r="AG407" s="82">
        <v>0</v>
      </c>
      <c r="AH407" s="82" t="s">
        <v>1267</v>
      </c>
      <c r="AI407" s="82">
        <v>0</v>
      </c>
      <c r="AJ407" s="83">
        <f t="shared" si="36"/>
        <v>600000000</v>
      </c>
      <c r="AK407" s="81">
        <f t="shared" si="39"/>
        <v>0.88888888888888884</v>
      </c>
      <c r="AL407" s="85"/>
      <c r="AM407" s="84"/>
    </row>
    <row r="408" spans="1:39" ht="12.75" customHeight="1" x14ac:dyDescent="0.3">
      <c r="A408" s="71" t="s">
        <v>1258</v>
      </c>
      <c r="B408" s="124" t="s">
        <v>1259</v>
      </c>
      <c r="C408" s="124" t="s">
        <v>763</v>
      </c>
      <c r="D408" s="133" t="str">
        <f t="shared" si="34"/>
        <v>39</v>
      </c>
      <c r="E408" s="133" t="str">
        <f t="shared" si="35"/>
        <v>3903</v>
      </c>
      <c r="F408" s="124" t="s">
        <v>1274</v>
      </c>
      <c r="G408" s="124" t="s">
        <v>1275</v>
      </c>
      <c r="H408" s="124">
        <v>208</v>
      </c>
      <c r="I408" s="124" t="s">
        <v>1276</v>
      </c>
      <c r="J408" s="124" t="s">
        <v>1277</v>
      </c>
      <c r="K408" s="134">
        <v>1000</v>
      </c>
      <c r="L408" s="135">
        <v>220</v>
      </c>
      <c r="M408" s="136">
        <v>220</v>
      </c>
      <c r="N408" s="124" t="s">
        <v>1280</v>
      </c>
      <c r="O408" s="124" t="s">
        <v>72</v>
      </c>
      <c r="P408" s="134">
        <v>475000000</v>
      </c>
      <c r="Q408" s="135">
        <v>1</v>
      </c>
      <c r="R408" s="137">
        <v>44197</v>
      </c>
      <c r="S408" s="138">
        <v>12</v>
      </c>
      <c r="T408" s="139" t="s">
        <v>1265</v>
      </c>
      <c r="U408" s="140">
        <v>1</v>
      </c>
      <c r="V408" s="80">
        <v>1</v>
      </c>
      <c r="W408" s="102" t="s">
        <v>1279</v>
      </c>
      <c r="X408" s="81">
        <f t="shared" si="37"/>
        <v>1</v>
      </c>
      <c r="Y408" s="74">
        <v>0</v>
      </c>
      <c r="Z408" s="74">
        <v>750000000</v>
      </c>
      <c r="AA408" s="74">
        <v>75000000</v>
      </c>
      <c r="AB408" s="74">
        <v>0</v>
      </c>
      <c r="AC408" s="74">
        <v>0</v>
      </c>
      <c r="AD408" s="74">
        <v>75000000</v>
      </c>
      <c r="AE408" s="113">
        <v>69735728</v>
      </c>
      <c r="AF408" s="81">
        <f t="shared" si="38"/>
        <v>0.92980970666666662</v>
      </c>
      <c r="AG408" s="82">
        <v>0</v>
      </c>
      <c r="AH408" s="82" t="s">
        <v>1267</v>
      </c>
      <c r="AI408" s="82">
        <v>0</v>
      </c>
      <c r="AJ408" s="83">
        <f t="shared" si="36"/>
        <v>69735728</v>
      </c>
      <c r="AK408" s="81">
        <f t="shared" si="39"/>
        <v>0.92980970666666662</v>
      </c>
      <c r="AL408" s="85"/>
      <c r="AM408" s="84"/>
    </row>
    <row r="409" spans="1:39" ht="12.75" customHeight="1" x14ac:dyDescent="0.3">
      <c r="A409" s="71" t="s">
        <v>1258</v>
      </c>
      <c r="B409" s="124" t="s">
        <v>1259</v>
      </c>
      <c r="C409" s="124" t="s">
        <v>763</v>
      </c>
      <c r="D409" s="133" t="str">
        <f t="shared" si="34"/>
        <v>39</v>
      </c>
      <c r="E409" s="133" t="str">
        <f t="shared" si="35"/>
        <v>3902</v>
      </c>
      <c r="F409" s="124" t="s">
        <v>1260</v>
      </c>
      <c r="G409" s="124" t="s">
        <v>1281</v>
      </c>
      <c r="H409" s="124">
        <v>217</v>
      </c>
      <c r="I409" s="124" t="s">
        <v>1282</v>
      </c>
      <c r="J409" s="124" t="s">
        <v>1283</v>
      </c>
      <c r="K409" s="134">
        <v>2</v>
      </c>
      <c r="L409" s="135">
        <v>0.3</v>
      </c>
      <c r="M409" s="136">
        <v>0.3</v>
      </c>
      <c r="N409" s="124" t="s">
        <v>1284</v>
      </c>
      <c r="O409" s="124" t="s">
        <v>72</v>
      </c>
      <c r="P409" s="134">
        <v>49000000</v>
      </c>
      <c r="Q409" s="135">
        <v>1</v>
      </c>
      <c r="R409" s="137">
        <v>44197</v>
      </c>
      <c r="S409" s="138">
        <v>12</v>
      </c>
      <c r="T409" s="139" t="s">
        <v>129</v>
      </c>
      <c r="U409" s="140">
        <v>1</v>
      </c>
      <c r="V409" s="80">
        <v>1</v>
      </c>
      <c r="W409" s="80" t="s">
        <v>1285</v>
      </c>
      <c r="X409" s="81">
        <f t="shared" si="37"/>
        <v>1</v>
      </c>
      <c r="Y409" s="74">
        <v>0</v>
      </c>
      <c r="Z409" s="74">
        <v>195000000</v>
      </c>
      <c r="AA409" s="74">
        <v>49000000</v>
      </c>
      <c r="AB409" s="74">
        <v>0</v>
      </c>
      <c r="AC409" s="74">
        <v>0</v>
      </c>
      <c r="AD409" s="74">
        <v>49000000</v>
      </c>
      <c r="AE409" s="113">
        <v>49000000</v>
      </c>
      <c r="AF409" s="81">
        <f t="shared" si="38"/>
        <v>1</v>
      </c>
      <c r="AG409" s="82">
        <v>0</v>
      </c>
      <c r="AH409" s="82" t="s">
        <v>1267</v>
      </c>
      <c r="AI409" s="82">
        <v>0</v>
      </c>
      <c r="AJ409" s="83">
        <f t="shared" si="36"/>
        <v>49000000</v>
      </c>
      <c r="AK409" s="81">
        <f t="shared" si="39"/>
        <v>1</v>
      </c>
      <c r="AL409" s="85"/>
      <c r="AM409" s="84"/>
    </row>
    <row r="410" spans="1:39" ht="12.75" customHeight="1" x14ac:dyDescent="0.3">
      <c r="A410" s="139" t="s">
        <v>1258</v>
      </c>
      <c r="B410" s="124" t="s">
        <v>1259</v>
      </c>
      <c r="C410" s="124" t="s">
        <v>763</v>
      </c>
      <c r="D410" s="133" t="str">
        <f t="shared" si="34"/>
        <v>39</v>
      </c>
      <c r="E410" s="133" t="str">
        <f t="shared" si="35"/>
        <v>3902</v>
      </c>
      <c r="F410" s="124" t="s">
        <v>1260</v>
      </c>
      <c r="G410" s="124" t="s">
        <v>1281</v>
      </c>
      <c r="H410" s="124">
        <v>217</v>
      </c>
      <c r="I410" s="124" t="s">
        <v>1282</v>
      </c>
      <c r="J410" s="124" t="s">
        <v>1283</v>
      </c>
      <c r="K410" s="134">
        <v>2</v>
      </c>
      <c r="L410" s="135">
        <v>0.3</v>
      </c>
      <c r="M410" s="136">
        <v>0.3</v>
      </c>
      <c r="N410" s="124" t="s">
        <v>1286</v>
      </c>
      <c r="O410" s="124" t="s">
        <v>72</v>
      </c>
      <c r="P410" s="134">
        <v>40000000</v>
      </c>
      <c r="Q410" s="135">
        <v>1</v>
      </c>
      <c r="R410" s="137">
        <v>44197</v>
      </c>
      <c r="S410" s="138">
        <v>12</v>
      </c>
      <c r="T410" s="139" t="s">
        <v>129</v>
      </c>
      <c r="U410" s="140">
        <v>1</v>
      </c>
      <c r="V410" s="80">
        <v>1</v>
      </c>
      <c r="W410" s="80" t="s">
        <v>1285</v>
      </c>
      <c r="X410" s="81">
        <f t="shared" si="37"/>
        <v>1</v>
      </c>
      <c r="Y410" s="74">
        <v>0</v>
      </c>
      <c r="Z410" s="74">
        <v>195000000</v>
      </c>
      <c r="AA410" s="74">
        <v>40000000</v>
      </c>
      <c r="AB410" s="74">
        <v>0</v>
      </c>
      <c r="AC410" s="74">
        <v>0</v>
      </c>
      <c r="AD410" s="74">
        <v>40000000</v>
      </c>
      <c r="AE410" s="113">
        <v>40000000</v>
      </c>
      <c r="AF410" s="81">
        <f t="shared" si="38"/>
        <v>1</v>
      </c>
      <c r="AG410" s="82">
        <v>0</v>
      </c>
      <c r="AH410" s="82" t="s">
        <v>1267</v>
      </c>
      <c r="AI410" s="82">
        <v>0</v>
      </c>
      <c r="AJ410" s="83">
        <f t="shared" si="36"/>
        <v>40000000</v>
      </c>
      <c r="AK410" s="81">
        <f t="shared" si="39"/>
        <v>1</v>
      </c>
      <c r="AL410" s="85"/>
      <c r="AM410" s="84"/>
    </row>
    <row r="411" spans="1:39" s="47" customFormat="1" ht="12.75" customHeight="1" x14ac:dyDescent="0.3">
      <c r="A411" s="139" t="s">
        <v>1258</v>
      </c>
      <c r="B411" s="124" t="s">
        <v>1259</v>
      </c>
      <c r="C411" s="124" t="s">
        <v>763</v>
      </c>
      <c r="D411" s="133" t="str">
        <f t="shared" si="34"/>
        <v>39</v>
      </c>
      <c r="E411" s="133" t="str">
        <f t="shared" si="35"/>
        <v>3902</v>
      </c>
      <c r="F411" s="124" t="s">
        <v>1260</v>
      </c>
      <c r="G411" s="124" t="s">
        <v>1281</v>
      </c>
      <c r="H411" s="124">
        <v>217</v>
      </c>
      <c r="I411" s="124" t="s">
        <v>1282</v>
      </c>
      <c r="J411" s="124" t="s">
        <v>1283</v>
      </c>
      <c r="K411" s="134">
        <v>2</v>
      </c>
      <c r="L411" s="135">
        <v>0.3</v>
      </c>
      <c r="M411" s="136">
        <v>0.3</v>
      </c>
      <c r="N411" s="124" t="s">
        <v>1287</v>
      </c>
      <c r="O411" s="124" t="s">
        <v>72</v>
      </c>
      <c r="P411" s="134">
        <v>94000000</v>
      </c>
      <c r="Q411" s="135">
        <v>1</v>
      </c>
      <c r="R411" s="137">
        <v>44197</v>
      </c>
      <c r="S411" s="138">
        <v>12</v>
      </c>
      <c r="T411" s="139" t="s">
        <v>129</v>
      </c>
      <c r="U411" s="140">
        <v>1</v>
      </c>
      <c r="V411" s="141">
        <v>1</v>
      </c>
      <c r="W411" s="141" t="s">
        <v>1285</v>
      </c>
      <c r="X411" s="81">
        <f t="shared" si="37"/>
        <v>1</v>
      </c>
      <c r="Y411" s="142">
        <v>0</v>
      </c>
      <c r="Z411" s="142">
        <v>195000000</v>
      </c>
      <c r="AA411" s="74">
        <v>94000000</v>
      </c>
      <c r="AB411" s="74">
        <v>0</v>
      </c>
      <c r="AC411" s="74">
        <v>0</v>
      </c>
      <c r="AD411" s="74">
        <v>94000000</v>
      </c>
      <c r="AE411" s="113">
        <v>94000000</v>
      </c>
      <c r="AF411" s="81">
        <f t="shared" si="38"/>
        <v>1</v>
      </c>
      <c r="AG411" s="82">
        <v>0</v>
      </c>
      <c r="AH411" s="82" t="s">
        <v>1267</v>
      </c>
      <c r="AI411" s="82">
        <v>0</v>
      </c>
      <c r="AJ411" s="143">
        <f t="shared" si="36"/>
        <v>94000000</v>
      </c>
      <c r="AK411" s="81">
        <f t="shared" si="39"/>
        <v>1</v>
      </c>
      <c r="AL411" s="144"/>
      <c r="AM411" s="145"/>
    </row>
    <row r="412" spans="1:39" ht="12.75" customHeight="1" x14ac:dyDescent="0.3">
      <c r="A412" s="139" t="s">
        <v>1258</v>
      </c>
      <c r="B412" s="124" t="s">
        <v>1259</v>
      </c>
      <c r="C412" s="124" t="s">
        <v>763</v>
      </c>
      <c r="D412" s="133" t="str">
        <f t="shared" si="34"/>
        <v>39</v>
      </c>
      <c r="E412" s="133" t="str">
        <f t="shared" si="35"/>
        <v>3902</v>
      </c>
      <c r="F412" s="124" t="s">
        <v>1260</v>
      </c>
      <c r="G412" s="124" t="s">
        <v>1281</v>
      </c>
      <c r="H412" s="124">
        <v>217</v>
      </c>
      <c r="I412" s="124" t="s">
        <v>1282</v>
      </c>
      <c r="J412" s="124" t="s">
        <v>1283</v>
      </c>
      <c r="K412" s="134">
        <v>2</v>
      </c>
      <c r="L412" s="135">
        <v>0.3</v>
      </c>
      <c r="M412" s="136">
        <v>0.3</v>
      </c>
      <c r="N412" s="124" t="s">
        <v>1288</v>
      </c>
      <c r="O412" s="124" t="s">
        <v>72</v>
      </c>
      <c r="P412" s="134">
        <v>12000000</v>
      </c>
      <c r="Q412" s="135">
        <v>1</v>
      </c>
      <c r="R412" s="137">
        <v>44197</v>
      </c>
      <c r="S412" s="138">
        <v>12</v>
      </c>
      <c r="T412" s="139" t="s">
        <v>129</v>
      </c>
      <c r="U412" s="140">
        <v>1</v>
      </c>
      <c r="V412" s="80">
        <v>1</v>
      </c>
      <c r="W412" s="80" t="s">
        <v>1285</v>
      </c>
      <c r="X412" s="81">
        <f t="shared" si="37"/>
        <v>1</v>
      </c>
      <c r="Y412" s="74">
        <v>0</v>
      </c>
      <c r="Z412" s="74">
        <v>195000000</v>
      </c>
      <c r="AA412" s="74">
        <v>12000000</v>
      </c>
      <c r="AB412" s="74">
        <v>0</v>
      </c>
      <c r="AC412" s="74">
        <v>0</v>
      </c>
      <c r="AD412" s="74">
        <v>12000000</v>
      </c>
      <c r="AE412" s="113">
        <v>11110000</v>
      </c>
      <c r="AF412" s="81">
        <f t="shared" si="38"/>
        <v>0.92583333333333329</v>
      </c>
      <c r="AG412" s="82">
        <v>0</v>
      </c>
      <c r="AH412" s="82" t="s">
        <v>1267</v>
      </c>
      <c r="AI412" s="82">
        <v>0</v>
      </c>
      <c r="AJ412" s="83">
        <f t="shared" si="36"/>
        <v>11110000</v>
      </c>
      <c r="AK412" s="81">
        <f t="shared" si="39"/>
        <v>0.92583333333333329</v>
      </c>
      <c r="AL412" s="85"/>
      <c r="AM412" s="84"/>
    </row>
    <row r="413" spans="1:39" ht="12.75" customHeight="1" x14ac:dyDescent="0.3">
      <c r="A413" s="139" t="s">
        <v>1258</v>
      </c>
      <c r="B413" s="124" t="s">
        <v>1259</v>
      </c>
      <c r="C413" s="124" t="s">
        <v>763</v>
      </c>
      <c r="D413" s="133" t="str">
        <f t="shared" si="34"/>
        <v>39</v>
      </c>
      <c r="E413" s="133" t="str">
        <f t="shared" si="35"/>
        <v>3903</v>
      </c>
      <c r="F413" s="124" t="s">
        <v>1274</v>
      </c>
      <c r="G413" s="124" t="s">
        <v>1289</v>
      </c>
      <c r="H413" s="124">
        <v>218</v>
      </c>
      <c r="I413" s="124" t="s">
        <v>1290</v>
      </c>
      <c r="J413" s="124" t="s">
        <v>1291</v>
      </c>
      <c r="K413" s="134">
        <v>250</v>
      </c>
      <c r="L413" s="135">
        <v>147</v>
      </c>
      <c r="M413" s="136">
        <v>147</v>
      </c>
      <c r="N413" s="124" t="s">
        <v>1292</v>
      </c>
      <c r="O413" s="124" t="s">
        <v>703</v>
      </c>
      <c r="P413" s="134">
        <v>260000000</v>
      </c>
      <c r="Q413" s="135">
        <v>1</v>
      </c>
      <c r="R413" s="137">
        <v>44197</v>
      </c>
      <c r="S413" s="138">
        <v>12</v>
      </c>
      <c r="T413" s="139" t="s">
        <v>1293</v>
      </c>
      <c r="U413" s="140">
        <v>1</v>
      </c>
      <c r="V413" s="80">
        <v>1</v>
      </c>
      <c r="W413" s="102" t="s">
        <v>1294</v>
      </c>
      <c r="X413" s="81">
        <f t="shared" si="37"/>
        <v>1</v>
      </c>
      <c r="Y413" s="74">
        <v>0</v>
      </c>
      <c r="Z413" s="74">
        <v>350000000</v>
      </c>
      <c r="AA413" s="74">
        <v>260000000</v>
      </c>
      <c r="AB413" s="74">
        <v>0</v>
      </c>
      <c r="AC413" s="74">
        <v>0</v>
      </c>
      <c r="AD413" s="74">
        <v>260000000</v>
      </c>
      <c r="AE413" s="113">
        <v>260000000</v>
      </c>
      <c r="AF413" s="81">
        <f t="shared" si="38"/>
        <v>1</v>
      </c>
      <c r="AG413" s="82">
        <v>0</v>
      </c>
      <c r="AH413" s="82" t="s">
        <v>1267</v>
      </c>
      <c r="AI413" s="82">
        <v>0</v>
      </c>
      <c r="AJ413" s="83">
        <f t="shared" si="36"/>
        <v>260000000</v>
      </c>
      <c r="AK413" s="81">
        <f t="shared" si="39"/>
        <v>1</v>
      </c>
      <c r="AL413" s="85"/>
      <c r="AM413" s="84"/>
    </row>
    <row r="414" spans="1:39" ht="12.75" customHeight="1" x14ac:dyDescent="0.3">
      <c r="A414" s="139" t="s">
        <v>1258</v>
      </c>
      <c r="B414" s="124" t="s">
        <v>1259</v>
      </c>
      <c r="C414" s="124" t="s">
        <v>763</v>
      </c>
      <c r="D414" s="133" t="str">
        <f t="shared" si="34"/>
        <v>39</v>
      </c>
      <c r="E414" s="133" t="str">
        <f t="shared" si="35"/>
        <v>3903</v>
      </c>
      <c r="F414" s="124" t="s">
        <v>1274</v>
      </c>
      <c r="G414" s="124" t="s">
        <v>1289</v>
      </c>
      <c r="H414" s="124">
        <v>218</v>
      </c>
      <c r="I414" s="124" t="s">
        <v>1290</v>
      </c>
      <c r="J414" s="124" t="s">
        <v>1291</v>
      </c>
      <c r="K414" s="134">
        <v>250</v>
      </c>
      <c r="L414" s="135">
        <v>147</v>
      </c>
      <c r="M414" s="136">
        <v>147</v>
      </c>
      <c r="N414" s="124" t="s">
        <v>1295</v>
      </c>
      <c r="O414" s="124" t="s">
        <v>72</v>
      </c>
      <c r="P414" s="134">
        <v>60000000</v>
      </c>
      <c r="Q414" s="135">
        <v>1</v>
      </c>
      <c r="R414" s="137">
        <v>44197</v>
      </c>
      <c r="S414" s="138">
        <v>12</v>
      </c>
      <c r="T414" s="139" t="s">
        <v>1293</v>
      </c>
      <c r="U414" s="140">
        <v>1</v>
      </c>
      <c r="V414" s="80">
        <v>1</v>
      </c>
      <c r="W414" s="102" t="s">
        <v>1294</v>
      </c>
      <c r="X414" s="81">
        <f t="shared" si="37"/>
        <v>1</v>
      </c>
      <c r="Y414" s="74">
        <v>0</v>
      </c>
      <c r="Z414" s="74">
        <v>350000000</v>
      </c>
      <c r="AA414" s="74">
        <v>60000000</v>
      </c>
      <c r="AB414" s="74">
        <v>0</v>
      </c>
      <c r="AC414" s="74">
        <v>0</v>
      </c>
      <c r="AD414" s="74">
        <v>60000000</v>
      </c>
      <c r="AE414" s="113">
        <v>58541832</v>
      </c>
      <c r="AF414" s="81">
        <f t="shared" si="38"/>
        <v>0.97569720000000004</v>
      </c>
      <c r="AG414" s="82">
        <v>0</v>
      </c>
      <c r="AH414" s="82" t="s">
        <v>1267</v>
      </c>
      <c r="AI414" s="82">
        <v>0</v>
      </c>
      <c r="AJ414" s="83">
        <f t="shared" si="36"/>
        <v>58541832</v>
      </c>
      <c r="AK414" s="81">
        <f t="shared" si="39"/>
        <v>0.97569720000000004</v>
      </c>
      <c r="AL414" s="85"/>
      <c r="AM414" s="84"/>
    </row>
    <row r="415" spans="1:39" s="47" customFormat="1" ht="12.75" customHeight="1" x14ac:dyDescent="0.3">
      <c r="A415" s="139" t="s">
        <v>1258</v>
      </c>
      <c r="B415" s="124" t="s">
        <v>1259</v>
      </c>
      <c r="C415" s="124" t="s">
        <v>763</v>
      </c>
      <c r="D415" s="133" t="str">
        <f t="shared" si="34"/>
        <v>39</v>
      </c>
      <c r="E415" s="133" t="str">
        <f t="shared" si="35"/>
        <v>3901</v>
      </c>
      <c r="F415" s="124" t="s">
        <v>1296</v>
      </c>
      <c r="G415" s="124" t="s">
        <v>1297</v>
      </c>
      <c r="H415" s="124">
        <v>219</v>
      </c>
      <c r="I415" s="124" t="s">
        <v>1298</v>
      </c>
      <c r="J415" s="124" t="s">
        <v>1299</v>
      </c>
      <c r="K415" s="134">
        <v>2</v>
      </c>
      <c r="L415" s="135">
        <v>0.4</v>
      </c>
      <c r="M415" s="136">
        <v>0.4</v>
      </c>
      <c r="N415" s="124" t="s">
        <v>1300</v>
      </c>
      <c r="O415" s="124" t="s">
        <v>703</v>
      </c>
      <c r="P415" s="134">
        <v>110000000</v>
      </c>
      <c r="Q415" s="135">
        <v>1</v>
      </c>
      <c r="R415" s="137">
        <v>44197</v>
      </c>
      <c r="S415" s="138">
        <v>12</v>
      </c>
      <c r="T415" s="139" t="s">
        <v>129</v>
      </c>
      <c r="U415" s="140">
        <v>1</v>
      </c>
      <c r="V415" s="141">
        <v>1</v>
      </c>
      <c r="W415" s="146" t="s">
        <v>1301</v>
      </c>
      <c r="X415" s="81">
        <f t="shared" si="37"/>
        <v>1</v>
      </c>
      <c r="Y415" s="142">
        <v>0</v>
      </c>
      <c r="Z415" s="142">
        <v>110000000</v>
      </c>
      <c r="AA415" s="74">
        <v>110000000</v>
      </c>
      <c r="AB415" s="74">
        <v>0</v>
      </c>
      <c r="AC415" s="74">
        <v>0</v>
      </c>
      <c r="AD415" s="74">
        <v>110000000</v>
      </c>
      <c r="AE415" s="113">
        <v>103533333</v>
      </c>
      <c r="AF415" s="81">
        <f t="shared" si="38"/>
        <v>0.94121211818181816</v>
      </c>
      <c r="AG415" s="147">
        <v>0</v>
      </c>
      <c r="AH415" s="82" t="s">
        <v>1267</v>
      </c>
      <c r="AI415" s="147">
        <v>0</v>
      </c>
      <c r="AJ415" s="82">
        <v>103533333</v>
      </c>
      <c r="AK415" s="81">
        <f t="shared" si="39"/>
        <v>0.94121211818181816</v>
      </c>
      <c r="AL415" s="144"/>
      <c r="AM415" s="145"/>
    </row>
    <row r="416" spans="1:39" s="47" customFormat="1" ht="12.75" customHeight="1" x14ac:dyDescent="0.3">
      <c r="A416" s="139" t="s">
        <v>1258</v>
      </c>
      <c r="B416" s="124" t="s">
        <v>1259</v>
      </c>
      <c r="C416" s="124" t="s">
        <v>763</v>
      </c>
      <c r="D416" s="133" t="str">
        <f t="shared" si="34"/>
        <v>39</v>
      </c>
      <c r="E416" s="133" t="str">
        <f t="shared" si="35"/>
        <v>3901</v>
      </c>
      <c r="F416" s="124" t="s">
        <v>1296</v>
      </c>
      <c r="G416" s="124" t="s">
        <v>1302</v>
      </c>
      <c r="H416" s="124">
        <v>220</v>
      </c>
      <c r="I416" s="124" t="s">
        <v>1303</v>
      </c>
      <c r="J416" s="124" t="s">
        <v>1304</v>
      </c>
      <c r="K416" s="134">
        <v>1</v>
      </c>
      <c r="L416" s="135">
        <v>0.4</v>
      </c>
      <c r="M416" s="136">
        <v>0.4</v>
      </c>
      <c r="N416" s="124" t="s">
        <v>1305</v>
      </c>
      <c r="O416" s="124" t="s">
        <v>72</v>
      </c>
      <c r="P416" s="134">
        <v>95000000</v>
      </c>
      <c r="Q416" s="135">
        <v>0.4</v>
      </c>
      <c r="R416" s="137">
        <v>44197</v>
      </c>
      <c r="S416" s="138">
        <v>12</v>
      </c>
      <c r="T416" s="139" t="s">
        <v>129</v>
      </c>
      <c r="U416" s="140">
        <v>0.4</v>
      </c>
      <c r="V416" s="141">
        <v>0.4</v>
      </c>
      <c r="W416" s="146" t="s">
        <v>1306</v>
      </c>
      <c r="X416" s="81">
        <f t="shared" si="37"/>
        <v>1</v>
      </c>
      <c r="Y416" s="142">
        <v>0</v>
      </c>
      <c r="Z416" s="142">
        <v>95000000</v>
      </c>
      <c r="AA416" s="74">
        <v>95000000</v>
      </c>
      <c r="AB416" s="74">
        <v>0</v>
      </c>
      <c r="AC416" s="74">
        <v>0</v>
      </c>
      <c r="AD416" s="74">
        <v>95000000</v>
      </c>
      <c r="AE416" s="113">
        <v>76446267</v>
      </c>
      <c r="AF416" s="81">
        <f t="shared" si="38"/>
        <v>0.80469754736842103</v>
      </c>
      <c r="AG416" s="147">
        <v>0</v>
      </c>
      <c r="AH416" s="82" t="s">
        <v>1267</v>
      </c>
      <c r="AI416" s="147">
        <v>0</v>
      </c>
      <c r="AJ416" s="82">
        <v>76446267</v>
      </c>
      <c r="AK416" s="81">
        <f t="shared" si="39"/>
        <v>0.80469754736842103</v>
      </c>
      <c r="AL416" s="144"/>
      <c r="AM416" s="145"/>
    </row>
    <row r="417" spans="1:39" ht="12.75" customHeight="1" x14ac:dyDescent="0.3">
      <c r="A417" s="139" t="s">
        <v>1258</v>
      </c>
      <c r="B417" s="124" t="s">
        <v>1259</v>
      </c>
      <c r="C417" s="124" t="s">
        <v>763</v>
      </c>
      <c r="D417" s="133" t="str">
        <f t="shared" si="34"/>
        <v>39</v>
      </c>
      <c r="E417" s="133" t="str">
        <f t="shared" si="35"/>
        <v>3904</v>
      </c>
      <c r="F417" s="124" t="s">
        <v>1268</v>
      </c>
      <c r="G417" s="124" t="s">
        <v>1307</v>
      </c>
      <c r="H417" s="124">
        <v>221</v>
      </c>
      <c r="I417" s="124" t="s">
        <v>1308</v>
      </c>
      <c r="J417" s="124" t="s">
        <v>1309</v>
      </c>
      <c r="K417" s="134">
        <v>8</v>
      </c>
      <c r="L417" s="135">
        <v>3</v>
      </c>
      <c r="M417" s="136">
        <v>3</v>
      </c>
      <c r="N417" s="124" t="s">
        <v>1310</v>
      </c>
      <c r="O417" s="124" t="s">
        <v>72</v>
      </c>
      <c r="P417" s="134">
        <v>255000000</v>
      </c>
      <c r="Q417" s="135">
        <v>1</v>
      </c>
      <c r="R417" s="137">
        <v>44197</v>
      </c>
      <c r="S417" s="138">
        <v>12</v>
      </c>
      <c r="T417" s="139" t="s">
        <v>129</v>
      </c>
      <c r="U417" s="140">
        <v>1</v>
      </c>
      <c r="V417" s="79">
        <v>1</v>
      </c>
      <c r="W417" s="102" t="s">
        <v>1311</v>
      </c>
      <c r="X417" s="81">
        <f t="shared" si="37"/>
        <v>1</v>
      </c>
      <c r="Y417" s="74">
        <v>0</v>
      </c>
      <c r="Z417" s="74">
        <v>255000000</v>
      </c>
      <c r="AA417" s="74">
        <v>255000000</v>
      </c>
      <c r="AB417" s="74">
        <v>0</v>
      </c>
      <c r="AC417" s="74">
        <v>0</v>
      </c>
      <c r="AD417" s="74">
        <v>255000000</v>
      </c>
      <c r="AE417" s="113">
        <v>254193999</v>
      </c>
      <c r="AF417" s="81">
        <f t="shared" si="38"/>
        <v>0.99683921176470591</v>
      </c>
      <c r="AG417" s="82">
        <v>0</v>
      </c>
      <c r="AH417" s="82" t="s">
        <v>1267</v>
      </c>
      <c r="AI417" s="82">
        <v>0</v>
      </c>
      <c r="AJ417" s="83">
        <f t="shared" si="36"/>
        <v>254193999</v>
      </c>
      <c r="AK417" s="81">
        <f t="shared" si="39"/>
        <v>0.99683921176470591</v>
      </c>
      <c r="AL417" s="85"/>
      <c r="AM417" s="84"/>
    </row>
    <row r="418" spans="1:39" ht="12.75" customHeight="1" x14ac:dyDescent="0.3">
      <c r="A418" s="71" t="s">
        <v>1312</v>
      </c>
      <c r="B418" s="72" t="s">
        <v>1313</v>
      </c>
      <c r="C418" s="72" t="s">
        <v>137</v>
      </c>
      <c r="D418" s="73" t="str">
        <f t="shared" si="34"/>
        <v>41</v>
      </c>
      <c r="E418" s="73" t="str">
        <f t="shared" si="35"/>
        <v>4102</v>
      </c>
      <c r="F418" s="72" t="s">
        <v>1314</v>
      </c>
      <c r="G418" s="72" t="s">
        <v>1315</v>
      </c>
      <c r="H418" s="72">
        <v>5</v>
      </c>
      <c r="I418" s="72" t="s">
        <v>1316</v>
      </c>
      <c r="J418" s="72" t="s">
        <v>1317</v>
      </c>
      <c r="K418" s="74">
        <v>2500</v>
      </c>
      <c r="L418" s="75">
        <v>1255</v>
      </c>
      <c r="M418" s="76">
        <v>1255</v>
      </c>
      <c r="N418" s="72" t="s">
        <v>1318</v>
      </c>
      <c r="O418" s="72" t="s">
        <v>72</v>
      </c>
      <c r="P418" s="74">
        <v>20794631</v>
      </c>
      <c r="Q418" s="75">
        <v>1</v>
      </c>
      <c r="R418" s="77">
        <v>44197</v>
      </c>
      <c r="S418" s="78">
        <v>12</v>
      </c>
      <c r="T418" s="71" t="s">
        <v>1319</v>
      </c>
      <c r="U418" s="79">
        <v>1</v>
      </c>
      <c r="V418" s="148">
        <v>1</v>
      </c>
      <c r="W418" s="149" t="s">
        <v>1320</v>
      </c>
      <c r="X418" s="81">
        <f t="shared" si="37"/>
        <v>1</v>
      </c>
      <c r="Y418" s="74">
        <v>0</v>
      </c>
      <c r="Z418" s="74">
        <v>120794631</v>
      </c>
      <c r="AA418" s="74">
        <v>20794631</v>
      </c>
      <c r="AB418" s="74">
        <v>0</v>
      </c>
      <c r="AC418" s="74">
        <v>0</v>
      </c>
      <c r="AD418" s="74">
        <v>20794631</v>
      </c>
      <c r="AE418" s="113">
        <v>39370001</v>
      </c>
      <c r="AF418" s="81">
        <f t="shared" si="38"/>
        <v>1.8932772117956793</v>
      </c>
      <c r="AG418" s="82"/>
      <c r="AH418" s="82"/>
      <c r="AI418" s="82"/>
      <c r="AJ418" s="150">
        <f t="shared" si="36"/>
        <v>39370001</v>
      </c>
      <c r="AK418" s="81">
        <f t="shared" si="39"/>
        <v>1.8932772117956793</v>
      </c>
      <c r="AL418" s="84"/>
      <c r="AM418" s="85"/>
    </row>
    <row r="419" spans="1:39" ht="12.75" customHeight="1" x14ac:dyDescent="0.3">
      <c r="A419" s="71" t="s">
        <v>1312</v>
      </c>
      <c r="B419" s="72" t="s">
        <v>1313</v>
      </c>
      <c r="C419" s="72" t="s">
        <v>137</v>
      </c>
      <c r="D419" s="73" t="str">
        <f t="shared" si="34"/>
        <v>41</v>
      </c>
      <c r="E419" s="73" t="str">
        <f t="shared" si="35"/>
        <v>4102</v>
      </c>
      <c r="F419" s="72" t="s">
        <v>1314</v>
      </c>
      <c r="G419" s="72" t="s">
        <v>1315</v>
      </c>
      <c r="H419" s="72">
        <v>5</v>
      </c>
      <c r="I419" s="72" t="s">
        <v>1316</v>
      </c>
      <c r="J419" s="72" t="s">
        <v>1317</v>
      </c>
      <c r="K419" s="74">
        <v>2500</v>
      </c>
      <c r="L419" s="75">
        <v>1255</v>
      </c>
      <c r="M419" s="76">
        <v>1255</v>
      </c>
      <c r="N419" s="72" t="s">
        <v>1321</v>
      </c>
      <c r="O419" s="72" t="s">
        <v>72</v>
      </c>
      <c r="P419" s="74">
        <v>100000000</v>
      </c>
      <c r="Q419" s="75">
        <v>1</v>
      </c>
      <c r="R419" s="77">
        <v>44197</v>
      </c>
      <c r="S419" s="78">
        <v>12</v>
      </c>
      <c r="T419" s="71" t="s">
        <v>1319</v>
      </c>
      <c r="U419" s="79">
        <v>1</v>
      </c>
      <c r="V419" s="148">
        <v>1</v>
      </c>
      <c r="W419" s="149" t="s">
        <v>1320</v>
      </c>
      <c r="X419" s="81">
        <f t="shared" si="37"/>
        <v>1</v>
      </c>
      <c r="Y419" s="74">
        <v>0</v>
      </c>
      <c r="Z419" s="74">
        <v>120794631</v>
      </c>
      <c r="AA419" s="74">
        <v>100000000</v>
      </c>
      <c r="AB419" s="74">
        <v>0</v>
      </c>
      <c r="AC419" s="74">
        <v>0</v>
      </c>
      <c r="AD419" s="74">
        <v>100000000</v>
      </c>
      <c r="AE419" s="113">
        <v>92780198</v>
      </c>
      <c r="AF419" s="81">
        <f t="shared" si="38"/>
        <v>0.92780198000000003</v>
      </c>
      <c r="AG419" s="82"/>
      <c r="AH419" s="82"/>
      <c r="AI419" s="82"/>
      <c r="AJ419" s="150">
        <f t="shared" si="36"/>
        <v>92780198</v>
      </c>
      <c r="AK419" s="81">
        <f t="shared" si="39"/>
        <v>0.92780198000000003</v>
      </c>
      <c r="AL419" s="84"/>
      <c r="AM419" s="85"/>
    </row>
    <row r="420" spans="1:39" ht="12.75" customHeight="1" x14ac:dyDescent="0.3">
      <c r="A420" s="71" t="s">
        <v>1312</v>
      </c>
      <c r="B420" s="72" t="s">
        <v>1313</v>
      </c>
      <c r="C420" s="72" t="s">
        <v>137</v>
      </c>
      <c r="D420" s="73" t="str">
        <f t="shared" si="34"/>
        <v>41</v>
      </c>
      <c r="E420" s="73" t="str">
        <f t="shared" si="35"/>
        <v>4102</v>
      </c>
      <c r="F420" s="72" t="s">
        <v>1314</v>
      </c>
      <c r="G420" s="72" t="s">
        <v>1322</v>
      </c>
      <c r="H420" s="72">
        <v>6</v>
      </c>
      <c r="I420" s="72" t="s">
        <v>1323</v>
      </c>
      <c r="J420" s="72" t="s">
        <v>1324</v>
      </c>
      <c r="K420" s="74">
        <v>50</v>
      </c>
      <c r="L420" s="75">
        <v>10</v>
      </c>
      <c r="M420" s="76">
        <v>15</v>
      </c>
      <c r="N420" s="72" t="s">
        <v>1325</v>
      </c>
      <c r="O420" s="72" t="s">
        <v>72</v>
      </c>
      <c r="P420" s="74">
        <v>1218010681</v>
      </c>
      <c r="Q420" s="75">
        <v>1</v>
      </c>
      <c r="R420" s="77">
        <v>44197</v>
      </c>
      <c r="S420" s="78">
        <v>12</v>
      </c>
      <c r="T420" s="71" t="s">
        <v>1319</v>
      </c>
      <c r="U420" s="79">
        <v>1</v>
      </c>
      <c r="V420" s="148">
        <v>1</v>
      </c>
      <c r="W420" s="149" t="s">
        <v>1326</v>
      </c>
      <c r="X420" s="81">
        <f t="shared" si="37"/>
        <v>1</v>
      </c>
      <c r="Y420" s="74">
        <v>0</v>
      </c>
      <c r="Z420" s="74">
        <v>1248010681</v>
      </c>
      <c r="AA420" s="74">
        <v>1218010681</v>
      </c>
      <c r="AB420" s="74">
        <v>0</v>
      </c>
      <c r="AC420" s="74">
        <v>0</v>
      </c>
      <c r="AD420" s="74">
        <v>1218010681</v>
      </c>
      <c r="AE420" s="113">
        <v>480319516</v>
      </c>
      <c r="AF420" s="81">
        <f t="shared" si="38"/>
        <v>0.3943475402084754</v>
      </c>
      <c r="AG420" s="82"/>
      <c r="AH420" s="82"/>
      <c r="AI420" s="82"/>
      <c r="AJ420" s="150">
        <f t="shared" si="36"/>
        <v>480319516</v>
      </c>
      <c r="AK420" s="81">
        <f t="shared" si="39"/>
        <v>0.3943475402084754</v>
      </c>
      <c r="AL420" s="84"/>
      <c r="AM420" s="85"/>
    </row>
    <row r="421" spans="1:39" ht="12.75" customHeight="1" x14ac:dyDescent="0.3">
      <c r="A421" s="71" t="s">
        <v>1312</v>
      </c>
      <c r="B421" s="72" t="s">
        <v>1313</v>
      </c>
      <c r="C421" s="72" t="s">
        <v>137</v>
      </c>
      <c r="D421" s="73" t="str">
        <f t="shared" si="34"/>
        <v>41</v>
      </c>
      <c r="E421" s="73" t="str">
        <f t="shared" si="35"/>
        <v>4102</v>
      </c>
      <c r="F421" s="72" t="s">
        <v>1314</v>
      </c>
      <c r="G421" s="72" t="s">
        <v>1322</v>
      </c>
      <c r="H421" s="72">
        <v>6</v>
      </c>
      <c r="I421" s="72" t="s">
        <v>1323</v>
      </c>
      <c r="J421" s="72" t="s">
        <v>1324</v>
      </c>
      <c r="K421" s="74">
        <v>50</v>
      </c>
      <c r="L421" s="75">
        <v>10</v>
      </c>
      <c r="M421" s="76">
        <v>15</v>
      </c>
      <c r="N421" s="72" t="s">
        <v>1327</v>
      </c>
      <c r="O421" s="72" t="s">
        <v>72</v>
      </c>
      <c r="P421" s="74">
        <v>30000000</v>
      </c>
      <c r="Q421" s="75">
        <v>1</v>
      </c>
      <c r="R421" s="77">
        <v>44197</v>
      </c>
      <c r="S421" s="78">
        <v>12</v>
      </c>
      <c r="T421" s="71" t="s">
        <v>1319</v>
      </c>
      <c r="U421" s="79">
        <v>1</v>
      </c>
      <c r="V421" s="148">
        <v>1</v>
      </c>
      <c r="W421" s="149" t="s">
        <v>1326</v>
      </c>
      <c r="X421" s="81">
        <f t="shared" si="37"/>
        <v>1</v>
      </c>
      <c r="Y421" s="74">
        <v>0</v>
      </c>
      <c r="Z421" s="74">
        <v>1248010681</v>
      </c>
      <c r="AA421" s="74">
        <v>30000000</v>
      </c>
      <c r="AB421" s="74">
        <v>0</v>
      </c>
      <c r="AC421" s="74">
        <v>0</v>
      </c>
      <c r="AD421" s="74">
        <v>30000000</v>
      </c>
      <c r="AE421" s="113">
        <v>25847800</v>
      </c>
      <c r="AF421" s="81">
        <f t="shared" si="38"/>
        <v>0.86159333333333332</v>
      </c>
      <c r="AG421" s="82"/>
      <c r="AH421" s="82"/>
      <c r="AI421" s="82"/>
      <c r="AJ421" s="150">
        <f t="shared" si="36"/>
        <v>25847800</v>
      </c>
      <c r="AK421" s="81">
        <f t="shared" si="39"/>
        <v>0.86159333333333332</v>
      </c>
      <c r="AL421" s="84"/>
      <c r="AM421" s="85"/>
    </row>
    <row r="422" spans="1:39" ht="12.75" customHeight="1" x14ac:dyDescent="0.3">
      <c r="A422" s="71" t="s">
        <v>1312</v>
      </c>
      <c r="B422" s="72" t="s">
        <v>1313</v>
      </c>
      <c r="C422" s="72" t="s">
        <v>137</v>
      </c>
      <c r="D422" s="73" t="str">
        <f t="shared" si="34"/>
        <v>41</v>
      </c>
      <c r="E422" s="73" t="str">
        <f t="shared" si="35"/>
        <v>4103</v>
      </c>
      <c r="F422" s="72" t="s">
        <v>1328</v>
      </c>
      <c r="G422" s="72" t="s">
        <v>1329</v>
      </c>
      <c r="H422" s="72">
        <v>7</v>
      </c>
      <c r="I422" s="72" t="s">
        <v>1330</v>
      </c>
      <c r="J422" s="72" t="s">
        <v>1331</v>
      </c>
      <c r="K422" s="74">
        <v>12000</v>
      </c>
      <c r="L422" s="75">
        <v>12000</v>
      </c>
      <c r="M422" s="76">
        <v>26000</v>
      </c>
      <c r="N422" s="72" t="s">
        <v>1332</v>
      </c>
      <c r="O422" s="72" t="s">
        <v>72</v>
      </c>
      <c r="P422" s="74">
        <v>71000000</v>
      </c>
      <c r="Q422" s="75">
        <v>1</v>
      </c>
      <c r="R422" s="77">
        <v>44197</v>
      </c>
      <c r="S422" s="78">
        <v>12</v>
      </c>
      <c r="T422" s="71" t="s">
        <v>1333</v>
      </c>
      <c r="U422" s="79">
        <v>1</v>
      </c>
      <c r="V422" s="148">
        <v>1</v>
      </c>
      <c r="W422" s="149" t="s">
        <v>1334</v>
      </c>
      <c r="X422" s="81">
        <f t="shared" si="37"/>
        <v>1</v>
      </c>
      <c r="Y422" s="74">
        <v>0</v>
      </c>
      <c r="Z422" s="74">
        <v>2040858520</v>
      </c>
      <c r="AA422" s="74">
        <v>36413000</v>
      </c>
      <c r="AB422" s="74">
        <v>0</v>
      </c>
      <c r="AC422" s="74">
        <v>0</v>
      </c>
      <c r="AD422" s="74">
        <v>36413000</v>
      </c>
      <c r="AE422" s="113">
        <v>0</v>
      </c>
      <c r="AF422" s="81">
        <f t="shared" si="38"/>
        <v>0</v>
      </c>
      <c r="AG422" s="82"/>
      <c r="AH422" s="82"/>
      <c r="AI422" s="82"/>
      <c r="AJ422" s="150">
        <f t="shared" si="36"/>
        <v>0</v>
      </c>
      <c r="AK422" s="81">
        <f t="shared" si="39"/>
        <v>0</v>
      </c>
      <c r="AL422" s="84"/>
      <c r="AM422" s="85"/>
    </row>
    <row r="423" spans="1:39" ht="12.75" customHeight="1" x14ac:dyDescent="0.3">
      <c r="A423" s="71" t="s">
        <v>1312</v>
      </c>
      <c r="B423" s="72" t="s">
        <v>1313</v>
      </c>
      <c r="C423" s="72" t="s">
        <v>137</v>
      </c>
      <c r="D423" s="73" t="str">
        <f t="shared" si="34"/>
        <v>41</v>
      </c>
      <c r="E423" s="73" t="str">
        <f t="shared" si="35"/>
        <v>4103</v>
      </c>
      <c r="F423" s="72" t="s">
        <v>1328</v>
      </c>
      <c r="G423" s="72" t="s">
        <v>1329</v>
      </c>
      <c r="H423" s="72">
        <v>7</v>
      </c>
      <c r="I423" s="72" t="s">
        <v>1330</v>
      </c>
      <c r="J423" s="72" t="s">
        <v>1331</v>
      </c>
      <c r="K423" s="74">
        <v>12000</v>
      </c>
      <c r="L423" s="75">
        <v>12000</v>
      </c>
      <c r="M423" s="76">
        <v>26000</v>
      </c>
      <c r="N423" s="72" t="s">
        <v>1335</v>
      </c>
      <c r="O423" s="72" t="s">
        <v>72</v>
      </c>
      <c r="P423" s="74">
        <v>1969000000</v>
      </c>
      <c r="Q423" s="75">
        <v>2</v>
      </c>
      <c r="R423" s="77">
        <v>44197</v>
      </c>
      <c r="S423" s="78">
        <v>12</v>
      </c>
      <c r="T423" s="71" t="s">
        <v>1333</v>
      </c>
      <c r="U423" s="79">
        <v>2</v>
      </c>
      <c r="V423" s="148">
        <v>2</v>
      </c>
      <c r="W423" s="149" t="s">
        <v>1334</v>
      </c>
      <c r="X423" s="81">
        <f t="shared" si="37"/>
        <v>1</v>
      </c>
      <c r="Y423" s="74">
        <v>0</v>
      </c>
      <c r="Z423" s="74">
        <v>2040858520</v>
      </c>
      <c r="AA423" s="74">
        <v>1889000000</v>
      </c>
      <c r="AB423" s="74">
        <v>0</v>
      </c>
      <c r="AC423" s="74">
        <v>0</v>
      </c>
      <c r="AD423" s="74">
        <v>1889000000</v>
      </c>
      <c r="AE423" s="113">
        <f>1349905376+605397100</f>
        <v>1955302476</v>
      </c>
      <c r="AF423" s="81">
        <f t="shared" si="38"/>
        <v>1.0350992461619906</v>
      </c>
      <c r="AG423" s="151">
        <v>1095000000</v>
      </c>
      <c r="AH423" s="152" t="s">
        <v>1336</v>
      </c>
      <c r="AI423" s="82"/>
      <c r="AJ423" s="150">
        <f t="shared" si="36"/>
        <v>3050302476</v>
      </c>
      <c r="AK423" s="81">
        <f t="shared" si="39"/>
        <v>1.6147710301746956</v>
      </c>
      <c r="AL423" s="84"/>
      <c r="AM423" s="85"/>
    </row>
    <row r="424" spans="1:39" ht="12.75" customHeight="1" x14ac:dyDescent="0.3">
      <c r="A424" s="71" t="s">
        <v>1312</v>
      </c>
      <c r="B424" s="72" t="s">
        <v>1313</v>
      </c>
      <c r="C424" s="72" t="s">
        <v>137</v>
      </c>
      <c r="D424" s="73" t="str">
        <f t="shared" si="34"/>
        <v>41</v>
      </c>
      <c r="E424" s="73" t="str">
        <f t="shared" si="35"/>
        <v>4103</v>
      </c>
      <c r="F424" s="72" t="s">
        <v>1328</v>
      </c>
      <c r="G424" s="72" t="s">
        <v>1329</v>
      </c>
      <c r="H424" s="72">
        <v>7</v>
      </c>
      <c r="I424" s="72" t="s">
        <v>1330</v>
      </c>
      <c r="J424" s="72" t="s">
        <v>1331</v>
      </c>
      <c r="K424" s="74">
        <v>12000</v>
      </c>
      <c r="L424" s="75">
        <v>12000</v>
      </c>
      <c r="M424" s="76">
        <v>26000</v>
      </c>
      <c r="N424" s="72" t="s">
        <v>1337</v>
      </c>
      <c r="O424" s="72" t="s">
        <v>72</v>
      </c>
      <c r="P424" s="74">
        <v>160000000</v>
      </c>
      <c r="Q424" s="75">
        <v>1</v>
      </c>
      <c r="R424" s="77">
        <v>44197</v>
      </c>
      <c r="S424" s="78">
        <v>12</v>
      </c>
      <c r="T424" s="71" t="s">
        <v>1333</v>
      </c>
      <c r="U424" s="79">
        <v>1</v>
      </c>
      <c r="V424" s="148">
        <v>1</v>
      </c>
      <c r="W424" s="149" t="s">
        <v>1334</v>
      </c>
      <c r="X424" s="81">
        <f t="shared" si="37"/>
        <v>1</v>
      </c>
      <c r="Y424" s="74">
        <v>0</v>
      </c>
      <c r="Z424" s="74">
        <v>2040858520</v>
      </c>
      <c r="AA424" s="74">
        <v>115445520</v>
      </c>
      <c r="AB424" s="74">
        <v>0</v>
      </c>
      <c r="AC424" s="74">
        <v>0</v>
      </c>
      <c r="AD424" s="74">
        <v>115445520</v>
      </c>
      <c r="AE424" s="113">
        <v>80019998</v>
      </c>
      <c r="AF424" s="81">
        <f t="shared" si="38"/>
        <v>0.69314078190301365</v>
      </c>
      <c r="AG424" s="82"/>
      <c r="AH424" s="82"/>
      <c r="AI424" s="82"/>
      <c r="AJ424" s="150">
        <f t="shared" si="36"/>
        <v>80019998</v>
      </c>
      <c r="AK424" s="81">
        <f t="shared" si="39"/>
        <v>0.69314078190301365</v>
      </c>
      <c r="AL424" s="84"/>
      <c r="AM424" s="85"/>
    </row>
    <row r="425" spans="1:39" ht="12.75" customHeight="1" x14ac:dyDescent="0.3">
      <c r="A425" s="71" t="s">
        <v>1312</v>
      </c>
      <c r="B425" s="72" t="s">
        <v>1313</v>
      </c>
      <c r="C425" s="72" t="s">
        <v>137</v>
      </c>
      <c r="D425" s="73" t="str">
        <f t="shared" si="34"/>
        <v>41</v>
      </c>
      <c r="E425" s="73" t="str">
        <f t="shared" si="35"/>
        <v>4102</v>
      </c>
      <c r="F425" s="72" t="s">
        <v>1338</v>
      </c>
      <c r="G425" s="72" t="s">
        <v>1339</v>
      </c>
      <c r="H425" s="72">
        <v>63</v>
      </c>
      <c r="I425" s="72" t="s">
        <v>1340</v>
      </c>
      <c r="J425" s="72" t="s">
        <v>1341</v>
      </c>
      <c r="K425" s="74">
        <v>4686</v>
      </c>
      <c r="L425" s="75">
        <v>3000</v>
      </c>
      <c r="M425" s="76">
        <v>0</v>
      </c>
      <c r="N425" s="72" t="s">
        <v>1342</v>
      </c>
      <c r="O425" s="72" t="s">
        <v>72</v>
      </c>
      <c r="P425" s="74">
        <v>2516000000</v>
      </c>
      <c r="Q425" s="75">
        <v>4</v>
      </c>
      <c r="R425" s="77">
        <v>44197</v>
      </c>
      <c r="S425" s="78">
        <v>12</v>
      </c>
      <c r="T425" s="71" t="s">
        <v>1333</v>
      </c>
      <c r="U425" s="79">
        <v>4</v>
      </c>
      <c r="V425" s="148">
        <v>0</v>
      </c>
      <c r="W425" s="80" t="s">
        <v>1343</v>
      </c>
      <c r="X425" s="81">
        <f t="shared" si="37"/>
        <v>0</v>
      </c>
      <c r="Y425" s="74">
        <v>0</v>
      </c>
      <c r="Z425" s="74">
        <v>90000000</v>
      </c>
      <c r="AA425" s="74">
        <v>90000000</v>
      </c>
      <c r="AB425" s="74">
        <v>0</v>
      </c>
      <c r="AC425" s="74">
        <v>0</v>
      </c>
      <c r="AD425" s="74">
        <v>90000000</v>
      </c>
      <c r="AE425" s="113">
        <v>0</v>
      </c>
      <c r="AF425" s="81">
        <f t="shared" si="38"/>
        <v>0</v>
      </c>
      <c r="AG425" s="82"/>
      <c r="AH425" s="82"/>
      <c r="AI425" s="82"/>
      <c r="AJ425" s="150">
        <f t="shared" si="36"/>
        <v>0</v>
      </c>
      <c r="AK425" s="81">
        <f t="shared" si="39"/>
        <v>0</v>
      </c>
      <c r="AL425" s="84"/>
      <c r="AM425" s="85"/>
    </row>
    <row r="426" spans="1:39" ht="12.75" customHeight="1" x14ac:dyDescent="0.3">
      <c r="A426" s="71" t="s">
        <v>1312</v>
      </c>
      <c r="B426" s="72" t="s">
        <v>1313</v>
      </c>
      <c r="C426" s="72" t="s">
        <v>137</v>
      </c>
      <c r="D426" s="73" t="str">
        <f t="shared" si="34"/>
        <v>41</v>
      </c>
      <c r="E426" s="73" t="str">
        <f t="shared" si="35"/>
        <v>4102</v>
      </c>
      <c r="F426" s="72" t="s">
        <v>1338</v>
      </c>
      <c r="G426" s="72" t="s">
        <v>1339</v>
      </c>
      <c r="H426" s="72">
        <v>70</v>
      </c>
      <c r="I426" s="72" t="s">
        <v>1344</v>
      </c>
      <c r="J426" s="72" t="s">
        <v>1345</v>
      </c>
      <c r="K426" s="74">
        <v>4000</v>
      </c>
      <c r="L426" s="75">
        <v>2000</v>
      </c>
      <c r="M426" s="76">
        <v>0</v>
      </c>
      <c r="N426" s="72" t="s">
        <v>1346</v>
      </c>
      <c r="O426" s="72" t="s">
        <v>72</v>
      </c>
      <c r="P426" s="74">
        <v>1258000000</v>
      </c>
      <c r="Q426" s="75">
        <v>2</v>
      </c>
      <c r="R426" s="77">
        <v>44197</v>
      </c>
      <c r="S426" s="78">
        <v>12</v>
      </c>
      <c r="T426" s="71" t="s">
        <v>1347</v>
      </c>
      <c r="U426" s="79">
        <v>2</v>
      </c>
      <c r="V426" s="148">
        <v>0</v>
      </c>
      <c r="W426" s="149" t="s">
        <v>1348</v>
      </c>
      <c r="X426" s="81">
        <f t="shared" si="37"/>
        <v>0</v>
      </c>
      <c r="Y426" s="74">
        <v>0</v>
      </c>
      <c r="Z426" s="74">
        <v>69141480</v>
      </c>
      <c r="AA426" s="74">
        <v>11804000</v>
      </c>
      <c r="AB426" s="74">
        <v>0</v>
      </c>
      <c r="AC426" s="74">
        <v>0</v>
      </c>
      <c r="AD426" s="74">
        <v>11804000</v>
      </c>
      <c r="AE426" s="113">
        <v>0</v>
      </c>
      <c r="AF426" s="81">
        <f t="shared" si="38"/>
        <v>0</v>
      </c>
      <c r="AG426" s="82"/>
      <c r="AH426" s="82"/>
      <c r="AI426" s="82"/>
      <c r="AJ426" s="150">
        <f>AE426+AG426+AI426</f>
        <v>0</v>
      </c>
      <c r="AK426" s="81">
        <f t="shared" si="39"/>
        <v>0</v>
      </c>
      <c r="AL426" s="84"/>
      <c r="AM426" s="85"/>
    </row>
    <row r="427" spans="1:39" ht="12.75" customHeight="1" x14ac:dyDescent="0.3">
      <c r="A427" s="71" t="s">
        <v>1312</v>
      </c>
      <c r="B427" s="72" t="s">
        <v>1313</v>
      </c>
      <c r="C427" s="72" t="s">
        <v>137</v>
      </c>
      <c r="D427" s="73" t="str">
        <f t="shared" si="34"/>
        <v>41</v>
      </c>
      <c r="E427" s="73" t="str">
        <f t="shared" si="35"/>
        <v>4102</v>
      </c>
      <c r="F427" s="72" t="s">
        <v>1338</v>
      </c>
      <c r="G427" s="72" t="s">
        <v>1339</v>
      </c>
      <c r="H427" s="72">
        <v>70</v>
      </c>
      <c r="I427" s="72" t="s">
        <v>1344</v>
      </c>
      <c r="J427" s="72" t="s">
        <v>1345</v>
      </c>
      <c r="K427" s="74">
        <v>4000</v>
      </c>
      <c r="L427" s="75">
        <v>2000</v>
      </c>
      <c r="M427" s="76">
        <v>0</v>
      </c>
      <c r="N427" s="72" t="s">
        <v>1349</v>
      </c>
      <c r="O427" s="72" t="s">
        <v>72</v>
      </c>
      <c r="P427" s="74">
        <v>65000000</v>
      </c>
      <c r="Q427" s="75">
        <v>2</v>
      </c>
      <c r="R427" s="77">
        <v>44197</v>
      </c>
      <c r="S427" s="78">
        <v>12</v>
      </c>
      <c r="T427" s="71" t="s">
        <v>1333</v>
      </c>
      <c r="U427" s="79">
        <v>2</v>
      </c>
      <c r="V427" s="148">
        <v>0</v>
      </c>
      <c r="W427" s="149" t="s">
        <v>1350</v>
      </c>
      <c r="X427" s="81">
        <f t="shared" si="37"/>
        <v>0</v>
      </c>
      <c r="Y427" s="74">
        <v>0</v>
      </c>
      <c r="Z427" s="74">
        <v>69141480</v>
      </c>
      <c r="AA427" s="74">
        <v>57337480</v>
      </c>
      <c r="AB427" s="74">
        <v>0</v>
      </c>
      <c r="AC427" s="74">
        <v>0</v>
      </c>
      <c r="AD427" s="74">
        <v>57337480</v>
      </c>
      <c r="AE427" s="113">
        <v>0</v>
      </c>
      <c r="AF427" s="81">
        <f t="shared" si="38"/>
        <v>0</v>
      </c>
      <c r="AG427" s="82"/>
      <c r="AH427" s="82"/>
      <c r="AI427" s="82"/>
      <c r="AJ427" s="150">
        <f>AE427+AG427+AI427</f>
        <v>0</v>
      </c>
      <c r="AK427" s="81">
        <f t="shared" si="39"/>
        <v>0</v>
      </c>
      <c r="AL427" s="84"/>
      <c r="AM427" s="85"/>
    </row>
    <row r="428" spans="1:39" ht="12.75" customHeight="1" x14ac:dyDescent="0.3">
      <c r="A428" s="71" t="s">
        <v>1312</v>
      </c>
      <c r="B428" s="72" t="s">
        <v>1313</v>
      </c>
      <c r="C428" s="72" t="s">
        <v>137</v>
      </c>
      <c r="D428" s="73" t="str">
        <f t="shared" si="34"/>
        <v>41</v>
      </c>
      <c r="E428" s="73" t="str">
        <f t="shared" si="35"/>
        <v>4102</v>
      </c>
      <c r="F428" s="72" t="s">
        <v>1351</v>
      </c>
      <c r="G428" s="72" t="s">
        <v>1352</v>
      </c>
      <c r="H428" s="72">
        <v>88</v>
      </c>
      <c r="I428" s="72" t="s">
        <v>1353</v>
      </c>
      <c r="J428" s="72" t="s">
        <v>1354</v>
      </c>
      <c r="K428" s="74">
        <v>8</v>
      </c>
      <c r="L428" s="75">
        <v>3</v>
      </c>
      <c r="M428" s="76">
        <v>3</v>
      </c>
      <c r="N428" s="72" t="s">
        <v>1355</v>
      </c>
      <c r="O428" s="72" t="s">
        <v>72</v>
      </c>
      <c r="P428" s="74">
        <v>80000000</v>
      </c>
      <c r="Q428" s="75">
        <v>4</v>
      </c>
      <c r="R428" s="77">
        <v>44197</v>
      </c>
      <c r="S428" s="78">
        <v>12</v>
      </c>
      <c r="T428" s="71" t="s">
        <v>1319</v>
      </c>
      <c r="U428" s="79">
        <v>4</v>
      </c>
      <c r="V428" s="148">
        <v>4</v>
      </c>
      <c r="W428" s="149" t="s">
        <v>1356</v>
      </c>
      <c r="X428" s="81">
        <f t="shared" si="37"/>
        <v>1</v>
      </c>
      <c r="Y428" s="74">
        <v>0</v>
      </c>
      <c r="Z428" s="74">
        <v>68700000</v>
      </c>
      <c r="AA428" s="74">
        <v>68700000</v>
      </c>
      <c r="AB428" s="74">
        <v>0</v>
      </c>
      <c r="AC428" s="74">
        <v>0</v>
      </c>
      <c r="AD428" s="74">
        <v>68700000</v>
      </c>
      <c r="AE428" s="113">
        <v>68699050</v>
      </c>
      <c r="AF428" s="81">
        <f t="shared" si="38"/>
        <v>0.99998617176128091</v>
      </c>
      <c r="AG428" s="82"/>
      <c r="AH428" s="82"/>
      <c r="AI428" s="82"/>
      <c r="AJ428" s="150">
        <f t="shared" si="36"/>
        <v>68699050</v>
      </c>
      <c r="AK428" s="81">
        <f t="shared" si="39"/>
        <v>0.99998617176128091</v>
      </c>
      <c r="AL428" s="84"/>
      <c r="AM428" s="85"/>
    </row>
    <row r="429" spans="1:39" ht="12.75" customHeight="1" x14ac:dyDescent="0.3">
      <c r="A429" s="71" t="s">
        <v>1312</v>
      </c>
      <c r="B429" s="72" t="s">
        <v>1313</v>
      </c>
      <c r="C429" s="72" t="s">
        <v>137</v>
      </c>
      <c r="D429" s="73" t="str">
        <f t="shared" si="34"/>
        <v>41</v>
      </c>
      <c r="E429" s="73" t="str">
        <f t="shared" si="35"/>
        <v>4102</v>
      </c>
      <c r="F429" s="72" t="s">
        <v>1357</v>
      </c>
      <c r="G429" s="72" t="s">
        <v>1358</v>
      </c>
      <c r="H429" s="72">
        <v>89</v>
      </c>
      <c r="I429" s="72" t="s">
        <v>1359</v>
      </c>
      <c r="J429" s="72" t="s">
        <v>1360</v>
      </c>
      <c r="K429" s="74">
        <v>116</v>
      </c>
      <c r="L429" s="75">
        <v>31</v>
      </c>
      <c r="M429" s="76">
        <v>31</v>
      </c>
      <c r="N429" s="72" t="s">
        <v>1361</v>
      </c>
      <c r="O429" s="72" t="s">
        <v>72</v>
      </c>
      <c r="P429" s="74">
        <v>30000000</v>
      </c>
      <c r="Q429" s="75">
        <v>116</v>
      </c>
      <c r="R429" s="77">
        <v>44197</v>
      </c>
      <c r="S429" s="78">
        <v>12</v>
      </c>
      <c r="T429" s="71" t="s">
        <v>1319</v>
      </c>
      <c r="U429" s="79">
        <v>116</v>
      </c>
      <c r="V429" s="148">
        <v>51</v>
      </c>
      <c r="W429" s="149" t="s">
        <v>1320</v>
      </c>
      <c r="X429" s="81">
        <f t="shared" si="37"/>
        <v>0.43965517241379309</v>
      </c>
      <c r="Y429" s="74">
        <v>0</v>
      </c>
      <c r="Z429" s="74">
        <v>30000000</v>
      </c>
      <c r="AA429" s="74">
        <v>30000000</v>
      </c>
      <c r="AB429" s="74">
        <v>0</v>
      </c>
      <c r="AC429" s="74">
        <v>0</v>
      </c>
      <c r="AD429" s="74">
        <v>30000000</v>
      </c>
      <c r="AE429" s="113">
        <v>30000000</v>
      </c>
      <c r="AF429" s="81">
        <f t="shared" si="38"/>
        <v>1</v>
      </c>
      <c r="AG429" s="82"/>
      <c r="AH429" s="82"/>
      <c r="AI429" s="82"/>
      <c r="AJ429" s="150">
        <f t="shared" si="36"/>
        <v>30000000</v>
      </c>
      <c r="AK429" s="81">
        <f t="shared" si="39"/>
        <v>1</v>
      </c>
      <c r="AL429" s="84"/>
      <c r="AM429" s="85"/>
    </row>
    <row r="430" spans="1:39" ht="12.75" customHeight="1" x14ac:dyDescent="0.3">
      <c r="A430" s="71" t="s">
        <v>1312</v>
      </c>
      <c r="B430" s="72" t="s">
        <v>1313</v>
      </c>
      <c r="C430" s="72" t="s">
        <v>137</v>
      </c>
      <c r="D430" s="73" t="str">
        <f t="shared" si="34"/>
        <v>41</v>
      </c>
      <c r="E430" s="73" t="str">
        <f t="shared" si="35"/>
        <v>4102</v>
      </c>
      <c r="F430" s="72" t="s">
        <v>1351</v>
      </c>
      <c r="G430" s="72" t="s">
        <v>1362</v>
      </c>
      <c r="H430" s="72">
        <v>90</v>
      </c>
      <c r="I430" s="72" t="s">
        <v>1363</v>
      </c>
      <c r="J430" s="72" t="s">
        <v>1364</v>
      </c>
      <c r="K430" s="74">
        <v>15</v>
      </c>
      <c r="L430" s="75">
        <v>4</v>
      </c>
      <c r="M430" s="76">
        <v>1</v>
      </c>
      <c r="N430" s="72" t="s">
        <v>1365</v>
      </c>
      <c r="O430" s="72" t="s">
        <v>72</v>
      </c>
      <c r="P430" s="74">
        <v>39309000</v>
      </c>
      <c r="Q430" s="75">
        <v>4</v>
      </c>
      <c r="R430" s="77">
        <v>44197</v>
      </c>
      <c r="S430" s="78">
        <v>12</v>
      </c>
      <c r="T430" s="71" t="s">
        <v>1319</v>
      </c>
      <c r="U430" s="79">
        <v>4</v>
      </c>
      <c r="V430" s="148">
        <v>4</v>
      </c>
      <c r="W430" s="149" t="s">
        <v>1366</v>
      </c>
      <c r="X430" s="81">
        <f t="shared" si="37"/>
        <v>1</v>
      </c>
      <c r="Y430" s="74">
        <v>0</v>
      </c>
      <c r="Z430" s="74">
        <v>30000000</v>
      </c>
      <c r="AA430" s="74">
        <v>30000000</v>
      </c>
      <c r="AB430" s="74">
        <v>0</v>
      </c>
      <c r="AC430" s="74">
        <v>0</v>
      </c>
      <c r="AD430" s="74">
        <v>30000000</v>
      </c>
      <c r="AE430" s="113">
        <v>25000000</v>
      </c>
      <c r="AF430" s="81">
        <f t="shared" si="38"/>
        <v>0.83333333333333337</v>
      </c>
      <c r="AG430" s="82"/>
      <c r="AH430" s="82"/>
      <c r="AI430" s="82"/>
      <c r="AJ430" s="150">
        <f t="shared" si="36"/>
        <v>25000000</v>
      </c>
      <c r="AK430" s="81">
        <f t="shared" si="39"/>
        <v>0.83333333333333337</v>
      </c>
      <c r="AL430" s="84"/>
      <c r="AM430" s="85"/>
    </row>
    <row r="431" spans="1:39" ht="12.75" customHeight="1" x14ac:dyDescent="0.3">
      <c r="A431" s="71" t="s">
        <v>1312</v>
      </c>
      <c r="B431" s="72" t="s">
        <v>1313</v>
      </c>
      <c r="C431" s="72" t="s">
        <v>137</v>
      </c>
      <c r="D431" s="73" t="str">
        <f t="shared" si="34"/>
        <v>41</v>
      </c>
      <c r="E431" s="73" t="str">
        <f t="shared" si="35"/>
        <v>4102</v>
      </c>
      <c r="F431" s="72" t="s">
        <v>1351</v>
      </c>
      <c r="G431" s="72" t="s">
        <v>1367</v>
      </c>
      <c r="H431" s="72">
        <v>91</v>
      </c>
      <c r="I431" s="72" t="s">
        <v>1368</v>
      </c>
      <c r="J431" s="72" t="s">
        <v>1369</v>
      </c>
      <c r="K431" s="74">
        <v>70</v>
      </c>
      <c r="L431" s="75">
        <v>21</v>
      </c>
      <c r="M431" s="76">
        <v>22</v>
      </c>
      <c r="N431" s="72" t="s">
        <v>1370</v>
      </c>
      <c r="O431" s="72" t="s">
        <v>72</v>
      </c>
      <c r="P431" s="74">
        <v>48500000</v>
      </c>
      <c r="Q431" s="75">
        <v>10</v>
      </c>
      <c r="R431" s="77">
        <v>44197</v>
      </c>
      <c r="S431" s="78">
        <v>12</v>
      </c>
      <c r="T431" s="71" t="s">
        <v>1319</v>
      </c>
      <c r="U431" s="79">
        <v>10</v>
      </c>
      <c r="V431" s="148">
        <v>10</v>
      </c>
      <c r="W431" s="149" t="s">
        <v>1371</v>
      </c>
      <c r="X431" s="81">
        <f t="shared" si="37"/>
        <v>1</v>
      </c>
      <c r="Y431" s="74">
        <v>0</v>
      </c>
      <c r="Z431" s="74">
        <v>279130800</v>
      </c>
      <c r="AA431" s="74">
        <v>48500000</v>
      </c>
      <c r="AB431" s="74">
        <v>0</v>
      </c>
      <c r="AC431" s="74">
        <v>0</v>
      </c>
      <c r="AD431" s="74">
        <v>48500000</v>
      </c>
      <c r="AE431" s="113">
        <v>48500000</v>
      </c>
      <c r="AF431" s="81">
        <f t="shared" si="38"/>
        <v>1</v>
      </c>
      <c r="AG431" s="82"/>
      <c r="AH431" s="82"/>
      <c r="AI431" s="82"/>
      <c r="AJ431" s="150">
        <f t="shared" si="36"/>
        <v>48500000</v>
      </c>
      <c r="AK431" s="81">
        <f t="shared" si="39"/>
        <v>1</v>
      </c>
      <c r="AL431" s="84"/>
      <c r="AM431" s="85"/>
    </row>
    <row r="432" spans="1:39" ht="12.75" customHeight="1" x14ac:dyDescent="0.3">
      <c r="A432" s="71" t="s">
        <v>1312</v>
      </c>
      <c r="B432" s="72" t="s">
        <v>1313</v>
      </c>
      <c r="C432" s="72" t="s">
        <v>137</v>
      </c>
      <c r="D432" s="73" t="str">
        <f t="shared" si="34"/>
        <v>41</v>
      </c>
      <c r="E432" s="73" t="str">
        <f t="shared" si="35"/>
        <v>4102</v>
      </c>
      <c r="F432" s="72" t="s">
        <v>1351</v>
      </c>
      <c r="G432" s="72" t="s">
        <v>1367</v>
      </c>
      <c r="H432" s="72">
        <v>91</v>
      </c>
      <c r="I432" s="72" t="s">
        <v>1368</v>
      </c>
      <c r="J432" s="72" t="s">
        <v>1369</v>
      </c>
      <c r="K432" s="74">
        <v>70</v>
      </c>
      <c r="L432" s="75">
        <v>21</v>
      </c>
      <c r="M432" s="76">
        <v>22</v>
      </c>
      <c r="N432" s="72" t="s">
        <v>1372</v>
      </c>
      <c r="O432" s="72" t="s">
        <v>72</v>
      </c>
      <c r="P432" s="74">
        <v>40000000</v>
      </c>
      <c r="Q432" s="75">
        <v>1</v>
      </c>
      <c r="R432" s="77">
        <v>44197</v>
      </c>
      <c r="S432" s="78">
        <v>12</v>
      </c>
      <c r="T432" s="71" t="s">
        <v>1319</v>
      </c>
      <c r="U432" s="79">
        <v>1</v>
      </c>
      <c r="V432" s="148">
        <v>1</v>
      </c>
      <c r="W432" s="149" t="s">
        <v>1371</v>
      </c>
      <c r="X432" s="81">
        <f t="shared" si="37"/>
        <v>1</v>
      </c>
      <c r="Y432" s="74">
        <v>0</v>
      </c>
      <c r="Z432" s="74">
        <v>279130800</v>
      </c>
      <c r="AA432" s="74">
        <v>39511000</v>
      </c>
      <c r="AB432" s="74">
        <v>0</v>
      </c>
      <c r="AC432" s="74">
        <v>0</v>
      </c>
      <c r="AD432" s="74">
        <v>39511000</v>
      </c>
      <c r="AE432" s="113">
        <v>39511000</v>
      </c>
      <c r="AF432" s="81">
        <f t="shared" si="38"/>
        <v>1</v>
      </c>
      <c r="AG432" s="82"/>
      <c r="AH432" s="82"/>
      <c r="AI432" s="82"/>
      <c r="AJ432" s="150">
        <f t="shared" si="36"/>
        <v>39511000</v>
      </c>
      <c r="AK432" s="81">
        <f t="shared" si="39"/>
        <v>1</v>
      </c>
      <c r="AL432" s="84"/>
      <c r="AM432" s="85"/>
    </row>
    <row r="433" spans="1:39" ht="12.75" customHeight="1" x14ac:dyDescent="0.3">
      <c r="A433" s="71" t="s">
        <v>1312</v>
      </c>
      <c r="B433" s="72" t="s">
        <v>1313</v>
      </c>
      <c r="C433" s="72" t="s">
        <v>137</v>
      </c>
      <c r="D433" s="73" t="str">
        <f t="shared" si="34"/>
        <v>41</v>
      </c>
      <c r="E433" s="73" t="str">
        <f t="shared" si="35"/>
        <v>4102</v>
      </c>
      <c r="F433" s="72" t="s">
        <v>1351</v>
      </c>
      <c r="G433" s="72" t="s">
        <v>1367</v>
      </c>
      <c r="H433" s="72">
        <v>91</v>
      </c>
      <c r="I433" s="72" t="s">
        <v>1368</v>
      </c>
      <c r="J433" s="72" t="s">
        <v>1369</v>
      </c>
      <c r="K433" s="74">
        <v>70</v>
      </c>
      <c r="L433" s="75">
        <v>21</v>
      </c>
      <c r="M433" s="76">
        <v>22</v>
      </c>
      <c r="N433" s="72" t="s">
        <v>1373</v>
      </c>
      <c r="O433" s="72" t="s">
        <v>72</v>
      </c>
      <c r="P433" s="74">
        <v>121500000</v>
      </c>
      <c r="Q433" s="75">
        <v>1</v>
      </c>
      <c r="R433" s="77">
        <v>44197</v>
      </c>
      <c r="S433" s="78">
        <v>12</v>
      </c>
      <c r="T433" s="71" t="s">
        <v>1319</v>
      </c>
      <c r="U433" s="79">
        <v>1</v>
      </c>
      <c r="V433" s="148">
        <v>1</v>
      </c>
      <c r="W433" s="149" t="s">
        <v>1371</v>
      </c>
      <c r="X433" s="81">
        <f t="shared" si="37"/>
        <v>1</v>
      </c>
      <c r="Y433" s="74">
        <v>0</v>
      </c>
      <c r="Z433" s="74">
        <v>279130800</v>
      </c>
      <c r="AA433" s="74">
        <v>121119800</v>
      </c>
      <c r="AB433" s="74">
        <v>0</v>
      </c>
      <c r="AC433" s="74">
        <v>0</v>
      </c>
      <c r="AD433" s="74">
        <v>121119800</v>
      </c>
      <c r="AE433" s="113">
        <v>106950000</v>
      </c>
      <c r="AF433" s="81">
        <f t="shared" si="38"/>
        <v>0.88301004460046995</v>
      </c>
      <c r="AG433" s="82"/>
      <c r="AH433" s="82"/>
      <c r="AI433" s="82"/>
      <c r="AJ433" s="150">
        <f t="shared" si="36"/>
        <v>106950000</v>
      </c>
      <c r="AK433" s="81">
        <f t="shared" si="39"/>
        <v>0.88301004460046995</v>
      </c>
      <c r="AL433" s="84"/>
      <c r="AM433" s="85"/>
    </row>
    <row r="434" spans="1:39" ht="12.75" customHeight="1" x14ac:dyDescent="0.3">
      <c r="A434" s="71" t="s">
        <v>1312</v>
      </c>
      <c r="B434" s="72" t="s">
        <v>1313</v>
      </c>
      <c r="C434" s="72" t="s">
        <v>137</v>
      </c>
      <c r="D434" s="73" t="str">
        <f t="shared" si="34"/>
        <v>41</v>
      </c>
      <c r="E434" s="73" t="str">
        <f t="shared" si="35"/>
        <v>4102</v>
      </c>
      <c r="F434" s="72" t="s">
        <v>1351</v>
      </c>
      <c r="G434" s="72" t="s">
        <v>1367</v>
      </c>
      <c r="H434" s="72">
        <v>91</v>
      </c>
      <c r="I434" s="72" t="s">
        <v>1368</v>
      </c>
      <c r="J434" s="72" t="s">
        <v>1369</v>
      </c>
      <c r="K434" s="74">
        <v>70</v>
      </c>
      <c r="L434" s="75">
        <v>21</v>
      </c>
      <c r="M434" s="76">
        <v>22</v>
      </c>
      <c r="N434" s="72" t="s">
        <v>1374</v>
      </c>
      <c r="O434" s="72" t="s">
        <v>72</v>
      </c>
      <c r="P434" s="74">
        <v>20000000</v>
      </c>
      <c r="Q434" s="75">
        <v>10</v>
      </c>
      <c r="R434" s="77">
        <v>44197</v>
      </c>
      <c r="S434" s="78">
        <v>12</v>
      </c>
      <c r="T434" s="71" t="s">
        <v>1319</v>
      </c>
      <c r="U434" s="79">
        <v>10</v>
      </c>
      <c r="V434" s="148">
        <v>10</v>
      </c>
      <c r="W434" s="149" t="s">
        <v>1371</v>
      </c>
      <c r="X434" s="81">
        <f t="shared" si="37"/>
        <v>1</v>
      </c>
      <c r="Y434" s="74">
        <v>0</v>
      </c>
      <c r="Z434" s="74">
        <v>279130800</v>
      </c>
      <c r="AA434" s="74">
        <v>20000000</v>
      </c>
      <c r="AB434" s="74">
        <v>0</v>
      </c>
      <c r="AC434" s="74">
        <v>0</v>
      </c>
      <c r="AD434" s="74">
        <v>20000000</v>
      </c>
      <c r="AE434" s="113">
        <v>29869314</v>
      </c>
      <c r="AF434" s="81">
        <f t="shared" si="38"/>
        <v>1.4934657</v>
      </c>
      <c r="AG434" s="82"/>
      <c r="AH434" s="82"/>
      <c r="AI434" s="82"/>
      <c r="AJ434" s="150">
        <f t="shared" si="36"/>
        <v>29869314</v>
      </c>
      <c r="AK434" s="81">
        <f t="shared" si="39"/>
        <v>1.4934657</v>
      </c>
      <c r="AL434" s="84"/>
      <c r="AM434" s="85"/>
    </row>
    <row r="435" spans="1:39" ht="12.75" customHeight="1" x14ac:dyDescent="0.3">
      <c r="A435" s="71" t="s">
        <v>1312</v>
      </c>
      <c r="B435" s="72" t="s">
        <v>1313</v>
      </c>
      <c r="C435" s="72" t="s">
        <v>137</v>
      </c>
      <c r="D435" s="73" t="str">
        <f t="shared" si="34"/>
        <v>41</v>
      </c>
      <c r="E435" s="73" t="str">
        <f t="shared" si="35"/>
        <v>4102</v>
      </c>
      <c r="F435" s="72" t="s">
        <v>1351</v>
      </c>
      <c r="G435" s="72" t="s">
        <v>1367</v>
      </c>
      <c r="H435" s="72">
        <v>91</v>
      </c>
      <c r="I435" s="72" t="s">
        <v>1368</v>
      </c>
      <c r="J435" s="72" t="s">
        <v>1369</v>
      </c>
      <c r="K435" s="74">
        <v>70</v>
      </c>
      <c r="L435" s="75">
        <v>21</v>
      </c>
      <c r="M435" s="76">
        <v>22</v>
      </c>
      <c r="N435" s="72" t="s">
        <v>1375</v>
      </c>
      <c r="O435" s="72" t="s">
        <v>72</v>
      </c>
      <c r="P435" s="74">
        <v>50000000</v>
      </c>
      <c r="Q435" s="75">
        <v>8</v>
      </c>
      <c r="R435" s="77">
        <v>44197</v>
      </c>
      <c r="S435" s="78">
        <v>12</v>
      </c>
      <c r="T435" s="71" t="s">
        <v>1319</v>
      </c>
      <c r="U435" s="79">
        <v>8</v>
      </c>
      <c r="V435" s="148">
        <v>1</v>
      </c>
      <c r="W435" s="149" t="s">
        <v>1371</v>
      </c>
      <c r="X435" s="81">
        <f t="shared" si="37"/>
        <v>0.125</v>
      </c>
      <c r="Y435" s="74">
        <v>0</v>
      </c>
      <c r="Z435" s="74">
        <v>279130800</v>
      </c>
      <c r="AA435" s="74">
        <v>50000000</v>
      </c>
      <c r="AB435" s="74">
        <v>0</v>
      </c>
      <c r="AC435" s="74">
        <v>0</v>
      </c>
      <c r="AD435" s="74">
        <v>50000000</v>
      </c>
      <c r="AE435" s="113">
        <v>49793326</v>
      </c>
      <c r="AF435" s="81">
        <f t="shared" si="38"/>
        <v>0.99586651999999998</v>
      </c>
      <c r="AG435" s="82"/>
      <c r="AH435" s="82">
        <f>AD419-AE419</f>
        <v>7219802</v>
      </c>
      <c r="AI435" s="82"/>
      <c r="AJ435" s="150">
        <f t="shared" si="36"/>
        <v>49793326</v>
      </c>
      <c r="AK435" s="81">
        <f t="shared" si="39"/>
        <v>0.99586651999999998</v>
      </c>
      <c r="AL435" s="84"/>
      <c r="AM435" s="85"/>
    </row>
    <row r="436" spans="1:39" ht="12.75" customHeight="1" x14ac:dyDescent="0.3">
      <c r="A436" s="71" t="s">
        <v>1312</v>
      </c>
      <c r="B436" s="72" t="s">
        <v>1313</v>
      </c>
      <c r="C436" s="72" t="s">
        <v>137</v>
      </c>
      <c r="D436" s="73" t="str">
        <f t="shared" si="34"/>
        <v>41</v>
      </c>
      <c r="E436" s="73" t="str">
        <f t="shared" si="35"/>
        <v>4102</v>
      </c>
      <c r="F436" s="72" t="s">
        <v>1351</v>
      </c>
      <c r="G436" s="72" t="s">
        <v>1315</v>
      </c>
      <c r="H436" s="72">
        <v>92</v>
      </c>
      <c r="I436" s="72" t="s">
        <v>1376</v>
      </c>
      <c r="J436" s="72" t="s">
        <v>1377</v>
      </c>
      <c r="K436" s="74">
        <v>116</v>
      </c>
      <c r="L436" s="75">
        <v>40</v>
      </c>
      <c r="M436" s="76">
        <v>40</v>
      </c>
      <c r="N436" s="72" t="s">
        <v>1378</v>
      </c>
      <c r="O436" s="72" t="s">
        <v>72</v>
      </c>
      <c r="P436" s="74">
        <v>10000000</v>
      </c>
      <c r="Q436" s="75">
        <v>1</v>
      </c>
      <c r="R436" s="77">
        <v>44197</v>
      </c>
      <c r="S436" s="78">
        <v>12</v>
      </c>
      <c r="T436" s="71" t="s">
        <v>1319</v>
      </c>
      <c r="U436" s="79">
        <v>1</v>
      </c>
      <c r="V436" s="148">
        <v>1</v>
      </c>
      <c r="W436" s="149" t="s">
        <v>1320</v>
      </c>
      <c r="X436" s="81">
        <f t="shared" si="37"/>
        <v>1</v>
      </c>
      <c r="Y436" s="74">
        <v>0</v>
      </c>
      <c r="Z436" s="74">
        <v>73680750</v>
      </c>
      <c r="AA436" s="74">
        <v>3680750</v>
      </c>
      <c r="AB436" s="74">
        <v>0</v>
      </c>
      <c r="AC436" s="74">
        <v>0</v>
      </c>
      <c r="AD436" s="74">
        <v>3680750</v>
      </c>
      <c r="AE436" s="113">
        <v>0</v>
      </c>
      <c r="AF436" s="81">
        <f t="shared" si="38"/>
        <v>0</v>
      </c>
      <c r="AG436" s="82"/>
      <c r="AH436" s="82"/>
      <c r="AI436" s="82"/>
      <c r="AJ436" s="150"/>
      <c r="AK436" s="81">
        <f t="shared" si="39"/>
        <v>0</v>
      </c>
      <c r="AL436" s="84"/>
      <c r="AM436" s="85"/>
    </row>
    <row r="437" spans="1:39" ht="12.75" customHeight="1" x14ac:dyDescent="0.3">
      <c r="A437" s="71" t="s">
        <v>1312</v>
      </c>
      <c r="B437" s="72" t="s">
        <v>1313</v>
      </c>
      <c r="C437" s="72" t="s">
        <v>137</v>
      </c>
      <c r="D437" s="73" t="str">
        <f t="shared" si="34"/>
        <v>41</v>
      </c>
      <c r="E437" s="73" t="str">
        <f t="shared" si="35"/>
        <v>4102</v>
      </c>
      <c r="F437" s="72" t="s">
        <v>1351</v>
      </c>
      <c r="G437" s="72" t="s">
        <v>1315</v>
      </c>
      <c r="H437" s="72">
        <v>92</v>
      </c>
      <c r="I437" s="72" t="s">
        <v>1376</v>
      </c>
      <c r="J437" s="72" t="s">
        <v>1377</v>
      </c>
      <c r="K437" s="74">
        <v>116</v>
      </c>
      <c r="L437" s="75">
        <v>40</v>
      </c>
      <c r="M437" s="76">
        <v>40</v>
      </c>
      <c r="N437" s="72" t="s">
        <v>1379</v>
      </c>
      <c r="O437" s="72" t="s">
        <v>72</v>
      </c>
      <c r="P437" s="74">
        <v>50000000</v>
      </c>
      <c r="Q437" s="75">
        <v>1</v>
      </c>
      <c r="R437" s="77">
        <v>44197</v>
      </c>
      <c r="S437" s="78">
        <v>12</v>
      </c>
      <c r="T437" s="71" t="s">
        <v>1319</v>
      </c>
      <c r="U437" s="79">
        <v>1</v>
      </c>
      <c r="V437" s="148">
        <v>1</v>
      </c>
      <c r="W437" s="149" t="s">
        <v>1320</v>
      </c>
      <c r="X437" s="81">
        <f t="shared" si="37"/>
        <v>1</v>
      </c>
      <c r="Y437" s="74">
        <v>0</v>
      </c>
      <c r="Z437" s="74">
        <v>73680750</v>
      </c>
      <c r="AA437" s="74">
        <v>50000000</v>
      </c>
      <c r="AB437" s="74">
        <v>0</v>
      </c>
      <c r="AC437" s="74">
        <v>0</v>
      </c>
      <c r="AD437" s="74">
        <v>50000000</v>
      </c>
      <c r="AE437" s="113">
        <v>48663000</v>
      </c>
      <c r="AF437" s="81">
        <f t="shared" si="38"/>
        <v>0.97326000000000001</v>
      </c>
      <c r="AG437" s="82"/>
      <c r="AH437" s="82"/>
      <c r="AI437" s="82"/>
      <c r="AJ437" s="150">
        <f>AE436+AG437+AI437</f>
        <v>0</v>
      </c>
      <c r="AK437" s="81">
        <f t="shared" si="39"/>
        <v>0</v>
      </c>
      <c r="AL437" s="84"/>
      <c r="AM437" s="85"/>
    </row>
    <row r="438" spans="1:39" ht="12.75" customHeight="1" x14ac:dyDescent="0.3">
      <c r="A438" s="71" t="s">
        <v>1312</v>
      </c>
      <c r="B438" s="72" t="s">
        <v>1313</v>
      </c>
      <c r="C438" s="72" t="s">
        <v>137</v>
      </c>
      <c r="D438" s="73" t="str">
        <f t="shared" si="34"/>
        <v>41</v>
      </c>
      <c r="E438" s="73" t="str">
        <f t="shared" si="35"/>
        <v>4102</v>
      </c>
      <c r="F438" s="72" t="s">
        <v>1351</v>
      </c>
      <c r="G438" s="72" t="s">
        <v>1315</v>
      </c>
      <c r="H438" s="72">
        <v>92</v>
      </c>
      <c r="I438" s="72" t="s">
        <v>1376</v>
      </c>
      <c r="J438" s="72" t="s">
        <v>1377</v>
      </c>
      <c r="K438" s="74">
        <v>116</v>
      </c>
      <c r="L438" s="75">
        <v>40</v>
      </c>
      <c r="M438" s="76">
        <v>40</v>
      </c>
      <c r="N438" s="72" t="s">
        <v>1380</v>
      </c>
      <c r="O438" s="72" t="s">
        <v>72</v>
      </c>
      <c r="P438" s="74">
        <v>20000000</v>
      </c>
      <c r="Q438" s="75">
        <v>1</v>
      </c>
      <c r="R438" s="77">
        <v>44197</v>
      </c>
      <c r="S438" s="78">
        <v>12</v>
      </c>
      <c r="T438" s="71" t="s">
        <v>1319</v>
      </c>
      <c r="U438" s="79">
        <v>1</v>
      </c>
      <c r="V438" s="148">
        <v>1</v>
      </c>
      <c r="W438" s="149" t="s">
        <v>1320</v>
      </c>
      <c r="X438" s="81">
        <f t="shared" si="37"/>
        <v>1</v>
      </c>
      <c r="Y438" s="74">
        <v>0</v>
      </c>
      <c r="Z438" s="74">
        <v>73680750</v>
      </c>
      <c r="AA438" s="74">
        <v>20000000</v>
      </c>
      <c r="AB438" s="74">
        <v>0</v>
      </c>
      <c r="AC438" s="74">
        <v>0</v>
      </c>
      <c r="AD438" s="74">
        <v>20000000</v>
      </c>
      <c r="AE438" s="113">
        <v>19961333</v>
      </c>
      <c r="AF438" s="81">
        <f t="shared" si="38"/>
        <v>0.99806665000000006</v>
      </c>
      <c r="AG438" s="82"/>
      <c r="AH438" s="82"/>
      <c r="AI438" s="82"/>
      <c r="AJ438" s="150">
        <f t="shared" si="36"/>
        <v>19961333</v>
      </c>
      <c r="AK438" s="81">
        <f t="shared" si="39"/>
        <v>0.99806665000000006</v>
      </c>
      <c r="AL438" s="84"/>
      <c r="AM438" s="85"/>
    </row>
    <row r="439" spans="1:39" ht="12.75" customHeight="1" x14ac:dyDescent="0.3">
      <c r="A439" s="71" t="s">
        <v>1312</v>
      </c>
      <c r="B439" s="72" t="s">
        <v>1313</v>
      </c>
      <c r="C439" s="72" t="s">
        <v>137</v>
      </c>
      <c r="D439" s="73" t="str">
        <f t="shared" si="34"/>
        <v>41</v>
      </c>
      <c r="E439" s="73" t="str">
        <f t="shared" si="35"/>
        <v>4102</v>
      </c>
      <c r="F439" s="72" t="s">
        <v>1351</v>
      </c>
      <c r="G439" s="72" t="s">
        <v>1381</v>
      </c>
      <c r="H439" s="72">
        <v>105</v>
      </c>
      <c r="I439" s="72" t="s">
        <v>1382</v>
      </c>
      <c r="J439" s="72" t="s">
        <v>1377</v>
      </c>
      <c r="K439" s="74">
        <v>116</v>
      </c>
      <c r="L439" s="75">
        <v>16</v>
      </c>
      <c r="M439" s="76">
        <v>37</v>
      </c>
      <c r="N439" s="72" t="s">
        <v>1383</v>
      </c>
      <c r="O439" s="72" t="s">
        <v>72</v>
      </c>
      <c r="P439" s="74">
        <v>118000000</v>
      </c>
      <c r="Q439" s="75">
        <v>4</v>
      </c>
      <c r="R439" s="77">
        <v>44197</v>
      </c>
      <c r="S439" s="78">
        <v>12</v>
      </c>
      <c r="T439" s="71" t="s">
        <v>1319</v>
      </c>
      <c r="U439" s="79">
        <v>4</v>
      </c>
      <c r="V439" s="148">
        <v>4</v>
      </c>
      <c r="W439" s="149" t="s">
        <v>1384</v>
      </c>
      <c r="X439" s="81">
        <f t="shared" si="37"/>
        <v>1</v>
      </c>
      <c r="Y439" s="74">
        <v>0</v>
      </c>
      <c r="Z439" s="74">
        <v>340318400</v>
      </c>
      <c r="AA439" s="74">
        <v>104375700</v>
      </c>
      <c r="AB439" s="74">
        <v>0</v>
      </c>
      <c r="AC439" s="74">
        <v>0</v>
      </c>
      <c r="AD439" s="74">
        <v>104375700</v>
      </c>
      <c r="AE439" s="113">
        <v>67676400</v>
      </c>
      <c r="AF439" s="81">
        <f t="shared" si="38"/>
        <v>0.64839229820734134</v>
      </c>
      <c r="AG439" s="82"/>
      <c r="AH439" s="82"/>
      <c r="AI439" s="82"/>
      <c r="AJ439" s="150">
        <f>AE439+AG439+AI439</f>
        <v>67676400</v>
      </c>
      <c r="AK439" s="81">
        <f t="shared" si="39"/>
        <v>0.64839229820734134</v>
      </c>
      <c r="AL439" s="84"/>
      <c r="AM439" s="85"/>
    </row>
    <row r="440" spans="1:39" ht="12.75" customHeight="1" x14ac:dyDescent="0.3">
      <c r="A440" s="71" t="s">
        <v>1312</v>
      </c>
      <c r="B440" s="72" t="s">
        <v>1313</v>
      </c>
      <c r="C440" s="72" t="s">
        <v>137</v>
      </c>
      <c r="D440" s="73" t="str">
        <f t="shared" si="34"/>
        <v>41</v>
      </c>
      <c r="E440" s="73" t="str">
        <f t="shared" si="35"/>
        <v>4102</v>
      </c>
      <c r="F440" s="72" t="s">
        <v>1351</v>
      </c>
      <c r="G440" s="72" t="s">
        <v>1381</v>
      </c>
      <c r="H440" s="72">
        <v>105</v>
      </c>
      <c r="I440" s="72" t="s">
        <v>1382</v>
      </c>
      <c r="J440" s="72" t="s">
        <v>1377</v>
      </c>
      <c r="K440" s="74">
        <v>116</v>
      </c>
      <c r="L440" s="75">
        <v>16</v>
      </c>
      <c r="M440" s="76">
        <v>37</v>
      </c>
      <c r="N440" s="129" t="s">
        <v>1385</v>
      </c>
      <c r="O440" s="72" t="s">
        <v>72</v>
      </c>
      <c r="P440" s="74">
        <v>100000</v>
      </c>
      <c r="Q440" s="75">
        <v>1</v>
      </c>
      <c r="R440" s="77">
        <v>44197</v>
      </c>
      <c r="S440" s="78">
        <v>12</v>
      </c>
      <c r="T440" s="71" t="s">
        <v>1319</v>
      </c>
      <c r="U440" s="79">
        <v>1</v>
      </c>
      <c r="V440" s="148">
        <v>1</v>
      </c>
      <c r="W440" s="149" t="s">
        <v>1384</v>
      </c>
      <c r="X440" s="81">
        <f t="shared" si="37"/>
        <v>1</v>
      </c>
      <c r="Y440" s="74">
        <v>0</v>
      </c>
      <c r="Z440" s="74">
        <v>340318400</v>
      </c>
      <c r="AA440" s="74">
        <v>100000</v>
      </c>
      <c r="AB440" s="74">
        <v>0</v>
      </c>
      <c r="AC440" s="74">
        <v>0</v>
      </c>
      <c r="AD440" s="74">
        <v>100000</v>
      </c>
      <c r="AE440" s="113">
        <v>51065</v>
      </c>
      <c r="AF440" s="81">
        <f t="shared" si="38"/>
        <v>0.51065000000000005</v>
      </c>
      <c r="AG440" s="82"/>
      <c r="AH440" s="82"/>
      <c r="AI440" s="82"/>
      <c r="AJ440" s="150">
        <f>AE440+AG440+AI440</f>
        <v>51065</v>
      </c>
      <c r="AK440" s="81">
        <f t="shared" si="39"/>
        <v>0.51065000000000005</v>
      </c>
      <c r="AL440" s="84"/>
      <c r="AM440" s="85"/>
    </row>
    <row r="441" spans="1:39" ht="12.75" customHeight="1" x14ac:dyDescent="0.3">
      <c r="A441" s="71" t="s">
        <v>1312</v>
      </c>
      <c r="B441" s="72" t="s">
        <v>1313</v>
      </c>
      <c r="C441" s="72" t="s">
        <v>137</v>
      </c>
      <c r="D441" s="73" t="str">
        <f t="shared" si="34"/>
        <v>41</v>
      </c>
      <c r="E441" s="73" t="str">
        <f t="shared" si="35"/>
        <v>4102</v>
      </c>
      <c r="F441" s="72" t="s">
        <v>1351</v>
      </c>
      <c r="G441" s="72" t="s">
        <v>1381</v>
      </c>
      <c r="H441" s="72">
        <v>105</v>
      </c>
      <c r="I441" s="72" t="s">
        <v>1382</v>
      </c>
      <c r="J441" s="72" t="s">
        <v>1377</v>
      </c>
      <c r="K441" s="74">
        <v>116</v>
      </c>
      <c r="L441" s="75">
        <v>16</v>
      </c>
      <c r="M441" s="76">
        <v>37</v>
      </c>
      <c r="N441" s="72" t="s">
        <v>1386</v>
      </c>
      <c r="O441" s="72" t="s">
        <v>72</v>
      </c>
      <c r="P441" s="74">
        <v>4900000</v>
      </c>
      <c r="Q441" s="75">
        <v>1</v>
      </c>
      <c r="R441" s="77">
        <v>44197</v>
      </c>
      <c r="S441" s="78">
        <v>12</v>
      </c>
      <c r="T441" s="71" t="s">
        <v>1319</v>
      </c>
      <c r="U441" s="79">
        <v>1</v>
      </c>
      <c r="V441" s="148">
        <v>1</v>
      </c>
      <c r="W441" s="149" t="s">
        <v>1384</v>
      </c>
      <c r="X441" s="81">
        <f t="shared" si="37"/>
        <v>1</v>
      </c>
      <c r="Y441" s="74">
        <v>0</v>
      </c>
      <c r="Z441" s="74">
        <v>340318400</v>
      </c>
      <c r="AA441" s="74">
        <v>4900000</v>
      </c>
      <c r="AB441" s="74">
        <v>0</v>
      </c>
      <c r="AC441" s="74">
        <v>0</v>
      </c>
      <c r="AD441" s="74">
        <v>4900000</v>
      </c>
      <c r="AE441" s="113">
        <v>1494000</v>
      </c>
      <c r="AF441" s="81">
        <f t="shared" si="38"/>
        <v>0.30489795918367346</v>
      </c>
      <c r="AG441" s="82"/>
      <c r="AH441" s="82"/>
      <c r="AI441" s="82"/>
      <c r="AJ441" s="150">
        <f>AE441+AG441+AI441</f>
        <v>1494000</v>
      </c>
      <c r="AK441" s="81">
        <f t="shared" si="39"/>
        <v>0.30489795918367346</v>
      </c>
      <c r="AL441" s="84"/>
      <c r="AM441" s="85"/>
    </row>
    <row r="442" spans="1:39" ht="12.75" customHeight="1" x14ac:dyDescent="0.3">
      <c r="A442" s="71" t="s">
        <v>1312</v>
      </c>
      <c r="B442" s="72" t="s">
        <v>1313</v>
      </c>
      <c r="C442" s="72" t="s">
        <v>137</v>
      </c>
      <c r="D442" s="73" t="str">
        <f t="shared" si="34"/>
        <v>41</v>
      </c>
      <c r="E442" s="73" t="str">
        <f t="shared" si="35"/>
        <v>4102</v>
      </c>
      <c r="F442" s="72" t="s">
        <v>1351</v>
      </c>
      <c r="G442" s="72" t="s">
        <v>1381</v>
      </c>
      <c r="H442" s="72">
        <v>105</v>
      </c>
      <c r="I442" s="72" t="s">
        <v>1382</v>
      </c>
      <c r="J442" s="72" t="s">
        <v>1377</v>
      </c>
      <c r="K442" s="74">
        <v>116</v>
      </c>
      <c r="L442" s="75">
        <v>16</v>
      </c>
      <c r="M442" s="76">
        <v>37</v>
      </c>
      <c r="N442" s="72" t="s">
        <v>1387</v>
      </c>
      <c r="O442" s="72" t="s">
        <v>72</v>
      </c>
      <c r="P442" s="74">
        <v>121000000</v>
      </c>
      <c r="Q442" s="75">
        <v>2</v>
      </c>
      <c r="R442" s="77">
        <v>44197</v>
      </c>
      <c r="S442" s="78">
        <v>12</v>
      </c>
      <c r="T442" s="71" t="s">
        <v>1319</v>
      </c>
      <c r="U442" s="79">
        <v>2</v>
      </c>
      <c r="V442" s="148">
        <v>2</v>
      </c>
      <c r="W442" s="149" t="s">
        <v>1384</v>
      </c>
      <c r="X442" s="81">
        <f t="shared" si="37"/>
        <v>1</v>
      </c>
      <c r="Y442" s="74">
        <v>0</v>
      </c>
      <c r="Z442" s="74">
        <v>340318400</v>
      </c>
      <c r="AA442" s="74">
        <v>121000000</v>
      </c>
      <c r="AB442" s="74">
        <v>0</v>
      </c>
      <c r="AC442" s="74">
        <v>0</v>
      </c>
      <c r="AD442" s="74">
        <v>121000000</v>
      </c>
      <c r="AE442" s="113">
        <v>121000000</v>
      </c>
      <c r="AF442" s="81">
        <f t="shared" si="38"/>
        <v>1</v>
      </c>
      <c r="AG442" s="82"/>
      <c r="AH442" s="82"/>
      <c r="AI442" s="82"/>
      <c r="AJ442" s="150">
        <f>AE442+AG442+AI442</f>
        <v>121000000</v>
      </c>
      <c r="AK442" s="81">
        <f t="shared" si="39"/>
        <v>1</v>
      </c>
      <c r="AL442" s="84"/>
      <c r="AM442" s="85"/>
    </row>
    <row r="443" spans="1:39" ht="12.75" customHeight="1" x14ac:dyDescent="0.3">
      <c r="A443" s="71" t="s">
        <v>1312</v>
      </c>
      <c r="B443" s="72" t="s">
        <v>1313</v>
      </c>
      <c r="C443" s="72" t="s">
        <v>137</v>
      </c>
      <c r="D443" s="73" t="str">
        <f t="shared" si="34"/>
        <v>41</v>
      </c>
      <c r="E443" s="73" t="str">
        <f t="shared" si="35"/>
        <v>4102</v>
      </c>
      <c r="F443" s="72" t="s">
        <v>1351</v>
      </c>
      <c r="G443" s="72" t="s">
        <v>1381</v>
      </c>
      <c r="H443" s="72">
        <v>105</v>
      </c>
      <c r="I443" s="72" t="s">
        <v>1382</v>
      </c>
      <c r="J443" s="72" t="s">
        <v>1377</v>
      </c>
      <c r="K443" s="74">
        <v>116</v>
      </c>
      <c r="L443" s="75">
        <v>16</v>
      </c>
      <c r="M443" s="76">
        <v>37</v>
      </c>
      <c r="N443" s="72" t="s">
        <v>1388</v>
      </c>
      <c r="O443" s="72" t="s">
        <v>72</v>
      </c>
      <c r="P443" s="74">
        <v>110000000</v>
      </c>
      <c r="Q443" s="75">
        <v>1</v>
      </c>
      <c r="R443" s="77">
        <v>44197</v>
      </c>
      <c r="S443" s="78">
        <v>12</v>
      </c>
      <c r="T443" s="71" t="s">
        <v>1319</v>
      </c>
      <c r="U443" s="79">
        <v>1</v>
      </c>
      <c r="V443" s="148">
        <v>1</v>
      </c>
      <c r="W443" s="149" t="s">
        <v>1384</v>
      </c>
      <c r="X443" s="81">
        <f t="shared" si="37"/>
        <v>1</v>
      </c>
      <c r="Y443" s="74">
        <v>0</v>
      </c>
      <c r="Z443" s="74">
        <v>340318400</v>
      </c>
      <c r="AA443" s="74">
        <v>109942700</v>
      </c>
      <c r="AB443" s="74">
        <v>0</v>
      </c>
      <c r="AC443" s="74">
        <v>0</v>
      </c>
      <c r="AD443" s="74">
        <v>109942700</v>
      </c>
      <c r="AE443" s="113">
        <v>96775000</v>
      </c>
      <c r="AF443" s="81">
        <f t="shared" si="38"/>
        <v>0.88023124773177297</v>
      </c>
      <c r="AG443" s="82"/>
      <c r="AH443" s="82"/>
      <c r="AI443" s="82"/>
      <c r="AJ443" s="150">
        <f>AE443+AG443+AI443</f>
        <v>96775000</v>
      </c>
      <c r="AK443" s="81">
        <f t="shared" si="39"/>
        <v>0.88023124773177297</v>
      </c>
      <c r="AL443" s="84"/>
      <c r="AM443" s="85"/>
    </row>
    <row r="444" spans="1:39" ht="12.75" customHeight="1" x14ac:dyDescent="0.3">
      <c r="A444" s="71" t="s">
        <v>1312</v>
      </c>
      <c r="B444" s="72" t="s">
        <v>1313</v>
      </c>
      <c r="C444" s="72" t="s">
        <v>137</v>
      </c>
      <c r="D444" s="73" t="str">
        <f t="shared" si="34"/>
        <v>41</v>
      </c>
      <c r="E444" s="73" t="str">
        <f t="shared" si="35"/>
        <v>4102</v>
      </c>
      <c r="F444" s="72" t="s">
        <v>1389</v>
      </c>
      <c r="G444" s="72" t="s">
        <v>1362</v>
      </c>
      <c r="H444" s="72">
        <v>120</v>
      </c>
      <c r="I444" s="72" t="s">
        <v>1390</v>
      </c>
      <c r="J444" s="72" t="s">
        <v>1391</v>
      </c>
      <c r="K444" s="74">
        <v>15</v>
      </c>
      <c r="L444" s="75">
        <v>15</v>
      </c>
      <c r="M444" s="76">
        <v>15</v>
      </c>
      <c r="N444" s="72" t="s">
        <v>1392</v>
      </c>
      <c r="O444" s="72" t="s">
        <v>72</v>
      </c>
      <c r="P444" s="74">
        <v>205000000</v>
      </c>
      <c r="Q444" s="75">
        <v>3</v>
      </c>
      <c r="R444" s="77">
        <v>44197</v>
      </c>
      <c r="S444" s="78">
        <v>12</v>
      </c>
      <c r="T444" s="71" t="s">
        <v>1393</v>
      </c>
      <c r="U444" s="79">
        <v>3</v>
      </c>
      <c r="V444" s="148">
        <v>3</v>
      </c>
      <c r="W444" s="149" t="s">
        <v>1394</v>
      </c>
      <c r="X444" s="81">
        <f t="shared" si="37"/>
        <v>1</v>
      </c>
      <c r="Y444" s="74">
        <v>0</v>
      </c>
      <c r="Z444" s="74">
        <v>337000000</v>
      </c>
      <c r="AA444" s="74">
        <v>150000000</v>
      </c>
      <c r="AB444" s="74">
        <v>0</v>
      </c>
      <c r="AC444" s="74">
        <v>0</v>
      </c>
      <c r="AD444" s="74">
        <v>150000000</v>
      </c>
      <c r="AE444" s="113">
        <v>132618888</v>
      </c>
      <c r="AF444" s="81">
        <f t="shared" si="38"/>
        <v>0.88412592000000001</v>
      </c>
      <c r="AG444" s="82"/>
      <c r="AH444" s="82"/>
      <c r="AI444" s="82"/>
      <c r="AJ444" s="150">
        <f t="shared" ref="AJ444:AJ507" si="40">AE444+AG444+AI444</f>
        <v>132618888</v>
      </c>
      <c r="AK444" s="81">
        <f t="shared" si="39"/>
        <v>0.88412592000000001</v>
      </c>
      <c r="AL444" s="84"/>
      <c r="AM444" s="85"/>
    </row>
    <row r="445" spans="1:39" ht="12.75" customHeight="1" x14ac:dyDescent="0.3">
      <c r="A445" s="71" t="s">
        <v>1312</v>
      </c>
      <c r="B445" s="72" t="s">
        <v>1313</v>
      </c>
      <c r="C445" s="72" t="s">
        <v>137</v>
      </c>
      <c r="D445" s="73" t="str">
        <f t="shared" ref="D445:D508" si="41">MID(G445,1,2)</f>
        <v>41</v>
      </c>
      <c r="E445" s="73" t="str">
        <f t="shared" ref="E445:E508" si="42">MID(G445,1,4)</f>
        <v>4102</v>
      </c>
      <c r="F445" s="72" t="s">
        <v>1389</v>
      </c>
      <c r="G445" s="72" t="s">
        <v>1362</v>
      </c>
      <c r="H445" s="72">
        <v>120</v>
      </c>
      <c r="I445" s="72" t="s">
        <v>1390</v>
      </c>
      <c r="J445" s="72" t="s">
        <v>1391</v>
      </c>
      <c r="K445" s="74">
        <v>15</v>
      </c>
      <c r="L445" s="75">
        <v>15</v>
      </c>
      <c r="M445" s="76">
        <v>15</v>
      </c>
      <c r="N445" s="72" t="s">
        <v>1395</v>
      </c>
      <c r="O445" s="72" t="s">
        <v>72</v>
      </c>
      <c r="P445" s="74">
        <v>62000000</v>
      </c>
      <c r="Q445" s="75">
        <v>1</v>
      </c>
      <c r="R445" s="77">
        <v>44197</v>
      </c>
      <c r="S445" s="78">
        <v>12</v>
      </c>
      <c r="T445" s="71" t="s">
        <v>1393</v>
      </c>
      <c r="U445" s="79">
        <v>1</v>
      </c>
      <c r="V445" s="148">
        <v>1</v>
      </c>
      <c r="W445" s="149" t="s">
        <v>1394</v>
      </c>
      <c r="X445" s="81">
        <f t="shared" si="37"/>
        <v>1</v>
      </c>
      <c r="Y445" s="74">
        <v>0</v>
      </c>
      <c r="Z445" s="74">
        <v>337000000</v>
      </c>
      <c r="AA445" s="74">
        <v>62000000</v>
      </c>
      <c r="AB445" s="74">
        <v>0</v>
      </c>
      <c r="AC445" s="74">
        <v>0</v>
      </c>
      <c r="AD445" s="74">
        <v>62000000</v>
      </c>
      <c r="AE445" s="113">
        <v>62000000</v>
      </c>
      <c r="AF445" s="81">
        <f t="shared" si="38"/>
        <v>1</v>
      </c>
      <c r="AG445" s="82"/>
      <c r="AH445" s="82"/>
      <c r="AI445" s="82"/>
      <c r="AJ445" s="150">
        <f t="shared" si="40"/>
        <v>62000000</v>
      </c>
      <c r="AK445" s="81">
        <f t="shared" si="39"/>
        <v>1</v>
      </c>
      <c r="AL445" s="84"/>
      <c r="AM445" s="85"/>
    </row>
    <row r="446" spans="1:39" ht="12.75" customHeight="1" x14ac:dyDescent="0.3">
      <c r="A446" s="71" t="s">
        <v>1312</v>
      </c>
      <c r="B446" s="72" t="s">
        <v>1313</v>
      </c>
      <c r="C446" s="72" t="s">
        <v>137</v>
      </c>
      <c r="D446" s="73" t="str">
        <f t="shared" si="41"/>
        <v>41</v>
      </c>
      <c r="E446" s="73" t="str">
        <f t="shared" si="42"/>
        <v>4102</v>
      </c>
      <c r="F446" s="72" t="s">
        <v>1389</v>
      </c>
      <c r="G446" s="72" t="s">
        <v>1362</v>
      </c>
      <c r="H446" s="72">
        <v>120</v>
      </c>
      <c r="I446" s="72" t="s">
        <v>1390</v>
      </c>
      <c r="J446" s="72" t="s">
        <v>1391</v>
      </c>
      <c r="K446" s="74">
        <v>15</v>
      </c>
      <c r="L446" s="75">
        <v>15</v>
      </c>
      <c r="M446" s="76">
        <v>15</v>
      </c>
      <c r="N446" s="72" t="s">
        <v>1396</v>
      </c>
      <c r="O446" s="72" t="s">
        <v>72</v>
      </c>
      <c r="P446" s="74">
        <v>205000000</v>
      </c>
      <c r="Q446" s="75">
        <v>2</v>
      </c>
      <c r="R446" s="77">
        <v>44197</v>
      </c>
      <c r="S446" s="78">
        <v>12</v>
      </c>
      <c r="T446" s="71" t="s">
        <v>1393</v>
      </c>
      <c r="U446" s="79">
        <v>2</v>
      </c>
      <c r="V446" s="148">
        <v>2</v>
      </c>
      <c r="W446" s="149" t="s">
        <v>1394</v>
      </c>
      <c r="X446" s="81">
        <f t="shared" si="37"/>
        <v>1</v>
      </c>
      <c r="Y446" s="74">
        <v>0</v>
      </c>
      <c r="Z446" s="74">
        <v>337000000</v>
      </c>
      <c r="AA446" s="74">
        <v>25000000</v>
      </c>
      <c r="AB446" s="74">
        <v>0</v>
      </c>
      <c r="AC446" s="74">
        <v>0</v>
      </c>
      <c r="AD446" s="74">
        <v>25000000</v>
      </c>
      <c r="AE446" s="113">
        <v>25000000</v>
      </c>
      <c r="AF446" s="81">
        <f t="shared" si="38"/>
        <v>1</v>
      </c>
      <c r="AG446" s="82"/>
      <c r="AH446" s="82"/>
      <c r="AI446" s="82"/>
      <c r="AJ446" s="150">
        <f t="shared" si="40"/>
        <v>25000000</v>
      </c>
      <c r="AK446" s="81">
        <f t="shared" si="39"/>
        <v>1</v>
      </c>
      <c r="AL446" s="84"/>
      <c r="AM446" s="85"/>
    </row>
    <row r="447" spans="1:39" ht="12.75" customHeight="1" x14ac:dyDescent="0.3">
      <c r="A447" s="71" t="s">
        <v>1312</v>
      </c>
      <c r="B447" s="72" t="s">
        <v>1313</v>
      </c>
      <c r="C447" s="72" t="s">
        <v>137</v>
      </c>
      <c r="D447" s="73" t="str">
        <f t="shared" si="41"/>
        <v>41</v>
      </c>
      <c r="E447" s="73" t="str">
        <f t="shared" si="42"/>
        <v>4102</v>
      </c>
      <c r="F447" s="72" t="s">
        <v>1389</v>
      </c>
      <c r="G447" s="72" t="s">
        <v>1362</v>
      </c>
      <c r="H447" s="72">
        <v>120</v>
      </c>
      <c r="I447" s="72" t="s">
        <v>1390</v>
      </c>
      <c r="J447" s="72" t="s">
        <v>1391</v>
      </c>
      <c r="K447" s="74">
        <v>15</v>
      </c>
      <c r="L447" s="75">
        <v>15</v>
      </c>
      <c r="M447" s="76">
        <v>15</v>
      </c>
      <c r="N447" s="72" t="s">
        <v>1397</v>
      </c>
      <c r="O447" s="72" t="s">
        <v>72</v>
      </c>
      <c r="P447" s="74">
        <v>100000000</v>
      </c>
      <c r="Q447" s="75">
        <v>2</v>
      </c>
      <c r="R447" s="77">
        <v>44197</v>
      </c>
      <c r="S447" s="78">
        <v>12</v>
      </c>
      <c r="T447" s="71" t="s">
        <v>1393</v>
      </c>
      <c r="U447" s="79">
        <v>2</v>
      </c>
      <c r="V447" s="148">
        <v>2</v>
      </c>
      <c r="W447" s="149" t="s">
        <v>1394</v>
      </c>
      <c r="X447" s="81">
        <f t="shared" si="37"/>
        <v>1</v>
      </c>
      <c r="Y447" s="74">
        <v>0</v>
      </c>
      <c r="Z447" s="74">
        <v>337000000</v>
      </c>
      <c r="AA447" s="74">
        <v>100000000</v>
      </c>
      <c r="AB447" s="74">
        <v>0</v>
      </c>
      <c r="AC447" s="74">
        <v>0</v>
      </c>
      <c r="AD447" s="74">
        <v>100000000</v>
      </c>
      <c r="AE447" s="113">
        <v>80785263</v>
      </c>
      <c r="AF447" s="81">
        <f t="shared" si="38"/>
        <v>0.80785262999999996</v>
      </c>
      <c r="AG447" s="82"/>
      <c r="AH447" s="82"/>
      <c r="AI447" s="82"/>
      <c r="AJ447" s="150">
        <f t="shared" si="40"/>
        <v>80785263</v>
      </c>
      <c r="AK447" s="81">
        <f t="shared" si="39"/>
        <v>0.80785262999999996</v>
      </c>
      <c r="AL447" s="84"/>
      <c r="AM447" s="85"/>
    </row>
    <row r="448" spans="1:39" ht="12.75" customHeight="1" x14ac:dyDescent="0.3">
      <c r="A448" s="71" t="s">
        <v>1312</v>
      </c>
      <c r="B448" s="72" t="s">
        <v>1313</v>
      </c>
      <c r="C448" s="72" t="s">
        <v>137</v>
      </c>
      <c r="D448" s="73" t="str">
        <f t="shared" si="41"/>
        <v>41</v>
      </c>
      <c r="E448" s="73" t="str">
        <f t="shared" si="42"/>
        <v>4102</v>
      </c>
      <c r="F448" s="72" t="s">
        <v>1389</v>
      </c>
      <c r="G448" s="72" t="s">
        <v>1398</v>
      </c>
      <c r="H448" s="72">
        <v>121</v>
      </c>
      <c r="I448" s="72" t="s">
        <v>1399</v>
      </c>
      <c r="J448" s="72" t="s">
        <v>1400</v>
      </c>
      <c r="K448" s="74">
        <v>5</v>
      </c>
      <c r="L448" s="75">
        <v>1</v>
      </c>
      <c r="M448" s="76">
        <v>1</v>
      </c>
      <c r="N448" s="72" t="s">
        <v>1401</v>
      </c>
      <c r="O448" s="72" t="s">
        <v>72</v>
      </c>
      <c r="P448" s="74">
        <v>125000000</v>
      </c>
      <c r="Q448" s="75">
        <v>5</v>
      </c>
      <c r="R448" s="77">
        <v>44197</v>
      </c>
      <c r="S448" s="78">
        <v>12</v>
      </c>
      <c r="T448" s="71" t="s">
        <v>1393</v>
      </c>
      <c r="U448" s="79">
        <v>1</v>
      </c>
      <c r="V448" s="148">
        <v>1</v>
      </c>
      <c r="W448" s="149" t="s">
        <v>1402</v>
      </c>
      <c r="X448" s="81">
        <f t="shared" si="37"/>
        <v>1</v>
      </c>
      <c r="Y448" s="74">
        <v>0</v>
      </c>
      <c r="Z448" s="74">
        <v>54500000</v>
      </c>
      <c r="AA448" s="74">
        <v>4750000</v>
      </c>
      <c r="AB448" s="74">
        <v>0</v>
      </c>
      <c r="AC448" s="74">
        <v>0</v>
      </c>
      <c r="AD448" s="74">
        <v>4750000</v>
      </c>
      <c r="AE448" s="113">
        <v>1500000</v>
      </c>
      <c r="AF448" s="81">
        <f t="shared" si="38"/>
        <v>0.31578947368421051</v>
      </c>
      <c r="AG448" s="82"/>
      <c r="AH448" s="82"/>
      <c r="AI448" s="82"/>
      <c r="AJ448" s="150">
        <f t="shared" si="40"/>
        <v>1500000</v>
      </c>
      <c r="AK448" s="81">
        <f t="shared" si="39"/>
        <v>0.31578947368421051</v>
      </c>
      <c r="AL448" s="84"/>
      <c r="AM448" s="85"/>
    </row>
    <row r="449" spans="1:39" ht="12.75" customHeight="1" x14ac:dyDescent="0.3">
      <c r="A449" s="71" t="s">
        <v>1312</v>
      </c>
      <c r="B449" s="72" t="s">
        <v>1313</v>
      </c>
      <c r="C449" s="72" t="s">
        <v>137</v>
      </c>
      <c r="D449" s="73" t="str">
        <f t="shared" si="41"/>
        <v>41</v>
      </c>
      <c r="E449" s="73" t="str">
        <f t="shared" si="42"/>
        <v>4102</v>
      </c>
      <c r="F449" s="72" t="s">
        <v>1389</v>
      </c>
      <c r="G449" s="72" t="s">
        <v>1398</v>
      </c>
      <c r="H449" s="72">
        <v>121</v>
      </c>
      <c r="I449" s="72" t="s">
        <v>1399</v>
      </c>
      <c r="J449" s="72" t="s">
        <v>1400</v>
      </c>
      <c r="K449" s="74">
        <v>5</v>
      </c>
      <c r="L449" s="75">
        <v>1</v>
      </c>
      <c r="M449" s="76">
        <v>1</v>
      </c>
      <c r="N449" s="72" t="s">
        <v>1403</v>
      </c>
      <c r="O449" s="72" t="s">
        <v>72</v>
      </c>
      <c r="P449" s="74">
        <v>50000000</v>
      </c>
      <c r="Q449" s="75">
        <v>1</v>
      </c>
      <c r="R449" s="77">
        <v>44197</v>
      </c>
      <c r="S449" s="78">
        <v>12</v>
      </c>
      <c r="T449" s="71" t="s">
        <v>1393</v>
      </c>
      <c r="U449" s="79">
        <v>1</v>
      </c>
      <c r="V449" s="148">
        <v>1</v>
      </c>
      <c r="W449" s="149" t="s">
        <v>1402</v>
      </c>
      <c r="X449" s="81">
        <f t="shared" si="37"/>
        <v>1</v>
      </c>
      <c r="Y449" s="74">
        <v>0</v>
      </c>
      <c r="Z449" s="74">
        <v>54500000</v>
      </c>
      <c r="AA449" s="74">
        <v>49750000</v>
      </c>
      <c r="AB449" s="74">
        <v>0</v>
      </c>
      <c r="AC449" s="74">
        <v>0</v>
      </c>
      <c r="AD449" s="74">
        <v>49750000</v>
      </c>
      <c r="AE449" s="113">
        <v>53000000</v>
      </c>
      <c r="AF449" s="81">
        <f t="shared" si="38"/>
        <v>1.0653266331658291</v>
      </c>
      <c r="AG449" s="82"/>
      <c r="AH449" s="82"/>
      <c r="AI449" s="82"/>
      <c r="AJ449" s="150">
        <f t="shared" si="40"/>
        <v>53000000</v>
      </c>
      <c r="AK449" s="81">
        <f t="shared" si="39"/>
        <v>1.0653266331658291</v>
      </c>
      <c r="AL449" s="84"/>
      <c r="AM449" s="85"/>
    </row>
    <row r="450" spans="1:39" ht="12.75" customHeight="1" x14ac:dyDescent="0.3">
      <c r="A450" s="71" t="s">
        <v>1312</v>
      </c>
      <c r="B450" s="72" t="s">
        <v>1313</v>
      </c>
      <c r="C450" s="72" t="s">
        <v>137</v>
      </c>
      <c r="D450" s="73" t="str">
        <f t="shared" si="41"/>
        <v>41</v>
      </c>
      <c r="E450" s="73" t="str">
        <f t="shared" si="42"/>
        <v>4103</v>
      </c>
      <c r="F450" s="72" t="s">
        <v>1404</v>
      </c>
      <c r="G450" s="72" t="s">
        <v>1405</v>
      </c>
      <c r="H450" s="72">
        <v>122</v>
      </c>
      <c r="I450" s="72" t="s">
        <v>1406</v>
      </c>
      <c r="J450" s="72" t="s">
        <v>1407</v>
      </c>
      <c r="K450" s="74">
        <v>4</v>
      </c>
      <c r="L450" s="75">
        <v>2</v>
      </c>
      <c r="M450" s="76">
        <v>2</v>
      </c>
      <c r="N450" s="72" t="s">
        <v>1408</v>
      </c>
      <c r="O450" s="72" t="s">
        <v>72</v>
      </c>
      <c r="P450" s="74">
        <v>28000000</v>
      </c>
      <c r="Q450" s="75">
        <v>2</v>
      </c>
      <c r="R450" s="77">
        <v>44197</v>
      </c>
      <c r="S450" s="78">
        <v>12</v>
      </c>
      <c r="T450" s="71" t="s">
        <v>1393</v>
      </c>
      <c r="U450" s="79">
        <v>2</v>
      </c>
      <c r="V450" s="148">
        <v>2</v>
      </c>
      <c r="W450" s="149" t="s">
        <v>1409</v>
      </c>
      <c r="X450" s="81">
        <f t="shared" si="37"/>
        <v>1</v>
      </c>
      <c r="Y450" s="74">
        <v>0</v>
      </c>
      <c r="Z450" s="74">
        <v>24096750</v>
      </c>
      <c r="AA450" s="74">
        <v>24096750</v>
      </c>
      <c r="AB450" s="74">
        <v>0</v>
      </c>
      <c r="AC450" s="74">
        <v>0</v>
      </c>
      <c r="AD450" s="74">
        <v>24096750</v>
      </c>
      <c r="AE450" s="113">
        <v>22181440</v>
      </c>
      <c r="AF450" s="81">
        <f t="shared" si="38"/>
        <v>0.92051583719796237</v>
      </c>
      <c r="AG450" s="82"/>
      <c r="AH450" s="82"/>
      <c r="AI450" s="82"/>
      <c r="AJ450" s="150">
        <f t="shared" si="40"/>
        <v>22181440</v>
      </c>
      <c r="AK450" s="81">
        <f t="shared" si="39"/>
        <v>0.92051583719796237</v>
      </c>
      <c r="AL450" s="84"/>
      <c r="AM450" s="85"/>
    </row>
    <row r="451" spans="1:39" ht="12.75" customHeight="1" x14ac:dyDescent="0.3">
      <c r="A451" s="71" t="s">
        <v>1312</v>
      </c>
      <c r="B451" s="72" t="s">
        <v>1313</v>
      </c>
      <c r="C451" s="72" t="s">
        <v>137</v>
      </c>
      <c r="D451" s="73" t="str">
        <f t="shared" si="41"/>
        <v>41</v>
      </c>
      <c r="E451" s="73" t="str">
        <f t="shared" si="42"/>
        <v>4102</v>
      </c>
      <c r="F451" s="72" t="s">
        <v>1389</v>
      </c>
      <c r="G451" s="72" t="s">
        <v>1410</v>
      </c>
      <c r="H451" s="72">
        <v>123</v>
      </c>
      <c r="I451" s="72" t="s">
        <v>1411</v>
      </c>
      <c r="J451" s="72" t="s">
        <v>1412</v>
      </c>
      <c r="K451" s="74">
        <v>10000</v>
      </c>
      <c r="L451" s="75">
        <v>3104</v>
      </c>
      <c r="M451" s="76">
        <v>3279</v>
      </c>
      <c r="N451" s="72" t="s">
        <v>1413</v>
      </c>
      <c r="O451" s="72" t="s">
        <v>72</v>
      </c>
      <c r="P451" s="74">
        <v>20000000</v>
      </c>
      <c r="Q451" s="75">
        <v>1</v>
      </c>
      <c r="R451" s="77">
        <v>44197</v>
      </c>
      <c r="S451" s="78">
        <v>12</v>
      </c>
      <c r="T451" s="71" t="s">
        <v>1393</v>
      </c>
      <c r="U451" s="79">
        <v>1</v>
      </c>
      <c r="V451" s="148">
        <v>1</v>
      </c>
      <c r="W451" s="149" t="s">
        <v>1414</v>
      </c>
      <c r="X451" s="81">
        <f t="shared" si="37"/>
        <v>1</v>
      </c>
      <c r="Y451" s="74">
        <v>0</v>
      </c>
      <c r="Z451" s="74">
        <v>394803707</v>
      </c>
      <c r="AA451" s="74">
        <v>20000000</v>
      </c>
      <c r="AB451" s="74">
        <v>0</v>
      </c>
      <c r="AC451" s="74">
        <v>0</v>
      </c>
      <c r="AD451" s="74">
        <v>20000000</v>
      </c>
      <c r="AE451" s="113">
        <v>0</v>
      </c>
      <c r="AF451" s="81">
        <f t="shared" si="38"/>
        <v>0</v>
      </c>
      <c r="AG451" s="82"/>
      <c r="AH451" s="82"/>
      <c r="AI451" s="82"/>
      <c r="AJ451" s="150">
        <f t="shared" si="40"/>
        <v>0</v>
      </c>
      <c r="AK451" s="81">
        <f t="shared" si="39"/>
        <v>0</v>
      </c>
      <c r="AL451" s="84"/>
      <c r="AM451" s="85"/>
    </row>
    <row r="452" spans="1:39" ht="12.75" customHeight="1" x14ac:dyDescent="0.3">
      <c r="A452" s="71" t="s">
        <v>1312</v>
      </c>
      <c r="B452" s="72" t="s">
        <v>1313</v>
      </c>
      <c r="C452" s="72" t="s">
        <v>137</v>
      </c>
      <c r="D452" s="73" t="str">
        <f t="shared" si="41"/>
        <v>41</v>
      </c>
      <c r="E452" s="73" t="str">
        <f t="shared" si="42"/>
        <v>4102</v>
      </c>
      <c r="F452" s="72" t="s">
        <v>1389</v>
      </c>
      <c r="G452" s="72" t="s">
        <v>1410</v>
      </c>
      <c r="H452" s="72">
        <v>123</v>
      </c>
      <c r="I452" s="72" t="s">
        <v>1411</v>
      </c>
      <c r="J452" s="72" t="s">
        <v>1412</v>
      </c>
      <c r="K452" s="74">
        <v>10000</v>
      </c>
      <c r="L452" s="75">
        <v>3104</v>
      </c>
      <c r="M452" s="76">
        <v>3279</v>
      </c>
      <c r="N452" s="72" t="s">
        <v>1415</v>
      </c>
      <c r="O452" s="72" t="s">
        <v>72</v>
      </c>
      <c r="P452" s="74">
        <v>100000000</v>
      </c>
      <c r="Q452" s="75">
        <v>2</v>
      </c>
      <c r="R452" s="77">
        <v>44197</v>
      </c>
      <c r="S452" s="78">
        <v>12</v>
      </c>
      <c r="T452" s="71" t="s">
        <v>1393</v>
      </c>
      <c r="U452" s="79">
        <v>2</v>
      </c>
      <c r="V452" s="148">
        <v>2</v>
      </c>
      <c r="W452" s="149" t="s">
        <v>1414</v>
      </c>
      <c r="X452" s="81">
        <f t="shared" si="37"/>
        <v>1</v>
      </c>
      <c r="Y452" s="74">
        <v>0</v>
      </c>
      <c r="Z452" s="74">
        <v>394803707</v>
      </c>
      <c r="AA452" s="74">
        <v>97545947</v>
      </c>
      <c r="AB452" s="74">
        <v>0</v>
      </c>
      <c r="AC452" s="74">
        <v>0</v>
      </c>
      <c r="AD452" s="74">
        <v>97545947</v>
      </c>
      <c r="AE452" s="113">
        <v>97545947</v>
      </c>
      <c r="AF452" s="81">
        <f t="shared" si="38"/>
        <v>1</v>
      </c>
      <c r="AG452" s="82"/>
      <c r="AH452" s="82"/>
      <c r="AI452" s="82"/>
      <c r="AJ452" s="150">
        <f t="shared" si="40"/>
        <v>97545947</v>
      </c>
      <c r="AK452" s="81">
        <f t="shared" si="39"/>
        <v>1</v>
      </c>
      <c r="AL452" s="84"/>
      <c r="AM452" s="85"/>
    </row>
    <row r="453" spans="1:39" ht="12.75" customHeight="1" x14ac:dyDescent="0.3">
      <c r="A453" s="71" t="s">
        <v>1312</v>
      </c>
      <c r="B453" s="72" t="s">
        <v>1313</v>
      </c>
      <c r="C453" s="72" t="s">
        <v>137</v>
      </c>
      <c r="D453" s="73" t="str">
        <f t="shared" si="41"/>
        <v>41</v>
      </c>
      <c r="E453" s="73" t="str">
        <f t="shared" si="42"/>
        <v>4102</v>
      </c>
      <c r="F453" s="72" t="s">
        <v>1389</v>
      </c>
      <c r="G453" s="72" t="s">
        <v>1410</v>
      </c>
      <c r="H453" s="72">
        <v>123</v>
      </c>
      <c r="I453" s="72" t="s">
        <v>1411</v>
      </c>
      <c r="J453" s="72" t="s">
        <v>1412</v>
      </c>
      <c r="K453" s="74">
        <v>10000</v>
      </c>
      <c r="L453" s="75">
        <v>3104</v>
      </c>
      <c r="M453" s="76">
        <v>3279</v>
      </c>
      <c r="N453" s="72" t="s">
        <v>1416</v>
      </c>
      <c r="O453" s="72" t="s">
        <v>72</v>
      </c>
      <c r="P453" s="74">
        <v>100000000</v>
      </c>
      <c r="Q453" s="75">
        <v>2</v>
      </c>
      <c r="R453" s="77">
        <v>44197</v>
      </c>
      <c r="S453" s="78">
        <v>12</v>
      </c>
      <c r="T453" s="71" t="s">
        <v>1393</v>
      </c>
      <c r="U453" s="79">
        <v>2</v>
      </c>
      <c r="V453" s="148">
        <v>2</v>
      </c>
      <c r="W453" s="149" t="s">
        <v>1414</v>
      </c>
      <c r="X453" s="81">
        <f t="shared" si="37"/>
        <v>1</v>
      </c>
      <c r="Y453" s="74">
        <v>0</v>
      </c>
      <c r="Z453" s="74">
        <v>394803707</v>
      </c>
      <c r="AA453" s="74">
        <v>97257760</v>
      </c>
      <c r="AB453" s="74">
        <v>0</v>
      </c>
      <c r="AC453" s="74">
        <v>0</v>
      </c>
      <c r="AD453" s="74">
        <v>97257760</v>
      </c>
      <c r="AE453" s="113">
        <v>87767053</v>
      </c>
      <c r="AF453" s="81">
        <f t="shared" si="38"/>
        <v>0.90241696909326308</v>
      </c>
      <c r="AG453" s="82"/>
      <c r="AH453" s="82"/>
      <c r="AI453" s="82"/>
      <c r="AJ453" s="150">
        <f t="shared" si="40"/>
        <v>87767053</v>
      </c>
      <c r="AK453" s="81">
        <f t="shared" si="39"/>
        <v>0.90241696909326308</v>
      </c>
      <c r="AL453" s="84"/>
      <c r="AM453" s="85"/>
    </row>
    <row r="454" spans="1:39" ht="12.75" customHeight="1" x14ac:dyDescent="0.3">
      <c r="A454" s="71" t="s">
        <v>1312</v>
      </c>
      <c r="B454" s="72" t="s">
        <v>1313</v>
      </c>
      <c r="C454" s="72" t="s">
        <v>137</v>
      </c>
      <c r="D454" s="73" t="str">
        <f t="shared" si="41"/>
        <v>41</v>
      </c>
      <c r="E454" s="73" t="str">
        <f t="shared" si="42"/>
        <v>4102</v>
      </c>
      <c r="F454" s="72" t="s">
        <v>1389</v>
      </c>
      <c r="G454" s="72" t="s">
        <v>1410</v>
      </c>
      <c r="H454" s="72">
        <v>123</v>
      </c>
      <c r="I454" s="72" t="s">
        <v>1411</v>
      </c>
      <c r="J454" s="72" t="s">
        <v>1412</v>
      </c>
      <c r="K454" s="74">
        <v>10000</v>
      </c>
      <c r="L454" s="75">
        <v>3104</v>
      </c>
      <c r="M454" s="76">
        <v>3279</v>
      </c>
      <c r="N454" s="72" t="s">
        <v>1417</v>
      </c>
      <c r="O454" s="72" t="s">
        <v>72</v>
      </c>
      <c r="P454" s="74">
        <v>65000000</v>
      </c>
      <c r="Q454" s="75">
        <v>1</v>
      </c>
      <c r="R454" s="77">
        <v>44197</v>
      </c>
      <c r="S454" s="78">
        <v>12</v>
      </c>
      <c r="T454" s="71" t="s">
        <v>1393</v>
      </c>
      <c r="U454" s="79">
        <v>1</v>
      </c>
      <c r="V454" s="148">
        <v>1</v>
      </c>
      <c r="W454" s="149" t="s">
        <v>1414</v>
      </c>
      <c r="X454" s="81">
        <f t="shared" si="37"/>
        <v>1</v>
      </c>
      <c r="Y454" s="74">
        <v>0</v>
      </c>
      <c r="Z454" s="74">
        <v>394803707</v>
      </c>
      <c r="AA454" s="74">
        <v>65000000</v>
      </c>
      <c r="AB454" s="74">
        <v>0</v>
      </c>
      <c r="AC454" s="74">
        <v>0</v>
      </c>
      <c r="AD454" s="74">
        <v>65000000</v>
      </c>
      <c r="AE454" s="113">
        <v>65000000</v>
      </c>
      <c r="AF454" s="81">
        <f t="shared" si="38"/>
        <v>1</v>
      </c>
      <c r="AG454" s="82"/>
      <c r="AH454" s="82"/>
      <c r="AI454" s="82"/>
      <c r="AJ454" s="150">
        <f t="shared" si="40"/>
        <v>65000000</v>
      </c>
      <c r="AK454" s="81">
        <f t="shared" si="39"/>
        <v>1</v>
      </c>
      <c r="AL454" s="84"/>
      <c r="AM454" s="85"/>
    </row>
    <row r="455" spans="1:39" ht="12.75" customHeight="1" x14ac:dyDescent="0.3">
      <c r="A455" s="71" t="s">
        <v>1312</v>
      </c>
      <c r="B455" s="72" t="s">
        <v>1313</v>
      </c>
      <c r="C455" s="72" t="s">
        <v>137</v>
      </c>
      <c r="D455" s="73" t="str">
        <f t="shared" si="41"/>
        <v>41</v>
      </c>
      <c r="E455" s="73" t="str">
        <f t="shared" si="42"/>
        <v>4102</v>
      </c>
      <c r="F455" s="72" t="s">
        <v>1389</v>
      </c>
      <c r="G455" s="72" t="s">
        <v>1410</v>
      </c>
      <c r="H455" s="72">
        <v>123</v>
      </c>
      <c r="I455" s="72" t="s">
        <v>1411</v>
      </c>
      <c r="J455" s="72" t="s">
        <v>1412</v>
      </c>
      <c r="K455" s="74">
        <v>10000</v>
      </c>
      <c r="L455" s="75">
        <v>3104</v>
      </c>
      <c r="M455" s="76">
        <v>3279</v>
      </c>
      <c r="N455" s="72" t="s">
        <v>1418</v>
      </c>
      <c r="O455" s="72" t="s">
        <v>72</v>
      </c>
      <c r="P455" s="74">
        <v>65000000</v>
      </c>
      <c r="Q455" s="75">
        <v>1</v>
      </c>
      <c r="R455" s="77">
        <v>44197</v>
      </c>
      <c r="S455" s="78">
        <v>12</v>
      </c>
      <c r="T455" s="71" t="s">
        <v>1393</v>
      </c>
      <c r="U455" s="79">
        <v>1</v>
      </c>
      <c r="V455" s="148">
        <v>1</v>
      </c>
      <c r="W455" s="149" t="s">
        <v>1414</v>
      </c>
      <c r="X455" s="81">
        <f t="shared" si="37"/>
        <v>1</v>
      </c>
      <c r="Y455" s="74">
        <v>0</v>
      </c>
      <c r="Z455" s="74">
        <v>394803707</v>
      </c>
      <c r="AA455" s="74">
        <v>65000000</v>
      </c>
      <c r="AB455" s="74">
        <v>0</v>
      </c>
      <c r="AC455" s="74">
        <v>0</v>
      </c>
      <c r="AD455" s="74">
        <v>65000000</v>
      </c>
      <c r="AE455" s="113">
        <v>65000000</v>
      </c>
      <c r="AF455" s="81">
        <f t="shared" si="38"/>
        <v>1</v>
      </c>
      <c r="AG455" s="82"/>
      <c r="AH455" s="82"/>
      <c r="AI455" s="82"/>
      <c r="AJ455" s="150">
        <f t="shared" si="40"/>
        <v>65000000</v>
      </c>
      <c r="AK455" s="81">
        <f t="shared" si="39"/>
        <v>1</v>
      </c>
      <c r="AL455" s="84"/>
      <c r="AM455" s="85"/>
    </row>
    <row r="456" spans="1:39" ht="12.75" customHeight="1" x14ac:dyDescent="0.3">
      <c r="A456" s="71" t="s">
        <v>1312</v>
      </c>
      <c r="B456" s="72" t="s">
        <v>1313</v>
      </c>
      <c r="C456" s="72" t="s">
        <v>137</v>
      </c>
      <c r="D456" s="73" t="str">
        <f t="shared" si="41"/>
        <v>41</v>
      </c>
      <c r="E456" s="73" t="str">
        <f t="shared" si="42"/>
        <v>4102</v>
      </c>
      <c r="F456" s="72" t="s">
        <v>1389</v>
      </c>
      <c r="G456" s="72" t="s">
        <v>1410</v>
      </c>
      <c r="H456" s="72">
        <v>123</v>
      </c>
      <c r="I456" s="72" t="s">
        <v>1411</v>
      </c>
      <c r="J456" s="72" t="s">
        <v>1412</v>
      </c>
      <c r="K456" s="74">
        <v>10000</v>
      </c>
      <c r="L456" s="75">
        <v>3104</v>
      </c>
      <c r="M456" s="76">
        <v>3279</v>
      </c>
      <c r="N456" s="72" t="s">
        <v>1419</v>
      </c>
      <c r="O456" s="72" t="s">
        <v>72</v>
      </c>
      <c r="P456" s="74">
        <v>65000000</v>
      </c>
      <c r="Q456" s="75">
        <v>1</v>
      </c>
      <c r="R456" s="77">
        <v>44197</v>
      </c>
      <c r="S456" s="78">
        <v>12</v>
      </c>
      <c r="T456" s="71" t="s">
        <v>1393</v>
      </c>
      <c r="U456" s="79">
        <v>1</v>
      </c>
      <c r="V456" s="148">
        <v>1</v>
      </c>
      <c r="W456" s="149" t="s">
        <v>1414</v>
      </c>
      <c r="X456" s="81">
        <f t="shared" si="37"/>
        <v>1</v>
      </c>
      <c r="Y456" s="74">
        <v>0</v>
      </c>
      <c r="Z456" s="74">
        <v>394803707</v>
      </c>
      <c r="AA456" s="74">
        <v>50000000</v>
      </c>
      <c r="AB456" s="74">
        <v>0</v>
      </c>
      <c r="AC456" s="74">
        <v>0</v>
      </c>
      <c r="AD456" s="74">
        <v>50000000</v>
      </c>
      <c r="AE456" s="113">
        <v>37848776</v>
      </c>
      <c r="AF456" s="81">
        <f t="shared" si="38"/>
        <v>0.75697552000000001</v>
      </c>
      <c r="AG456" s="82"/>
      <c r="AH456" s="82"/>
      <c r="AI456" s="82"/>
      <c r="AJ456" s="150">
        <f t="shared" si="40"/>
        <v>37848776</v>
      </c>
      <c r="AK456" s="81">
        <f t="shared" si="39"/>
        <v>0.75697552000000001</v>
      </c>
      <c r="AL456" s="84"/>
      <c r="AM456" s="85"/>
    </row>
    <row r="457" spans="1:39" ht="12.75" customHeight="1" x14ac:dyDescent="0.3">
      <c r="A457" s="71" t="s">
        <v>1312</v>
      </c>
      <c r="B457" s="72" t="s">
        <v>1313</v>
      </c>
      <c r="C457" s="72" t="s">
        <v>137</v>
      </c>
      <c r="D457" s="73" t="str">
        <f t="shared" si="41"/>
        <v>41</v>
      </c>
      <c r="E457" s="73" t="str">
        <f t="shared" si="42"/>
        <v>4103</v>
      </c>
      <c r="F457" s="72" t="s">
        <v>1404</v>
      </c>
      <c r="G457" s="72" t="s">
        <v>1420</v>
      </c>
      <c r="H457" s="72">
        <v>124</v>
      </c>
      <c r="I457" s="72" t="s">
        <v>1421</v>
      </c>
      <c r="J457" s="72" t="s">
        <v>1422</v>
      </c>
      <c r="K457" s="74">
        <v>100</v>
      </c>
      <c r="L457" s="75">
        <v>20</v>
      </c>
      <c r="M457" s="76">
        <v>11</v>
      </c>
      <c r="N457" s="72" t="s">
        <v>1423</v>
      </c>
      <c r="O457" s="72" t="s">
        <v>72</v>
      </c>
      <c r="P457" s="74">
        <v>170000000</v>
      </c>
      <c r="Q457" s="75">
        <v>20</v>
      </c>
      <c r="R457" s="77">
        <v>44197</v>
      </c>
      <c r="S457" s="78">
        <v>12</v>
      </c>
      <c r="T457" s="71" t="s">
        <v>1393</v>
      </c>
      <c r="U457" s="79">
        <v>20</v>
      </c>
      <c r="V457" s="148">
        <v>20</v>
      </c>
      <c r="W457" s="149" t="s">
        <v>1424</v>
      </c>
      <c r="X457" s="81">
        <f t="shared" si="37"/>
        <v>1</v>
      </c>
      <c r="Y457" s="74">
        <v>129045665</v>
      </c>
      <c r="Z457" s="74">
        <v>307371885</v>
      </c>
      <c r="AA457" s="74">
        <v>115000000</v>
      </c>
      <c r="AB457" s="74">
        <v>0</v>
      </c>
      <c r="AC457" s="74">
        <v>0</v>
      </c>
      <c r="AD457" s="74">
        <v>115000000</v>
      </c>
      <c r="AE457" s="113">
        <v>0</v>
      </c>
      <c r="AF457" s="81">
        <f t="shared" si="38"/>
        <v>0</v>
      </c>
      <c r="AG457" s="82"/>
      <c r="AH457" s="82"/>
      <c r="AI457" s="82"/>
      <c r="AJ457" s="150">
        <f t="shared" si="40"/>
        <v>0</v>
      </c>
      <c r="AK457" s="81">
        <f t="shared" si="39"/>
        <v>0</v>
      </c>
      <c r="AL457" s="84"/>
      <c r="AM457" s="85"/>
    </row>
    <row r="458" spans="1:39" ht="12.75" customHeight="1" x14ac:dyDescent="0.3">
      <c r="A458" s="71" t="s">
        <v>1312</v>
      </c>
      <c r="B458" s="72" t="s">
        <v>1313</v>
      </c>
      <c r="C458" s="72" t="s">
        <v>137</v>
      </c>
      <c r="D458" s="73" t="str">
        <f t="shared" si="41"/>
        <v>41</v>
      </c>
      <c r="E458" s="73" t="str">
        <f t="shared" si="42"/>
        <v>4103</v>
      </c>
      <c r="F458" s="72" t="s">
        <v>1404</v>
      </c>
      <c r="G458" s="72" t="s">
        <v>1420</v>
      </c>
      <c r="H458" s="72">
        <v>124</v>
      </c>
      <c r="I458" s="72" t="s">
        <v>1421</v>
      </c>
      <c r="J458" s="72" t="s">
        <v>1422</v>
      </c>
      <c r="K458" s="74">
        <v>100</v>
      </c>
      <c r="L458" s="75">
        <v>20</v>
      </c>
      <c r="M458" s="76">
        <v>11</v>
      </c>
      <c r="N458" s="72" t="s">
        <v>1425</v>
      </c>
      <c r="O458" s="72" t="s">
        <v>72</v>
      </c>
      <c r="P458" s="74">
        <v>45000000</v>
      </c>
      <c r="Q458" s="75">
        <v>10</v>
      </c>
      <c r="R458" s="77">
        <v>44197</v>
      </c>
      <c r="S458" s="78">
        <v>12</v>
      </c>
      <c r="T458" s="71" t="s">
        <v>1393</v>
      </c>
      <c r="U458" s="79">
        <v>10</v>
      </c>
      <c r="V458" s="148">
        <v>10</v>
      </c>
      <c r="W458" s="149" t="s">
        <v>1424</v>
      </c>
      <c r="X458" s="81">
        <f t="shared" si="37"/>
        <v>1</v>
      </c>
      <c r="Y458" s="74">
        <v>129045665</v>
      </c>
      <c r="Z458" s="74">
        <v>307371885</v>
      </c>
      <c r="AA458" s="74">
        <v>43326220</v>
      </c>
      <c r="AB458" s="74">
        <v>0</v>
      </c>
      <c r="AC458" s="74">
        <v>0</v>
      </c>
      <c r="AD458" s="74">
        <v>43326220</v>
      </c>
      <c r="AE458" s="113">
        <v>39811200</v>
      </c>
      <c r="AF458" s="81">
        <f t="shared" si="38"/>
        <v>0.91887083618187781</v>
      </c>
      <c r="AG458" s="82"/>
      <c r="AH458" s="82"/>
      <c r="AI458" s="82"/>
      <c r="AJ458" s="150">
        <f t="shared" si="40"/>
        <v>39811200</v>
      </c>
      <c r="AK458" s="81">
        <f t="shared" si="39"/>
        <v>0.91887083618187781</v>
      </c>
      <c r="AL458" s="84"/>
      <c r="AM458" s="85"/>
    </row>
    <row r="459" spans="1:39" ht="12.75" customHeight="1" x14ac:dyDescent="0.3">
      <c r="A459" s="71" t="s">
        <v>1312</v>
      </c>
      <c r="B459" s="72" t="s">
        <v>1313</v>
      </c>
      <c r="C459" s="72" t="s">
        <v>137</v>
      </c>
      <c r="D459" s="73" t="str">
        <f t="shared" si="41"/>
        <v>41</v>
      </c>
      <c r="E459" s="73" t="str">
        <f t="shared" si="42"/>
        <v>4103</v>
      </c>
      <c r="F459" s="72" t="s">
        <v>1404</v>
      </c>
      <c r="G459" s="72" t="s">
        <v>1420</v>
      </c>
      <c r="H459" s="72">
        <v>124</v>
      </c>
      <c r="I459" s="72" t="s">
        <v>1421</v>
      </c>
      <c r="J459" s="72" t="s">
        <v>1422</v>
      </c>
      <c r="K459" s="74">
        <v>100</v>
      </c>
      <c r="L459" s="75">
        <v>20</v>
      </c>
      <c r="M459" s="76">
        <v>11</v>
      </c>
      <c r="N459" s="72" t="s">
        <v>1426</v>
      </c>
      <c r="O459" s="72" t="s">
        <v>72</v>
      </c>
      <c r="P459" s="74">
        <v>50000000</v>
      </c>
      <c r="Q459" s="75">
        <v>10</v>
      </c>
      <c r="R459" s="77">
        <v>44197</v>
      </c>
      <c r="S459" s="78">
        <v>12</v>
      </c>
      <c r="T459" s="71" t="s">
        <v>1393</v>
      </c>
      <c r="U459" s="79">
        <v>10</v>
      </c>
      <c r="V459" s="148">
        <v>10</v>
      </c>
      <c r="W459" s="149" t="s">
        <v>1424</v>
      </c>
      <c r="X459" s="81">
        <f t="shared" si="37"/>
        <v>1</v>
      </c>
      <c r="Y459" s="74">
        <v>129045665</v>
      </c>
      <c r="Z459" s="74">
        <v>307371885</v>
      </c>
      <c r="AA459" s="74">
        <v>20000000</v>
      </c>
      <c r="AB459" s="74">
        <v>0</v>
      </c>
      <c r="AC459" s="74">
        <v>0</v>
      </c>
      <c r="AD459" s="74">
        <v>20000000</v>
      </c>
      <c r="AE459" s="113">
        <v>16567500</v>
      </c>
      <c r="AF459" s="81">
        <f t="shared" si="38"/>
        <v>0.82837499999999997</v>
      </c>
      <c r="AG459" s="82"/>
      <c r="AH459" s="82"/>
      <c r="AI459" s="82"/>
      <c r="AJ459" s="150">
        <f t="shared" si="40"/>
        <v>16567500</v>
      </c>
      <c r="AK459" s="81">
        <f t="shared" si="39"/>
        <v>0.82837499999999997</v>
      </c>
      <c r="AL459" s="84"/>
      <c r="AM459" s="85"/>
    </row>
    <row r="460" spans="1:39" ht="12.75" customHeight="1" x14ac:dyDescent="0.3">
      <c r="A460" s="71" t="s">
        <v>1312</v>
      </c>
      <c r="B460" s="72" t="s">
        <v>1313</v>
      </c>
      <c r="C460" s="72" t="s">
        <v>137</v>
      </c>
      <c r="D460" s="73" t="str">
        <f t="shared" si="41"/>
        <v>19</v>
      </c>
      <c r="E460" s="73" t="str">
        <f t="shared" si="42"/>
        <v>1901</v>
      </c>
      <c r="F460" s="72" t="s">
        <v>1427</v>
      </c>
      <c r="G460" s="72" t="s">
        <v>1428</v>
      </c>
      <c r="H460" s="72">
        <v>132</v>
      </c>
      <c r="I460" s="72" t="s">
        <v>1429</v>
      </c>
      <c r="J460" s="72" t="s">
        <v>1430</v>
      </c>
      <c r="K460" s="74">
        <v>2500</v>
      </c>
      <c r="L460" s="75">
        <v>2500</v>
      </c>
      <c r="M460" s="76">
        <v>2479</v>
      </c>
      <c r="N460" s="72" t="s">
        <v>1431</v>
      </c>
      <c r="O460" s="72" t="s">
        <v>72</v>
      </c>
      <c r="P460" s="74">
        <v>190000000</v>
      </c>
      <c r="Q460" s="75">
        <v>5</v>
      </c>
      <c r="R460" s="77">
        <v>44197</v>
      </c>
      <c r="S460" s="78">
        <v>12</v>
      </c>
      <c r="T460" s="71" t="s">
        <v>1432</v>
      </c>
      <c r="U460" s="79">
        <v>5</v>
      </c>
      <c r="V460" s="148">
        <v>5</v>
      </c>
      <c r="W460" s="149" t="s">
        <v>1433</v>
      </c>
      <c r="X460" s="81">
        <f t="shared" si="37"/>
        <v>1</v>
      </c>
      <c r="Y460" s="74">
        <v>272483385</v>
      </c>
      <c r="Z460" s="74">
        <v>1512483385</v>
      </c>
      <c r="AA460" s="74">
        <v>190000000</v>
      </c>
      <c r="AB460" s="74">
        <v>0</v>
      </c>
      <c r="AC460" s="74">
        <v>0</v>
      </c>
      <c r="AD460" s="74">
        <v>190000000</v>
      </c>
      <c r="AE460" s="113">
        <v>524006979</v>
      </c>
      <c r="AF460" s="81">
        <f t="shared" si="38"/>
        <v>2.7579314684210527</v>
      </c>
      <c r="AG460" s="82"/>
      <c r="AH460" s="82"/>
      <c r="AI460" s="82"/>
      <c r="AJ460" s="150">
        <f t="shared" si="40"/>
        <v>524006979</v>
      </c>
      <c r="AK460" s="81">
        <f t="shared" si="39"/>
        <v>2.7579314684210527</v>
      </c>
      <c r="AL460" s="84"/>
      <c r="AM460" s="85"/>
    </row>
    <row r="461" spans="1:39" ht="12.75" customHeight="1" x14ac:dyDescent="0.3">
      <c r="A461" s="71" t="s">
        <v>1312</v>
      </c>
      <c r="B461" s="72" t="s">
        <v>1313</v>
      </c>
      <c r="C461" s="72" t="s">
        <v>137</v>
      </c>
      <c r="D461" s="73" t="str">
        <f t="shared" si="41"/>
        <v>19</v>
      </c>
      <c r="E461" s="73" t="str">
        <f t="shared" si="42"/>
        <v>1901</v>
      </c>
      <c r="F461" s="72" t="s">
        <v>1427</v>
      </c>
      <c r="G461" s="72" t="s">
        <v>1428</v>
      </c>
      <c r="H461" s="72">
        <v>132</v>
      </c>
      <c r="I461" s="72" t="s">
        <v>1429</v>
      </c>
      <c r="J461" s="72" t="s">
        <v>1430</v>
      </c>
      <c r="K461" s="74">
        <v>2500</v>
      </c>
      <c r="L461" s="75">
        <v>2500</v>
      </c>
      <c r="M461" s="76">
        <v>2479</v>
      </c>
      <c r="N461" s="72" t="s">
        <v>1434</v>
      </c>
      <c r="O461" s="72" t="s">
        <v>72</v>
      </c>
      <c r="P461" s="74">
        <v>1050000000</v>
      </c>
      <c r="Q461" s="75">
        <v>2500</v>
      </c>
      <c r="R461" s="77">
        <v>44197</v>
      </c>
      <c r="S461" s="78">
        <v>12</v>
      </c>
      <c r="T461" s="71" t="s">
        <v>1432</v>
      </c>
      <c r="U461" s="79">
        <v>2500</v>
      </c>
      <c r="V461" s="148">
        <v>2116</v>
      </c>
      <c r="W461" s="149" t="s">
        <v>1435</v>
      </c>
      <c r="X461" s="81">
        <f t="shared" ref="X461:X524" si="43">V461/U461</f>
        <v>0.84640000000000004</v>
      </c>
      <c r="Y461" s="74">
        <v>272483385</v>
      </c>
      <c r="Z461" s="74">
        <v>1512483385</v>
      </c>
      <c r="AA461" s="74">
        <v>1050000000</v>
      </c>
      <c r="AB461" s="74">
        <v>0</v>
      </c>
      <c r="AC461" s="74">
        <v>0</v>
      </c>
      <c r="AD461" s="74">
        <v>1050000000</v>
      </c>
      <c r="AE461" s="113">
        <v>971266937</v>
      </c>
      <c r="AF461" s="81">
        <f t="shared" si="38"/>
        <v>0.92501613047619047</v>
      </c>
      <c r="AG461" s="82"/>
      <c r="AH461" s="82"/>
      <c r="AI461" s="82"/>
      <c r="AJ461" s="150">
        <f t="shared" si="40"/>
        <v>971266937</v>
      </c>
      <c r="AK461" s="81">
        <f t="shared" si="39"/>
        <v>0.92501613047619047</v>
      </c>
      <c r="AL461" s="84"/>
      <c r="AM461" s="85"/>
    </row>
    <row r="462" spans="1:39" ht="12.75" customHeight="1" x14ac:dyDescent="0.3">
      <c r="A462" s="71" t="s">
        <v>1312</v>
      </c>
      <c r="B462" s="72" t="s">
        <v>1313</v>
      </c>
      <c r="C462" s="72" t="s">
        <v>137</v>
      </c>
      <c r="D462" s="73" t="str">
        <f t="shared" si="41"/>
        <v>19</v>
      </c>
      <c r="E462" s="73" t="str">
        <f t="shared" si="42"/>
        <v>1901</v>
      </c>
      <c r="F462" s="72" t="s">
        <v>1427</v>
      </c>
      <c r="G462" s="72" t="s">
        <v>1436</v>
      </c>
      <c r="H462" s="72">
        <v>133</v>
      </c>
      <c r="I462" s="72" t="s">
        <v>1437</v>
      </c>
      <c r="J462" s="72" t="s">
        <v>1438</v>
      </c>
      <c r="K462" s="74">
        <v>100</v>
      </c>
      <c r="L462" s="75">
        <v>100</v>
      </c>
      <c r="M462" s="76">
        <v>98</v>
      </c>
      <c r="N462" s="72" t="s">
        <v>1439</v>
      </c>
      <c r="O462" s="72" t="s">
        <v>72</v>
      </c>
      <c r="P462" s="74">
        <v>250483385</v>
      </c>
      <c r="Q462" s="75">
        <v>10</v>
      </c>
      <c r="R462" s="77">
        <v>44197</v>
      </c>
      <c r="S462" s="78">
        <v>12</v>
      </c>
      <c r="T462" s="71" t="s">
        <v>1432</v>
      </c>
      <c r="U462" s="79">
        <v>10</v>
      </c>
      <c r="V462" s="148">
        <v>10</v>
      </c>
      <c r="W462" s="149" t="s">
        <v>1440</v>
      </c>
      <c r="X462" s="81">
        <f t="shared" si="43"/>
        <v>1</v>
      </c>
      <c r="Y462" s="74">
        <v>0</v>
      </c>
      <c r="Z462" s="74">
        <v>100000000</v>
      </c>
      <c r="AA462" s="74">
        <v>0</v>
      </c>
      <c r="AB462" s="74">
        <v>0</v>
      </c>
      <c r="AC462" s="74">
        <v>0</v>
      </c>
      <c r="AD462" s="74">
        <v>0</v>
      </c>
      <c r="AE462" s="113">
        <v>86681367</v>
      </c>
      <c r="AF462" s="81"/>
      <c r="AG462" s="82"/>
      <c r="AH462" s="82"/>
      <c r="AI462" s="82"/>
      <c r="AJ462" s="150">
        <f t="shared" si="40"/>
        <v>86681367</v>
      </c>
      <c r="AK462" s="81"/>
      <c r="AL462" s="84"/>
      <c r="AM462" s="85"/>
    </row>
    <row r="463" spans="1:39" ht="12.75" customHeight="1" x14ac:dyDescent="0.3">
      <c r="A463" s="71" t="s">
        <v>1312</v>
      </c>
      <c r="B463" s="72" t="s">
        <v>1313</v>
      </c>
      <c r="C463" s="72" t="s">
        <v>137</v>
      </c>
      <c r="D463" s="73" t="str">
        <f t="shared" si="41"/>
        <v>19</v>
      </c>
      <c r="E463" s="73" t="str">
        <f t="shared" si="42"/>
        <v>1901</v>
      </c>
      <c r="F463" s="72" t="s">
        <v>1427</v>
      </c>
      <c r="G463" s="72" t="s">
        <v>1436</v>
      </c>
      <c r="H463" s="72">
        <v>133</v>
      </c>
      <c r="I463" s="72" t="s">
        <v>1437</v>
      </c>
      <c r="J463" s="72" t="s">
        <v>1438</v>
      </c>
      <c r="K463" s="74">
        <v>100</v>
      </c>
      <c r="L463" s="75">
        <v>100</v>
      </c>
      <c r="M463" s="76">
        <v>98</v>
      </c>
      <c r="N463" s="72" t="s">
        <v>1441</v>
      </c>
      <c r="O463" s="72" t="s">
        <v>72</v>
      </c>
      <c r="P463" s="74">
        <v>210000000</v>
      </c>
      <c r="Q463" s="75">
        <v>1000</v>
      </c>
      <c r="R463" s="77">
        <v>44197</v>
      </c>
      <c r="S463" s="78">
        <v>12</v>
      </c>
      <c r="T463" s="71" t="s">
        <v>1432</v>
      </c>
      <c r="U463" s="79">
        <v>100</v>
      </c>
      <c r="V463" s="148">
        <v>59</v>
      </c>
      <c r="W463" s="149" t="s">
        <v>1440</v>
      </c>
      <c r="X463" s="81">
        <f t="shared" si="43"/>
        <v>0.59</v>
      </c>
      <c r="Y463" s="74">
        <v>0</v>
      </c>
      <c r="Z463" s="74">
        <v>100000000</v>
      </c>
      <c r="AA463" s="74">
        <v>100000000</v>
      </c>
      <c r="AB463" s="74">
        <v>0</v>
      </c>
      <c r="AC463" s="74">
        <v>0</v>
      </c>
      <c r="AD463" s="74">
        <v>100000000</v>
      </c>
      <c r="AE463" s="113">
        <v>0</v>
      </c>
      <c r="AF463" s="81">
        <f t="shared" ref="AF462:AF525" si="44">AE463/AA463</f>
        <v>0</v>
      </c>
      <c r="AG463" s="82"/>
      <c r="AH463" s="82"/>
      <c r="AI463" s="82"/>
      <c r="AJ463" s="150">
        <f t="shared" si="40"/>
        <v>0</v>
      </c>
      <c r="AK463" s="81">
        <f t="shared" ref="AK462:AK525" si="45">AJ463/AD463</f>
        <v>0</v>
      </c>
      <c r="AL463" s="84"/>
      <c r="AM463" s="85"/>
    </row>
    <row r="464" spans="1:39" ht="12.75" customHeight="1" x14ac:dyDescent="0.3">
      <c r="A464" s="71" t="s">
        <v>1312</v>
      </c>
      <c r="B464" s="72" t="s">
        <v>1313</v>
      </c>
      <c r="C464" s="72" t="s">
        <v>137</v>
      </c>
      <c r="D464" s="73" t="str">
        <f t="shared" si="41"/>
        <v>19</v>
      </c>
      <c r="E464" s="73" t="str">
        <f t="shared" si="42"/>
        <v>1901</v>
      </c>
      <c r="F464" s="72" t="s">
        <v>1427</v>
      </c>
      <c r="G464" s="72" t="s">
        <v>1442</v>
      </c>
      <c r="H464" s="72">
        <v>134</v>
      </c>
      <c r="I464" s="72" t="s">
        <v>1443</v>
      </c>
      <c r="J464" s="72" t="s">
        <v>1444</v>
      </c>
      <c r="K464" s="74">
        <v>250</v>
      </c>
      <c r="L464" s="75">
        <v>50</v>
      </c>
      <c r="M464" s="76">
        <v>50</v>
      </c>
      <c r="N464" s="72" t="s">
        <v>1445</v>
      </c>
      <c r="O464" s="72" t="s">
        <v>72</v>
      </c>
      <c r="P464" s="74">
        <v>80000000</v>
      </c>
      <c r="Q464" s="75">
        <v>2</v>
      </c>
      <c r="R464" s="77">
        <v>44197</v>
      </c>
      <c r="S464" s="78">
        <v>12</v>
      </c>
      <c r="T464" s="71" t="s">
        <v>1432</v>
      </c>
      <c r="U464" s="79">
        <v>2</v>
      </c>
      <c r="V464" s="148">
        <v>2</v>
      </c>
      <c r="W464" s="149" t="s">
        <v>1446</v>
      </c>
      <c r="X464" s="81">
        <f t="shared" si="43"/>
        <v>1</v>
      </c>
      <c r="Y464" s="74">
        <v>0</v>
      </c>
      <c r="Z464" s="74">
        <v>189104747</v>
      </c>
      <c r="AA464" s="74">
        <v>80000000</v>
      </c>
      <c r="AB464" s="74">
        <v>0</v>
      </c>
      <c r="AC464" s="74">
        <v>0</v>
      </c>
      <c r="AD464" s="74">
        <v>80000000</v>
      </c>
      <c r="AE464" s="113">
        <v>59750000</v>
      </c>
      <c r="AF464" s="81">
        <f t="shared" si="44"/>
        <v>0.74687499999999996</v>
      </c>
      <c r="AG464" s="82"/>
      <c r="AH464" s="82"/>
      <c r="AI464" s="82"/>
      <c r="AJ464" s="150">
        <f t="shared" si="40"/>
        <v>59750000</v>
      </c>
      <c r="AK464" s="81">
        <f t="shared" si="45"/>
        <v>0.74687499999999996</v>
      </c>
      <c r="AL464" s="84"/>
      <c r="AM464" s="85"/>
    </row>
    <row r="465" spans="1:39" ht="12.75" customHeight="1" x14ac:dyDescent="0.3">
      <c r="A465" s="71" t="s">
        <v>1312</v>
      </c>
      <c r="B465" s="72" t="s">
        <v>1313</v>
      </c>
      <c r="C465" s="72" t="s">
        <v>137</v>
      </c>
      <c r="D465" s="73" t="str">
        <f t="shared" si="41"/>
        <v>19</v>
      </c>
      <c r="E465" s="73" t="str">
        <f t="shared" si="42"/>
        <v>1901</v>
      </c>
      <c r="F465" s="72" t="s">
        <v>1427</v>
      </c>
      <c r="G465" s="72" t="s">
        <v>1442</v>
      </c>
      <c r="H465" s="72">
        <v>134</v>
      </c>
      <c r="I465" s="72" t="s">
        <v>1443</v>
      </c>
      <c r="J465" s="72" t="s">
        <v>1444</v>
      </c>
      <c r="K465" s="74">
        <v>250</v>
      </c>
      <c r="L465" s="75">
        <v>50</v>
      </c>
      <c r="M465" s="76">
        <v>50</v>
      </c>
      <c r="N465" s="72" t="s">
        <v>1447</v>
      </c>
      <c r="O465" s="72" t="s">
        <v>72</v>
      </c>
      <c r="P465" s="74">
        <v>7000000</v>
      </c>
      <c r="Q465" s="75">
        <v>1</v>
      </c>
      <c r="R465" s="77">
        <v>44197</v>
      </c>
      <c r="S465" s="78">
        <v>12</v>
      </c>
      <c r="T465" s="71" t="s">
        <v>1432</v>
      </c>
      <c r="U465" s="79">
        <v>1</v>
      </c>
      <c r="V465" s="148">
        <v>1</v>
      </c>
      <c r="W465" s="149" t="s">
        <v>1446</v>
      </c>
      <c r="X465" s="81">
        <f t="shared" si="43"/>
        <v>1</v>
      </c>
      <c r="Y465" s="74">
        <v>0</v>
      </c>
      <c r="Z465" s="74">
        <v>189104747</v>
      </c>
      <c r="AA465" s="74">
        <v>7000000</v>
      </c>
      <c r="AB465" s="74">
        <v>0</v>
      </c>
      <c r="AC465" s="74">
        <v>0</v>
      </c>
      <c r="AD465" s="74">
        <v>7000000</v>
      </c>
      <c r="AE465" s="113">
        <v>0</v>
      </c>
      <c r="AF465" s="81">
        <f t="shared" si="44"/>
        <v>0</v>
      </c>
      <c r="AG465" s="82"/>
      <c r="AH465" s="82"/>
      <c r="AI465" s="82"/>
      <c r="AJ465" s="150">
        <f t="shared" si="40"/>
        <v>0</v>
      </c>
      <c r="AK465" s="81">
        <f t="shared" si="45"/>
        <v>0</v>
      </c>
      <c r="AL465" s="84"/>
      <c r="AM465" s="85"/>
    </row>
    <row r="466" spans="1:39" ht="12.75" customHeight="1" x14ac:dyDescent="0.3">
      <c r="A466" s="71" t="s">
        <v>1312</v>
      </c>
      <c r="B466" s="72" t="s">
        <v>1313</v>
      </c>
      <c r="C466" s="72" t="s">
        <v>137</v>
      </c>
      <c r="D466" s="73" t="str">
        <f t="shared" si="41"/>
        <v>19</v>
      </c>
      <c r="E466" s="73" t="str">
        <f t="shared" si="42"/>
        <v>1901</v>
      </c>
      <c r="F466" s="72" t="s">
        <v>1427</v>
      </c>
      <c r="G466" s="72" t="s">
        <v>1442</v>
      </c>
      <c r="H466" s="72">
        <v>134</v>
      </c>
      <c r="I466" s="72" t="s">
        <v>1443</v>
      </c>
      <c r="J466" s="72" t="s">
        <v>1444</v>
      </c>
      <c r="K466" s="74">
        <v>250</v>
      </c>
      <c r="L466" s="75">
        <v>50</v>
      </c>
      <c r="M466" s="76">
        <v>50</v>
      </c>
      <c r="N466" s="72" t="s">
        <v>1448</v>
      </c>
      <c r="O466" s="72" t="s">
        <v>72</v>
      </c>
      <c r="P466" s="74">
        <v>163000000</v>
      </c>
      <c r="Q466" s="75">
        <v>4</v>
      </c>
      <c r="R466" s="77">
        <v>44197</v>
      </c>
      <c r="S466" s="78">
        <v>12</v>
      </c>
      <c r="T466" s="71" t="s">
        <v>1432</v>
      </c>
      <c r="U466" s="79">
        <v>4</v>
      </c>
      <c r="V466" s="148">
        <v>4</v>
      </c>
      <c r="W466" s="149" t="s">
        <v>1446</v>
      </c>
      <c r="X466" s="81">
        <f t="shared" si="43"/>
        <v>1</v>
      </c>
      <c r="Y466" s="74">
        <v>0</v>
      </c>
      <c r="Z466" s="74">
        <v>189104747</v>
      </c>
      <c r="AA466" s="74">
        <v>102104747</v>
      </c>
      <c r="AB466" s="74">
        <v>0</v>
      </c>
      <c r="AC466" s="74">
        <v>0</v>
      </c>
      <c r="AD466" s="74">
        <v>102104747</v>
      </c>
      <c r="AE466" s="113">
        <v>45694999</v>
      </c>
      <c r="AF466" s="81">
        <f t="shared" si="44"/>
        <v>0.4475306030580537</v>
      </c>
      <c r="AG466" s="82"/>
      <c r="AH466" s="82"/>
      <c r="AI466" s="82"/>
      <c r="AJ466" s="150">
        <f t="shared" si="40"/>
        <v>45694999</v>
      </c>
      <c r="AK466" s="81">
        <f t="shared" si="45"/>
        <v>0.4475306030580537</v>
      </c>
      <c r="AL466" s="84"/>
      <c r="AM466" s="85"/>
    </row>
    <row r="467" spans="1:39" ht="12.75" customHeight="1" x14ac:dyDescent="0.3">
      <c r="A467" s="71" t="s">
        <v>1312</v>
      </c>
      <c r="B467" s="72" t="s">
        <v>1313</v>
      </c>
      <c r="C467" s="72" t="s">
        <v>137</v>
      </c>
      <c r="D467" s="73" t="str">
        <f t="shared" si="41"/>
        <v>19</v>
      </c>
      <c r="E467" s="73" t="str">
        <f t="shared" si="42"/>
        <v>1901</v>
      </c>
      <c r="F467" s="72" t="s">
        <v>1427</v>
      </c>
      <c r="G467" s="72" t="s">
        <v>1449</v>
      </c>
      <c r="H467" s="72">
        <v>135</v>
      </c>
      <c r="I467" s="72" t="s">
        <v>1450</v>
      </c>
      <c r="J467" s="72" t="s">
        <v>1451</v>
      </c>
      <c r="K467" s="74">
        <v>116</v>
      </c>
      <c r="L467" s="75">
        <v>116</v>
      </c>
      <c r="M467" s="76">
        <v>116</v>
      </c>
      <c r="N467" s="72" t="s">
        <v>1452</v>
      </c>
      <c r="O467" s="72" t="s">
        <v>72</v>
      </c>
      <c r="P467" s="74">
        <v>300000000</v>
      </c>
      <c r="Q467" s="75">
        <v>5</v>
      </c>
      <c r="R467" s="77">
        <v>44197</v>
      </c>
      <c r="S467" s="78">
        <v>12</v>
      </c>
      <c r="T467" s="71" t="s">
        <v>1432</v>
      </c>
      <c r="U467" s="79">
        <v>5</v>
      </c>
      <c r="V467" s="148">
        <v>5</v>
      </c>
      <c r="W467" s="149" t="s">
        <v>1453</v>
      </c>
      <c r="X467" s="81">
        <f t="shared" si="43"/>
        <v>1</v>
      </c>
      <c r="Y467" s="74">
        <v>4574</v>
      </c>
      <c r="Z467" s="74">
        <v>8670778965</v>
      </c>
      <c r="AA467" s="74">
        <v>300000000</v>
      </c>
      <c r="AB467" s="74">
        <v>0</v>
      </c>
      <c r="AC467" s="74">
        <v>0</v>
      </c>
      <c r="AD467" s="74">
        <v>300000000</v>
      </c>
      <c r="AE467" s="113">
        <v>44890629</v>
      </c>
      <c r="AF467" s="81">
        <f t="shared" si="44"/>
        <v>0.14963543000000001</v>
      </c>
      <c r="AG467" s="82"/>
      <c r="AH467" s="82"/>
      <c r="AI467" s="82"/>
      <c r="AJ467" s="150">
        <f t="shared" si="40"/>
        <v>44890629</v>
      </c>
      <c r="AK467" s="81">
        <f t="shared" si="45"/>
        <v>0.14963543000000001</v>
      </c>
      <c r="AL467" s="84"/>
      <c r="AM467" s="85"/>
    </row>
    <row r="468" spans="1:39" ht="12.75" customHeight="1" x14ac:dyDescent="0.3">
      <c r="A468" s="71" t="s">
        <v>1312</v>
      </c>
      <c r="B468" s="72" t="s">
        <v>1313</v>
      </c>
      <c r="C468" s="72" t="s">
        <v>137</v>
      </c>
      <c r="D468" s="73" t="str">
        <f t="shared" si="41"/>
        <v>19</v>
      </c>
      <c r="E468" s="73" t="str">
        <f t="shared" si="42"/>
        <v>1901</v>
      </c>
      <c r="F468" s="72" t="s">
        <v>1427</v>
      </c>
      <c r="G468" s="72" t="s">
        <v>1449</v>
      </c>
      <c r="H468" s="72">
        <v>135</v>
      </c>
      <c r="I468" s="72" t="s">
        <v>1450</v>
      </c>
      <c r="J468" s="72" t="s">
        <v>1451</v>
      </c>
      <c r="K468" s="74">
        <v>116</v>
      </c>
      <c r="L468" s="75">
        <v>116</v>
      </c>
      <c r="M468" s="76">
        <v>116</v>
      </c>
      <c r="N468" s="72" t="s">
        <v>1454</v>
      </c>
      <c r="O468" s="72" t="s">
        <v>72</v>
      </c>
      <c r="P468" s="74">
        <v>8010774391</v>
      </c>
      <c r="Q468" s="75">
        <v>116</v>
      </c>
      <c r="R468" s="77">
        <v>44197</v>
      </c>
      <c r="S468" s="78">
        <v>12</v>
      </c>
      <c r="T468" s="71" t="s">
        <v>1432</v>
      </c>
      <c r="U468" s="79">
        <v>116</v>
      </c>
      <c r="V468" s="148">
        <v>116</v>
      </c>
      <c r="W468" s="149" t="s">
        <v>1453</v>
      </c>
      <c r="X468" s="81">
        <f t="shared" si="43"/>
        <v>1</v>
      </c>
      <c r="Y468" s="74">
        <v>4574</v>
      </c>
      <c r="Z468" s="74">
        <v>8670778965</v>
      </c>
      <c r="AA468" s="74">
        <v>8010774391</v>
      </c>
      <c r="AB468" s="74">
        <v>0</v>
      </c>
      <c r="AC468" s="74">
        <v>0</v>
      </c>
      <c r="AD468" s="74">
        <v>8010774391</v>
      </c>
      <c r="AE468" s="113">
        <v>6770049294</v>
      </c>
      <c r="AF468" s="81">
        <f t="shared" si="44"/>
        <v>0.84511795783514532</v>
      </c>
      <c r="AG468" s="82"/>
      <c r="AH468" s="82"/>
      <c r="AI468" s="82"/>
      <c r="AJ468" s="150">
        <f t="shared" si="40"/>
        <v>6770049294</v>
      </c>
      <c r="AK468" s="81">
        <f t="shared" si="45"/>
        <v>0.84511795783514532</v>
      </c>
      <c r="AL468" s="84"/>
      <c r="AM468" s="85"/>
    </row>
    <row r="469" spans="1:39" ht="12.75" customHeight="1" x14ac:dyDescent="0.3">
      <c r="A469" s="71" t="s">
        <v>1312</v>
      </c>
      <c r="B469" s="72" t="s">
        <v>1313</v>
      </c>
      <c r="C469" s="72" t="s">
        <v>137</v>
      </c>
      <c r="D469" s="73" t="str">
        <f t="shared" si="41"/>
        <v>19</v>
      </c>
      <c r="E469" s="73" t="str">
        <f t="shared" si="42"/>
        <v>1901</v>
      </c>
      <c r="F469" s="72" t="s">
        <v>1427</v>
      </c>
      <c r="G469" s="72" t="s">
        <v>1449</v>
      </c>
      <c r="H469" s="72">
        <v>135</v>
      </c>
      <c r="I469" s="72" t="s">
        <v>1450</v>
      </c>
      <c r="J469" s="72" t="s">
        <v>1451</v>
      </c>
      <c r="K469" s="74">
        <v>116</v>
      </c>
      <c r="L469" s="75">
        <v>116</v>
      </c>
      <c r="M469" s="76">
        <v>116</v>
      </c>
      <c r="N469" s="72" t="s">
        <v>1455</v>
      </c>
      <c r="O469" s="72" t="s">
        <v>72</v>
      </c>
      <c r="P469" s="74">
        <v>360000000</v>
      </c>
      <c r="Q469" s="75">
        <v>6</v>
      </c>
      <c r="R469" s="77">
        <v>44197</v>
      </c>
      <c r="S469" s="78">
        <v>12</v>
      </c>
      <c r="T469" s="71" t="s">
        <v>1432</v>
      </c>
      <c r="U469" s="79">
        <v>6</v>
      </c>
      <c r="V469" s="148">
        <v>6</v>
      </c>
      <c r="W469" s="149" t="s">
        <v>1453</v>
      </c>
      <c r="X469" s="81">
        <f t="shared" si="43"/>
        <v>1</v>
      </c>
      <c r="Y469" s="74">
        <v>4574</v>
      </c>
      <c r="Z469" s="74">
        <v>8670778965</v>
      </c>
      <c r="AA469" s="74">
        <v>360000000</v>
      </c>
      <c r="AB469" s="74">
        <v>0</v>
      </c>
      <c r="AC469" s="74">
        <v>0</v>
      </c>
      <c r="AD469" s="74">
        <v>360000000</v>
      </c>
      <c r="AE469" s="113">
        <v>144987134</v>
      </c>
      <c r="AF469" s="81">
        <f t="shared" si="44"/>
        <v>0.40274203888888888</v>
      </c>
      <c r="AG469" s="82"/>
      <c r="AH469" s="82"/>
      <c r="AI469" s="82"/>
      <c r="AJ469" s="150">
        <f t="shared" si="40"/>
        <v>144987134</v>
      </c>
      <c r="AK469" s="81">
        <f t="shared" si="45"/>
        <v>0.40274203888888888</v>
      </c>
      <c r="AL469" s="84"/>
      <c r="AM469" s="85"/>
    </row>
    <row r="470" spans="1:39" ht="12.75" customHeight="1" x14ac:dyDescent="0.3">
      <c r="A470" s="71" t="s">
        <v>1312</v>
      </c>
      <c r="B470" s="72" t="s">
        <v>1313</v>
      </c>
      <c r="C470" s="72" t="s">
        <v>137</v>
      </c>
      <c r="D470" s="73" t="str">
        <f t="shared" si="41"/>
        <v>19</v>
      </c>
      <c r="E470" s="73" t="str">
        <f t="shared" si="42"/>
        <v>1901</v>
      </c>
      <c r="F470" s="72" t="s">
        <v>1427</v>
      </c>
      <c r="G470" s="72" t="s">
        <v>1456</v>
      </c>
      <c r="H470" s="72">
        <v>136</v>
      </c>
      <c r="I470" s="72" t="s">
        <v>1457</v>
      </c>
      <c r="J470" s="72" t="s">
        <v>1458</v>
      </c>
      <c r="K470" s="74">
        <v>15</v>
      </c>
      <c r="L470" s="75">
        <v>3</v>
      </c>
      <c r="M470" s="76">
        <v>12</v>
      </c>
      <c r="N470" s="72" t="s">
        <v>1459</v>
      </c>
      <c r="O470" s="72" t="s">
        <v>72</v>
      </c>
      <c r="P470" s="74">
        <v>74000000</v>
      </c>
      <c r="Q470" s="75">
        <v>7</v>
      </c>
      <c r="R470" s="77">
        <v>44197</v>
      </c>
      <c r="S470" s="78">
        <v>12</v>
      </c>
      <c r="T470" s="71" t="s">
        <v>1432</v>
      </c>
      <c r="U470" s="79">
        <v>7</v>
      </c>
      <c r="V470" s="148">
        <v>7</v>
      </c>
      <c r="W470" s="149" t="s">
        <v>1460</v>
      </c>
      <c r="X470" s="81">
        <f t="shared" si="43"/>
        <v>1</v>
      </c>
      <c r="Y470" s="74">
        <v>0</v>
      </c>
      <c r="Z470" s="74">
        <v>450236249</v>
      </c>
      <c r="AA470" s="74">
        <v>53000000</v>
      </c>
      <c r="AB470" s="74">
        <v>0</v>
      </c>
      <c r="AC470" s="74">
        <v>0</v>
      </c>
      <c r="AD470" s="74">
        <v>53000000</v>
      </c>
      <c r="AE470" s="113">
        <v>53000000</v>
      </c>
      <c r="AF470" s="81">
        <f t="shared" si="44"/>
        <v>1</v>
      </c>
      <c r="AG470" s="82"/>
      <c r="AH470" s="82"/>
      <c r="AI470" s="82"/>
      <c r="AJ470" s="150">
        <f t="shared" si="40"/>
        <v>53000000</v>
      </c>
      <c r="AK470" s="81">
        <f t="shared" si="45"/>
        <v>1</v>
      </c>
      <c r="AL470" s="84"/>
      <c r="AM470" s="85"/>
    </row>
    <row r="471" spans="1:39" ht="12.75" customHeight="1" x14ac:dyDescent="0.3">
      <c r="A471" s="71" t="s">
        <v>1312</v>
      </c>
      <c r="B471" s="72" t="s">
        <v>1313</v>
      </c>
      <c r="C471" s="72" t="s">
        <v>137</v>
      </c>
      <c r="D471" s="73" t="str">
        <f t="shared" si="41"/>
        <v>19</v>
      </c>
      <c r="E471" s="73" t="str">
        <f t="shared" si="42"/>
        <v>1901</v>
      </c>
      <c r="F471" s="72" t="s">
        <v>1427</v>
      </c>
      <c r="G471" s="72" t="s">
        <v>1456</v>
      </c>
      <c r="H471" s="72">
        <v>136</v>
      </c>
      <c r="I471" s="72" t="s">
        <v>1457</v>
      </c>
      <c r="J471" s="72" t="s">
        <v>1458</v>
      </c>
      <c r="K471" s="74">
        <v>15</v>
      </c>
      <c r="L471" s="75">
        <v>3</v>
      </c>
      <c r="M471" s="76">
        <v>12</v>
      </c>
      <c r="N471" s="72" t="s">
        <v>1461</v>
      </c>
      <c r="O471" s="72" t="s">
        <v>72</v>
      </c>
      <c r="P471" s="74">
        <v>40000000</v>
      </c>
      <c r="Q471" s="75">
        <v>2</v>
      </c>
      <c r="R471" s="77">
        <v>44197</v>
      </c>
      <c r="S471" s="78">
        <v>12</v>
      </c>
      <c r="T471" s="71" t="s">
        <v>1432</v>
      </c>
      <c r="U471" s="79">
        <v>2</v>
      </c>
      <c r="V471" s="148">
        <v>2</v>
      </c>
      <c r="W471" s="149" t="s">
        <v>1460</v>
      </c>
      <c r="X471" s="81">
        <f t="shared" si="43"/>
        <v>1</v>
      </c>
      <c r="Y471" s="74">
        <v>0</v>
      </c>
      <c r="Z471" s="74">
        <v>450236249</v>
      </c>
      <c r="AA471" s="74">
        <v>40000000</v>
      </c>
      <c r="AB471" s="74">
        <v>0</v>
      </c>
      <c r="AC471" s="74">
        <v>0</v>
      </c>
      <c r="AD471" s="74">
        <v>40000000</v>
      </c>
      <c r="AE471" s="113">
        <v>40000000</v>
      </c>
      <c r="AF471" s="81">
        <f t="shared" si="44"/>
        <v>1</v>
      </c>
      <c r="AG471" s="82"/>
      <c r="AH471" s="82"/>
      <c r="AI471" s="82"/>
      <c r="AJ471" s="150">
        <f t="shared" si="40"/>
        <v>40000000</v>
      </c>
      <c r="AK471" s="81">
        <f t="shared" si="45"/>
        <v>1</v>
      </c>
      <c r="AL471" s="84"/>
      <c r="AM471" s="85"/>
    </row>
    <row r="472" spans="1:39" ht="12.75" customHeight="1" x14ac:dyDescent="0.3">
      <c r="A472" s="71" t="s">
        <v>1312</v>
      </c>
      <c r="B472" s="72" t="s">
        <v>1313</v>
      </c>
      <c r="C472" s="72" t="s">
        <v>137</v>
      </c>
      <c r="D472" s="73" t="str">
        <f t="shared" si="41"/>
        <v>19</v>
      </c>
      <c r="E472" s="73" t="str">
        <f t="shared" si="42"/>
        <v>1901</v>
      </c>
      <c r="F472" s="72" t="s">
        <v>1427</v>
      </c>
      <c r="G472" s="72" t="s">
        <v>1456</v>
      </c>
      <c r="H472" s="72">
        <v>136</v>
      </c>
      <c r="I472" s="72" t="s">
        <v>1457</v>
      </c>
      <c r="J472" s="72" t="s">
        <v>1458</v>
      </c>
      <c r="K472" s="74">
        <v>15</v>
      </c>
      <c r="L472" s="75">
        <v>3</v>
      </c>
      <c r="M472" s="76">
        <v>12</v>
      </c>
      <c r="N472" s="72" t="s">
        <v>1462</v>
      </c>
      <c r="O472" s="72" t="s">
        <v>72</v>
      </c>
      <c r="P472" s="74">
        <v>375000000</v>
      </c>
      <c r="Q472" s="75">
        <v>30</v>
      </c>
      <c r="R472" s="77">
        <v>44197</v>
      </c>
      <c r="S472" s="78">
        <v>12</v>
      </c>
      <c r="T472" s="71" t="s">
        <v>1432</v>
      </c>
      <c r="U472" s="79">
        <v>30</v>
      </c>
      <c r="V472" s="148">
        <v>15</v>
      </c>
      <c r="W472" s="149" t="s">
        <v>1460</v>
      </c>
      <c r="X472" s="81">
        <f t="shared" si="43"/>
        <v>0.5</v>
      </c>
      <c r="Y472" s="74">
        <v>0</v>
      </c>
      <c r="Z472" s="74">
        <v>450236249</v>
      </c>
      <c r="AA472" s="74">
        <v>357236249</v>
      </c>
      <c r="AB472" s="74">
        <v>0</v>
      </c>
      <c r="AC472" s="74">
        <v>0</v>
      </c>
      <c r="AD472" s="74">
        <v>357236249</v>
      </c>
      <c r="AE472" s="113">
        <v>322490000</v>
      </c>
      <c r="AF472" s="81">
        <f t="shared" si="44"/>
        <v>0.90273593708011413</v>
      </c>
      <c r="AG472" s="82"/>
      <c r="AH472" s="82"/>
      <c r="AI472" s="82"/>
      <c r="AJ472" s="150">
        <f t="shared" si="40"/>
        <v>322490000</v>
      </c>
      <c r="AK472" s="81">
        <f t="shared" si="45"/>
        <v>0.90273593708011413</v>
      </c>
      <c r="AL472" s="84"/>
      <c r="AM472" s="85"/>
    </row>
    <row r="473" spans="1:39" ht="12.75" customHeight="1" x14ac:dyDescent="0.3">
      <c r="A473" s="71" t="s">
        <v>1312</v>
      </c>
      <c r="B473" s="72" t="s">
        <v>1313</v>
      </c>
      <c r="C473" s="72" t="s">
        <v>137</v>
      </c>
      <c r="D473" s="73" t="str">
        <f t="shared" si="41"/>
        <v>19</v>
      </c>
      <c r="E473" s="73" t="str">
        <f t="shared" si="42"/>
        <v>1901</v>
      </c>
      <c r="F473" s="72" t="s">
        <v>1427</v>
      </c>
      <c r="G473" s="72" t="s">
        <v>1463</v>
      </c>
      <c r="H473" s="72">
        <v>137</v>
      </c>
      <c r="I473" s="72" t="s">
        <v>1464</v>
      </c>
      <c r="J473" s="72" t="s">
        <v>1465</v>
      </c>
      <c r="K473" s="74">
        <v>4000</v>
      </c>
      <c r="L473" s="75">
        <v>1656</v>
      </c>
      <c r="M473" s="76">
        <v>1656</v>
      </c>
      <c r="N473" s="72" t="s">
        <v>1466</v>
      </c>
      <c r="O473" s="72" t="s">
        <v>72</v>
      </c>
      <c r="P473" s="74">
        <v>70000000</v>
      </c>
      <c r="Q473" s="75">
        <v>1</v>
      </c>
      <c r="R473" s="77">
        <v>44197</v>
      </c>
      <c r="S473" s="78">
        <v>12</v>
      </c>
      <c r="T473" s="71" t="s">
        <v>1432</v>
      </c>
      <c r="U473" s="79">
        <v>1</v>
      </c>
      <c r="V473" s="148">
        <v>1</v>
      </c>
      <c r="W473" s="149" t="s">
        <v>1467</v>
      </c>
      <c r="X473" s="81">
        <f t="shared" si="43"/>
        <v>1</v>
      </c>
      <c r="Y473" s="74">
        <v>0</v>
      </c>
      <c r="Z473" s="74">
        <v>170000000</v>
      </c>
      <c r="AA473" s="74">
        <v>70000000</v>
      </c>
      <c r="AB473" s="74">
        <v>0</v>
      </c>
      <c r="AC473" s="74">
        <v>0</v>
      </c>
      <c r="AD473" s="74">
        <v>70000000</v>
      </c>
      <c r="AE473" s="113">
        <v>70000000</v>
      </c>
      <c r="AF473" s="81">
        <f t="shared" si="44"/>
        <v>1</v>
      </c>
      <c r="AG473" s="82"/>
      <c r="AH473" s="82"/>
      <c r="AI473" s="82"/>
      <c r="AJ473" s="150">
        <f t="shared" si="40"/>
        <v>70000000</v>
      </c>
      <c r="AK473" s="81">
        <f t="shared" si="45"/>
        <v>1</v>
      </c>
      <c r="AL473" s="84"/>
      <c r="AM473" s="85"/>
    </row>
    <row r="474" spans="1:39" ht="12.75" customHeight="1" x14ac:dyDescent="0.3">
      <c r="A474" s="71" t="s">
        <v>1312</v>
      </c>
      <c r="B474" s="72" t="s">
        <v>1313</v>
      </c>
      <c r="C474" s="72" t="s">
        <v>137</v>
      </c>
      <c r="D474" s="73" t="str">
        <f t="shared" si="41"/>
        <v>19</v>
      </c>
      <c r="E474" s="73" t="str">
        <f t="shared" si="42"/>
        <v>1901</v>
      </c>
      <c r="F474" s="72" t="s">
        <v>1427</v>
      </c>
      <c r="G474" s="72" t="s">
        <v>1463</v>
      </c>
      <c r="H474" s="72">
        <v>137</v>
      </c>
      <c r="I474" s="72" t="s">
        <v>1464</v>
      </c>
      <c r="J474" s="72" t="s">
        <v>1465</v>
      </c>
      <c r="K474" s="74">
        <v>4000</v>
      </c>
      <c r="L474" s="75">
        <v>1656</v>
      </c>
      <c r="M474" s="76">
        <v>1656</v>
      </c>
      <c r="N474" s="72" t="s">
        <v>1468</v>
      </c>
      <c r="O474" s="72" t="s">
        <v>72</v>
      </c>
      <c r="P474" s="74">
        <v>5000000</v>
      </c>
      <c r="Q474" s="75">
        <v>1</v>
      </c>
      <c r="R474" s="77">
        <v>44197</v>
      </c>
      <c r="S474" s="78">
        <v>12</v>
      </c>
      <c r="T474" s="71" t="s">
        <v>1319</v>
      </c>
      <c r="U474" s="79">
        <v>1</v>
      </c>
      <c r="V474" s="148">
        <v>1</v>
      </c>
      <c r="W474" s="149" t="s">
        <v>1467</v>
      </c>
      <c r="X474" s="81">
        <f t="shared" si="43"/>
        <v>1</v>
      </c>
      <c r="Y474" s="74">
        <v>0</v>
      </c>
      <c r="Z474" s="74">
        <v>170000000</v>
      </c>
      <c r="AA474" s="74">
        <v>5000000</v>
      </c>
      <c r="AB474" s="74">
        <v>0</v>
      </c>
      <c r="AC474" s="74">
        <v>0</v>
      </c>
      <c r="AD474" s="74">
        <v>5000000</v>
      </c>
      <c r="AE474" s="113">
        <v>0</v>
      </c>
      <c r="AF474" s="81">
        <f t="shared" si="44"/>
        <v>0</v>
      </c>
      <c r="AG474" s="82"/>
      <c r="AH474" s="82"/>
      <c r="AI474" s="82"/>
      <c r="AJ474" s="150">
        <f t="shared" si="40"/>
        <v>0</v>
      </c>
      <c r="AK474" s="81">
        <f t="shared" si="45"/>
        <v>0</v>
      </c>
      <c r="AL474" s="84"/>
      <c r="AM474" s="85"/>
    </row>
    <row r="475" spans="1:39" ht="12.75" customHeight="1" x14ac:dyDescent="0.3">
      <c r="A475" s="71" t="s">
        <v>1312</v>
      </c>
      <c r="B475" s="72" t="s">
        <v>1313</v>
      </c>
      <c r="C475" s="72" t="s">
        <v>137</v>
      </c>
      <c r="D475" s="73" t="str">
        <f t="shared" si="41"/>
        <v>19</v>
      </c>
      <c r="E475" s="73" t="str">
        <f t="shared" si="42"/>
        <v>1901</v>
      </c>
      <c r="F475" s="72" t="s">
        <v>1427</v>
      </c>
      <c r="G475" s="72" t="s">
        <v>1463</v>
      </c>
      <c r="H475" s="72">
        <v>137</v>
      </c>
      <c r="I475" s="72" t="s">
        <v>1464</v>
      </c>
      <c r="J475" s="72" t="s">
        <v>1465</v>
      </c>
      <c r="K475" s="74">
        <v>4000</v>
      </c>
      <c r="L475" s="75">
        <v>1656</v>
      </c>
      <c r="M475" s="76">
        <v>1656</v>
      </c>
      <c r="N475" s="72" t="s">
        <v>1469</v>
      </c>
      <c r="O475" s="72" t="s">
        <v>72</v>
      </c>
      <c r="P475" s="74">
        <v>75000000</v>
      </c>
      <c r="Q475" s="75">
        <v>1</v>
      </c>
      <c r="R475" s="77">
        <v>44197</v>
      </c>
      <c r="S475" s="78">
        <v>12</v>
      </c>
      <c r="T475" s="71" t="s">
        <v>1319</v>
      </c>
      <c r="U475" s="79">
        <v>1</v>
      </c>
      <c r="V475" s="148">
        <v>1</v>
      </c>
      <c r="W475" s="149" t="s">
        <v>1467</v>
      </c>
      <c r="X475" s="81">
        <f t="shared" si="43"/>
        <v>1</v>
      </c>
      <c r="Y475" s="74">
        <v>0</v>
      </c>
      <c r="Z475" s="74">
        <v>170000000</v>
      </c>
      <c r="AA475" s="74">
        <v>75000000</v>
      </c>
      <c r="AB475" s="74">
        <v>0</v>
      </c>
      <c r="AC475" s="74">
        <v>0</v>
      </c>
      <c r="AD475" s="74">
        <v>75000000</v>
      </c>
      <c r="AE475" s="113">
        <v>75000000</v>
      </c>
      <c r="AF475" s="81">
        <f t="shared" si="44"/>
        <v>1</v>
      </c>
      <c r="AG475" s="82"/>
      <c r="AH475" s="82"/>
      <c r="AI475" s="82"/>
      <c r="AJ475" s="150">
        <f t="shared" si="40"/>
        <v>75000000</v>
      </c>
      <c r="AK475" s="81">
        <f t="shared" si="45"/>
        <v>1</v>
      </c>
      <c r="AL475" s="84"/>
      <c r="AM475" s="85"/>
    </row>
    <row r="476" spans="1:39" ht="12.75" customHeight="1" x14ac:dyDescent="0.3">
      <c r="A476" s="71" t="s">
        <v>1312</v>
      </c>
      <c r="B476" s="72" t="s">
        <v>1313</v>
      </c>
      <c r="C476" s="72" t="s">
        <v>137</v>
      </c>
      <c r="D476" s="73" t="str">
        <f t="shared" si="41"/>
        <v>19</v>
      </c>
      <c r="E476" s="73" t="str">
        <f t="shared" si="42"/>
        <v>1901</v>
      </c>
      <c r="F476" s="72" t="s">
        <v>1427</v>
      </c>
      <c r="G476" s="72" t="s">
        <v>1463</v>
      </c>
      <c r="H476" s="72">
        <v>137</v>
      </c>
      <c r="I476" s="72" t="s">
        <v>1464</v>
      </c>
      <c r="J476" s="72" t="s">
        <v>1465</v>
      </c>
      <c r="K476" s="74">
        <v>4000</v>
      </c>
      <c r="L476" s="75">
        <v>1656</v>
      </c>
      <c r="M476" s="76">
        <v>1656</v>
      </c>
      <c r="N476" s="72" t="s">
        <v>1470</v>
      </c>
      <c r="O476" s="72" t="s">
        <v>72</v>
      </c>
      <c r="P476" s="74">
        <v>10000000</v>
      </c>
      <c r="Q476" s="75">
        <v>1</v>
      </c>
      <c r="R476" s="77">
        <v>44197</v>
      </c>
      <c r="S476" s="78">
        <v>12</v>
      </c>
      <c r="T476" s="71" t="s">
        <v>1432</v>
      </c>
      <c r="U476" s="79">
        <v>1</v>
      </c>
      <c r="V476" s="148">
        <v>1</v>
      </c>
      <c r="W476" s="149" t="s">
        <v>1467</v>
      </c>
      <c r="X476" s="81">
        <f t="shared" si="43"/>
        <v>1</v>
      </c>
      <c r="Y476" s="74">
        <v>0</v>
      </c>
      <c r="Z476" s="74">
        <v>170000000</v>
      </c>
      <c r="AA476" s="74">
        <v>10000000</v>
      </c>
      <c r="AB476" s="74">
        <v>0</v>
      </c>
      <c r="AC476" s="74">
        <v>0</v>
      </c>
      <c r="AD476" s="74">
        <v>10000000</v>
      </c>
      <c r="AE476" s="113">
        <v>10000000</v>
      </c>
      <c r="AF476" s="81">
        <f t="shared" si="44"/>
        <v>1</v>
      </c>
      <c r="AG476" s="82"/>
      <c r="AH476" s="82"/>
      <c r="AI476" s="82"/>
      <c r="AJ476" s="150">
        <f t="shared" si="40"/>
        <v>10000000</v>
      </c>
      <c r="AK476" s="81">
        <f t="shared" si="45"/>
        <v>1</v>
      </c>
      <c r="AL476" s="84"/>
      <c r="AM476" s="85"/>
    </row>
    <row r="477" spans="1:39" ht="12.75" customHeight="1" x14ac:dyDescent="0.3">
      <c r="A477" s="71" t="s">
        <v>1312</v>
      </c>
      <c r="B477" s="72" t="s">
        <v>1313</v>
      </c>
      <c r="C477" s="72" t="s">
        <v>137</v>
      </c>
      <c r="D477" s="73" t="str">
        <f t="shared" si="41"/>
        <v>19</v>
      </c>
      <c r="E477" s="73" t="str">
        <f t="shared" si="42"/>
        <v>1901</v>
      </c>
      <c r="F477" s="72" t="s">
        <v>1427</v>
      </c>
      <c r="G477" s="72" t="s">
        <v>1463</v>
      </c>
      <c r="H477" s="72">
        <v>137</v>
      </c>
      <c r="I477" s="72" t="s">
        <v>1464</v>
      </c>
      <c r="J477" s="72" t="s">
        <v>1465</v>
      </c>
      <c r="K477" s="74">
        <v>4000</v>
      </c>
      <c r="L477" s="75">
        <v>1656</v>
      </c>
      <c r="M477" s="76">
        <v>1656</v>
      </c>
      <c r="N477" s="72" t="s">
        <v>1471</v>
      </c>
      <c r="O477" s="72" t="s">
        <v>72</v>
      </c>
      <c r="P477" s="74">
        <v>10000000</v>
      </c>
      <c r="Q477" s="75">
        <v>500</v>
      </c>
      <c r="R477" s="77">
        <v>44197</v>
      </c>
      <c r="S477" s="78">
        <v>12</v>
      </c>
      <c r="T477" s="71" t="s">
        <v>1432</v>
      </c>
      <c r="U477" s="79">
        <v>50</v>
      </c>
      <c r="V477" s="148">
        <v>50</v>
      </c>
      <c r="W477" s="149" t="s">
        <v>1467</v>
      </c>
      <c r="X477" s="81">
        <f t="shared" si="43"/>
        <v>1</v>
      </c>
      <c r="Y477" s="74">
        <v>0</v>
      </c>
      <c r="Z477" s="74">
        <v>170000000</v>
      </c>
      <c r="AA477" s="74">
        <v>10000000</v>
      </c>
      <c r="AB477" s="74">
        <v>0</v>
      </c>
      <c r="AC477" s="74">
        <v>0</v>
      </c>
      <c r="AD477" s="74">
        <v>10000000</v>
      </c>
      <c r="AE477" s="113">
        <v>10000000</v>
      </c>
      <c r="AF477" s="81">
        <f t="shared" si="44"/>
        <v>1</v>
      </c>
      <c r="AG477" s="82"/>
      <c r="AH477" s="82"/>
      <c r="AI477" s="82"/>
      <c r="AJ477" s="150">
        <f t="shared" si="40"/>
        <v>10000000</v>
      </c>
      <c r="AK477" s="81">
        <f t="shared" si="45"/>
        <v>1</v>
      </c>
      <c r="AL477" s="84"/>
      <c r="AM477" s="85"/>
    </row>
    <row r="478" spans="1:39" ht="12.75" customHeight="1" x14ac:dyDescent="0.3">
      <c r="A478" s="71" t="s">
        <v>1312</v>
      </c>
      <c r="B478" s="72" t="s">
        <v>1313</v>
      </c>
      <c r="C478" s="72" t="s">
        <v>137</v>
      </c>
      <c r="D478" s="73" t="str">
        <f t="shared" si="41"/>
        <v>45</v>
      </c>
      <c r="E478" s="73" t="str">
        <f t="shared" si="42"/>
        <v>4502</v>
      </c>
      <c r="F478" s="72" t="s">
        <v>1472</v>
      </c>
      <c r="G478" s="72" t="s">
        <v>718</v>
      </c>
      <c r="H478" s="72">
        <v>153</v>
      </c>
      <c r="I478" s="72" t="s">
        <v>1473</v>
      </c>
      <c r="J478" s="72" t="s">
        <v>1474</v>
      </c>
      <c r="K478" s="74">
        <v>1</v>
      </c>
      <c r="L478" s="75">
        <v>0.8</v>
      </c>
      <c r="M478" s="76">
        <v>0.4</v>
      </c>
      <c r="N478" s="72" t="s">
        <v>1475</v>
      </c>
      <c r="O478" s="72" t="s">
        <v>72</v>
      </c>
      <c r="P478" s="74">
        <v>10000000</v>
      </c>
      <c r="Q478" s="75">
        <v>1</v>
      </c>
      <c r="R478" s="77">
        <v>44197</v>
      </c>
      <c r="S478" s="78">
        <v>12</v>
      </c>
      <c r="T478" s="71" t="s">
        <v>1347</v>
      </c>
      <c r="U478" s="79">
        <v>1</v>
      </c>
      <c r="V478" s="148">
        <v>0.5</v>
      </c>
      <c r="W478" s="149" t="s">
        <v>1476</v>
      </c>
      <c r="X478" s="81">
        <f t="shared" si="43"/>
        <v>0.5</v>
      </c>
      <c r="Y478" s="74">
        <v>0</v>
      </c>
      <c r="Z478" s="74">
        <v>50000000</v>
      </c>
      <c r="AA478" s="74">
        <v>10000000</v>
      </c>
      <c r="AB478" s="74">
        <v>0</v>
      </c>
      <c r="AC478" s="74">
        <v>0</v>
      </c>
      <c r="AD478" s="74">
        <v>10000000</v>
      </c>
      <c r="AE478" s="113">
        <v>12233433</v>
      </c>
      <c r="AF478" s="81">
        <f t="shared" si="44"/>
        <v>1.2233433</v>
      </c>
      <c r="AG478" s="82"/>
      <c r="AH478" s="82"/>
      <c r="AI478" s="82"/>
      <c r="AJ478" s="150">
        <f t="shared" si="40"/>
        <v>12233433</v>
      </c>
      <c r="AK478" s="81">
        <f t="shared" si="45"/>
        <v>1.2233433</v>
      </c>
      <c r="AL478" s="84"/>
      <c r="AM478" s="85"/>
    </row>
    <row r="479" spans="1:39" ht="12.75" customHeight="1" x14ac:dyDescent="0.3">
      <c r="A479" s="71" t="s">
        <v>1312</v>
      </c>
      <c r="B479" s="72" t="s">
        <v>1313</v>
      </c>
      <c r="C479" s="72" t="s">
        <v>137</v>
      </c>
      <c r="D479" s="73" t="str">
        <f t="shared" si="41"/>
        <v>45</v>
      </c>
      <c r="E479" s="73" t="str">
        <f t="shared" si="42"/>
        <v>4502</v>
      </c>
      <c r="F479" s="72" t="s">
        <v>1472</v>
      </c>
      <c r="G479" s="72" t="s">
        <v>718</v>
      </c>
      <c r="H479" s="72">
        <v>153</v>
      </c>
      <c r="I479" s="72" t="s">
        <v>1473</v>
      </c>
      <c r="J479" s="72" t="s">
        <v>1474</v>
      </c>
      <c r="K479" s="74">
        <v>1</v>
      </c>
      <c r="L479" s="75">
        <v>0.8</v>
      </c>
      <c r="M479" s="76">
        <v>0.4</v>
      </c>
      <c r="N479" s="72" t="s">
        <v>1477</v>
      </c>
      <c r="O479" s="72" t="s">
        <v>72</v>
      </c>
      <c r="P479" s="74">
        <v>40000000</v>
      </c>
      <c r="Q479" s="75">
        <v>1</v>
      </c>
      <c r="R479" s="77">
        <v>44197</v>
      </c>
      <c r="S479" s="78">
        <v>12</v>
      </c>
      <c r="T479" s="71" t="s">
        <v>1347</v>
      </c>
      <c r="U479" s="79">
        <v>1</v>
      </c>
      <c r="V479" s="148">
        <v>0.5</v>
      </c>
      <c r="W479" s="149" t="s">
        <v>1476</v>
      </c>
      <c r="X479" s="81">
        <f t="shared" si="43"/>
        <v>0.5</v>
      </c>
      <c r="Y479" s="74">
        <v>0</v>
      </c>
      <c r="Z479" s="74">
        <v>50000000</v>
      </c>
      <c r="AA479" s="74">
        <v>40000000</v>
      </c>
      <c r="AB479" s="74">
        <v>0</v>
      </c>
      <c r="AC479" s="74">
        <v>0</v>
      </c>
      <c r="AD479" s="74">
        <v>40000000</v>
      </c>
      <c r="AE479" s="113">
        <v>0</v>
      </c>
      <c r="AF479" s="81">
        <f t="shared" si="44"/>
        <v>0</v>
      </c>
      <c r="AG479" s="82"/>
      <c r="AH479" s="82"/>
      <c r="AI479" s="82"/>
      <c r="AJ479" s="150">
        <f t="shared" si="40"/>
        <v>0</v>
      </c>
      <c r="AK479" s="81">
        <f t="shared" si="45"/>
        <v>0</v>
      </c>
      <c r="AL479" s="84"/>
      <c r="AM479" s="85"/>
    </row>
    <row r="480" spans="1:39" ht="12.75" customHeight="1" x14ac:dyDescent="0.3">
      <c r="A480" s="71" t="s">
        <v>1312</v>
      </c>
      <c r="B480" s="72" t="s">
        <v>1313</v>
      </c>
      <c r="C480" s="72" t="s">
        <v>137</v>
      </c>
      <c r="D480" s="73" t="str">
        <f t="shared" si="41"/>
        <v>45</v>
      </c>
      <c r="E480" s="73" t="str">
        <f t="shared" si="42"/>
        <v>4502</v>
      </c>
      <c r="F480" s="72" t="s">
        <v>1472</v>
      </c>
      <c r="G480" s="72" t="s">
        <v>1478</v>
      </c>
      <c r="H480" s="72">
        <v>154</v>
      </c>
      <c r="I480" s="72" t="s">
        <v>1479</v>
      </c>
      <c r="J480" s="72" t="s">
        <v>1480</v>
      </c>
      <c r="K480" s="74">
        <v>1</v>
      </c>
      <c r="L480" s="75">
        <v>0.8</v>
      </c>
      <c r="M480" s="76">
        <v>0.8</v>
      </c>
      <c r="N480" s="72" t="s">
        <v>1481</v>
      </c>
      <c r="O480" s="72" t="s">
        <v>72</v>
      </c>
      <c r="P480" s="74">
        <v>20000000</v>
      </c>
      <c r="Q480" s="75">
        <v>4</v>
      </c>
      <c r="R480" s="77">
        <v>44197</v>
      </c>
      <c r="S480" s="78">
        <v>12</v>
      </c>
      <c r="T480" s="71" t="s">
        <v>1347</v>
      </c>
      <c r="U480" s="79">
        <v>4</v>
      </c>
      <c r="V480" s="148">
        <v>0.9</v>
      </c>
      <c r="W480" s="149" t="s">
        <v>1482</v>
      </c>
      <c r="X480" s="81">
        <f t="shared" si="43"/>
        <v>0.22500000000000001</v>
      </c>
      <c r="Y480" s="74">
        <v>0</v>
      </c>
      <c r="Z480" s="74">
        <v>30000000</v>
      </c>
      <c r="AA480" s="74">
        <v>20000000</v>
      </c>
      <c r="AB480" s="74">
        <v>0</v>
      </c>
      <c r="AC480" s="74">
        <v>0</v>
      </c>
      <c r="AD480" s="74">
        <v>20000000</v>
      </c>
      <c r="AE480" s="113">
        <v>20000000</v>
      </c>
      <c r="AF480" s="81">
        <f t="shared" si="44"/>
        <v>1</v>
      </c>
      <c r="AG480" s="82"/>
      <c r="AH480" s="82"/>
      <c r="AI480" s="82"/>
      <c r="AJ480" s="150">
        <f t="shared" si="40"/>
        <v>20000000</v>
      </c>
      <c r="AK480" s="81">
        <f t="shared" si="45"/>
        <v>1</v>
      </c>
      <c r="AL480" s="84"/>
      <c r="AM480" s="85"/>
    </row>
    <row r="481" spans="1:39" ht="12.75" customHeight="1" x14ac:dyDescent="0.3">
      <c r="A481" s="71" t="s">
        <v>1312</v>
      </c>
      <c r="B481" s="72" t="s">
        <v>1313</v>
      </c>
      <c r="C481" s="72" t="s">
        <v>137</v>
      </c>
      <c r="D481" s="73" t="str">
        <f t="shared" si="41"/>
        <v>45</v>
      </c>
      <c r="E481" s="73" t="str">
        <f t="shared" si="42"/>
        <v>4502</v>
      </c>
      <c r="F481" s="72" t="s">
        <v>1472</v>
      </c>
      <c r="G481" s="72" t="s">
        <v>1478</v>
      </c>
      <c r="H481" s="72">
        <v>154</v>
      </c>
      <c r="I481" s="72" t="s">
        <v>1479</v>
      </c>
      <c r="J481" s="72" t="s">
        <v>1480</v>
      </c>
      <c r="K481" s="74">
        <v>1</v>
      </c>
      <c r="L481" s="75">
        <v>0.8</v>
      </c>
      <c r="M481" s="76">
        <v>0.8</v>
      </c>
      <c r="N481" s="72" t="s">
        <v>1483</v>
      </c>
      <c r="O481" s="72" t="s">
        <v>72</v>
      </c>
      <c r="P481" s="74">
        <v>10000000</v>
      </c>
      <c r="Q481" s="75">
        <v>1</v>
      </c>
      <c r="R481" s="77">
        <v>44197</v>
      </c>
      <c r="S481" s="78">
        <v>12</v>
      </c>
      <c r="T481" s="71" t="s">
        <v>1347</v>
      </c>
      <c r="U481" s="79">
        <v>1</v>
      </c>
      <c r="V481" s="148">
        <v>0.9</v>
      </c>
      <c r="W481" s="149" t="s">
        <v>1482</v>
      </c>
      <c r="X481" s="81">
        <f t="shared" si="43"/>
        <v>0.9</v>
      </c>
      <c r="Y481" s="74">
        <v>0</v>
      </c>
      <c r="Z481" s="74">
        <v>30000000</v>
      </c>
      <c r="AA481" s="74">
        <v>10000000</v>
      </c>
      <c r="AB481" s="74">
        <v>0</v>
      </c>
      <c r="AC481" s="74">
        <v>0</v>
      </c>
      <c r="AD481" s="74">
        <v>10000000</v>
      </c>
      <c r="AE481" s="113">
        <v>5434900</v>
      </c>
      <c r="AF481" s="81">
        <f t="shared" si="44"/>
        <v>0.54349000000000003</v>
      </c>
      <c r="AG481" s="82"/>
      <c r="AH481" s="82"/>
      <c r="AI481" s="82"/>
      <c r="AJ481" s="150">
        <f t="shared" si="40"/>
        <v>5434900</v>
      </c>
      <c r="AK481" s="81">
        <f t="shared" si="45"/>
        <v>0.54349000000000003</v>
      </c>
      <c r="AL481" s="84"/>
      <c r="AM481" s="85"/>
    </row>
    <row r="482" spans="1:39" ht="12.75" customHeight="1" x14ac:dyDescent="0.3">
      <c r="A482" s="71" t="s">
        <v>1312</v>
      </c>
      <c r="B482" s="72" t="s">
        <v>1313</v>
      </c>
      <c r="C482" s="72" t="s">
        <v>137</v>
      </c>
      <c r="D482" s="73" t="str">
        <f t="shared" si="41"/>
        <v>41</v>
      </c>
      <c r="E482" s="73" t="str">
        <f t="shared" si="42"/>
        <v>4103</v>
      </c>
      <c r="F482" s="72" t="s">
        <v>196</v>
      </c>
      <c r="G482" s="72" t="s">
        <v>1484</v>
      </c>
      <c r="H482" s="72">
        <v>168</v>
      </c>
      <c r="I482" s="72" t="s">
        <v>1485</v>
      </c>
      <c r="J482" s="72" t="s">
        <v>1486</v>
      </c>
      <c r="K482" s="74">
        <v>116</v>
      </c>
      <c r="L482" s="75">
        <v>116</v>
      </c>
      <c r="M482" s="76">
        <v>102</v>
      </c>
      <c r="N482" s="72" t="s">
        <v>1487</v>
      </c>
      <c r="O482" s="72" t="s">
        <v>72</v>
      </c>
      <c r="P482" s="74">
        <v>5000000</v>
      </c>
      <c r="Q482" s="75">
        <v>1</v>
      </c>
      <c r="R482" s="77">
        <v>44197</v>
      </c>
      <c r="S482" s="78">
        <v>12</v>
      </c>
      <c r="T482" s="71" t="s">
        <v>1432</v>
      </c>
      <c r="U482" s="79">
        <v>1</v>
      </c>
      <c r="V482" s="148">
        <v>1</v>
      </c>
      <c r="W482" s="153" t="s">
        <v>1488</v>
      </c>
      <c r="X482" s="81">
        <f t="shared" si="43"/>
        <v>1</v>
      </c>
      <c r="Y482" s="74">
        <v>0</v>
      </c>
      <c r="Z482" s="74">
        <v>47243600</v>
      </c>
      <c r="AA482" s="74">
        <v>5000000</v>
      </c>
      <c r="AB482" s="74">
        <v>0</v>
      </c>
      <c r="AC482" s="74">
        <v>0</v>
      </c>
      <c r="AD482" s="74">
        <v>5000000</v>
      </c>
      <c r="AE482" s="113">
        <v>11384000</v>
      </c>
      <c r="AF482" s="81">
        <f t="shared" si="44"/>
        <v>2.2768000000000002</v>
      </c>
      <c r="AG482" s="82"/>
      <c r="AH482" s="82"/>
      <c r="AI482" s="82"/>
      <c r="AJ482" s="150">
        <f t="shared" si="40"/>
        <v>11384000</v>
      </c>
      <c r="AK482" s="81">
        <f t="shared" si="45"/>
        <v>2.2768000000000002</v>
      </c>
      <c r="AL482" s="84"/>
      <c r="AM482" s="85"/>
    </row>
    <row r="483" spans="1:39" ht="12.75" customHeight="1" x14ac:dyDescent="0.3">
      <c r="A483" s="71" t="s">
        <v>1312</v>
      </c>
      <c r="B483" s="72" t="s">
        <v>1313</v>
      </c>
      <c r="C483" s="72" t="s">
        <v>137</v>
      </c>
      <c r="D483" s="73" t="str">
        <f t="shared" si="41"/>
        <v>41</v>
      </c>
      <c r="E483" s="73" t="str">
        <f t="shared" si="42"/>
        <v>4103</v>
      </c>
      <c r="F483" s="72" t="s">
        <v>196</v>
      </c>
      <c r="G483" s="72" t="s">
        <v>1484</v>
      </c>
      <c r="H483" s="72">
        <v>168</v>
      </c>
      <c r="I483" s="72" t="s">
        <v>1485</v>
      </c>
      <c r="J483" s="72" t="s">
        <v>1486</v>
      </c>
      <c r="K483" s="74">
        <v>116</v>
      </c>
      <c r="L483" s="75">
        <v>116</v>
      </c>
      <c r="M483" s="76">
        <v>102</v>
      </c>
      <c r="N483" s="72" t="s">
        <v>1489</v>
      </c>
      <c r="O483" s="72" t="s">
        <v>72</v>
      </c>
      <c r="P483" s="74">
        <v>55328072</v>
      </c>
      <c r="Q483" s="75">
        <v>1</v>
      </c>
      <c r="R483" s="77">
        <v>44197</v>
      </c>
      <c r="S483" s="78">
        <v>12</v>
      </c>
      <c r="T483" s="71" t="s">
        <v>1432</v>
      </c>
      <c r="U483" s="79">
        <v>1</v>
      </c>
      <c r="V483" s="148">
        <v>1</v>
      </c>
      <c r="W483" s="153" t="s">
        <v>1488</v>
      </c>
      <c r="X483" s="81">
        <f t="shared" si="43"/>
        <v>1</v>
      </c>
      <c r="Y483" s="74">
        <v>0</v>
      </c>
      <c r="Z483" s="74">
        <v>47243600</v>
      </c>
      <c r="AA483" s="74">
        <v>42243600</v>
      </c>
      <c r="AB483" s="74">
        <v>0</v>
      </c>
      <c r="AC483" s="74">
        <v>0</v>
      </c>
      <c r="AD483" s="74">
        <v>42243600</v>
      </c>
      <c r="AE483" s="113">
        <v>34152000</v>
      </c>
      <c r="AF483" s="81">
        <f t="shared" si="44"/>
        <v>0.80845382495810014</v>
      </c>
      <c r="AG483" s="82"/>
      <c r="AH483" s="82"/>
      <c r="AI483" s="82"/>
      <c r="AJ483" s="150">
        <f t="shared" si="40"/>
        <v>34152000</v>
      </c>
      <c r="AK483" s="81">
        <f t="shared" si="45"/>
        <v>0.80845382495810014</v>
      </c>
      <c r="AL483" s="84"/>
      <c r="AM483" s="85"/>
    </row>
    <row r="484" spans="1:39" ht="12.75" customHeight="1" x14ac:dyDescent="0.3">
      <c r="A484" s="71" t="s">
        <v>1312</v>
      </c>
      <c r="B484" s="72" t="s">
        <v>1313</v>
      </c>
      <c r="C484" s="72" t="s">
        <v>137</v>
      </c>
      <c r="D484" s="73" t="str">
        <f t="shared" si="41"/>
        <v>41</v>
      </c>
      <c r="E484" s="73" t="str">
        <f t="shared" si="42"/>
        <v>4103</v>
      </c>
      <c r="F484" s="72" t="s">
        <v>196</v>
      </c>
      <c r="G484" s="72" t="s">
        <v>1490</v>
      </c>
      <c r="H484" s="72">
        <v>169</v>
      </c>
      <c r="I484" s="72" t="s">
        <v>1491</v>
      </c>
      <c r="J484" s="72" t="s">
        <v>1492</v>
      </c>
      <c r="K484" s="74">
        <v>2500</v>
      </c>
      <c r="L484" s="75">
        <v>2500</v>
      </c>
      <c r="M484" s="76">
        <v>1892</v>
      </c>
      <c r="N484" s="72" t="s">
        <v>1431</v>
      </c>
      <c r="O484" s="72" t="s">
        <v>72</v>
      </c>
      <c r="P484" s="74">
        <v>155999200</v>
      </c>
      <c r="Q484" s="75">
        <v>2</v>
      </c>
      <c r="R484" s="77">
        <v>44197</v>
      </c>
      <c r="S484" s="78">
        <v>12</v>
      </c>
      <c r="T484" s="71" t="s">
        <v>1432</v>
      </c>
      <c r="U484" s="79">
        <v>2</v>
      </c>
      <c r="V484" s="148">
        <v>2</v>
      </c>
      <c r="W484" s="149" t="s">
        <v>1493</v>
      </c>
      <c r="X484" s="81">
        <f t="shared" si="43"/>
        <v>1</v>
      </c>
      <c r="Y484" s="74">
        <v>451182762</v>
      </c>
      <c r="Z484" s="74">
        <v>1651181962</v>
      </c>
      <c r="AA484" s="74">
        <v>155999200</v>
      </c>
      <c r="AB484" s="74">
        <v>0</v>
      </c>
      <c r="AC484" s="74">
        <v>0</v>
      </c>
      <c r="AD484" s="74">
        <v>155999200</v>
      </c>
      <c r="AE484" s="113">
        <v>50316125</v>
      </c>
      <c r="AF484" s="81">
        <f t="shared" si="44"/>
        <v>0.32254091687649677</v>
      </c>
      <c r="AG484" s="82"/>
      <c r="AH484" s="82"/>
      <c r="AI484" s="82"/>
      <c r="AJ484" s="150">
        <f t="shared" si="40"/>
        <v>50316125</v>
      </c>
      <c r="AK484" s="81">
        <f t="shared" si="45"/>
        <v>0.32254091687649677</v>
      </c>
      <c r="AL484" s="84"/>
      <c r="AM484" s="85"/>
    </row>
    <row r="485" spans="1:39" ht="12.75" customHeight="1" x14ac:dyDescent="0.3">
      <c r="A485" s="71" t="s">
        <v>1312</v>
      </c>
      <c r="B485" s="72" t="s">
        <v>1313</v>
      </c>
      <c r="C485" s="72" t="s">
        <v>137</v>
      </c>
      <c r="D485" s="73" t="str">
        <f t="shared" si="41"/>
        <v>41</v>
      </c>
      <c r="E485" s="73" t="str">
        <f t="shared" si="42"/>
        <v>4103</v>
      </c>
      <c r="F485" s="72" t="s">
        <v>196</v>
      </c>
      <c r="G485" s="72" t="s">
        <v>1490</v>
      </c>
      <c r="H485" s="72">
        <v>169</v>
      </c>
      <c r="I485" s="72" t="s">
        <v>1491</v>
      </c>
      <c r="J485" s="72" t="s">
        <v>1492</v>
      </c>
      <c r="K485" s="74">
        <v>2500</v>
      </c>
      <c r="L485" s="75">
        <v>2500</v>
      </c>
      <c r="M485" s="76">
        <v>1892</v>
      </c>
      <c r="N485" s="72" t="s">
        <v>1494</v>
      </c>
      <c r="O485" s="72" t="s">
        <v>72</v>
      </c>
      <c r="P485" s="74">
        <v>1044000800</v>
      </c>
      <c r="Q485" s="75">
        <v>2000</v>
      </c>
      <c r="R485" s="77">
        <v>44197</v>
      </c>
      <c r="S485" s="78">
        <v>12</v>
      </c>
      <c r="T485" s="71" t="s">
        <v>1432</v>
      </c>
      <c r="U485" s="79">
        <v>2000</v>
      </c>
      <c r="V485" s="148">
        <v>1931</v>
      </c>
      <c r="W485" s="149" t="s">
        <v>1493</v>
      </c>
      <c r="X485" s="81">
        <f t="shared" si="43"/>
        <v>0.96550000000000002</v>
      </c>
      <c r="Y485" s="74">
        <v>451182762</v>
      </c>
      <c r="Z485" s="74">
        <v>1651181962</v>
      </c>
      <c r="AA485" s="74">
        <v>1044000000</v>
      </c>
      <c r="AB485" s="74">
        <v>0</v>
      </c>
      <c r="AC485" s="74">
        <v>0</v>
      </c>
      <c r="AD485" s="74">
        <v>1044000000</v>
      </c>
      <c r="AE485" s="113">
        <f>1095626340+471783228</f>
        <v>1567409568</v>
      </c>
      <c r="AF485" s="81">
        <f t="shared" si="44"/>
        <v>1.5013501609195403</v>
      </c>
      <c r="AG485" s="82"/>
      <c r="AH485" s="82"/>
      <c r="AI485" s="82"/>
      <c r="AJ485" s="150">
        <f t="shared" si="40"/>
        <v>1567409568</v>
      </c>
      <c r="AK485" s="81">
        <f t="shared" si="45"/>
        <v>1.5013501609195403</v>
      </c>
      <c r="AL485" s="84"/>
      <c r="AM485" s="85"/>
    </row>
    <row r="486" spans="1:39" ht="12.75" customHeight="1" x14ac:dyDescent="0.3">
      <c r="A486" s="71" t="s">
        <v>1312</v>
      </c>
      <c r="B486" s="72" t="s">
        <v>1313</v>
      </c>
      <c r="C486" s="72" t="s">
        <v>137</v>
      </c>
      <c r="D486" s="73" t="str">
        <f t="shared" si="41"/>
        <v>41</v>
      </c>
      <c r="E486" s="73" t="str">
        <f t="shared" si="42"/>
        <v>4103</v>
      </c>
      <c r="F486" s="72" t="s">
        <v>196</v>
      </c>
      <c r="G486" s="72" t="s">
        <v>1495</v>
      </c>
      <c r="H486" s="72">
        <v>170</v>
      </c>
      <c r="I486" s="72"/>
      <c r="J486" s="72"/>
      <c r="K486" s="74">
        <v>0</v>
      </c>
      <c r="L486" s="75">
        <v>0</v>
      </c>
      <c r="M486" s="76">
        <v>0</v>
      </c>
      <c r="N486" s="72" t="s">
        <v>1496</v>
      </c>
      <c r="O486" s="72" t="s">
        <v>72</v>
      </c>
      <c r="P486" s="74">
        <v>220000000</v>
      </c>
      <c r="Q486" s="75">
        <v>2</v>
      </c>
      <c r="R486" s="77">
        <v>44197</v>
      </c>
      <c r="S486" s="78">
        <v>12</v>
      </c>
      <c r="T486" s="71" t="s">
        <v>1432</v>
      </c>
      <c r="U486" s="79">
        <v>2</v>
      </c>
      <c r="V486" s="148">
        <v>1</v>
      </c>
      <c r="W486" s="149" t="s">
        <v>1497</v>
      </c>
      <c r="X486" s="81">
        <f t="shared" si="43"/>
        <v>0.5</v>
      </c>
      <c r="Y486" s="74">
        <v>0</v>
      </c>
      <c r="Z486" s="74">
        <v>20127500</v>
      </c>
      <c r="AA486" s="74">
        <v>20127500</v>
      </c>
      <c r="AB486" s="74">
        <v>0</v>
      </c>
      <c r="AC486" s="74">
        <v>0</v>
      </c>
      <c r="AD486" s="74">
        <v>20127500</v>
      </c>
      <c r="AE486" s="113">
        <v>0</v>
      </c>
      <c r="AF486" s="81">
        <f t="shared" si="44"/>
        <v>0</v>
      </c>
      <c r="AG486" s="82"/>
      <c r="AH486" s="82"/>
      <c r="AI486" s="82"/>
      <c r="AJ486" s="150">
        <f t="shared" si="40"/>
        <v>0</v>
      </c>
      <c r="AK486" s="81">
        <f t="shared" si="45"/>
        <v>0</v>
      </c>
      <c r="AL486" s="84"/>
      <c r="AM486" s="85"/>
    </row>
    <row r="487" spans="1:39" ht="12.75" customHeight="1" x14ac:dyDescent="0.3">
      <c r="A487" s="71" t="s">
        <v>1312</v>
      </c>
      <c r="B487" s="72" t="s">
        <v>1313</v>
      </c>
      <c r="C487" s="72" t="s">
        <v>137</v>
      </c>
      <c r="D487" s="73" t="str">
        <f t="shared" si="41"/>
        <v>41</v>
      </c>
      <c r="E487" s="73" t="str">
        <f t="shared" si="42"/>
        <v>4103</v>
      </c>
      <c r="F487" s="154" t="s">
        <v>196</v>
      </c>
      <c r="G487" s="72" t="s">
        <v>1495</v>
      </c>
      <c r="H487" s="72">
        <v>170</v>
      </c>
      <c r="I487" s="72"/>
      <c r="J487" s="72"/>
      <c r="K487" s="74">
        <v>0</v>
      </c>
      <c r="L487" s="75">
        <v>0</v>
      </c>
      <c r="M487" s="76">
        <v>0</v>
      </c>
      <c r="N487" s="72" t="s">
        <v>1498</v>
      </c>
      <c r="O487" s="72" t="s">
        <v>72</v>
      </c>
      <c r="P487" s="74">
        <v>40000000</v>
      </c>
      <c r="Q487" s="75">
        <v>1</v>
      </c>
      <c r="R487" s="77">
        <v>44197</v>
      </c>
      <c r="S487" s="78">
        <v>12</v>
      </c>
      <c r="T487" s="71" t="s">
        <v>1432</v>
      </c>
      <c r="U487" s="79">
        <v>1</v>
      </c>
      <c r="V487" s="148">
        <v>1</v>
      </c>
      <c r="W487" s="149" t="s">
        <v>1497</v>
      </c>
      <c r="X487" s="81">
        <f t="shared" si="43"/>
        <v>1</v>
      </c>
      <c r="Y487" s="74">
        <v>0</v>
      </c>
      <c r="Z487" s="74">
        <v>20127500</v>
      </c>
      <c r="AA487" s="74">
        <v>0</v>
      </c>
      <c r="AB487" s="74">
        <v>0</v>
      </c>
      <c r="AC487" s="74">
        <v>0</v>
      </c>
      <c r="AD487" s="74">
        <v>0</v>
      </c>
      <c r="AE487" s="113">
        <v>0</v>
      </c>
      <c r="AF487" s="81"/>
      <c r="AG487" s="82"/>
      <c r="AH487" s="82"/>
      <c r="AI487" s="82"/>
      <c r="AJ487" s="150">
        <f t="shared" si="40"/>
        <v>0</v>
      </c>
      <c r="AK487" s="81"/>
      <c r="AL487" s="84"/>
      <c r="AM487" s="85"/>
    </row>
    <row r="488" spans="1:39" ht="12.75" customHeight="1" x14ac:dyDescent="0.3">
      <c r="A488" s="71" t="s">
        <v>1312</v>
      </c>
      <c r="B488" s="72" t="s">
        <v>1313</v>
      </c>
      <c r="C488" s="72" t="s">
        <v>137</v>
      </c>
      <c r="D488" s="73" t="str">
        <f t="shared" si="41"/>
        <v>41</v>
      </c>
      <c r="E488" s="73" t="str">
        <f t="shared" si="42"/>
        <v>4103</v>
      </c>
      <c r="F488" s="154" t="s">
        <v>196</v>
      </c>
      <c r="G488" s="72" t="s">
        <v>1495</v>
      </c>
      <c r="H488" s="72">
        <v>170</v>
      </c>
      <c r="I488" s="72"/>
      <c r="J488" s="72"/>
      <c r="K488" s="74">
        <v>0</v>
      </c>
      <c r="L488" s="75">
        <v>0</v>
      </c>
      <c r="M488" s="76">
        <v>0</v>
      </c>
      <c r="N488" s="72" t="s">
        <v>1499</v>
      </c>
      <c r="O488" s="72" t="s">
        <v>72</v>
      </c>
      <c r="P488" s="74">
        <v>40000000</v>
      </c>
      <c r="Q488" s="75">
        <v>1</v>
      </c>
      <c r="R488" s="77">
        <v>44197</v>
      </c>
      <c r="S488" s="78">
        <v>12</v>
      </c>
      <c r="T488" s="71" t="s">
        <v>1432</v>
      </c>
      <c r="U488" s="79">
        <v>1</v>
      </c>
      <c r="V488" s="148">
        <v>1</v>
      </c>
      <c r="W488" s="149" t="s">
        <v>1497</v>
      </c>
      <c r="X488" s="81">
        <f t="shared" si="43"/>
        <v>1</v>
      </c>
      <c r="Y488" s="74">
        <v>0</v>
      </c>
      <c r="Z488" s="74">
        <v>20127500</v>
      </c>
      <c r="AA488" s="74">
        <v>0</v>
      </c>
      <c r="AB488" s="74">
        <v>0</v>
      </c>
      <c r="AC488" s="74">
        <v>0</v>
      </c>
      <c r="AD488" s="74">
        <v>0</v>
      </c>
      <c r="AE488" s="113">
        <f>14550000+4850000</f>
        <v>19400000</v>
      </c>
      <c r="AF488" s="81"/>
      <c r="AG488" s="82"/>
      <c r="AH488" s="82"/>
      <c r="AI488" s="82"/>
      <c r="AJ488" s="150">
        <f t="shared" si="40"/>
        <v>19400000</v>
      </c>
      <c r="AK488" s="81"/>
      <c r="AL488" s="84"/>
      <c r="AM488" s="85"/>
    </row>
    <row r="489" spans="1:39" ht="12.75" customHeight="1" x14ac:dyDescent="0.3">
      <c r="A489" s="71" t="s">
        <v>1312</v>
      </c>
      <c r="B489" s="72" t="s">
        <v>1313</v>
      </c>
      <c r="C489" s="72" t="s">
        <v>137</v>
      </c>
      <c r="D489" s="73" t="str">
        <f t="shared" si="41"/>
        <v>41</v>
      </c>
      <c r="E489" s="73" t="str">
        <f t="shared" si="42"/>
        <v>4103</v>
      </c>
      <c r="F489" s="72" t="s">
        <v>196</v>
      </c>
      <c r="G489" s="72" t="s">
        <v>1500</v>
      </c>
      <c r="H489" s="72">
        <v>171</v>
      </c>
      <c r="I489" s="72" t="s">
        <v>1501</v>
      </c>
      <c r="J489" s="72" t="s">
        <v>1502</v>
      </c>
      <c r="K489" s="74">
        <v>15</v>
      </c>
      <c r="L489" s="75">
        <v>5</v>
      </c>
      <c r="M489" s="76">
        <v>6</v>
      </c>
      <c r="N489" s="72" t="s">
        <v>1503</v>
      </c>
      <c r="O489" s="72" t="s">
        <v>72</v>
      </c>
      <c r="P489" s="74">
        <v>99500000</v>
      </c>
      <c r="Q489" s="75">
        <v>4</v>
      </c>
      <c r="R489" s="77">
        <v>44197</v>
      </c>
      <c r="S489" s="78">
        <v>12</v>
      </c>
      <c r="T489" s="71" t="s">
        <v>1432</v>
      </c>
      <c r="U489" s="79">
        <v>4</v>
      </c>
      <c r="V489" s="148">
        <v>4</v>
      </c>
      <c r="W489" s="149" t="s">
        <v>1504</v>
      </c>
      <c r="X489" s="81">
        <f t="shared" si="43"/>
        <v>1</v>
      </c>
      <c r="Y489" s="74">
        <v>0</v>
      </c>
      <c r="Z489" s="74">
        <v>295000000</v>
      </c>
      <c r="AA489" s="74">
        <v>99500000</v>
      </c>
      <c r="AB489" s="74">
        <v>0</v>
      </c>
      <c r="AC489" s="74">
        <v>0</v>
      </c>
      <c r="AD489" s="74">
        <v>99500000</v>
      </c>
      <c r="AE489" s="113">
        <v>99500000</v>
      </c>
      <c r="AF489" s="81">
        <f t="shared" si="44"/>
        <v>1</v>
      </c>
      <c r="AG489" s="82"/>
      <c r="AH489" s="82"/>
      <c r="AI489" s="82"/>
      <c r="AJ489" s="150">
        <f t="shared" si="40"/>
        <v>99500000</v>
      </c>
      <c r="AK489" s="81">
        <f t="shared" si="45"/>
        <v>1</v>
      </c>
      <c r="AL489" s="84"/>
      <c r="AM489" s="85"/>
    </row>
    <row r="490" spans="1:39" ht="12.75" customHeight="1" x14ac:dyDescent="0.3">
      <c r="A490" s="71" t="s">
        <v>1312</v>
      </c>
      <c r="B490" s="72" t="s">
        <v>1313</v>
      </c>
      <c r="C490" s="72" t="s">
        <v>137</v>
      </c>
      <c r="D490" s="73" t="str">
        <f t="shared" si="41"/>
        <v>41</v>
      </c>
      <c r="E490" s="73" t="str">
        <f t="shared" si="42"/>
        <v>4103</v>
      </c>
      <c r="F490" s="72" t="s">
        <v>196</v>
      </c>
      <c r="G490" s="72" t="s">
        <v>1500</v>
      </c>
      <c r="H490" s="72">
        <v>171</v>
      </c>
      <c r="I490" s="72" t="s">
        <v>1501</v>
      </c>
      <c r="J490" s="72" t="s">
        <v>1502</v>
      </c>
      <c r="K490" s="74">
        <v>15</v>
      </c>
      <c r="L490" s="75">
        <v>5</v>
      </c>
      <c r="M490" s="76">
        <v>6</v>
      </c>
      <c r="N490" s="72" t="s">
        <v>1505</v>
      </c>
      <c r="O490" s="72" t="s">
        <v>72</v>
      </c>
      <c r="P490" s="74">
        <v>85000000</v>
      </c>
      <c r="Q490" s="75">
        <v>2</v>
      </c>
      <c r="R490" s="77">
        <v>44197</v>
      </c>
      <c r="S490" s="78">
        <v>12</v>
      </c>
      <c r="T490" s="71" t="s">
        <v>1432</v>
      </c>
      <c r="U490" s="79">
        <v>2</v>
      </c>
      <c r="V490" s="148">
        <v>2</v>
      </c>
      <c r="W490" s="149" t="s">
        <v>1504</v>
      </c>
      <c r="X490" s="81">
        <f t="shared" si="43"/>
        <v>1</v>
      </c>
      <c r="Y490" s="74">
        <v>0</v>
      </c>
      <c r="Z490" s="74">
        <v>295000000</v>
      </c>
      <c r="AA490" s="74">
        <v>85000000</v>
      </c>
      <c r="AB490" s="74">
        <v>0</v>
      </c>
      <c r="AC490" s="74">
        <v>0</v>
      </c>
      <c r="AD490" s="74">
        <v>85000000</v>
      </c>
      <c r="AE490" s="113">
        <v>85000000</v>
      </c>
      <c r="AF490" s="81">
        <f t="shared" si="44"/>
        <v>1</v>
      </c>
      <c r="AG490" s="82"/>
      <c r="AH490" s="82"/>
      <c r="AI490" s="82"/>
      <c r="AJ490" s="150">
        <f t="shared" si="40"/>
        <v>85000000</v>
      </c>
      <c r="AK490" s="81">
        <f t="shared" si="45"/>
        <v>1</v>
      </c>
      <c r="AL490" s="84"/>
      <c r="AM490" s="85"/>
    </row>
    <row r="491" spans="1:39" ht="12.75" customHeight="1" x14ac:dyDescent="0.3">
      <c r="A491" s="71" t="s">
        <v>1312</v>
      </c>
      <c r="B491" s="72" t="s">
        <v>1313</v>
      </c>
      <c r="C491" s="72" t="s">
        <v>137</v>
      </c>
      <c r="D491" s="73" t="str">
        <f t="shared" si="41"/>
        <v>41</v>
      </c>
      <c r="E491" s="73" t="str">
        <f t="shared" si="42"/>
        <v>4103</v>
      </c>
      <c r="F491" s="72" t="s">
        <v>196</v>
      </c>
      <c r="G491" s="72" t="s">
        <v>1500</v>
      </c>
      <c r="H491" s="72">
        <v>171</v>
      </c>
      <c r="I491" s="72" t="s">
        <v>1501</v>
      </c>
      <c r="J491" s="72" t="s">
        <v>1502</v>
      </c>
      <c r="K491" s="74">
        <v>15</v>
      </c>
      <c r="L491" s="75">
        <v>5</v>
      </c>
      <c r="M491" s="76">
        <v>6</v>
      </c>
      <c r="N491" s="72" t="s">
        <v>1506</v>
      </c>
      <c r="O491" s="72" t="s">
        <v>72</v>
      </c>
      <c r="P491" s="74">
        <v>110500000</v>
      </c>
      <c r="Q491" s="75">
        <v>7</v>
      </c>
      <c r="R491" s="77">
        <v>44197</v>
      </c>
      <c r="S491" s="78">
        <v>12</v>
      </c>
      <c r="T491" s="71" t="s">
        <v>1432</v>
      </c>
      <c r="U491" s="79">
        <v>7</v>
      </c>
      <c r="V491" s="148">
        <v>6</v>
      </c>
      <c r="W491" s="149" t="s">
        <v>1504</v>
      </c>
      <c r="X491" s="81">
        <f t="shared" si="43"/>
        <v>0.8571428571428571</v>
      </c>
      <c r="Y491" s="74">
        <v>0</v>
      </c>
      <c r="Z491" s="74">
        <v>295000000</v>
      </c>
      <c r="AA491" s="74">
        <v>110500000</v>
      </c>
      <c r="AB491" s="74">
        <v>0</v>
      </c>
      <c r="AC491" s="74">
        <v>0</v>
      </c>
      <c r="AD491" s="74">
        <v>110500000</v>
      </c>
      <c r="AE491" s="113">
        <v>87097582</v>
      </c>
      <c r="AF491" s="81">
        <f t="shared" si="44"/>
        <v>0.78821341176470583</v>
      </c>
      <c r="AG491" s="82"/>
      <c r="AH491" s="82"/>
      <c r="AI491" s="82"/>
      <c r="AJ491" s="150">
        <f t="shared" si="40"/>
        <v>87097582</v>
      </c>
      <c r="AK491" s="81">
        <f t="shared" si="45"/>
        <v>0.78821341176470583</v>
      </c>
      <c r="AL491" s="84"/>
      <c r="AM491" s="85"/>
    </row>
    <row r="492" spans="1:39" ht="12.75" customHeight="1" x14ac:dyDescent="0.3">
      <c r="A492" s="71" t="s">
        <v>1312</v>
      </c>
      <c r="B492" s="72" t="s">
        <v>1313</v>
      </c>
      <c r="C492" s="72" t="s">
        <v>137</v>
      </c>
      <c r="D492" s="73" t="str">
        <f t="shared" si="41"/>
        <v>41</v>
      </c>
      <c r="E492" s="73" t="str">
        <f t="shared" si="42"/>
        <v>4103</v>
      </c>
      <c r="F492" s="72" t="s">
        <v>196</v>
      </c>
      <c r="G492" s="72" t="s">
        <v>1507</v>
      </c>
      <c r="H492" s="72">
        <v>172</v>
      </c>
      <c r="I492" s="72" t="s">
        <v>1508</v>
      </c>
      <c r="J492" s="72" t="s">
        <v>1509</v>
      </c>
      <c r="K492" s="74">
        <v>1</v>
      </c>
      <c r="L492" s="75">
        <v>0.7</v>
      </c>
      <c r="M492" s="76">
        <v>0.9</v>
      </c>
      <c r="N492" s="72" t="s">
        <v>1510</v>
      </c>
      <c r="O492" s="72" t="s">
        <v>72</v>
      </c>
      <c r="P492" s="74">
        <v>25000000</v>
      </c>
      <c r="Q492" s="75">
        <v>2</v>
      </c>
      <c r="R492" s="77">
        <v>44197</v>
      </c>
      <c r="S492" s="78">
        <v>12</v>
      </c>
      <c r="T492" s="71" t="s">
        <v>1432</v>
      </c>
      <c r="U492" s="79">
        <v>2</v>
      </c>
      <c r="V492" s="148">
        <v>1</v>
      </c>
      <c r="W492" s="149" t="s">
        <v>1511</v>
      </c>
      <c r="X492" s="81">
        <f t="shared" si="43"/>
        <v>0.5</v>
      </c>
      <c r="Y492" s="74">
        <v>0</v>
      </c>
      <c r="Z492" s="74">
        <v>15000000</v>
      </c>
      <c r="AA492" s="74">
        <v>10000000</v>
      </c>
      <c r="AB492" s="74">
        <v>0</v>
      </c>
      <c r="AC492" s="74">
        <v>0</v>
      </c>
      <c r="AD492" s="74">
        <v>10000000</v>
      </c>
      <c r="AE492" s="113">
        <v>10000000</v>
      </c>
      <c r="AF492" s="81">
        <f t="shared" si="44"/>
        <v>1</v>
      </c>
      <c r="AG492" s="82"/>
      <c r="AH492" s="82"/>
      <c r="AI492" s="82"/>
      <c r="AJ492" s="150">
        <f t="shared" si="40"/>
        <v>10000000</v>
      </c>
      <c r="AK492" s="81">
        <f t="shared" si="45"/>
        <v>1</v>
      </c>
      <c r="AL492" s="84"/>
      <c r="AM492" s="85"/>
    </row>
    <row r="493" spans="1:39" ht="12.75" customHeight="1" x14ac:dyDescent="0.3">
      <c r="A493" s="71" t="s">
        <v>1312</v>
      </c>
      <c r="B493" s="72" t="s">
        <v>1313</v>
      </c>
      <c r="C493" s="72" t="s">
        <v>137</v>
      </c>
      <c r="D493" s="73" t="str">
        <f t="shared" si="41"/>
        <v>41</v>
      </c>
      <c r="E493" s="73" t="str">
        <f t="shared" si="42"/>
        <v>4103</v>
      </c>
      <c r="F493" s="72" t="s">
        <v>196</v>
      </c>
      <c r="G493" s="72" t="s">
        <v>1507</v>
      </c>
      <c r="H493" s="72">
        <v>172</v>
      </c>
      <c r="I493" s="72" t="s">
        <v>1508</v>
      </c>
      <c r="J493" s="72" t="s">
        <v>1509</v>
      </c>
      <c r="K493" s="74">
        <v>1</v>
      </c>
      <c r="L493" s="75">
        <v>0.7</v>
      </c>
      <c r="M493" s="76">
        <v>0.9</v>
      </c>
      <c r="N493" s="72" t="s">
        <v>1512</v>
      </c>
      <c r="O493" s="72" t="s">
        <v>72</v>
      </c>
      <c r="P493" s="74">
        <v>5000000</v>
      </c>
      <c r="Q493" s="75">
        <v>1</v>
      </c>
      <c r="R493" s="77">
        <v>44197</v>
      </c>
      <c r="S493" s="78">
        <v>12</v>
      </c>
      <c r="T493" s="71" t="s">
        <v>1432</v>
      </c>
      <c r="U493" s="79">
        <v>1</v>
      </c>
      <c r="V493" s="148">
        <v>1</v>
      </c>
      <c r="W493" s="149" t="s">
        <v>1511</v>
      </c>
      <c r="X493" s="81">
        <f t="shared" si="43"/>
        <v>1</v>
      </c>
      <c r="Y493" s="74">
        <v>0</v>
      </c>
      <c r="Z493" s="74">
        <v>15000000</v>
      </c>
      <c r="AA493" s="74">
        <v>5000000</v>
      </c>
      <c r="AB493" s="74">
        <v>0</v>
      </c>
      <c r="AC493" s="74">
        <v>0</v>
      </c>
      <c r="AD493" s="74">
        <v>5000000</v>
      </c>
      <c r="AE493" s="113">
        <v>5000000</v>
      </c>
      <c r="AF493" s="81">
        <f t="shared" si="44"/>
        <v>1</v>
      </c>
      <c r="AG493" s="82"/>
      <c r="AH493" s="82"/>
      <c r="AI493" s="82"/>
      <c r="AJ493" s="150">
        <f t="shared" si="40"/>
        <v>5000000</v>
      </c>
      <c r="AK493" s="81">
        <f t="shared" si="45"/>
        <v>1</v>
      </c>
      <c r="AL493" s="84"/>
      <c r="AM493" s="85"/>
    </row>
    <row r="494" spans="1:39" ht="12.75" customHeight="1" x14ac:dyDescent="0.3">
      <c r="A494" s="71" t="s">
        <v>1312</v>
      </c>
      <c r="B494" s="72" t="s">
        <v>1313</v>
      </c>
      <c r="C494" s="72" t="s">
        <v>137</v>
      </c>
      <c r="D494" s="73" t="str">
        <f t="shared" si="41"/>
        <v>41</v>
      </c>
      <c r="E494" s="73" t="str">
        <f t="shared" si="42"/>
        <v>4103</v>
      </c>
      <c r="F494" s="72" t="s">
        <v>196</v>
      </c>
      <c r="G494" s="72" t="s">
        <v>1405</v>
      </c>
      <c r="H494" s="72">
        <v>173</v>
      </c>
      <c r="I494" s="72" t="s">
        <v>1513</v>
      </c>
      <c r="J494" s="72" t="s">
        <v>1514</v>
      </c>
      <c r="K494" s="74">
        <v>90</v>
      </c>
      <c r="L494" s="75">
        <v>90</v>
      </c>
      <c r="M494" s="76">
        <v>90</v>
      </c>
      <c r="N494" s="72" t="s">
        <v>1515</v>
      </c>
      <c r="O494" s="72" t="s">
        <v>72</v>
      </c>
      <c r="P494" s="74">
        <v>38000000</v>
      </c>
      <c r="Q494" s="75">
        <v>1</v>
      </c>
      <c r="R494" s="77">
        <v>44197</v>
      </c>
      <c r="S494" s="78">
        <v>12</v>
      </c>
      <c r="T494" s="71" t="s">
        <v>1432</v>
      </c>
      <c r="U494" s="79">
        <v>1</v>
      </c>
      <c r="V494" s="148">
        <v>1</v>
      </c>
      <c r="W494" s="149" t="s">
        <v>1516</v>
      </c>
      <c r="X494" s="81">
        <f t="shared" si="43"/>
        <v>1</v>
      </c>
      <c r="Y494" s="74">
        <v>0</v>
      </c>
      <c r="Z494" s="74">
        <v>142943341</v>
      </c>
      <c r="AA494" s="74">
        <v>37943341</v>
      </c>
      <c r="AB494" s="74">
        <v>0</v>
      </c>
      <c r="AC494" s="74">
        <v>0</v>
      </c>
      <c r="AD494" s="74">
        <v>37943341</v>
      </c>
      <c r="AE494" s="113">
        <v>49387600</v>
      </c>
      <c r="AF494" s="81">
        <f t="shared" si="44"/>
        <v>1.3016144255720654</v>
      </c>
      <c r="AG494" s="82"/>
      <c r="AH494" s="82"/>
      <c r="AI494" s="82"/>
      <c r="AJ494" s="150">
        <f t="shared" si="40"/>
        <v>49387600</v>
      </c>
      <c r="AK494" s="81">
        <f t="shared" si="45"/>
        <v>1.3016144255720654</v>
      </c>
      <c r="AL494" s="84"/>
      <c r="AM494" s="85"/>
    </row>
    <row r="495" spans="1:39" ht="12.75" customHeight="1" x14ac:dyDescent="0.3">
      <c r="A495" s="71" t="s">
        <v>1312</v>
      </c>
      <c r="B495" s="72" t="s">
        <v>1313</v>
      </c>
      <c r="C495" s="72" t="s">
        <v>137</v>
      </c>
      <c r="D495" s="73" t="str">
        <f t="shared" si="41"/>
        <v>41</v>
      </c>
      <c r="E495" s="73" t="str">
        <f t="shared" si="42"/>
        <v>4103</v>
      </c>
      <c r="F495" s="72" t="s">
        <v>196</v>
      </c>
      <c r="G495" s="72" t="s">
        <v>1405</v>
      </c>
      <c r="H495" s="72">
        <v>173</v>
      </c>
      <c r="I495" s="72" t="s">
        <v>1513</v>
      </c>
      <c r="J495" s="72" t="s">
        <v>1514</v>
      </c>
      <c r="K495" s="74">
        <v>90</v>
      </c>
      <c r="L495" s="75">
        <v>90</v>
      </c>
      <c r="M495" s="76">
        <v>90</v>
      </c>
      <c r="N495" s="72" t="s">
        <v>1517</v>
      </c>
      <c r="O495" s="72" t="s">
        <v>72</v>
      </c>
      <c r="P495" s="74">
        <v>99000000</v>
      </c>
      <c r="Q495" s="75">
        <v>3</v>
      </c>
      <c r="R495" s="77">
        <v>44197</v>
      </c>
      <c r="S495" s="78">
        <v>12</v>
      </c>
      <c r="T495" s="71" t="s">
        <v>1432</v>
      </c>
      <c r="U495" s="79">
        <v>3</v>
      </c>
      <c r="V495" s="148">
        <v>3</v>
      </c>
      <c r="W495" s="149" t="s">
        <v>1516</v>
      </c>
      <c r="X495" s="81">
        <f t="shared" si="43"/>
        <v>1</v>
      </c>
      <c r="Y495" s="74">
        <v>0</v>
      </c>
      <c r="Z495" s="74">
        <v>142943341</v>
      </c>
      <c r="AA495" s="74">
        <v>99000000</v>
      </c>
      <c r="AB495" s="74">
        <v>0</v>
      </c>
      <c r="AC495" s="74">
        <v>0</v>
      </c>
      <c r="AD495" s="74">
        <v>99000000</v>
      </c>
      <c r="AE495" s="113">
        <f>62000000+19839000</f>
        <v>81839000</v>
      </c>
      <c r="AF495" s="81">
        <f t="shared" si="44"/>
        <v>0.82665656565656565</v>
      </c>
      <c r="AG495" s="82"/>
      <c r="AH495" s="82"/>
      <c r="AI495" s="82"/>
      <c r="AJ495" s="150">
        <f t="shared" si="40"/>
        <v>81839000</v>
      </c>
      <c r="AK495" s="81">
        <f t="shared" si="45"/>
        <v>0.82665656565656565</v>
      </c>
      <c r="AL495" s="84"/>
      <c r="AM495" s="85"/>
    </row>
    <row r="496" spans="1:39" ht="12.75" customHeight="1" x14ac:dyDescent="0.3">
      <c r="A496" s="71" t="s">
        <v>1312</v>
      </c>
      <c r="B496" s="72" t="s">
        <v>1313</v>
      </c>
      <c r="C496" s="72" t="s">
        <v>137</v>
      </c>
      <c r="D496" s="73" t="str">
        <f t="shared" si="41"/>
        <v>41</v>
      </c>
      <c r="E496" s="73" t="str">
        <f t="shared" si="42"/>
        <v>4103</v>
      </c>
      <c r="F496" s="72" t="s">
        <v>196</v>
      </c>
      <c r="G496" s="72" t="s">
        <v>1405</v>
      </c>
      <c r="H496" s="72">
        <v>173</v>
      </c>
      <c r="I496" s="72" t="s">
        <v>1513</v>
      </c>
      <c r="J496" s="72" t="s">
        <v>1514</v>
      </c>
      <c r="K496" s="74">
        <v>90</v>
      </c>
      <c r="L496" s="75">
        <v>90</v>
      </c>
      <c r="M496" s="76">
        <v>90</v>
      </c>
      <c r="N496" s="72" t="s">
        <v>1518</v>
      </c>
      <c r="O496" s="72" t="s">
        <v>72</v>
      </c>
      <c r="P496" s="74">
        <v>1000000</v>
      </c>
      <c r="Q496" s="75">
        <v>1</v>
      </c>
      <c r="R496" s="77">
        <v>44197</v>
      </c>
      <c r="S496" s="78">
        <v>12</v>
      </c>
      <c r="T496" s="71" t="s">
        <v>1432</v>
      </c>
      <c r="U496" s="79">
        <v>1</v>
      </c>
      <c r="V496" s="148">
        <v>1</v>
      </c>
      <c r="W496" s="149" t="s">
        <v>1516</v>
      </c>
      <c r="X496" s="81">
        <f t="shared" si="43"/>
        <v>1</v>
      </c>
      <c r="Y496" s="74">
        <v>0</v>
      </c>
      <c r="Z496" s="74">
        <v>142943341</v>
      </c>
      <c r="AA496" s="74">
        <v>1000000</v>
      </c>
      <c r="AB496" s="74">
        <v>0</v>
      </c>
      <c r="AC496" s="74">
        <v>0</v>
      </c>
      <c r="AD496" s="74">
        <v>1000000</v>
      </c>
      <c r="AE496" s="113">
        <v>943341</v>
      </c>
      <c r="AF496" s="81">
        <f t="shared" si="44"/>
        <v>0.94334099999999999</v>
      </c>
      <c r="AG496" s="82"/>
      <c r="AH496" s="82"/>
      <c r="AI496" s="82"/>
      <c r="AJ496" s="150">
        <f t="shared" si="40"/>
        <v>943341</v>
      </c>
      <c r="AK496" s="81">
        <f t="shared" si="45"/>
        <v>0.94334099999999999</v>
      </c>
      <c r="AL496" s="84"/>
      <c r="AM496" s="85"/>
    </row>
    <row r="497" spans="1:39" ht="12.75" customHeight="1" x14ac:dyDescent="0.3">
      <c r="A497" s="71" t="s">
        <v>1312</v>
      </c>
      <c r="B497" s="72" t="s">
        <v>1313</v>
      </c>
      <c r="C497" s="72" t="s">
        <v>137</v>
      </c>
      <c r="D497" s="73" t="str">
        <f t="shared" si="41"/>
        <v>41</v>
      </c>
      <c r="E497" s="73" t="str">
        <f t="shared" si="42"/>
        <v>4103</v>
      </c>
      <c r="F497" s="72" t="s">
        <v>196</v>
      </c>
      <c r="G497" s="72" t="s">
        <v>1405</v>
      </c>
      <c r="H497" s="72">
        <v>173</v>
      </c>
      <c r="I497" s="72" t="s">
        <v>1513</v>
      </c>
      <c r="J497" s="72" t="s">
        <v>1514</v>
      </c>
      <c r="K497" s="74">
        <v>90</v>
      </c>
      <c r="L497" s="75">
        <v>90</v>
      </c>
      <c r="M497" s="76">
        <v>90</v>
      </c>
      <c r="N497" s="72" t="s">
        <v>1519</v>
      </c>
      <c r="O497" s="72" t="s">
        <v>72</v>
      </c>
      <c r="P497" s="74">
        <v>5000000</v>
      </c>
      <c r="Q497" s="75">
        <v>1</v>
      </c>
      <c r="R497" s="77">
        <v>44197</v>
      </c>
      <c r="S497" s="78">
        <v>12</v>
      </c>
      <c r="T497" s="71" t="s">
        <v>1432</v>
      </c>
      <c r="U497" s="79">
        <v>1</v>
      </c>
      <c r="V497" s="148">
        <v>1</v>
      </c>
      <c r="W497" s="149" t="s">
        <v>1516</v>
      </c>
      <c r="X497" s="81">
        <f t="shared" si="43"/>
        <v>1</v>
      </c>
      <c r="Y497" s="74">
        <v>0</v>
      </c>
      <c r="Z497" s="74">
        <v>142943341</v>
      </c>
      <c r="AA497" s="74">
        <v>5000000</v>
      </c>
      <c r="AB497" s="74">
        <v>0</v>
      </c>
      <c r="AC497" s="74">
        <v>0</v>
      </c>
      <c r="AD497" s="74">
        <v>5000000</v>
      </c>
      <c r="AE497" s="113">
        <v>5969000</v>
      </c>
      <c r="AF497" s="81">
        <f t="shared" si="44"/>
        <v>1.1938</v>
      </c>
      <c r="AG497" s="82"/>
      <c r="AH497" s="82"/>
      <c r="AI497" s="82"/>
      <c r="AJ497" s="150">
        <f t="shared" si="40"/>
        <v>5969000</v>
      </c>
      <c r="AK497" s="81">
        <f t="shared" si="45"/>
        <v>1.1938</v>
      </c>
      <c r="AL497" s="84"/>
      <c r="AM497" s="85"/>
    </row>
    <row r="498" spans="1:39" ht="12.75" customHeight="1" x14ac:dyDescent="0.3">
      <c r="A498" s="71" t="s">
        <v>1312</v>
      </c>
      <c r="B498" s="72" t="s">
        <v>1313</v>
      </c>
      <c r="C498" s="72" t="s">
        <v>137</v>
      </c>
      <c r="D498" s="73" t="str">
        <f t="shared" si="41"/>
        <v>41</v>
      </c>
      <c r="E498" s="73" t="str">
        <f t="shared" si="42"/>
        <v>4103</v>
      </c>
      <c r="F498" s="72" t="s">
        <v>196</v>
      </c>
      <c r="G498" s="72" t="s">
        <v>1520</v>
      </c>
      <c r="H498" s="72">
        <v>174</v>
      </c>
      <c r="I498" s="72" t="s">
        <v>1521</v>
      </c>
      <c r="J498" s="72" t="s">
        <v>1522</v>
      </c>
      <c r="K498" s="74">
        <v>15</v>
      </c>
      <c r="L498" s="75">
        <v>5.5</v>
      </c>
      <c r="M498" s="76">
        <v>4</v>
      </c>
      <c r="N498" s="72" t="s">
        <v>1523</v>
      </c>
      <c r="O498" s="72" t="s">
        <v>72</v>
      </c>
      <c r="P498" s="74">
        <v>35000000</v>
      </c>
      <c r="Q498" s="75">
        <v>1</v>
      </c>
      <c r="R498" s="77">
        <v>44197</v>
      </c>
      <c r="S498" s="78">
        <v>12</v>
      </c>
      <c r="T498" s="71" t="s">
        <v>1432</v>
      </c>
      <c r="U498" s="79">
        <v>1</v>
      </c>
      <c r="V498" s="148">
        <v>1</v>
      </c>
      <c r="W498" s="149" t="s">
        <v>1524</v>
      </c>
      <c r="X498" s="81">
        <f t="shared" si="43"/>
        <v>1</v>
      </c>
      <c r="Y498" s="74">
        <v>0</v>
      </c>
      <c r="Z498" s="74">
        <v>109403318</v>
      </c>
      <c r="AA498" s="74">
        <v>35000000</v>
      </c>
      <c r="AB498" s="74">
        <v>0</v>
      </c>
      <c r="AC498" s="74">
        <v>0</v>
      </c>
      <c r="AD498" s="74">
        <v>35000000</v>
      </c>
      <c r="AE498" s="113">
        <v>4673000</v>
      </c>
      <c r="AF498" s="81">
        <f t="shared" si="44"/>
        <v>0.13351428571428572</v>
      </c>
      <c r="AG498" s="82"/>
      <c r="AH498" s="82"/>
      <c r="AI498" s="82"/>
      <c r="AJ498" s="150">
        <f t="shared" si="40"/>
        <v>4673000</v>
      </c>
      <c r="AK498" s="81">
        <f t="shared" si="45"/>
        <v>0.13351428571428572</v>
      </c>
      <c r="AL498" s="84"/>
      <c r="AM498" s="85"/>
    </row>
    <row r="499" spans="1:39" ht="12.75" customHeight="1" x14ac:dyDescent="0.3">
      <c r="A499" s="71" t="s">
        <v>1312</v>
      </c>
      <c r="B499" s="72" t="s">
        <v>1313</v>
      </c>
      <c r="C499" s="72" t="s">
        <v>137</v>
      </c>
      <c r="D499" s="73" t="str">
        <f t="shared" si="41"/>
        <v>41</v>
      </c>
      <c r="E499" s="73" t="str">
        <f t="shared" si="42"/>
        <v>4103</v>
      </c>
      <c r="F499" s="72" t="s">
        <v>196</v>
      </c>
      <c r="G499" s="72" t="s">
        <v>1520</v>
      </c>
      <c r="H499" s="72">
        <v>174</v>
      </c>
      <c r="I499" s="72" t="s">
        <v>1521</v>
      </c>
      <c r="J499" s="72" t="s">
        <v>1522</v>
      </c>
      <c r="K499" s="74">
        <v>15</v>
      </c>
      <c r="L499" s="75">
        <v>5.5</v>
      </c>
      <c r="M499" s="76">
        <v>4</v>
      </c>
      <c r="N499" s="72" t="s">
        <v>1525</v>
      </c>
      <c r="O499" s="72" t="s">
        <v>72</v>
      </c>
      <c r="P499" s="74">
        <v>105289121</v>
      </c>
      <c r="Q499" s="75">
        <v>5</v>
      </c>
      <c r="R499" s="77">
        <v>44197</v>
      </c>
      <c r="S499" s="78">
        <v>12</v>
      </c>
      <c r="T499" s="71" t="s">
        <v>1432</v>
      </c>
      <c r="U499" s="79">
        <v>5</v>
      </c>
      <c r="V499" s="148">
        <v>4.5</v>
      </c>
      <c r="W499" s="149" t="s">
        <v>1524</v>
      </c>
      <c r="X499" s="81">
        <f t="shared" si="43"/>
        <v>0.9</v>
      </c>
      <c r="Y499" s="74">
        <v>0</v>
      </c>
      <c r="Z499" s="74">
        <v>109403318</v>
      </c>
      <c r="AA499" s="74">
        <v>74403318</v>
      </c>
      <c r="AB499" s="74">
        <v>0</v>
      </c>
      <c r="AC499" s="74">
        <v>0</v>
      </c>
      <c r="AD499" s="74">
        <v>74403318</v>
      </c>
      <c r="AE499" s="113">
        <v>14019000</v>
      </c>
      <c r="AF499" s="81">
        <f t="shared" si="44"/>
        <v>0.18841901647450723</v>
      </c>
      <c r="AG499" s="82"/>
      <c r="AH499" s="82"/>
      <c r="AI499" s="82"/>
      <c r="AJ499" s="150">
        <f t="shared" si="40"/>
        <v>14019000</v>
      </c>
      <c r="AK499" s="81">
        <f t="shared" si="45"/>
        <v>0.18841901647450723</v>
      </c>
      <c r="AL499" s="84"/>
      <c r="AM499" s="85"/>
    </row>
    <row r="500" spans="1:39" ht="12.75" customHeight="1" x14ac:dyDescent="0.3">
      <c r="A500" s="71" t="s">
        <v>1312</v>
      </c>
      <c r="B500" s="72" t="s">
        <v>1313</v>
      </c>
      <c r="C500" s="72" t="s">
        <v>137</v>
      </c>
      <c r="D500" s="73" t="str">
        <f t="shared" si="41"/>
        <v>41</v>
      </c>
      <c r="E500" s="73" t="str">
        <f t="shared" si="42"/>
        <v>4103</v>
      </c>
      <c r="F500" s="72" t="s">
        <v>196</v>
      </c>
      <c r="G500" s="72" t="s">
        <v>1526</v>
      </c>
      <c r="H500" s="72">
        <v>175</v>
      </c>
      <c r="I500" s="72" t="s">
        <v>1527</v>
      </c>
      <c r="J500" s="72" t="s">
        <v>1528</v>
      </c>
      <c r="K500" s="74">
        <v>15</v>
      </c>
      <c r="L500" s="75">
        <v>3</v>
      </c>
      <c r="M500" s="76">
        <v>3</v>
      </c>
      <c r="N500" s="72" t="s">
        <v>1529</v>
      </c>
      <c r="O500" s="72" t="s">
        <v>72</v>
      </c>
      <c r="P500" s="74">
        <v>17867332</v>
      </c>
      <c r="Q500" s="75">
        <v>6</v>
      </c>
      <c r="R500" s="77">
        <v>44197</v>
      </c>
      <c r="S500" s="78">
        <v>12</v>
      </c>
      <c r="T500" s="71" t="s">
        <v>1432</v>
      </c>
      <c r="U500" s="79">
        <v>6</v>
      </c>
      <c r="V500" s="148">
        <v>5</v>
      </c>
      <c r="W500" s="149" t="s">
        <v>1530</v>
      </c>
      <c r="X500" s="81">
        <f t="shared" si="43"/>
        <v>0.83333333333333337</v>
      </c>
      <c r="Y500" s="74">
        <v>0</v>
      </c>
      <c r="Z500" s="74">
        <v>17867332</v>
      </c>
      <c r="AA500" s="74">
        <v>17867332</v>
      </c>
      <c r="AB500" s="74">
        <v>0</v>
      </c>
      <c r="AC500" s="74">
        <v>0</v>
      </c>
      <c r="AD500" s="74">
        <v>17867332</v>
      </c>
      <c r="AE500" s="113">
        <v>15785332</v>
      </c>
      <c r="AF500" s="81">
        <f t="shared" si="44"/>
        <v>0.88347448852464372</v>
      </c>
      <c r="AG500" s="82"/>
      <c r="AH500" s="82"/>
      <c r="AI500" s="82"/>
      <c r="AJ500" s="150">
        <f t="shared" si="40"/>
        <v>15785332</v>
      </c>
      <c r="AK500" s="81">
        <f t="shared" si="45"/>
        <v>0.88347448852464372</v>
      </c>
      <c r="AL500" s="84"/>
      <c r="AM500" s="85"/>
    </row>
    <row r="501" spans="1:39" ht="12.75" customHeight="1" x14ac:dyDescent="0.3">
      <c r="A501" s="71" t="s">
        <v>1312</v>
      </c>
      <c r="B501" s="72" t="s">
        <v>1313</v>
      </c>
      <c r="C501" s="72" t="s">
        <v>137</v>
      </c>
      <c r="D501" s="73" t="str">
        <f t="shared" si="41"/>
        <v>45</v>
      </c>
      <c r="E501" s="73" t="str">
        <f t="shared" si="42"/>
        <v>4502</v>
      </c>
      <c r="F501" s="72" t="s">
        <v>1531</v>
      </c>
      <c r="G501" s="72" t="s">
        <v>272</v>
      </c>
      <c r="H501" s="72">
        <v>179</v>
      </c>
      <c r="I501" s="72"/>
      <c r="J501" s="72"/>
      <c r="K501" s="74">
        <v>0</v>
      </c>
      <c r="L501" s="75">
        <v>0</v>
      </c>
      <c r="M501" s="76">
        <v>1.5</v>
      </c>
      <c r="N501" s="72" t="s">
        <v>1532</v>
      </c>
      <c r="O501" s="72" t="s">
        <v>72</v>
      </c>
      <c r="P501" s="74">
        <v>22000000</v>
      </c>
      <c r="Q501" s="75">
        <v>5</v>
      </c>
      <c r="R501" s="77">
        <v>44197</v>
      </c>
      <c r="S501" s="78">
        <v>12</v>
      </c>
      <c r="T501" s="71" t="s">
        <v>1347</v>
      </c>
      <c r="U501" s="79">
        <v>5</v>
      </c>
      <c r="V501" s="148">
        <v>4.5</v>
      </c>
      <c r="W501" s="149" t="s">
        <v>1533</v>
      </c>
      <c r="X501" s="81">
        <f t="shared" si="43"/>
        <v>0.9</v>
      </c>
      <c r="Y501" s="74">
        <v>0</v>
      </c>
      <c r="Z501" s="74">
        <v>31788082</v>
      </c>
      <c r="AA501" s="74">
        <v>22000000</v>
      </c>
      <c r="AB501" s="74">
        <v>0</v>
      </c>
      <c r="AC501" s="74">
        <v>0</v>
      </c>
      <c r="AD501" s="74">
        <v>22000000</v>
      </c>
      <c r="AE501" s="113">
        <v>0</v>
      </c>
      <c r="AF501" s="81">
        <f t="shared" si="44"/>
        <v>0</v>
      </c>
      <c r="AG501" s="82"/>
      <c r="AH501" s="82"/>
      <c r="AI501" s="82"/>
      <c r="AJ501" s="150">
        <f t="shared" si="40"/>
        <v>0</v>
      </c>
      <c r="AK501" s="81">
        <f t="shared" si="45"/>
        <v>0</v>
      </c>
      <c r="AL501" s="84"/>
      <c r="AM501" s="85"/>
    </row>
    <row r="502" spans="1:39" ht="12.75" customHeight="1" x14ac:dyDescent="0.3">
      <c r="A502" s="71" t="s">
        <v>1312</v>
      </c>
      <c r="B502" s="72" t="s">
        <v>1313</v>
      </c>
      <c r="C502" s="72" t="s">
        <v>137</v>
      </c>
      <c r="D502" s="73" t="str">
        <f t="shared" si="41"/>
        <v>45</v>
      </c>
      <c r="E502" s="73" t="str">
        <f t="shared" si="42"/>
        <v>4502</v>
      </c>
      <c r="F502" s="72" t="s">
        <v>1531</v>
      </c>
      <c r="G502" s="72" t="s">
        <v>272</v>
      </c>
      <c r="H502" s="72">
        <v>179</v>
      </c>
      <c r="I502" s="72"/>
      <c r="J502" s="72"/>
      <c r="K502" s="74">
        <v>0</v>
      </c>
      <c r="L502" s="75">
        <v>0</v>
      </c>
      <c r="M502" s="76">
        <v>1.5</v>
      </c>
      <c r="N502" s="72" t="s">
        <v>1534</v>
      </c>
      <c r="O502" s="72" t="s">
        <v>72</v>
      </c>
      <c r="P502" s="74">
        <v>9788082</v>
      </c>
      <c r="Q502" s="75">
        <v>1</v>
      </c>
      <c r="R502" s="77">
        <v>44197</v>
      </c>
      <c r="S502" s="78">
        <v>12</v>
      </c>
      <c r="T502" s="71" t="s">
        <v>1347</v>
      </c>
      <c r="U502" s="79">
        <v>1</v>
      </c>
      <c r="V502" s="148">
        <v>1</v>
      </c>
      <c r="W502" s="149" t="s">
        <v>1533</v>
      </c>
      <c r="X502" s="81">
        <f t="shared" si="43"/>
        <v>1</v>
      </c>
      <c r="Y502" s="74">
        <v>0</v>
      </c>
      <c r="Z502" s="74">
        <v>31788082</v>
      </c>
      <c r="AA502" s="74">
        <v>9788082</v>
      </c>
      <c r="AB502" s="74">
        <v>0</v>
      </c>
      <c r="AC502" s="74">
        <v>0</v>
      </c>
      <c r="AD502" s="74">
        <v>9788082</v>
      </c>
      <c r="AE502" s="113">
        <v>0</v>
      </c>
      <c r="AF502" s="81">
        <f t="shared" si="44"/>
        <v>0</v>
      </c>
      <c r="AG502" s="82"/>
      <c r="AH502" s="82"/>
      <c r="AI502" s="82"/>
      <c r="AJ502" s="150">
        <f t="shared" si="40"/>
        <v>0</v>
      </c>
      <c r="AK502" s="81">
        <f t="shared" si="45"/>
        <v>0</v>
      </c>
      <c r="AL502" s="84"/>
      <c r="AM502" s="85"/>
    </row>
    <row r="503" spans="1:39" ht="12.75" customHeight="1" x14ac:dyDescent="0.3">
      <c r="A503" s="71" t="s">
        <v>1312</v>
      </c>
      <c r="B503" s="72" t="s">
        <v>1313</v>
      </c>
      <c r="C503" s="72" t="s">
        <v>137</v>
      </c>
      <c r="D503" s="73" t="str">
        <f t="shared" si="41"/>
        <v>45</v>
      </c>
      <c r="E503" s="73" t="str">
        <f t="shared" si="42"/>
        <v>4502</v>
      </c>
      <c r="F503" s="72" t="s">
        <v>1531</v>
      </c>
      <c r="G503" s="72" t="s">
        <v>718</v>
      </c>
      <c r="H503" s="72">
        <v>180</v>
      </c>
      <c r="I503" s="72" t="s">
        <v>1535</v>
      </c>
      <c r="J503" s="72" t="s">
        <v>1536</v>
      </c>
      <c r="K503" s="74">
        <v>100</v>
      </c>
      <c r="L503" s="75">
        <v>100</v>
      </c>
      <c r="M503" s="76">
        <v>100</v>
      </c>
      <c r="N503" s="72" t="s">
        <v>1537</v>
      </c>
      <c r="O503" s="72" t="s">
        <v>72</v>
      </c>
      <c r="P503" s="74">
        <v>1000</v>
      </c>
      <c r="Q503" s="75">
        <v>0</v>
      </c>
      <c r="R503" s="77">
        <v>44197</v>
      </c>
      <c r="S503" s="78">
        <v>12</v>
      </c>
      <c r="T503" s="71" t="s">
        <v>1347</v>
      </c>
      <c r="U503" s="79">
        <v>0</v>
      </c>
      <c r="V503" s="148">
        <v>100</v>
      </c>
      <c r="W503" s="149" t="s">
        <v>1538</v>
      </c>
      <c r="X503" s="81"/>
      <c r="Y503" s="74">
        <v>474999000</v>
      </c>
      <c r="Z503" s="74">
        <v>488756906</v>
      </c>
      <c r="AA503" s="74">
        <v>1000</v>
      </c>
      <c r="AB503" s="74">
        <v>0</v>
      </c>
      <c r="AC503" s="74">
        <v>0</v>
      </c>
      <c r="AD503" s="74">
        <v>1000</v>
      </c>
      <c r="AE503" s="113">
        <v>0</v>
      </c>
      <c r="AF503" s="81">
        <f t="shared" si="44"/>
        <v>0</v>
      </c>
      <c r="AG503" s="82"/>
      <c r="AH503" s="82"/>
      <c r="AI503" s="82"/>
      <c r="AJ503" s="150">
        <f t="shared" si="40"/>
        <v>0</v>
      </c>
      <c r="AK503" s="81">
        <f t="shared" si="45"/>
        <v>0</v>
      </c>
      <c r="AL503" s="155"/>
      <c r="AM503" s="85"/>
    </row>
    <row r="504" spans="1:39" ht="12.75" customHeight="1" x14ac:dyDescent="0.3">
      <c r="A504" s="71" t="s">
        <v>1312</v>
      </c>
      <c r="B504" s="72" t="s">
        <v>1313</v>
      </c>
      <c r="C504" s="72" t="s">
        <v>137</v>
      </c>
      <c r="D504" s="73" t="str">
        <f t="shared" si="41"/>
        <v>45</v>
      </c>
      <c r="E504" s="73" t="str">
        <f t="shared" si="42"/>
        <v>4502</v>
      </c>
      <c r="F504" s="72" t="s">
        <v>1531</v>
      </c>
      <c r="G504" s="72" t="s">
        <v>718</v>
      </c>
      <c r="H504" s="72">
        <v>180</v>
      </c>
      <c r="I504" s="72" t="s">
        <v>1535</v>
      </c>
      <c r="J504" s="72" t="s">
        <v>1536</v>
      </c>
      <c r="K504" s="74">
        <v>100</v>
      </c>
      <c r="L504" s="75">
        <v>100</v>
      </c>
      <c r="M504" s="76">
        <v>100</v>
      </c>
      <c r="N504" s="72" t="s">
        <v>1539</v>
      </c>
      <c r="O504" s="72" t="s">
        <v>236</v>
      </c>
      <c r="P504" s="74">
        <v>13756906</v>
      </c>
      <c r="Q504" s="75">
        <v>1</v>
      </c>
      <c r="R504" s="77">
        <v>44197</v>
      </c>
      <c r="S504" s="78">
        <v>12</v>
      </c>
      <c r="T504" s="71" t="s">
        <v>1347</v>
      </c>
      <c r="U504" s="79">
        <v>1</v>
      </c>
      <c r="V504" s="148">
        <v>100</v>
      </c>
      <c r="W504" s="149" t="s">
        <v>1538</v>
      </c>
      <c r="X504" s="81">
        <f t="shared" si="43"/>
        <v>100</v>
      </c>
      <c r="Y504" s="74">
        <v>474999000</v>
      </c>
      <c r="Z504" s="74">
        <v>488756906</v>
      </c>
      <c r="AA504" s="74">
        <v>13756906</v>
      </c>
      <c r="AB504" s="74">
        <v>0</v>
      </c>
      <c r="AC504" s="74">
        <v>0</v>
      </c>
      <c r="AD504" s="74">
        <v>13756906</v>
      </c>
      <c r="AE504" s="113">
        <v>272224800</v>
      </c>
      <c r="AF504" s="81">
        <f t="shared" si="44"/>
        <v>19.788228544994055</v>
      </c>
      <c r="AG504" s="82"/>
      <c r="AH504" s="82"/>
      <c r="AI504" s="82"/>
      <c r="AJ504" s="150">
        <f t="shared" si="40"/>
        <v>272224800</v>
      </c>
      <c r="AK504" s="81">
        <f t="shared" si="45"/>
        <v>19.788228544994055</v>
      </c>
      <c r="AL504" s="84"/>
      <c r="AM504" s="85"/>
    </row>
    <row r="505" spans="1:39" ht="12.75" customHeight="1" x14ac:dyDescent="0.3">
      <c r="A505" s="71" t="s">
        <v>1312</v>
      </c>
      <c r="B505" s="72" t="s">
        <v>1313</v>
      </c>
      <c r="C505" s="72" t="s">
        <v>137</v>
      </c>
      <c r="D505" s="73" t="str">
        <f t="shared" si="41"/>
        <v>45</v>
      </c>
      <c r="E505" s="73" t="str">
        <f t="shared" si="42"/>
        <v>4502</v>
      </c>
      <c r="F505" s="72" t="s">
        <v>1531</v>
      </c>
      <c r="G505" s="72" t="s">
        <v>718</v>
      </c>
      <c r="H505" s="72">
        <v>181</v>
      </c>
      <c r="I505" s="72" t="s">
        <v>1540</v>
      </c>
      <c r="J505" s="72" t="s">
        <v>1541</v>
      </c>
      <c r="K505" s="74">
        <v>4</v>
      </c>
      <c r="L505" s="75">
        <v>4</v>
      </c>
      <c r="M505" s="76">
        <v>4</v>
      </c>
      <c r="N505" s="72" t="s">
        <v>1542</v>
      </c>
      <c r="O505" s="72" t="s">
        <v>72</v>
      </c>
      <c r="P505" s="74">
        <v>20000000</v>
      </c>
      <c r="Q505" s="75">
        <v>2</v>
      </c>
      <c r="R505" s="77">
        <v>44197</v>
      </c>
      <c r="S505" s="78">
        <v>12</v>
      </c>
      <c r="T505" s="71" t="s">
        <v>1347</v>
      </c>
      <c r="U505" s="79">
        <v>2</v>
      </c>
      <c r="V505" s="148">
        <v>2</v>
      </c>
      <c r="W505" s="149" t="s">
        <v>1543</v>
      </c>
      <c r="X505" s="81">
        <f t="shared" si="43"/>
        <v>1</v>
      </c>
      <c r="Y505" s="74">
        <v>0</v>
      </c>
      <c r="Z505" s="74">
        <v>20000000</v>
      </c>
      <c r="AA505" s="74">
        <v>20000000</v>
      </c>
      <c r="AB505" s="74">
        <v>0</v>
      </c>
      <c r="AC505" s="74">
        <v>0</v>
      </c>
      <c r="AD505" s="74">
        <v>20000000</v>
      </c>
      <c r="AE505" s="113">
        <v>0</v>
      </c>
      <c r="AF505" s="81">
        <f t="shared" si="44"/>
        <v>0</v>
      </c>
      <c r="AG505" s="82"/>
      <c r="AH505" s="82"/>
      <c r="AI505" s="82"/>
      <c r="AJ505" s="150">
        <f t="shared" si="40"/>
        <v>0</v>
      </c>
      <c r="AK505" s="81">
        <f t="shared" si="45"/>
        <v>0</v>
      </c>
      <c r="AL505" s="84"/>
      <c r="AM505" s="85"/>
    </row>
    <row r="506" spans="1:39" ht="12.75" customHeight="1" x14ac:dyDescent="0.3">
      <c r="A506" s="71" t="s">
        <v>1312</v>
      </c>
      <c r="B506" s="72" t="s">
        <v>1313</v>
      </c>
      <c r="C506" s="72" t="s">
        <v>137</v>
      </c>
      <c r="D506" s="73" t="str">
        <f t="shared" si="41"/>
        <v>45</v>
      </c>
      <c r="E506" s="73" t="str">
        <f t="shared" si="42"/>
        <v>4502</v>
      </c>
      <c r="F506" s="72" t="s">
        <v>1531</v>
      </c>
      <c r="G506" s="72" t="s">
        <v>718</v>
      </c>
      <c r="H506" s="72">
        <v>182</v>
      </c>
      <c r="I506" s="72" t="s">
        <v>1544</v>
      </c>
      <c r="J506" s="72" t="s">
        <v>1545</v>
      </c>
      <c r="K506" s="74">
        <v>1</v>
      </c>
      <c r="L506" s="75">
        <v>0.75</v>
      </c>
      <c r="M506" s="76">
        <v>0.75</v>
      </c>
      <c r="N506" s="129" t="s">
        <v>1546</v>
      </c>
      <c r="O506" s="72" t="s">
        <v>72</v>
      </c>
      <c r="P506" s="74">
        <v>1000</v>
      </c>
      <c r="Q506" s="75">
        <v>0</v>
      </c>
      <c r="R506" s="77">
        <v>44197</v>
      </c>
      <c r="S506" s="78">
        <v>12</v>
      </c>
      <c r="T506" s="71" t="s">
        <v>1347</v>
      </c>
      <c r="U506" s="79">
        <v>0</v>
      </c>
      <c r="V506" s="148">
        <v>0.85</v>
      </c>
      <c r="W506" s="149" t="s">
        <v>1547</v>
      </c>
      <c r="X506" s="81"/>
      <c r="Y506" s="74">
        <v>89999000</v>
      </c>
      <c r="Z506" s="74">
        <v>117513811</v>
      </c>
      <c r="AA506" s="74">
        <v>1000</v>
      </c>
      <c r="AB506" s="74">
        <v>0</v>
      </c>
      <c r="AC506" s="74">
        <v>0</v>
      </c>
      <c r="AD506" s="74">
        <v>1000</v>
      </c>
      <c r="AE506" s="113">
        <v>0</v>
      </c>
      <c r="AF506" s="81">
        <f t="shared" si="44"/>
        <v>0</v>
      </c>
      <c r="AG506" s="82"/>
      <c r="AH506" s="82"/>
      <c r="AI506" s="82"/>
      <c r="AJ506" s="150">
        <f t="shared" si="40"/>
        <v>0</v>
      </c>
      <c r="AK506" s="81">
        <f t="shared" si="45"/>
        <v>0</v>
      </c>
      <c r="AL506" s="155"/>
      <c r="AM506" s="85"/>
    </row>
    <row r="507" spans="1:39" ht="12.75" customHeight="1" x14ac:dyDescent="0.3">
      <c r="A507" s="71" t="s">
        <v>1312</v>
      </c>
      <c r="B507" s="72" t="s">
        <v>1313</v>
      </c>
      <c r="C507" s="72" t="s">
        <v>137</v>
      </c>
      <c r="D507" s="73" t="str">
        <f t="shared" si="41"/>
        <v>45</v>
      </c>
      <c r="E507" s="73" t="str">
        <f t="shared" si="42"/>
        <v>4502</v>
      </c>
      <c r="F507" s="72" t="s">
        <v>1531</v>
      </c>
      <c r="G507" s="72" t="s">
        <v>718</v>
      </c>
      <c r="H507" s="72">
        <v>182</v>
      </c>
      <c r="I507" s="72" t="s">
        <v>1544</v>
      </c>
      <c r="J507" s="72" t="s">
        <v>1545</v>
      </c>
      <c r="K507" s="74">
        <v>1</v>
      </c>
      <c r="L507" s="75">
        <v>0.75</v>
      </c>
      <c r="M507" s="76">
        <v>0.75</v>
      </c>
      <c r="N507" s="72" t="s">
        <v>1548</v>
      </c>
      <c r="O507" s="72" t="s">
        <v>72</v>
      </c>
      <c r="P507" s="74">
        <v>27513811</v>
      </c>
      <c r="Q507" s="75">
        <v>1</v>
      </c>
      <c r="R507" s="77">
        <v>44197</v>
      </c>
      <c r="S507" s="78">
        <v>12</v>
      </c>
      <c r="T507" s="71" t="s">
        <v>1347</v>
      </c>
      <c r="U507" s="79">
        <v>1</v>
      </c>
      <c r="V507" s="148">
        <v>0.85</v>
      </c>
      <c r="W507" s="149" t="s">
        <v>1547</v>
      </c>
      <c r="X507" s="81">
        <f t="shared" si="43"/>
        <v>0.85</v>
      </c>
      <c r="Y507" s="74">
        <v>89999000</v>
      </c>
      <c r="Z507" s="74">
        <v>117513811</v>
      </c>
      <c r="AA507" s="74">
        <v>27513811</v>
      </c>
      <c r="AB507" s="74">
        <v>0</v>
      </c>
      <c r="AC507" s="74">
        <v>0</v>
      </c>
      <c r="AD507" s="74">
        <v>27513811</v>
      </c>
      <c r="AE507" s="113">
        <v>0</v>
      </c>
      <c r="AF507" s="81">
        <f t="shared" si="44"/>
        <v>0</v>
      </c>
      <c r="AG507" s="82"/>
      <c r="AH507" s="82"/>
      <c r="AI507" s="82"/>
      <c r="AJ507" s="150">
        <f t="shared" si="40"/>
        <v>0</v>
      </c>
      <c r="AK507" s="81">
        <f t="shared" si="45"/>
        <v>0</v>
      </c>
      <c r="AL507" s="84"/>
      <c r="AM507" s="85"/>
    </row>
    <row r="508" spans="1:39" ht="12.75" customHeight="1" x14ac:dyDescent="0.3">
      <c r="A508" s="71" t="s">
        <v>1312</v>
      </c>
      <c r="B508" s="72" t="s">
        <v>1313</v>
      </c>
      <c r="C508" s="72" t="s">
        <v>137</v>
      </c>
      <c r="D508" s="73" t="str">
        <f t="shared" si="41"/>
        <v>45</v>
      </c>
      <c r="E508" s="73" t="str">
        <f t="shared" si="42"/>
        <v>4502</v>
      </c>
      <c r="F508" s="72" t="s">
        <v>1549</v>
      </c>
      <c r="G508" s="72" t="s">
        <v>718</v>
      </c>
      <c r="H508" s="72">
        <v>183</v>
      </c>
      <c r="I508" s="72" t="s">
        <v>1550</v>
      </c>
      <c r="J508" s="72" t="s">
        <v>1551</v>
      </c>
      <c r="K508" s="74">
        <v>8</v>
      </c>
      <c r="L508" s="75">
        <v>8</v>
      </c>
      <c r="M508" s="76">
        <v>8</v>
      </c>
      <c r="N508" s="72" t="s">
        <v>1552</v>
      </c>
      <c r="O508" s="72" t="s">
        <v>72</v>
      </c>
      <c r="P508" s="74">
        <v>21000000</v>
      </c>
      <c r="Q508" s="75">
        <v>3</v>
      </c>
      <c r="R508" s="77">
        <v>44197</v>
      </c>
      <c r="S508" s="78">
        <v>12</v>
      </c>
      <c r="T508" s="71" t="s">
        <v>1347</v>
      </c>
      <c r="U508" s="79">
        <v>3</v>
      </c>
      <c r="V508" s="148">
        <v>3</v>
      </c>
      <c r="W508" s="149" t="s">
        <v>1553</v>
      </c>
      <c r="X508" s="81">
        <f t="shared" si="43"/>
        <v>1</v>
      </c>
      <c r="Y508" s="74">
        <v>0</v>
      </c>
      <c r="Z508" s="74">
        <v>11005525</v>
      </c>
      <c r="AA508" s="74">
        <v>2005525</v>
      </c>
      <c r="AB508" s="74">
        <v>0</v>
      </c>
      <c r="AC508" s="74">
        <v>0</v>
      </c>
      <c r="AD508" s="74">
        <v>2005525</v>
      </c>
      <c r="AE508" s="113">
        <v>2005525</v>
      </c>
      <c r="AF508" s="81">
        <f t="shared" si="44"/>
        <v>1</v>
      </c>
      <c r="AG508" s="82"/>
      <c r="AH508" s="82"/>
      <c r="AI508" s="82"/>
      <c r="AJ508" s="150">
        <f t="shared" ref="AJ508:AJ571" si="46">AE508+AG508+AI508</f>
        <v>2005525</v>
      </c>
      <c r="AK508" s="81">
        <f t="shared" si="45"/>
        <v>1</v>
      </c>
      <c r="AL508" s="84"/>
      <c r="AM508" s="85"/>
    </row>
    <row r="509" spans="1:39" ht="12.75" customHeight="1" x14ac:dyDescent="0.3">
      <c r="A509" s="71" t="s">
        <v>1312</v>
      </c>
      <c r="B509" s="72" t="s">
        <v>1313</v>
      </c>
      <c r="C509" s="72" t="s">
        <v>137</v>
      </c>
      <c r="D509" s="73" t="str">
        <f t="shared" ref="D509:D572" si="47">MID(G509,1,2)</f>
        <v>45</v>
      </c>
      <c r="E509" s="73" t="str">
        <f t="shared" ref="E509:E572" si="48">MID(G509,1,4)</f>
        <v>4502</v>
      </c>
      <c r="F509" s="72" t="s">
        <v>1549</v>
      </c>
      <c r="G509" s="72" t="s">
        <v>718</v>
      </c>
      <c r="H509" s="72">
        <v>183</v>
      </c>
      <c r="I509" s="72" t="s">
        <v>1550</v>
      </c>
      <c r="J509" s="72" t="s">
        <v>1551</v>
      </c>
      <c r="K509" s="74">
        <v>8</v>
      </c>
      <c r="L509" s="75">
        <v>8</v>
      </c>
      <c r="M509" s="76">
        <v>8</v>
      </c>
      <c r="N509" s="72" t="s">
        <v>1554</v>
      </c>
      <c r="O509" s="72" t="s">
        <v>72</v>
      </c>
      <c r="P509" s="74">
        <v>4000000</v>
      </c>
      <c r="Q509" s="75">
        <v>1</v>
      </c>
      <c r="R509" s="77">
        <v>44197</v>
      </c>
      <c r="S509" s="78">
        <v>12</v>
      </c>
      <c r="T509" s="71" t="s">
        <v>1347</v>
      </c>
      <c r="U509" s="79">
        <v>1</v>
      </c>
      <c r="V509" s="148">
        <v>1</v>
      </c>
      <c r="W509" s="149" t="s">
        <v>1553</v>
      </c>
      <c r="X509" s="81">
        <f t="shared" si="43"/>
        <v>1</v>
      </c>
      <c r="Y509" s="74">
        <v>0</v>
      </c>
      <c r="Z509" s="74">
        <v>11005525</v>
      </c>
      <c r="AA509" s="74">
        <v>4000000</v>
      </c>
      <c r="AB509" s="74">
        <v>0</v>
      </c>
      <c r="AC509" s="74">
        <v>0</v>
      </c>
      <c r="AD509" s="74">
        <v>4000000</v>
      </c>
      <c r="AE509" s="113">
        <v>4000000</v>
      </c>
      <c r="AF509" s="81">
        <f t="shared" si="44"/>
        <v>1</v>
      </c>
      <c r="AG509" s="82"/>
      <c r="AH509" s="82"/>
      <c r="AI509" s="82"/>
      <c r="AJ509" s="150">
        <f t="shared" si="46"/>
        <v>4000000</v>
      </c>
      <c r="AK509" s="81">
        <f t="shared" si="45"/>
        <v>1</v>
      </c>
      <c r="AL509" s="84"/>
      <c r="AM509" s="85"/>
    </row>
    <row r="510" spans="1:39" ht="12.75" customHeight="1" x14ac:dyDescent="0.3">
      <c r="A510" s="71" t="s">
        <v>1312</v>
      </c>
      <c r="B510" s="72" t="s">
        <v>1313</v>
      </c>
      <c r="C510" s="72" t="s">
        <v>137</v>
      </c>
      <c r="D510" s="73" t="str">
        <f t="shared" si="47"/>
        <v>45</v>
      </c>
      <c r="E510" s="73" t="str">
        <f t="shared" si="48"/>
        <v>4502</v>
      </c>
      <c r="F510" s="72" t="s">
        <v>1549</v>
      </c>
      <c r="G510" s="72" t="s">
        <v>718</v>
      </c>
      <c r="H510" s="72">
        <v>183</v>
      </c>
      <c r="I510" s="72" t="s">
        <v>1550</v>
      </c>
      <c r="J510" s="72" t="s">
        <v>1551</v>
      </c>
      <c r="K510" s="74">
        <v>8</v>
      </c>
      <c r="L510" s="75">
        <v>8</v>
      </c>
      <c r="M510" s="76">
        <v>8</v>
      </c>
      <c r="N510" s="72" t="s">
        <v>1555</v>
      </c>
      <c r="O510" s="72" t="s">
        <v>72</v>
      </c>
      <c r="P510" s="74">
        <v>5000000</v>
      </c>
      <c r="Q510" s="75">
        <v>2</v>
      </c>
      <c r="R510" s="77">
        <v>44197</v>
      </c>
      <c r="S510" s="78">
        <v>12</v>
      </c>
      <c r="T510" s="71" t="s">
        <v>1347</v>
      </c>
      <c r="U510" s="79">
        <v>2</v>
      </c>
      <c r="V510" s="148">
        <v>2</v>
      </c>
      <c r="W510" s="149" t="s">
        <v>1553</v>
      </c>
      <c r="X510" s="81">
        <f t="shared" si="43"/>
        <v>1</v>
      </c>
      <c r="Y510" s="74">
        <v>0</v>
      </c>
      <c r="Z510" s="74">
        <v>11005525</v>
      </c>
      <c r="AA510" s="74">
        <v>5000000</v>
      </c>
      <c r="AB510" s="74">
        <v>0</v>
      </c>
      <c r="AC510" s="74">
        <v>0</v>
      </c>
      <c r="AD510" s="74">
        <v>5000000</v>
      </c>
      <c r="AE510" s="113">
        <v>5000000</v>
      </c>
      <c r="AF510" s="81">
        <f t="shared" si="44"/>
        <v>1</v>
      </c>
      <c r="AG510" s="82"/>
      <c r="AH510" s="82"/>
      <c r="AI510" s="82"/>
      <c r="AJ510" s="150">
        <f t="shared" si="46"/>
        <v>5000000</v>
      </c>
      <c r="AK510" s="81">
        <f t="shared" si="45"/>
        <v>1</v>
      </c>
      <c r="AL510" s="84"/>
      <c r="AM510" s="85"/>
    </row>
    <row r="511" spans="1:39" ht="12.75" customHeight="1" x14ac:dyDescent="0.3">
      <c r="A511" s="71" t="s">
        <v>1312</v>
      </c>
      <c r="B511" s="72" t="s">
        <v>1313</v>
      </c>
      <c r="C511" s="72" t="s">
        <v>137</v>
      </c>
      <c r="D511" s="73" t="str">
        <f t="shared" si="47"/>
        <v>45</v>
      </c>
      <c r="E511" s="73" t="str">
        <f t="shared" si="48"/>
        <v>4502</v>
      </c>
      <c r="F511" s="72" t="s">
        <v>1549</v>
      </c>
      <c r="G511" s="72" t="s">
        <v>272</v>
      </c>
      <c r="H511" s="72">
        <v>184</v>
      </c>
      <c r="I511" s="72" t="s">
        <v>1556</v>
      </c>
      <c r="J511" s="72" t="s">
        <v>1557</v>
      </c>
      <c r="K511" s="74">
        <v>8</v>
      </c>
      <c r="L511" s="75">
        <v>2.5</v>
      </c>
      <c r="M511" s="76">
        <v>2.5</v>
      </c>
      <c r="N511" s="72" t="s">
        <v>1558</v>
      </c>
      <c r="O511" s="72" t="s">
        <v>72</v>
      </c>
      <c r="P511" s="74">
        <v>1000</v>
      </c>
      <c r="Q511" s="75">
        <v>0</v>
      </c>
      <c r="R511" s="77">
        <v>44197</v>
      </c>
      <c r="S511" s="78">
        <v>12</v>
      </c>
      <c r="T511" s="71" t="s">
        <v>1347</v>
      </c>
      <c r="U511" s="79">
        <v>0</v>
      </c>
      <c r="V511" s="148">
        <v>3</v>
      </c>
      <c r="W511" s="149" t="s">
        <v>1559</v>
      </c>
      <c r="X511" s="81"/>
      <c r="Y511" s="74">
        <v>0</v>
      </c>
      <c r="Z511" s="74">
        <v>30000000</v>
      </c>
      <c r="AA511" s="74">
        <v>1000</v>
      </c>
      <c r="AB511" s="74">
        <v>0</v>
      </c>
      <c r="AC511" s="74">
        <v>0</v>
      </c>
      <c r="AD511" s="74">
        <v>1000</v>
      </c>
      <c r="AE511" s="113">
        <v>0</v>
      </c>
      <c r="AF511" s="81">
        <f t="shared" si="44"/>
        <v>0</v>
      </c>
      <c r="AG511" s="82"/>
      <c r="AH511" s="82"/>
      <c r="AI511" s="82"/>
      <c r="AJ511" s="150">
        <f t="shared" si="46"/>
        <v>0</v>
      </c>
      <c r="AK511" s="81">
        <f t="shared" si="45"/>
        <v>0</v>
      </c>
      <c r="AL511" s="84"/>
      <c r="AM511" s="85"/>
    </row>
    <row r="512" spans="1:39" ht="12.75" customHeight="1" x14ac:dyDescent="0.3">
      <c r="A512" s="71" t="s">
        <v>1312</v>
      </c>
      <c r="B512" s="72" t="s">
        <v>1313</v>
      </c>
      <c r="C512" s="72" t="s">
        <v>137</v>
      </c>
      <c r="D512" s="73" t="str">
        <f t="shared" si="47"/>
        <v>45</v>
      </c>
      <c r="E512" s="73" t="str">
        <f t="shared" si="48"/>
        <v>4502</v>
      </c>
      <c r="F512" s="72" t="s">
        <v>1549</v>
      </c>
      <c r="G512" s="72" t="s">
        <v>272</v>
      </c>
      <c r="H512" s="72">
        <v>184</v>
      </c>
      <c r="I512" s="72" t="s">
        <v>1556</v>
      </c>
      <c r="J512" s="72" t="s">
        <v>1557</v>
      </c>
      <c r="K512" s="74">
        <v>8</v>
      </c>
      <c r="L512" s="75">
        <v>2.5</v>
      </c>
      <c r="M512" s="76">
        <v>2.5</v>
      </c>
      <c r="N512" s="72" t="s">
        <v>1560</v>
      </c>
      <c r="O512" s="72" t="s">
        <v>72</v>
      </c>
      <c r="P512" s="74">
        <v>11005525</v>
      </c>
      <c r="Q512" s="75">
        <v>1</v>
      </c>
      <c r="R512" s="77">
        <v>44197</v>
      </c>
      <c r="S512" s="78">
        <v>12</v>
      </c>
      <c r="T512" s="71" t="s">
        <v>1347</v>
      </c>
      <c r="U512" s="79">
        <v>1</v>
      </c>
      <c r="V512" s="148">
        <v>1</v>
      </c>
      <c r="W512" s="149" t="s">
        <v>1559</v>
      </c>
      <c r="X512" s="81">
        <f t="shared" si="43"/>
        <v>1</v>
      </c>
      <c r="Y512" s="74">
        <v>0</v>
      </c>
      <c r="Z512" s="74">
        <v>30000000</v>
      </c>
      <c r="AA512" s="74">
        <v>11005525</v>
      </c>
      <c r="AB512" s="74">
        <v>0</v>
      </c>
      <c r="AC512" s="74">
        <v>0</v>
      </c>
      <c r="AD512" s="74">
        <v>11005525</v>
      </c>
      <c r="AE512" s="113">
        <v>16324475</v>
      </c>
      <c r="AF512" s="81">
        <f t="shared" si="44"/>
        <v>1.4832981616051937</v>
      </c>
      <c r="AG512" s="82"/>
      <c r="AH512" s="82"/>
      <c r="AI512" s="82"/>
      <c r="AJ512" s="150">
        <f t="shared" si="46"/>
        <v>16324475</v>
      </c>
      <c r="AK512" s="81">
        <f t="shared" si="45"/>
        <v>1.4832981616051937</v>
      </c>
      <c r="AL512" s="84"/>
      <c r="AM512" s="85"/>
    </row>
    <row r="513" spans="1:39" ht="12.75" customHeight="1" x14ac:dyDescent="0.3">
      <c r="A513" s="71" t="s">
        <v>1312</v>
      </c>
      <c r="B513" s="72" t="s">
        <v>1313</v>
      </c>
      <c r="C513" s="72" t="s">
        <v>137</v>
      </c>
      <c r="D513" s="73" t="str">
        <f t="shared" si="47"/>
        <v>45</v>
      </c>
      <c r="E513" s="73" t="str">
        <f t="shared" si="48"/>
        <v>4502</v>
      </c>
      <c r="F513" s="72" t="s">
        <v>1549</v>
      </c>
      <c r="G513" s="72" t="s">
        <v>272</v>
      </c>
      <c r="H513" s="72">
        <v>184</v>
      </c>
      <c r="I513" s="72" t="s">
        <v>1556</v>
      </c>
      <c r="J513" s="72" t="s">
        <v>1557</v>
      </c>
      <c r="K513" s="74">
        <v>8</v>
      </c>
      <c r="L513" s="75">
        <v>2.5</v>
      </c>
      <c r="M513" s="76">
        <v>2.5</v>
      </c>
      <c r="N513" s="72" t="s">
        <v>1561</v>
      </c>
      <c r="O513" s="72" t="s">
        <v>72</v>
      </c>
      <c r="P513" s="74">
        <v>18993475</v>
      </c>
      <c r="Q513" s="75">
        <v>1</v>
      </c>
      <c r="R513" s="77">
        <v>44197</v>
      </c>
      <c r="S513" s="78">
        <v>12</v>
      </c>
      <c r="T513" s="71" t="s">
        <v>1347</v>
      </c>
      <c r="U513" s="79">
        <v>1</v>
      </c>
      <c r="V513" s="148">
        <v>1</v>
      </c>
      <c r="W513" s="149" t="s">
        <v>1559</v>
      </c>
      <c r="X513" s="81">
        <f t="shared" si="43"/>
        <v>1</v>
      </c>
      <c r="Y513" s="74">
        <v>0</v>
      </c>
      <c r="Z513" s="74">
        <v>30000000</v>
      </c>
      <c r="AA513" s="74">
        <v>18993475</v>
      </c>
      <c r="AB513" s="74">
        <v>0</v>
      </c>
      <c r="AC513" s="74">
        <v>0</v>
      </c>
      <c r="AD513" s="74">
        <v>18993475</v>
      </c>
      <c r="AE513" s="113">
        <v>0</v>
      </c>
      <c r="AF513" s="81">
        <f t="shared" si="44"/>
        <v>0</v>
      </c>
      <c r="AG513" s="82"/>
      <c r="AH513" s="82"/>
      <c r="AI513" s="82"/>
      <c r="AJ513" s="150">
        <f t="shared" si="46"/>
        <v>0</v>
      </c>
      <c r="AK513" s="81">
        <f t="shared" si="45"/>
        <v>0</v>
      </c>
      <c r="AL513" s="84"/>
      <c r="AM513" s="85"/>
    </row>
    <row r="514" spans="1:39" ht="12.75" customHeight="1" x14ac:dyDescent="0.3">
      <c r="A514" s="71" t="s">
        <v>1312</v>
      </c>
      <c r="B514" s="72" t="s">
        <v>1313</v>
      </c>
      <c r="C514" s="72" t="s">
        <v>137</v>
      </c>
      <c r="D514" s="73" t="str">
        <f t="shared" si="47"/>
        <v>45</v>
      </c>
      <c r="E514" s="73" t="str">
        <f t="shared" si="48"/>
        <v>4502</v>
      </c>
      <c r="F514" s="72" t="s">
        <v>1562</v>
      </c>
      <c r="G514" s="72" t="s">
        <v>272</v>
      </c>
      <c r="H514" s="72">
        <v>185</v>
      </c>
      <c r="I514" s="72" t="s">
        <v>1563</v>
      </c>
      <c r="J514" s="72" t="s">
        <v>1564</v>
      </c>
      <c r="K514" s="74">
        <v>2</v>
      </c>
      <c r="L514" s="75">
        <v>0.4</v>
      </c>
      <c r="M514" s="76">
        <v>0.4</v>
      </c>
      <c r="N514" s="72" t="s">
        <v>1565</v>
      </c>
      <c r="O514" s="72" t="s">
        <v>72</v>
      </c>
      <c r="P514" s="74">
        <v>9999000</v>
      </c>
      <c r="Q514" s="75">
        <v>1</v>
      </c>
      <c r="R514" s="77">
        <v>44197</v>
      </c>
      <c r="S514" s="78">
        <v>12</v>
      </c>
      <c r="T514" s="71" t="s">
        <v>1347</v>
      </c>
      <c r="U514" s="79">
        <v>1</v>
      </c>
      <c r="V514" s="148">
        <v>1</v>
      </c>
      <c r="W514" s="149" t="s">
        <v>1566</v>
      </c>
      <c r="X514" s="81">
        <f t="shared" si="43"/>
        <v>1</v>
      </c>
      <c r="Y514" s="74">
        <v>0</v>
      </c>
      <c r="Z514" s="74">
        <v>14127072</v>
      </c>
      <c r="AA514" s="74">
        <v>9999000</v>
      </c>
      <c r="AB514" s="74">
        <v>0</v>
      </c>
      <c r="AC514" s="74">
        <v>0</v>
      </c>
      <c r="AD514" s="74">
        <v>9999000</v>
      </c>
      <c r="AE514" s="113">
        <v>0</v>
      </c>
      <c r="AF514" s="81">
        <f t="shared" si="44"/>
        <v>0</v>
      </c>
      <c r="AG514" s="82"/>
      <c r="AH514" s="82"/>
      <c r="AI514" s="82"/>
      <c r="AJ514" s="150">
        <f t="shared" si="46"/>
        <v>0</v>
      </c>
      <c r="AK514" s="81">
        <f t="shared" si="45"/>
        <v>0</v>
      </c>
      <c r="AL514" s="84"/>
      <c r="AM514" s="85"/>
    </row>
    <row r="515" spans="1:39" ht="12.75" customHeight="1" x14ac:dyDescent="0.3">
      <c r="A515" s="71" t="s">
        <v>1312</v>
      </c>
      <c r="B515" s="72" t="s">
        <v>1313</v>
      </c>
      <c r="C515" s="72" t="s">
        <v>137</v>
      </c>
      <c r="D515" s="73" t="str">
        <f t="shared" si="47"/>
        <v>45</v>
      </c>
      <c r="E515" s="73" t="str">
        <f t="shared" si="48"/>
        <v>4502</v>
      </c>
      <c r="F515" s="72" t="s">
        <v>1562</v>
      </c>
      <c r="G515" s="72" t="s">
        <v>272</v>
      </c>
      <c r="H515" s="72">
        <v>185</v>
      </c>
      <c r="I515" s="72" t="s">
        <v>1563</v>
      </c>
      <c r="J515" s="72" t="s">
        <v>1564</v>
      </c>
      <c r="K515" s="74">
        <v>2</v>
      </c>
      <c r="L515" s="75">
        <v>0.4</v>
      </c>
      <c r="M515" s="76">
        <v>0.4</v>
      </c>
      <c r="N515" s="72" t="s">
        <v>1565</v>
      </c>
      <c r="O515" s="72" t="s">
        <v>72</v>
      </c>
      <c r="P515" s="74">
        <v>1000</v>
      </c>
      <c r="Q515" s="75">
        <v>0</v>
      </c>
      <c r="R515" s="77">
        <v>44197</v>
      </c>
      <c r="S515" s="78">
        <v>12</v>
      </c>
      <c r="T515" s="71" t="s">
        <v>1347</v>
      </c>
      <c r="U515" s="79">
        <v>0</v>
      </c>
      <c r="V515" s="148">
        <v>1</v>
      </c>
      <c r="W515" s="149" t="s">
        <v>1566</v>
      </c>
      <c r="X515" s="81"/>
      <c r="Y515" s="74">
        <v>0</v>
      </c>
      <c r="Z515" s="74">
        <v>14127072</v>
      </c>
      <c r="AA515" s="74">
        <v>1000</v>
      </c>
      <c r="AB515" s="74">
        <v>0</v>
      </c>
      <c r="AC515" s="74">
        <v>0</v>
      </c>
      <c r="AD515" s="74">
        <v>1000</v>
      </c>
      <c r="AE515" s="113">
        <v>0</v>
      </c>
      <c r="AF515" s="81">
        <f t="shared" si="44"/>
        <v>0</v>
      </c>
      <c r="AG515" s="82"/>
      <c r="AH515" s="82"/>
      <c r="AI515" s="82"/>
      <c r="AJ515" s="150">
        <f t="shared" si="46"/>
        <v>0</v>
      </c>
      <c r="AK515" s="81">
        <f t="shared" si="45"/>
        <v>0</v>
      </c>
      <c r="AL515" s="84"/>
      <c r="AM515" s="85"/>
    </row>
    <row r="516" spans="1:39" ht="12.75" customHeight="1" x14ac:dyDescent="0.3">
      <c r="A516" s="71" t="s">
        <v>1312</v>
      </c>
      <c r="B516" s="72" t="s">
        <v>1313</v>
      </c>
      <c r="C516" s="72" t="s">
        <v>137</v>
      </c>
      <c r="D516" s="73" t="str">
        <f t="shared" si="47"/>
        <v>45</v>
      </c>
      <c r="E516" s="73" t="str">
        <f t="shared" si="48"/>
        <v>4502</v>
      </c>
      <c r="F516" s="72" t="s">
        <v>1562</v>
      </c>
      <c r="G516" s="72" t="s">
        <v>272</v>
      </c>
      <c r="H516" s="72">
        <v>185</v>
      </c>
      <c r="I516" s="72" t="s">
        <v>1563</v>
      </c>
      <c r="J516" s="72" t="s">
        <v>1564</v>
      </c>
      <c r="K516" s="74">
        <v>2</v>
      </c>
      <c r="L516" s="75">
        <v>0.4</v>
      </c>
      <c r="M516" s="76">
        <v>0.4</v>
      </c>
      <c r="N516" s="72" t="s">
        <v>1567</v>
      </c>
      <c r="O516" s="72" t="s">
        <v>72</v>
      </c>
      <c r="P516" s="74">
        <v>3952486</v>
      </c>
      <c r="Q516" s="75">
        <v>1</v>
      </c>
      <c r="R516" s="77">
        <v>44197</v>
      </c>
      <c r="S516" s="78">
        <v>12</v>
      </c>
      <c r="T516" s="71" t="s">
        <v>1347</v>
      </c>
      <c r="U516" s="79">
        <v>1</v>
      </c>
      <c r="V516" s="148">
        <v>1</v>
      </c>
      <c r="W516" s="149" t="s">
        <v>1566</v>
      </c>
      <c r="X516" s="81">
        <f t="shared" si="43"/>
        <v>1</v>
      </c>
      <c r="Y516" s="74">
        <v>0</v>
      </c>
      <c r="Z516" s="74">
        <v>14127072</v>
      </c>
      <c r="AA516" s="74">
        <v>3952486</v>
      </c>
      <c r="AB516" s="74">
        <v>0</v>
      </c>
      <c r="AC516" s="74">
        <v>0</v>
      </c>
      <c r="AD516" s="74">
        <v>3952486</v>
      </c>
      <c r="AE516" s="113">
        <v>0</v>
      </c>
      <c r="AF516" s="81">
        <f t="shared" si="44"/>
        <v>0</v>
      </c>
      <c r="AG516" s="82"/>
      <c r="AH516" s="82"/>
      <c r="AI516" s="82"/>
      <c r="AJ516" s="150">
        <f t="shared" si="46"/>
        <v>0</v>
      </c>
      <c r="AK516" s="81">
        <f t="shared" si="45"/>
        <v>0</v>
      </c>
      <c r="AL516" s="84"/>
      <c r="AM516" s="85"/>
    </row>
    <row r="517" spans="1:39" ht="12.75" customHeight="1" x14ac:dyDescent="0.3">
      <c r="A517" s="71" t="s">
        <v>1312</v>
      </c>
      <c r="B517" s="72" t="s">
        <v>1313</v>
      </c>
      <c r="C517" s="72" t="s">
        <v>137</v>
      </c>
      <c r="D517" s="73" t="str">
        <f t="shared" si="47"/>
        <v>45</v>
      </c>
      <c r="E517" s="73" t="str">
        <f t="shared" si="48"/>
        <v>4502</v>
      </c>
      <c r="F517" s="72" t="s">
        <v>1562</v>
      </c>
      <c r="G517" s="72" t="s">
        <v>272</v>
      </c>
      <c r="H517" s="72">
        <v>185</v>
      </c>
      <c r="I517" s="72" t="s">
        <v>1563</v>
      </c>
      <c r="J517" s="72" t="s">
        <v>1564</v>
      </c>
      <c r="K517" s="74">
        <v>2</v>
      </c>
      <c r="L517" s="75">
        <v>0.4</v>
      </c>
      <c r="M517" s="76">
        <v>0.4</v>
      </c>
      <c r="N517" s="72" t="s">
        <v>1554</v>
      </c>
      <c r="O517" s="72" t="s">
        <v>72</v>
      </c>
      <c r="P517" s="74">
        <v>174586</v>
      </c>
      <c r="Q517" s="75">
        <v>1</v>
      </c>
      <c r="R517" s="77">
        <v>44197</v>
      </c>
      <c r="S517" s="78">
        <v>12</v>
      </c>
      <c r="T517" s="71" t="s">
        <v>1347</v>
      </c>
      <c r="U517" s="79">
        <v>1</v>
      </c>
      <c r="V517" s="148">
        <v>1</v>
      </c>
      <c r="W517" s="149" t="s">
        <v>1566</v>
      </c>
      <c r="X517" s="81">
        <f t="shared" si="43"/>
        <v>1</v>
      </c>
      <c r="Y517" s="74">
        <v>0</v>
      </c>
      <c r="Z517" s="74">
        <v>14127072</v>
      </c>
      <c r="AA517" s="74">
        <v>174586</v>
      </c>
      <c r="AB517" s="74">
        <v>0</v>
      </c>
      <c r="AC517" s="74">
        <v>0</v>
      </c>
      <c r="AD517" s="74">
        <v>174586</v>
      </c>
      <c r="AE517" s="113">
        <v>0</v>
      </c>
      <c r="AF517" s="81">
        <f t="shared" si="44"/>
        <v>0</v>
      </c>
      <c r="AG517" s="82"/>
      <c r="AH517" s="82"/>
      <c r="AI517" s="82"/>
      <c r="AJ517" s="150">
        <f t="shared" si="46"/>
        <v>0</v>
      </c>
      <c r="AK517" s="81">
        <f t="shared" si="45"/>
        <v>0</v>
      </c>
      <c r="AL517" s="84"/>
      <c r="AM517" s="85"/>
    </row>
    <row r="518" spans="1:39" ht="12.75" customHeight="1" x14ac:dyDescent="0.3">
      <c r="A518" s="71" t="s">
        <v>1312</v>
      </c>
      <c r="B518" s="72" t="s">
        <v>1313</v>
      </c>
      <c r="C518" s="72" t="s">
        <v>137</v>
      </c>
      <c r="D518" s="73" t="str">
        <f t="shared" si="47"/>
        <v>45</v>
      </c>
      <c r="E518" s="73" t="str">
        <f t="shared" si="48"/>
        <v>4502</v>
      </c>
      <c r="F518" s="72" t="s">
        <v>1562</v>
      </c>
      <c r="G518" s="72" t="s">
        <v>718</v>
      </c>
      <c r="H518" s="72">
        <v>186</v>
      </c>
      <c r="I518" s="72" t="s">
        <v>1568</v>
      </c>
      <c r="J518" s="72" t="s">
        <v>1569</v>
      </c>
      <c r="K518" s="74">
        <v>4</v>
      </c>
      <c r="L518" s="75">
        <v>2</v>
      </c>
      <c r="M518" s="76">
        <v>2</v>
      </c>
      <c r="N518" s="72" t="s">
        <v>1570</v>
      </c>
      <c r="O518" s="72" t="s">
        <v>72</v>
      </c>
      <c r="P518" s="74">
        <v>1375691</v>
      </c>
      <c r="Q518" s="75">
        <v>1</v>
      </c>
      <c r="R518" s="77">
        <v>44197</v>
      </c>
      <c r="S518" s="78">
        <v>12</v>
      </c>
      <c r="T518" s="71" t="s">
        <v>1347</v>
      </c>
      <c r="U518" s="79">
        <v>1</v>
      </c>
      <c r="V518" s="148">
        <v>1</v>
      </c>
      <c r="W518" s="149" t="s">
        <v>1571</v>
      </c>
      <c r="X518" s="81">
        <f t="shared" si="43"/>
        <v>1</v>
      </c>
      <c r="Y518" s="74">
        <v>0</v>
      </c>
      <c r="Z518" s="74">
        <v>1375691</v>
      </c>
      <c r="AA518" s="74">
        <v>1375691</v>
      </c>
      <c r="AB518" s="74">
        <v>0</v>
      </c>
      <c r="AC518" s="74">
        <v>0</v>
      </c>
      <c r="AD518" s="74">
        <v>1375691</v>
      </c>
      <c r="AE518" s="113">
        <v>0</v>
      </c>
      <c r="AF518" s="81">
        <f t="shared" si="44"/>
        <v>0</v>
      </c>
      <c r="AG518" s="82"/>
      <c r="AH518" s="82"/>
      <c r="AI518" s="82"/>
      <c r="AJ518" s="150">
        <f t="shared" si="46"/>
        <v>0</v>
      </c>
      <c r="AK518" s="81">
        <f t="shared" si="45"/>
        <v>0</v>
      </c>
      <c r="AL518" s="84"/>
      <c r="AM518" s="85"/>
    </row>
    <row r="519" spans="1:39" ht="12.75" customHeight="1" x14ac:dyDescent="0.3">
      <c r="A519" s="71" t="s">
        <v>1312</v>
      </c>
      <c r="B519" s="72" t="s">
        <v>1313</v>
      </c>
      <c r="C519" s="72" t="s">
        <v>67</v>
      </c>
      <c r="D519" s="73" t="str">
        <f t="shared" si="47"/>
        <v>45</v>
      </c>
      <c r="E519" s="73" t="str">
        <f t="shared" si="48"/>
        <v>4502</v>
      </c>
      <c r="F519" s="72" t="s">
        <v>717</v>
      </c>
      <c r="G519" s="72" t="s">
        <v>718</v>
      </c>
      <c r="H519" s="72">
        <v>404</v>
      </c>
      <c r="I519" s="72" t="s">
        <v>1572</v>
      </c>
      <c r="J519" s="72" t="s">
        <v>1573</v>
      </c>
      <c r="K519" s="74">
        <v>4</v>
      </c>
      <c r="L519" s="75">
        <v>1</v>
      </c>
      <c r="M519" s="76">
        <v>1</v>
      </c>
      <c r="N519" s="72" t="s">
        <v>1574</v>
      </c>
      <c r="O519" s="72" t="s">
        <v>72</v>
      </c>
      <c r="P519" s="74">
        <v>20000000</v>
      </c>
      <c r="Q519" s="75">
        <v>1</v>
      </c>
      <c r="R519" s="77">
        <v>44197</v>
      </c>
      <c r="S519" s="78">
        <v>12</v>
      </c>
      <c r="T519" s="71" t="s">
        <v>1575</v>
      </c>
      <c r="U519" s="79">
        <v>1</v>
      </c>
      <c r="V519" s="148">
        <v>1</v>
      </c>
      <c r="W519" s="149" t="s">
        <v>1576</v>
      </c>
      <c r="X519" s="81">
        <f t="shared" si="43"/>
        <v>1</v>
      </c>
      <c r="Y519" s="74">
        <v>0</v>
      </c>
      <c r="Z519" s="74">
        <v>100000000</v>
      </c>
      <c r="AA519" s="74">
        <v>20000000</v>
      </c>
      <c r="AB519" s="74">
        <v>0</v>
      </c>
      <c r="AC519" s="74">
        <v>0</v>
      </c>
      <c r="AD519" s="74">
        <v>20000000</v>
      </c>
      <c r="AE519" s="113">
        <v>12069590</v>
      </c>
      <c r="AF519" s="81">
        <f t="shared" si="44"/>
        <v>0.60347949999999995</v>
      </c>
      <c r="AG519" s="82"/>
      <c r="AH519" s="82"/>
      <c r="AI519" s="82"/>
      <c r="AJ519" s="150">
        <f t="shared" si="46"/>
        <v>12069590</v>
      </c>
      <c r="AK519" s="81">
        <f t="shared" si="45"/>
        <v>0.60347949999999995</v>
      </c>
      <c r="AL519" s="84"/>
      <c r="AM519" s="85"/>
    </row>
    <row r="520" spans="1:39" ht="12.75" customHeight="1" x14ac:dyDescent="0.3">
      <c r="A520" s="71" t="s">
        <v>1312</v>
      </c>
      <c r="B520" s="72" t="s">
        <v>1313</v>
      </c>
      <c r="C520" s="72" t="s">
        <v>67</v>
      </c>
      <c r="D520" s="73" t="str">
        <f t="shared" si="47"/>
        <v>45</v>
      </c>
      <c r="E520" s="73" t="str">
        <f t="shared" si="48"/>
        <v>4502</v>
      </c>
      <c r="F520" s="72" t="s">
        <v>717</v>
      </c>
      <c r="G520" s="72" t="s">
        <v>718</v>
      </c>
      <c r="H520" s="72">
        <v>404</v>
      </c>
      <c r="I520" s="72" t="s">
        <v>1572</v>
      </c>
      <c r="J520" s="72" t="s">
        <v>1573</v>
      </c>
      <c r="K520" s="74">
        <v>4</v>
      </c>
      <c r="L520" s="75">
        <v>1</v>
      </c>
      <c r="M520" s="76">
        <v>1</v>
      </c>
      <c r="N520" s="72" t="s">
        <v>1577</v>
      </c>
      <c r="O520" s="72" t="s">
        <v>72</v>
      </c>
      <c r="P520" s="74">
        <v>10000000</v>
      </c>
      <c r="Q520" s="75">
        <v>1</v>
      </c>
      <c r="R520" s="77">
        <v>44197</v>
      </c>
      <c r="S520" s="78">
        <v>12</v>
      </c>
      <c r="T520" s="71" t="s">
        <v>1578</v>
      </c>
      <c r="U520" s="79">
        <v>1</v>
      </c>
      <c r="V520" s="148">
        <v>1</v>
      </c>
      <c r="W520" s="149" t="s">
        <v>1576</v>
      </c>
      <c r="X520" s="81">
        <f t="shared" si="43"/>
        <v>1</v>
      </c>
      <c r="Y520" s="74">
        <v>0</v>
      </c>
      <c r="Z520" s="74">
        <v>100000000</v>
      </c>
      <c r="AA520" s="74">
        <v>10000000</v>
      </c>
      <c r="AB520" s="74">
        <v>0</v>
      </c>
      <c r="AC520" s="74">
        <v>0</v>
      </c>
      <c r="AD520" s="74">
        <v>10000000</v>
      </c>
      <c r="AE520" s="113">
        <v>13380410</v>
      </c>
      <c r="AF520" s="81">
        <f t="shared" si="44"/>
        <v>1.338041</v>
      </c>
      <c r="AG520" s="82"/>
      <c r="AH520" s="82"/>
      <c r="AI520" s="82"/>
      <c r="AJ520" s="150">
        <f t="shared" si="46"/>
        <v>13380410</v>
      </c>
      <c r="AK520" s="81">
        <f t="shared" si="45"/>
        <v>1.338041</v>
      </c>
      <c r="AL520" s="84"/>
      <c r="AM520" s="85"/>
    </row>
    <row r="521" spans="1:39" ht="12.75" customHeight="1" x14ac:dyDescent="0.3">
      <c r="A521" s="71" t="s">
        <v>1312</v>
      </c>
      <c r="B521" s="72" t="s">
        <v>1313</v>
      </c>
      <c r="C521" s="72" t="s">
        <v>67</v>
      </c>
      <c r="D521" s="73" t="str">
        <f t="shared" si="47"/>
        <v>45</v>
      </c>
      <c r="E521" s="73" t="str">
        <f t="shared" si="48"/>
        <v>4502</v>
      </c>
      <c r="F521" s="72" t="s">
        <v>717</v>
      </c>
      <c r="G521" s="72" t="s">
        <v>718</v>
      </c>
      <c r="H521" s="72">
        <v>404</v>
      </c>
      <c r="I521" s="72" t="s">
        <v>1572</v>
      </c>
      <c r="J521" s="72" t="s">
        <v>1573</v>
      </c>
      <c r="K521" s="74">
        <v>4</v>
      </c>
      <c r="L521" s="75">
        <v>1</v>
      </c>
      <c r="M521" s="76">
        <v>1</v>
      </c>
      <c r="N521" s="72" t="s">
        <v>1579</v>
      </c>
      <c r="O521" s="72" t="s">
        <v>72</v>
      </c>
      <c r="P521" s="74">
        <v>70000000</v>
      </c>
      <c r="Q521" s="75">
        <v>2</v>
      </c>
      <c r="R521" s="77">
        <v>44197</v>
      </c>
      <c r="S521" s="78">
        <v>12</v>
      </c>
      <c r="T521" s="71" t="s">
        <v>1575</v>
      </c>
      <c r="U521" s="79">
        <v>2</v>
      </c>
      <c r="V521" s="148">
        <v>2</v>
      </c>
      <c r="W521" s="149" t="s">
        <v>1576</v>
      </c>
      <c r="X521" s="81">
        <f t="shared" si="43"/>
        <v>1</v>
      </c>
      <c r="Y521" s="74">
        <v>0</v>
      </c>
      <c r="Z521" s="74">
        <v>100000000</v>
      </c>
      <c r="AA521" s="74">
        <v>70000000</v>
      </c>
      <c r="AB521" s="74">
        <v>0</v>
      </c>
      <c r="AC521" s="74">
        <v>0</v>
      </c>
      <c r="AD521" s="74">
        <v>70000000</v>
      </c>
      <c r="AE521" s="113">
        <v>70985366</v>
      </c>
      <c r="AF521" s="81">
        <f t="shared" si="44"/>
        <v>1.0140766571428572</v>
      </c>
      <c r="AG521" s="82"/>
      <c r="AH521" s="82"/>
      <c r="AI521" s="82"/>
      <c r="AJ521" s="150">
        <f t="shared" si="46"/>
        <v>70985366</v>
      </c>
      <c r="AK521" s="81">
        <f t="shared" si="45"/>
        <v>1.0140766571428572</v>
      </c>
      <c r="AL521" s="84"/>
      <c r="AM521" s="85"/>
    </row>
    <row r="522" spans="1:39" ht="12.75" customHeight="1" x14ac:dyDescent="0.3">
      <c r="A522" s="71" t="s">
        <v>1312</v>
      </c>
      <c r="B522" s="72" t="s">
        <v>1313</v>
      </c>
      <c r="C522" s="72" t="s">
        <v>67</v>
      </c>
      <c r="D522" s="73" t="str">
        <f t="shared" si="47"/>
        <v>45</v>
      </c>
      <c r="E522" s="73" t="str">
        <f t="shared" si="48"/>
        <v>4502</v>
      </c>
      <c r="F522" s="72" t="s">
        <v>1580</v>
      </c>
      <c r="G522" s="72" t="s">
        <v>76</v>
      </c>
      <c r="H522" s="72">
        <v>415</v>
      </c>
      <c r="I522" s="72" t="s">
        <v>1581</v>
      </c>
      <c r="J522" s="72" t="s">
        <v>1582</v>
      </c>
      <c r="K522" s="74">
        <v>116</v>
      </c>
      <c r="L522" s="75">
        <v>30</v>
      </c>
      <c r="M522" s="76">
        <v>30</v>
      </c>
      <c r="N522" s="72" t="s">
        <v>1583</v>
      </c>
      <c r="O522" s="72" t="s">
        <v>72</v>
      </c>
      <c r="P522" s="74">
        <v>8000000</v>
      </c>
      <c r="Q522" s="75">
        <v>5</v>
      </c>
      <c r="R522" s="77">
        <v>44197</v>
      </c>
      <c r="S522" s="78">
        <v>12</v>
      </c>
      <c r="T522" s="71" t="s">
        <v>1347</v>
      </c>
      <c r="U522" s="79">
        <v>5</v>
      </c>
      <c r="V522" s="148">
        <v>5</v>
      </c>
      <c r="W522" s="149" t="s">
        <v>1584</v>
      </c>
      <c r="X522" s="81">
        <f t="shared" si="43"/>
        <v>1</v>
      </c>
      <c r="Y522" s="74">
        <v>0</v>
      </c>
      <c r="Z522" s="74">
        <v>105371352</v>
      </c>
      <c r="AA522" s="74">
        <v>8000000</v>
      </c>
      <c r="AB522" s="74">
        <v>0</v>
      </c>
      <c r="AC522" s="74">
        <v>0</v>
      </c>
      <c r="AD522" s="74">
        <v>8000000</v>
      </c>
      <c r="AE522" s="113">
        <v>4450000</v>
      </c>
      <c r="AF522" s="81">
        <f t="shared" si="44"/>
        <v>0.55625000000000002</v>
      </c>
      <c r="AG522" s="82"/>
      <c r="AH522" s="82"/>
      <c r="AI522" s="82"/>
      <c r="AJ522" s="150">
        <f t="shared" si="46"/>
        <v>4450000</v>
      </c>
      <c r="AK522" s="81">
        <f t="shared" si="45"/>
        <v>0.55625000000000002</v>
      </c>
      <c r="AL522" s="84"/>
      <c r="AM522" s="85"/>
    </row>
    <row r="523" spans="1:39" ht="12.75" customHeight="1" x14ac:dyDescent="0.3">
      <c r="A523" s="71" t="s">
        <v>1312</v>
      </c>
      <c r="B523" s="72" t="s">
        <v>1313</v>
      </c>
      <c r="C523" s="72" t="s">
        <v>67</v>
      </c>
      <c r="D523" s="73" t="str">
        <f t="shared" si="47"/>
        <v>45</v>
      </c>
      <c r="E523" s="73" t="str">
        <f t="shared" si="48"/>
        <v>4502</v>
      </c>
      <c r="F523" s="72" t="s">
        <v>1580</v>
      </c>
      <c r="G523" s="72" t="s">
        <v>76</v>
      </c>
      <c r="H523" s="72">
        <v>415</v>
      </c>
      <c r="I523" s="72" t="s">
        <v>1581</v>
      </c>
      <c r="J523" s="72" t="s">
        <v>1582</v>
      </c>
      <c r="K523" s="74">
        <v>116</v>
      </c>
      <c r="L523" s="75">
        <v>30</v>
      </c>
      <c r="M523" s="76">
        <v>30</v>
      </c>
      <c r="N523" s="72" t="s">
        <v>1585</v>
      </c>
      <c r="O523" s="72" t="s">
        <v>72</v>
      </c>
      <c r="P523" s="74">
        <v>375419</v>
      </c>
      <c r="Q523" s="75">
        <v>3</v>
      </c>
      <c r="R523" s="77">
        <v>44197</v>
      </c>
      <c r="S523" s="78">
        <v>12</v>
      </c>
      <c r="T523" s="71" t="s">
        <v>1347</v>
      </c>
      <c r="U523" s="79">
        <v>3</v>
      </c>
      <c r="V523" s="148">
        <v>3</v>
      </c>
      <c r="W523" s="149" t="s">
        <v>1584</v>
      </c>
      <c r="X523" s="81">
        <f t="shared" si="43"/>
        <v>1</v>
      </c>
      <c r="Y523" s="74">
        <v>0</v>
      </c>
      <c r="Z523" s="74">
        <v>105371352</v>
      </c>
      <c r="AA523" s="74">
        <v>375419</v>
      </c>
      <c r="AB523" s="74">
        <v>0</v>
      </c>
      <c r="AC523" s="74">
        <v>0</v>
      </c>
      <c r="AD523" s="74">
        <v>375419</v>
      </c>
      <c r="AE523" s="113">
        <v>0</v>
      </c>
      <c r="AF523" s="81">
        <f t="shared" si="44"/>
        <v>0</v>
      </c>
      <c r="AG523" s="82"/>
      <c r="AH523" s="82"/>
      <c r="AI523" s="82"/>
      <c r="AJ523" s="150">
        <f t="shared" si="46"/>
        <v>0</v>
      </c>
      <c r="AK523" s="81">
        <f t="shared" si="45"/>
        <v>0</v>
      </c>
      <c r="AL523" s="84"/>
      <c r="AM523" s="85"/>
    </row>
    <row r="524" spans="1:39" ht="12.75" customHeight="1" x14ac:dyDescent="0.3">
      <c r="A524" s="71" t="s">
        <v>1312</v>
      </c>
      <c r="B524" s="72" t="s">
        <v>1313</v>
      </c>
      <c r="C524" s="72" t="s">
        <v>67</v>
      </c>
      <c r="D524" s="73" t="str">
        <f t="shared" si="47"/>
        <v>45</v>
      </c>
      <c r="E524" s="73" t="str">
        <f t="shared" si="48"/>
        <v>4502</v>
      </c>
      <c r="F524" s="72" t="s">
        <v>1580</v>
      </c>
      <c r="G524" s="72" t="s">
        <v>76</v>
      </c>
      <c r="H524" s="72">
        <v>415</v>
      </c>
      <c r="I524" s="72" t="s">
        <v>1581</v>
      </c>
      <c r="J524" s="72" t="s">
        <v>1582</v>
      </c>
      <c r="K524" s="74">
        <v>116</v>
      </c>
      <c r="L524" s="75">
        <v>30</v>
      </c>
      <c r="M524" s="76">
        <v>30</v>
      </c>
      <c r="N524" s="72" t="s">
        <v>1586</v>
      </c>
      <c r="O524" s="72" t="s">
        <v>72</v>
      </c>
      <c r="P524" s="74">
        <v>40000000</v>
      </c>
      <c r="Q524" s="75">
        <v>8</v>
      </c>
      <c r="R524" s="77">
        <v>44197</v>
      </c>
      <c r="S524" s="78">
        <v>12</v>
      </c>
      <c r="T524" s="71" t="s">
        <v>1347</v>
      </c>
      <c r="U524" s="79">
        <v>8</v>
      </c>
      <c r="V524" s="148">
        <v>8</v>
      </c>
      <c r="W524" s="149" t="s">
        <v>1584</v>
      </c>
      <c r="X524" s="81">
        <f t="shared" si="43"/>
        <v>1</v>
      </c>
      <c r="Y524" s="74">
        <v>0</v>
      </c>
      <c r="Z524" s="74">
        <v>105371352</v>
      </c>
      <c r="AA524" s="74">
        <v>39995933</v>
      </c>
      <c r="AB524" s="74">
        <v>0</v>
      </c>
      <c r="AC524" s="74">
        <v>0</v>
      </c>
      <c r="AD524" s="74">
        <v>39995933</v>
      </c>
      <c r="AE524" s="113">
        <f>19943110+5789000</f>
        <v>25732110</v>
      </c>
      <c r="AF524" s="81">
        <f t="shared" si="44"/>
        <v>0.64336816445812128</v>
      </c>
      <c r="AG524" s="82"/>
      <c r="AH524" s="82"/>
      <c r="AI524" s="82"/>
      <c r="AJ524" s="150">
        <f t="shared" si="46"/>
        <v>25732110</v>
      </c>
      <c r="AK524" s="81">
        <f t="shared" si="45"/>
        <v>0.64336816445812128</v>
      </c>
      <c r="AL524" s="84"/>
      <c r="AM524" s="85"/>
    </row>
    <row r="525" spans="1:39" ht="12.75" customHeight="1" x14ac:dyDescent="0.3">
      <c r="A525" s="71" t="s">
        <v>1312</v>
      </c>
      <c r="B525" s="72" t="s">
        <v>1313</v>
      </c>
      <c r="C525" s="72" t="s">
        <v>67</v>
      </c>
      <c r="D525" s="73" t="str">
        <f t="shared" si="47"/>
        <v>45</v>
      </c>
      <c r="E525" s="73" t="str">
        <f t="shared" si="48"/>
        <v>4502</v>
      </c>
      <c r="F525" s="72" t="s">
        <v>1580</v>
      </c>
      <c r="G525" s="72" t="s">
        <v>76</v>
      </c>
      <c r="H525" s="72">
        <v>415</v>
      </c>
      <c r="I525" s="72" t="s">
        <v>1581</v>
      </c>
      <c r="J525" s="72" t="s">
        <v>1582</v>
      </c>
      <c r="K525" s="74">
        <v>116</v>
      </c>
      <c r="L525" s="75">
        <v>30</v>
      </c>
      <c r="M525" s="76">
        <v>30</v>
      </c>
      <c r="N525" s="72" t="s">
        <v>1587</v>
      </c>
      <c r="O525" s="72" t="s">
        <v>72</v>
      </c>
      <c r="P525" s="74">
        <v>57000000</v>
      </c>
      <c r="Q525" s="75">
        <v>6</v>
      </c>
      <c r="R525" s="77">
        <v>44197</v>
      </c>
      <c r="S525" s="78">
        <v>12</v>
      </c>
      <c r="T525" s="71" t="s">
        <v>1347</v>
      </c>
      <c r="U525" s="79">
        <v>6</v>
      </c>
      <c r="V525" s="148">
        <v>6</v>
      </c>
      <c r="W525" s="149" t="s">
        <v>1584</v>
      </c>
      <c r="X525" s="81">
        <f t="shared" ref="X525:X588" si="49">V525/U525</f>
        <v>1</v>
      </c>
      <c r="Y525" s="74">
        <v>0</v>
      </c>
      <c r="Z525" s="74">
        <v>105371352</v>
      </c>
      <c r="AA525" s="74">
        <v>57000000</v>
      </c>
      <c r="AB525" s="74">
        <v>0</v>
      </c>
      <c r="AC525" s="74">
        <v>0</v>
      </c>
      <c r="AD525" s="74">
        <v>57000000</v>
      </c>
      <c r="AE525" s="113">
        <f>AD525</f>
        <v>57000000</v>
      </c>
      <c r="AF525" s="81">
        <f t="shared" si="44"/>
        <v>1</v>
      </c>
      <c r="AG525" s="82"/>
      <c r="AH525" s="82"/>
      <c r="AI525" s="82"/>
      <c r="AJ525" s="150">
        <f t="shared" si="46"/>
        <v>57000000</v>
      </c>
      <c r="AK525" s="81">
        <f t="shared" si="45"/>
        <v>1</v>
      </c>
      <c r="AL525" s="84"/>
      <c r="AM525" s="85"/>
    </row>
    <row r="526" spans="1:39" ht="12.75" customHeight="1" x14ac:dyDescent="0.3">
      <c r="A526" s="71" t="s">
        <v>1312</v>
      </c>
      <c r="B526" s="72" t="s">
        <v>1313</v>
      </c>
      <c r="C526" s="72" t="s">
        <v>67</v>
      </c>
      <c r="D526" s="73" t="str">
        <f t="shared" si="47"/>
        <v>45</v>
      </c>
      <c r="E526" s="73" t="str">
        <f t="shared" si="48"/>
        <v>4502</v>
      </c>
      <c r="F526" s="72" t="s">
        <v>1580</v>
      </c>
      <c r="G526" s="72" t="s">
        <v>272</v>
      </c>
      <c r="H526" s="72">
        <v>416</v>
      </c>
      <c r="I526" s="72" t="s">
        <v>1588</v>
      </c>
      <c r="J526" s="72" t="s">
        <v>1589</v>
      </c>
      <c r="K526" s="74">
        <v>15</v>
      </c>
      <c r="L526" s="75">
        <v>1</v>
      </c>
      <c r="M526" s="76">
        <v>1</v>
      </c>
      <c r="N526" s="72" t="s">
        <v>1590</v>
      </c>
      <c r="O526" s="72" t="s">
        <v>72</v>
      </c>
      <c r="P526" s="74">
        <v>2000000</v>
      </c>
      <c r="Q526" s="75">
        <v>5</v>
      </c>
      <c r="R526" s="77">
        <v>44197</v>
      </c>
      <c r="S526" s="78">
        <v>12</v>
      </c>
      <c r="T526" s="71" t="s">
        <v>1393</v>
      </c>
      <c r="U526" s="79">
        <v>5</v>
      </c>
      <c r="V526" s="148">
        <v>5</v>
      </c>
      <c r="W526" s="149" t="s">
        <v>1591</v>
      </c>
      <c r="X526" s="81">
        <f t="shared" si="49"/>
        <v>1</v>
      </c>
      <c r="Y526" s="74">
        <v>0</v>
      </c>
      <c r="Z526" s="74">
        <v>93580321</v>
      </c>
      <c r="AA526" s="74">
        <v>2000000</v>
      </c>
      <c r="AB526" s="74">
        <v>0</v>
      </c>
      <c r="AC526" s="74">
        <v>0</v>
      </c>
      <c r="AD526" s="74">
        <v>2000000</v>
      </c>
      <c r="AE526" s="113">
        <v>915891</v>
      </c>
      <c r="AF526" s="81">
        <f t="shared" ref="AF526:AF589" si="50">AE526/AA526</f>
        <v>0.45794550000000001</v>
      </c>
      <c r="AG526" s="82"/>
      <c r="AH526" s="82"/>
      <c r="AI526" s="82"/>
      <c r="AJ526" s="150">
        <f t="shared" si="46"/>
        <v>915891</v>
      </c>
      <c r="AK526" s="81">
        <f t="shared" ref="AK526:AK589" si="51">AJ526/AD526</f>
        <v>0.45794550000000001</v>
      </c>
      <c r="AL526" s="84"/>
      <c r="AM526" s="85"/>
    </row>
    <row r="527" spans="1:39" ht="12.75" customHeight="1" x14ac:dyDescent="0.3">
      <c r="A527" s="71" t="s">
        <v>1312</v>
      </c>
      <c r="B527" s="72" t="s">
        <v>1313</v>
      </c>
      <c r="C527" s="72" t="s">
        <v>67</v>
      </c>
      <c r="D527" s="73" t="str">
        <f t="shared" si="47"/>
        <v>45</v>
      </c>
      <c r="E527" s="73" t="str">
        <f t="shared" si="48"/>
        <v>4502</v>
      </c>
      <c r="F527" s="72" t="s">
        <v>1580</v>
      </c>
      <c r="G527" s="72" t="s">
        <v>272</v>
      </c>
      <c r="H527" s="72">
        <v>416</v>
      </c>
      <c r="I527" s="72" t="s">
        <v>1588</v>
      </c>
      <c r="J527" s="72" t="s">
        <v>1589</v>
      </c>
      <c r="K527" s="74">
        <v>15</v>
      </c>
      <c r="L527" s="75">
        <v>1</v>
      </c>
      <c r="M527" s="76">
        <v>1</v>
      </c>
      <c r="N527" s="72" t="s">
        <v>1585</v>
      </c>
      <c r="O527" s="72" t="s">
        <v>72</v>
      </c>
      <c r="P527" s="74">
        <v>1000000</v>
      </c>
      <c r="Q527" s="75">
        <v>2</v>
      </c>
      <c r="R527" s="77">
        <v>44197</v>
      </c>
      <c r="S527" s="78">
        <v>12</v>
      </c>
      <c r="T527" s="71" t="s">
        <v>1393</v>
      </c>
      <c r="U527" s="79">
        <v>2</v>
      </c>
      <c r="V527" s="148">
        <v>2</v>
      </c>
      <c r="W527" s="149" t="s">
        <v>1591</v>
      </c>
      <c r="X527" s="81">
        <f t="shared" si="49"/>
        <v>1</v>
      </c>
      <c r="Y527" s="74">
        <v>0</v>
      </c>
      <c r="Z527" s="74">
        <v>93580321</v>
      </c>
      <c r="AA527" s="74">
        <v>227989</v>
      </c>
      <c r="AB527" s="74">
        <v>0</v>
      </c>
      <c r="AC527" s="74">
        <v>0</v>
      </c>
      <c r="AD527" s="74">
        <v>227989</v>
      </c>
      <c r="AE527" s="113">
        <v>0</v>
      </c>
      <c r="AF527" s="81">
        <f t="shared" si="50"/>
        <v>0</v>
      </c>
      <c r="AG527" s="82"/>
      <c r="AH527" s="82"/>
      <c r="AI527" s="82"/>
      <c r="AJ527" s="150">
        <f t="shared" si="46"/>
        <v>0</v>
      </c>
      <c r="AK527" s="81">
        <f t="shared" si="51"/>
        <v>0</v>
      </c>
      <c r="AL527" s="84"/>
      <c r="AM527" s="85"/>
    </row>
    <row r="528" spans="1:39" ht="12.75" customHeight="1" x14ac:dyDescent="0.3">
      <c r="A528" s="71" t="s">
        <v>1312</v>
      </c>
      <c r="B528" s="72" t="s">
        <v>1313</v>
      </c>
      <c r="C528" s="72" t="s">
        <v>67</v>
      </c>
      <c r="D528" s="73" t="str">
        <f t="shared" si="47"/>
        <v>45</v>
      </c>
      <c r="E528" s="73" t="str">
        <f t="shared" si="48"/>
        <v>4502</v>
      </c>
      <c r="F528" s="72" t="s">
        <v>1580</v>
      </c>
      <c r="G528" s="72" t="s">
        <v>272</v>
      </c>
      <c r="H528" s="72">
        <v>416</v>
      </c>
      <c r="I528" s="72" t="s">
        <v>1588</v>
      </c>
      <c r="J528" s="72" t="s">
        <v>1589</v>
      </c>
      <c r="K528" s="74">
        <v>15</v>
      </c>
      <c r="L528" s="75">
        <v>1</v>
      </c>
      <c r="M528" s="76">
        <v>1</v>
      </c>
      <c r="N528" s="72" t="s">
        <v>1592</v>
      </c>
      <c r="O528" s="72" t="s">
        <v>72</v>
      </c>
      <c r="P528" s="74">
        <v>24000000</v>
      </c>
      <c r="Q528" s="75">
        <v>5</v>
      </c>
      <c r="R528" s="77">
        <v>44197</v>
      </c>
      <c r="S528" s="78">
        <v>12</v>
      </c>
      <c r="T528" s="71" t="s">
        <v>1393</v>
      </c>
      <c r="U528" s="79">
        <v>5</v>
      </c>
      <c r="V528" s="148">
        <v>5</v>
      </c>
      <c r="W528" s="149" t="s">
        <v>1591</v>
      </c>
      <c r="X528" s="81">
        <f t="shared" si="49"/>
        <v>1</v>
      </c>
      <c r="Y528" s="74">
        <v>0</v>
      </c>
      <c r="Z528" s="74">
        <v>93580321</v>
      </c>
      <c r="AA528" s="74">
        <v>24000000</v>
      </c>
      <c r="AB528" s="74">
        <v>0</v>
      </c>
      <c r="AC528" s="74">
        <v>0</v>
      </c>
      <c r="AD528" s="74">
        <v>24000000</v>
      </c>
      <c r="AE528" s="113">
        <v>24000000</v>
      </c>
      <c r="AF528" s="81">
        <f t="shared" si="50"/>
        <v>1</v>
      </c>
      <c r="AG528" s="82"/>
      <c r="AH528" s="82"/>
      <c r="AI528" s="82"/>
      <c r="AJ528" s="150">
        <f t="shared" si="46"/>
        <v>24000000</v>
      </c>
      <c r="AK528" s="81">
        <f t="shared" si="51"/>
        <v>1</v>
      </c>
      <c r="AL528" s="84"/>
      <c r="AM528" s="85"/>
    </row>
    <row r="529" spans="1:39" ht="12.75" customHeight="1" x14ac:dyDescent="0.3">
      <c r="A529" s="71" t="s">
        <v>1312</v>
      </c>
      <c r="B529" s="72" t="s">
        <v>1313</v>
      </c>
      <c r="C529" s="72" t="s">
        <v>67</v>
      </c>
      <c r="D529" s="73" t="str">
        <f t="shared" si="47"/>
        <v>45</v>
      </c>
      <c r="E529" s="73" t="str">
        <f t="shared" si="48"/>
        <v>4502</v>
      </c>
      <c r="F529" s="72" t="s">
        <v>1580</v>
      </c>
      <c r="G529" s="72" t="s">
        <v>272</v>
      </c>
      <c r="H529" s="72">
        <v>416</v>
      </c>
      <c r="I529" s="72" t="s">
        <v>1588</v>
      </c>
      <c r="J529" s="72" t="s">
        <v>1589</v>
      </c>
      <c r="K529" s="74">
        <v>15</v>
      </c>
      <c r="L529" s="75">
        <v>1</v>
      </c>
      <c r="M529" s="76">
        <v>1</v>
      </c>
      <c r="N529" s="72" t="s">
        <v>1587</v>
      </c>
      <c r="O529" s="72" t="s">
        <v>72</v>
      </c>
      <c r="P529" s="74">
        <v>22352332</v>
      </c>
      <c r="Q529" s="75">
        <v>1</v>
      </c>
      <c r="R529" s="77">
        <v>44197</v>
      </c>
      <c r="S529" s="78">
        <v>12</v>
      </c>
      <c r="T529" s="71" t="s">
        <v>1393</v>
      </c>
      <c r="U529" s="79">
        <v>1</v>
      </c>
      <c r="V529" s="148">
        <v>1</v>
      </c>
      <c r="W529" s="149" t="s">
        <v>1591</v>
      </c>
      <c r="X529" s="81">
        <f t="shared" si="49"/>
        <v>1</v>
      </c>
      <c r="Y529" s="74">
        <v>0</v>
      </c>
      <c r="Z529" s="74">
        <v>93580321</v>
      </c>
      <c r="AA529" s="74">
        <v>22352332</v>
      </c>
      <c r="AB529" s="74">
        <v>0</v>
      </c>
      <c r="AC529" s="74">
        <v>0</v>
      </c>
      <c r="AD529" s="74">
        <v>22352332</v>
      </c>
      <c r="AE529" s="113">
        <v>22352332</v>
      </c>
      <c r="AF529" s="81">
        <f t="shared" si="50"/>
        <v>1</v>
      </c>
      <c r="AG529" s="82"/>
      <c r="AH529" s="82"/>
      <c r="AI529" s="82"/>
      <c r="AJ529" s="150">
        <f t="shared" si="46"/>
        <v>22352332</v>
      </c>
      <c r="AK529" s="81">
        <f t="shared" si="51"/>
        <v>1</v>
      </c>
      <c r="AL529" s="84"/>
      <c r="AM529" s="85"/>
    </row>
    <row r="530" spans="1:39" ht="12.75" customHeight="1" x14ac:dyDescent="0.3">
      <c r="A530" s="71" t="s">
        <v>1312</v>
      </c>
      <c r="B530" s="72" t="s">
        <v>1313</v>
      </c>
      <c r="C530" s="72" t="s">
        <v>67</v>
      </c>
      <c r="D530" s="73" t="str">
        <f t="shared" si="47"/>
        <v>45</v>
      </c>
      <c r="E530" s="73" t="str">
        <f t="shared" si="48"/>
        <v>4502</v>
      </c>
      <c r="F530" s="72" t="s">
        <v>1580</v>
      </c>
      <c r="G530" s="72" t="s">
        <v>272</v>
      </c>
      <c r="H530" s="72">
        <v>416</v>
      </c>
      <c r="I530" s="72" t="s">
        <v>1588</v>
      </c>
      <c r="J530" s="72" t="s">
        <v>1589</v>
      </c>
      <c r="K530" s="74">
        <v>15</v>
      </c>
      <c r="L530" s="75">
        <v>1</v>
      </c>
      <c r="M530" s="76">
        <v>1</v>
      </c>
      <c r="N530" s="72" t="s">
        <v>1593</v>
      </c>
      <c r="O530" s="72" t="s">
        <v>72</v>
      </c>
      <c r="P530" s="74">
        <v>45000000</v>
      </c>
      <c r="Q530" s="75">
        <v>10</v>
      </c>
      <c r="R530" s="77">
        <v>44197</v>
      </c>
      <c r="S530" s="78">
        <v>12</v>
      </c>
      <c r="T530" s="71" t="s">
        <v>1393</v>
      </c>
      <c r="U530" s="79">
        <v>10</v>
      </c>
      <c r="V530" s="148">
        <v>10</v>
      </c>
      <c r="W530" s="149" t="s">
        <v>1591</v>
      </c>
      <c r="X530" s="81">
        <f t="shared" si="49"/>
        <v>1</v>
      </c>
      <c r="Y530" s="74">
        <v>0</v>
      </c>
      <c r="Z530" s="74">
        <v>93580321</v>
      </c>
      <c r="AA530" s="74">
        <v>45000000</v>
      </c>
      <c r="AB530" s="74">
        <v>0</v>
      </c>
      <c r="AC530" s="74">
        <v>0</v>
      </c>
      <c r="AD530" s="74">
        <v>45000000</v>
      </c>
      <c r="AE530" s="113">
        <v>45000000</v>
      </c>
      <c r="AF530" s="81">
        <f t="shared" si="50"/>
        <v>1</v>
      </c>
      <c r="AG530" s="82"/>
      <c r="AH530" s="82"/>
      <c r="AI530" s="82"/>
      <c r="AJ530" s="150">
        <f t="shared" si="46"/>
        <v>45000000</v>
      </c>
      <c r="AK530" s="81">
        <f t="shared" si="51"/>
        <v>1</v>
      </c>
      <c r="AL530" s="84"/>
      <c r="AM530" s="85"/>
    </row>
    <row r="531" spans="1:39" ht="12.75" customHeight="1" x14ac:dyDescent="0.3">
      <c r="A531" s="71" t="s">
        <v>1312</v>
      </c>
      <c r="B531" s="72" t="s">
        <v>1313</v>
      </c>
      <c r="C531" s="72" t="s">
        <v>67</v>
      </c>
      <c r="D531" s="73" t="str">
        <f t="shared" si="47"/>
        <v>45</v>
      </c>
      <c r="E531" s="73" t="str">
        <f t="shared" si="48"/>
        <v>4502</v>
      </c>
      <c r="F531" s="72" t="s">
        <v>1580</v>
      </c>
      <c r="G531" s="72" t="s">
        <v>718</v>
      </c>
      <c r="H531" s="72">
        <v>417</v>
      </c>
      <c r="I531" s="72" t="s">
        <v>1594</v>
      </c>
      <c r="J531" s="72" t="s">
        <v>1595</v>
      </c>
      <c r="K531" s="74">
        <v>116</v>
      </c>
      <c r="L531" s="75">
        <v>86</v>
      </c>
      <c r="M531" s="76">
        <v>86</v>
      </c>
      <c r="N531" s="72" t="s">
        <v>1596</v>
      </c>
      <c r="O531" s="72" t="s">
        <v>72</v>
      </c>
      <c r="P531" s="74">
        <v>6000000</v>
      </c>
      <c r="Q531" s="75">
        <v>2</v>
      </c>
      <c r="R531" s="77">
        <v>44197</v>
      </c>
      <c r="S531" s="78">
        <v>12</v>
      </c>
      <c r="T531" s="71" t="s">
        <v>1393</v>
      </c>
      <c r="U531" s="79">
        <v>2</v>
      </c>
      <c r="V531" s="148">
        <v>2</v>
      </c>
      <c r="W531" s="149" t="s">
        <v>1597</v>
      </c>
      <c r="X531" s="81">
        <f t="shared" si="49"/>
        <v>1</v>
      </c>
      <c r="Y531" s="74">
        <v>0</v>
      </c>
      <c r="Z531" s="74">
        <v>39196370</v>
      </c>
      <c r="AA531" s="74">
        <v>6000000</v>
      </c>
      <c r="AB531" s="74">
        <v>0</v>
      </c>
      <c r="AC531" s="74">
        <v>0</v>
      </c>
      <c r="AD531" s="74">
        <v>6000000</v>
      </c>
      <c r="AE531" s="113">
        <v>6000000</v>
      </c>
      <c r="AF531" s="81">
        <f t="shared" si="50"/>
        <v>1</v>
      </c>
      <c r="AG531" s="82"/>
      <c r="AH531" s="82"/>
      <c r="AI531" s="82"/>
      <c r="AJ531" s="150">
        <f t="shared" si="46"/>
        <v>6000000</v>
      </c>
      <c r="AK531" s="81">
        <f t="shared" si="51"/>
        <v>1</v>
      </c>
      <c r="AL531" s="84"/>
      <c r="AM531" s="85"/>
    </row>
    <row r="532" spans="1:39" ht="12.75" customHeight="1" x14ac:dyDescent="0.3">
      <c r="A532" s="71" t="s">
        <v>1312</v>
      </c>
      <c r="B532" s="72" t="s">
        <v>1313</v>
      </c>
      <c r="C532" s="72" t="s">
        <v>67</v>
      </c>
      <c r="D532" s="73" t="str">
        <f t="shared" si="47"/>
        <v>45</v>
      </c>
      <c r="E532" s="73" t="str">
        <f t="shared" si="48"/>
        <v>4502</v>
      </c>
      <c r="F532" s="72" t="s">
        <v>1580</v>
      </c>
      <c r="G532" s="72" t="s">
        <v>718</v>
      </c>
      <c r="H532" s="72">
        <v>417</v>
      </c>
      <c r="I532" s="72" t="s">
        <v>1594</v>
      </c>
      <c r="J532" s="72" t="s">
        <v>1595</v>
      </c>
      <c r="K532" s="74">
        <v>116</v>
      </c>
      <c r="L532" s="75">
        <v>86</v>
      </c>
      <c r="M532" s="76">
        <v>86</v>
      </c>
      <c r="N532" s="72" t="s">
        <v>1598</v>
      </c>
      <c r="O532" s="72" t="s">
        <v>72</v>
      </c>
      <c r="P532" s="74">
        <v>2000000</v>
      </c>
      <c r="Q532" s="75">
        <v>3</v>
      </c>
      <c r="R532" s="77">
        <v>44197</v>
      </c>
      <c r="S532" s="78">
        <v>12</v>
      </c>
      <c r="T532" s="71" t="s">
        <v>1393</v>
      </c>
      <c r="U532" s="79">
        <v>3</v>
      </c>
      <c r="V532" s="148">
        <v>3</v>
      </c>
      <c r="W532" s="149" t="s">
        <v>1597</v>
      </c>
      <c r="X532" s="81">
        <f t="shared" si="49"/>
        <v>1</v>
      </c>
      <c r="Y532" s="74">
        <v>0</v>
      </c>
      <c r="Z532" s="74">
        <v>39196370</v>
      </c>
      <c r="AA532" s="74">
        <v>2000000</v>
      </c>
      <c r="AB532" s="74">
        <v>0</v>
      </c>
      <c r="AC532" s="74">
        <v>0</v>
      </c>
      <c r="AD532" s="74">
        <v>2000000</v>
      </c>
      <c r="AE532" s="113">
        <v>2000000</v>
      </c>
      <c r="AF532" s="81">
        <f t="shared" si="50"/>
        <v>1</v>
      </c>
      <c r="AG532" s="82"/>
      <c r="AH532" s="82"/>
      <c r="AI532" s="82"/>
      <c r="AJ532" s="150">
        <f t="shared" si="46"/>
        <v>2000000</v>
      </c>
      <c r="AK532" s="81">
        <f t="shared" si="51"/>
        <v>1</v>
      </c>
      <c r="AL532" s="84"/>
      <c r="AM532" s="85"/>
    </row>
    <row r="533" spans="1:39" ht="12.75" customHeight="1" x14ac:dyDescent="0.3">
      <c r="A533" s="71" t="s">
        <v>1312</v>
      </c>
      <c r="B533" s="72" t="s">
        <v>1313</v>
      </c>
      <c r="C533" s="72" t="s">
        <v>67</v>
      </c>
      <c r="D533" s="73" t="str">
        <f t="shared" si="47"/>
        <v>45</v>
      </c>
      <c r="E533" s="73" t="str">
        <f t="shared" si="48"/>
        <v>4502</v>
      </c>
      <c r="F533" s="72" t="s">
        <v>1580</v>
      </c>
      <c r="G533" s="72" t="s">
        <v>718</v>
      </c>
      <c r="H533" s="72">
        <v>417</v>
      </c>
      <c r="I533" s="72" t="s">
        <v>1594</v>
      </c>
      <c r="J533" s="72" t="s">
        <v>1595</v>
      </c>
      <c r="K533" s="74">
        <v>116</v>
      </c>
      <c r="L533" s="75">
        <v>86</v>
      </c>
      <c r="M533" s="76">
        <v>86</v>
      </c>
      <c r="N533" s="72" t="s">
        <v>1599</v>
      </c>
      <c r="O533" s="72" t="s">
        <v>72</v>
      </c>
      <c r="P533" s="74">
        <v>30000000</v>
      </c>
      <c r="Q533" s="75">
        <v>6</v>
      </c>
      <c r="R533" s="77">
        <v>44197</v>
      </c>
      <c r="S533" s="78">
        <v>12</v>
      </c>
      <c r="T533" s="71" t="s">
        <v>1393</v>
      </c>
      <c r="U533" s="79">
        <v>6</v>
      </c>
      <c r="V533" s="148">
        <v>6</v>
      </c>
      <c r="W533" s="149" t="s">
        <v>1597</v>
      </c>
      <c r="X533" s="81">
        <f t="shared" si="49"/>
        <v>1</v>
      </c>
      <c r="Y533" s="74">
        <v>0</v>
      </c>
      <c r="Z533" s="74">
        <v>39196370</v>
      </c>
      <c r="AA533" s="74">
        <v>30000000</v>
      </c>
      <c r="AB533" s="74">
        <v>0</v>
      </c>
      <c r="AC533" s="74">
        <v>0</v>
      </c>
      <c r="AD533" s="74">
        <v>30000000</v>
      </c>
      <c r="AE533" s="113">
        <v>28547766</v>
      </c>
      <c r="AF533" s="81">
        <f t="shared" si="50"/>
        <v>0.9515922</v>
      </c>
      <c r="AG533" s="82"/>
      <c r="AH533" s="82"/>
      <c r="AI533" s="82"/>
      <c r="AJ533" s="150">
        <f t="shared" si="46"/>
        <v>28547766</v>
      </c>
      <c r="AK533" s="81">
        <f t="shared" si="51"/>
        <v>0.9515922</v>
      </c>
      <c r="AL533" s="84"/>
      <c r="AM533" s="85"/>
    </row>
    <row r="534" spans="1:39" ht="12.75" customHeight="1" x14ac:dyDescent="0.3">
      <c r="A534" s="71" t="s">
        <v>1312</v>
      </c>
      <c r="B534" s="72" t="s">
        <v>1313</v>
      </c>
      <c r="C534" s="72" t="s">
        <v>67</v>
      </c>
      <c r="D534" s="73" t="str">
        <f t="shared" si="47"/>
        <v>45</v>
      </c>
      <c r="E534" s="73" t="str">
        <f t="shared" si="48"/>
        <v>4502</v>
      </c>
      <c r="F534" s="72" t="s">
        <v>1580</v>
      </c>
      <c r="G534" s="72" t="s">
        <v>718</v>
      </c>
      <c r="H534" s="72">
        <v>417</v>
      </c>
      <c r="I534" s="72" t="s">
        <v>1594</v>
      </c>
      <c r="J534" s="72" t="s">
        <v>1595</v>
      </c>
      <c r="K534" s="74">
        <v>116</v>
      </c>
      <c r="L534" s="75">
        <v>86</v>
      </c>
      <c r="M534" s="76">
        <v>86</v>
      </c>
      <c r="N534" s="72" t="s">
        <v>1600</v>
      </c>
      <c r="O534" s="72" t="s">
        <v>72</v>
      </c>
      <c r="P534" s="74">
        <v>2000000</v>
      </c>
      <c r="Q534" s="75">
        <v>4</v>
      </c>
      <c r="R534" s="77">
        <v>44197</v>
      </c>
      <c r="S534" s="78">
        <v>12</v>
      </c>
      <c r="T534" s="71" t="s">
        <v>1393</v>
      </c>
      <c r="U534" s="79">
        <v>4</v>
      </c>
      <c r="V534" s="148">
        <v>4</v>
      </c>
      <c r="W534" s="149" t="s">
        <v>1597</v>
      </c>
      <c r="X534" s="81">
        <f t="shared" si="49"/>
        <v>1</v>
      </c>
      <c r="Y534" s="74">
        <v>0</v>
      </c>
      <c r="Z534" s="74">
        <v>39196370</v>
      </c>
      <c r="AA534" s="74">
        <v>1196370</v>
      </c>
      <c r="AB534" s="74">
        <v>0</v>
      </c>
      <c r="AC534" s="74">
        <v>0</v>
      </c>
      <c r="AD534" s="74">
        <v>1196370</v>
      </c>
      <c r="AE534" s="113">
        <v>0</v>
      </c>
      <c r="AF534" s="81">
        <f t="shared" si="50"/>
        <v>0</v>
      </c>
      <c r="AG534" s="82"/>
      <c r="AH534" s="82"/>
      <c r="AI534" s="82"/>
      <c r="AJ534" s="150">
        <f t="shared" si="46"/>
        <v>0</v>
      </c>
      <c r="AK534" s="81">
        <f t="shared" si="51"/>
        <v>0</v>
      </c>
      <c r="AL534" s="84"/>
      <c r="AM534" s="85"/>
    </row>
    <row r="535" spans="1:39" ht="12.75" customHeight="1" x14ac:dyDescent="0.3">
      <c r="A535" s="71" t="s">
        <v>1312</v>
      </c>
      <c r="B535" s="72" t="s">
        <v>1313</v>
      </c>
      <c r="C535" s="72" t="s">
        <v>67</v>
      </c>
      <c r="D535" s="73" t="str">
        <f t="shared" si="47"/>
        <v>41</v>
      </c>
      <c r="E535" s="73" t="str">
        <f t="shared" si="48"/>
        <v>4103</v>
      </c>
      <c r="F535" s="72" t="s">
        <v>1601</v>
      </c>
      <c r="G535" s="72" t="s">
        <v>1405</v>
      </c>
      <c r="H535" s="72">
        <v>418</v>
      </c>
      <c r="I535" s="72" t="s">
        <v>1602</v>
      </c>
      <c r="J535" s="72" t="s">
        <v>1603</v>
      </c>
      <c r="K535" s="74">
        <v>117</v>
      </c>
      <c r="L535" s="75">
        <v>117</v>
      </c>
      <c r="M535" s="76">
        <v>117</v>
      </c>
      <c r="N535" s="72" t="s">
        <v>1604</v>
      </c>
      <c r="O535" s="72" t="s">
        <v>72</v>
      </c>
      <c r="P535" s="74">
        <v>108000000</v>
      </c>
      <c r="Q535" s="75">
        <v>2</v>
      </c>
      <c r="R535" s="77">
        <v>44197</v>
      </c>
      <c r="S535" s="78">
        <v>12</v>
      </c>
      <c r="T535" s="71" t="s">
        <v>1575</v>
      </c>
      <c r="U535" s="79">
        <v>2</v>
      </c>
      <c r="V535" s="148">
        <v>2</v>
      </c>
      <c r="W535" s="149" t="s">
        <v>1605</v>
      </c>
      <c r="X535" s="81">
        <f t="shared" si="49"/>
        <v>1</v>
      </c>
      <c r="Y535" s="74">
        <v>0</v>
      </c>
      <c r="Z535" s="74">
        <v>90000000</v>
      </c>
      <c r="AA535" s="74">
        <v>90000000</v>
      </c>
      <c r="AB535" s="74">
        <v>0</v>
      </c>
      <c r="AC535" s="74">
        <v>0</v>
      </c>
      <c r="AD535" s="74">
        <v>90000000</v>
      </c>
      <c r="AE535" s="113">
        <v>79966322</v>
      </c>
      <c r="AF535" s="81">
        <f t="shared" si="50"/>
        <v>0.88851468888888885</v>
      </c>
      <c r="AG535" s="82"/>
      <c r="AH535" s="82"/>
      <c r="AI535" s="82"/>
      <c r="AJ535" s="150">
        <f t="shared" si="46"/>
        <v>79966322</v>
      </c>
      <c r="AK535" s="81">
        <f t="shared" si="51"/>
        <v>0.88851468888888885</v>
      </c>
      <c r="AL535" s="84"/>
      <c r="AM535" s="85"/>
    </row>
    <row r="536" spans="1:39" ht="12.75" customHeight="1" x14ac:dyDescent="0.3">
      <c r="A536" s="71" t="s">
        <v>1312</v>
      </c>
      <c r="B536" s="72" t="s">
        <v>1313</v>
      </c>
      <c r="C536" s="72" t="s">
        <v>67</v>
      </c>
      <c r="D536" s="73" t="str">
        <f t="shared" si="47"/>
        <v>41</v>
      </c>
      <c r="E536" s="73" t="str">
        <f t="shared" si="48"/>
        <v>4103</v>
      </c>
      <c r="F536" s="72" t="s">
        <v>1601</v>
      </c>
      <c r="G536" s="72" t="s">
        <v>1484</v>
      </c>
      <c r="H536" s="72">
        <v>419</v>
      </c>
      <c r="I536" s="72" t="s">
        <v>1606</v>
      </c>
      <c r="J536" s="72" t="s">
        <v>1607</v>
      </c>
      <c r="K536" s="74">
        <v>116</v>
      </c>
      <c r="L536" s="75">
        <v>116</v>
      </c>
      <c r="M536" s="76">
        <v>114</v>
      </c>
      <c r="N536" s="72" t="s">
        <v>1608</v>
      </c>
      <c r="O536" s="72" t="s">
        <v>72</v>
      </c>
      <c r="P536" s="74">
        <v>50000000</v>
      </c>
      <c r="Q536" s="75">
        <v>1</v>
      </c>
      <c r="R536" s="77">
        <v>44197</v>
      </c>
      <c r="S536" s="78">
        <v>12</v>
      </c>
      <c r="T536" s="71" t="s">
        <v>1575</v>
      </c>
      <c r="U536" s="79">
        <v>1</v>
      </c>
      <c r="V536" s="148">
        <v>1</v>
      </c>
      <c r="W536" s="149" t="s">
        <v>1609</v>
      </c>
      <c r="X536" s="81">
        <f t="shared" si="49"/>
        <v>1</v>
      </c>
      <c r="Y536" s="74">
        <v>0</v>
      </c>
      <c r="Z536" s="74">
        <v>20000000</v>
      </c>
      <c r="AA536" s="74">
        <v>20000000</v>
      </c>
      <c r="AB536" s="74">
        <v>0</v>
      </c>
      <c r="AC536" s="74">
        <v>0</v>
      </c>
      <c r="AD536" s="74">
        <v>20000000</v>
      </c>
      <c r="AE536" s="113">
        <v>20000000</v>
      </c>
      <c r="AF536" s="81">
        <f t="shared" si="50"/>
        <v>1</v>
      </c>
      <c r="AG536" s="82"/>
      <c r="AH536" s="82"/>
      <c r="AI536" s="82"/>
      <c r="AJ536" s="150">
        <f t="shared" si="46"/>
        <v>20000000</v>
      </c>
      <c r="AK536" s="81">
        <f t="shared" si="51"/>
        <v>1</v>
      </c>
      <c r="AL536" s="84"/>
      <c r="AM536" s="85"/>
    </row>
    <row r="537" spans="1:39" ht="12.75" customHeight="1" x14ac:dyDescent="0.3">
      <c r="A537" s="71" t="s">
        <v>1610</v>
      </c>
      <c r="B537" s="72" t="s">
        <v>1611</v>
      </c>
      <c r="C537" s="72" t="s">
        <v>763</v>
      </c>
      <c r="D537" s="73" t="str">
        <f t="shared" si="47"/>
        <v>23</v>
      </c>
      <c r="E537" s="73" t="str">
        <f t="shared" si="48"/>
        <v>2301</v>
      </c>
      <c r="F537" s="72" t="s">
        <v>1612</v>
      </c>
      <c r="G537" s="72" t="s">
        <v>1613</v>
      </c>
      <c r="H537" s="72">
        <v>211</v>
      </c>
      <c r="I537" s="72" t="s">
        <v>1614</v>
      </c>
      <c r="J537" s="72" t="s">
        <v>1615</v>
      </c>
      <c r="K537" s="74">
        <v>1</v>
      </c>
      <c r="L537" s="75">
        <v>0.5</v>
      </c>
      <c r="M537" s="76">
        <v>0.5</v>
      </c>
      <c r="N537" s="72" t="s">
        <v>1616</v>
      </c>
      <c r="O537" s="72" t="s">
        <v>72</v>
      </c>
      <c r="P537" s="74">
        <v>40000000</v>
      </c>
      <c r="Q537" s="75">
        <v>1</v>
      </c>
      <c r="R537" s="77">
        <v>44197</v>
      </c>
      <c r="S537" s="78">
        <v>12</v>
      </c>
      <c r="T537" s="71" t="s">
        <v>1617</v>
      </c>
      <c r="U537" s="79">
        <v>1</v>
      </c>
      <c r="V537" s="80">
        <v>1</v>
      </c>
      <c r="W537" s="80" t="s">
        <v>1618</v>
      </c>
      <c r="X537" s="81">
        <f t="shared" si="49"/>
        <v>1</v>
      </c>
      <c r="Y537" s="74">
        <v>0</v>
      </c>
      <c r="Z537" s="74">
        <v>40000000</v>
      </c>
      <c r="AA537" s="74">
        <v>40000000</v>
      </c>
      <c r="AB537" s="74">
        <v>0</v>
      </c>
      <c r="AC537" s="74">
        <v>0</v>
      </c>
      <c r="AD537" s="74">
        <v>40000000</v>
      </c>
      <c r="AE537" s="113">
        <v>40000000</v>
      </c>
      <c r="AF537" s="81">
        <f t="shared" si="50"/>
        <v>1</v>
      </c>
      <c r="AG537" s="82"/>
      <c r="AH537" s="82"/>
      <c r="AI537" s="82"/>
      <c r="AJ537" s="83">
        <f t="shared" si="46"/>
        <v>40000000</v>
      </c>
      <c r="AK537" s="81">
        <f t="shared" si="51"/>
        <v>1</v>
      </c>
      <c r="AL537" s="84"/>
      <c r="AM537" s="85"/>
    </row>
    <row r="538" spans="1:39" ht="12.75" customHeight="1" x14ac:dyDescent="0.3">
      <c r="A538" s="71" t="s">
        <v>1610</v>
      </c>
      <c r="B538" s="72" t="s">
        <v>1611</v>
      </c>
      <c r="C538" s="72" t="s">
        <v>763</v>
      </c>
      <c r="D538" s="73" t="str">
        <f t="shared" si="47"/>
        <v>23</v>
      </c>
      <c r="E538" s="73" t="str">
        <f t="shared" si="48"/>
        <v>2301</v>
      </c>
      <c r="F538" s="72" t="s">
        <v>1619</v>
      </c>
      <c r="G538" s="72" t="s">
        <v>1620</v>
      </c>
      <c r="H538" s="72">
        <v>212</v>
      </c>
      <c r="I538" s="72" t="s">
        <v>1621</v>
      </c>
      <c r="J538" s="72" t="s">
        <v>1622</v>
      </c>
      <c r="K538" s="74">
        <v>8</v>
      </c>
      <c r="L538" s="75">
        <v>8</v>
      </c>
      <c r="M538" s="76">
        <v>8</v>
      </c>
      <c r="N538" s="72" t="s">
        <v>1623</v>
      </c>
      <c r="O538" s="72" t="s">
        <v>72</v>
      </c>
      <c r="P538" s="74">
        <v>2906000000</v>
      </c>
      <c r="Q538" s="75">
        <v>1</v>
      </c>
      <c r="R538" s="77">
        <v>44197</v>
      </c>
      <c r="S538" s="78">
        <v>12</v>
      </c>
      <c r="T538" s="71" t="s">
        <v>1624</v>
      </c>
      <c r="U538" s="79">
        <v>1</v>
      </c>
      <c r="V538" s="80">
        <v>1</v>
      </c>
      <c r="W538" s="80" t="s">
        <v>1625</v>
      </c>
      <c r="X538" s="81">
        <f t="shared" si="49"/>
        <v>1</v>
      </c>
      <c r="Y538" s="74">
        <v>0</v>
      </c>
      <c r="Z538" s="74">
        <v>7632930022</v>
      </c>
      <c r="AA538" s="74">
        <v>2906000000</v>
      </c>
      <c r="AB538" s="74">
        <v>0</v>
      </c>
      <c r="AC538" s="74">
        <v>0</v>
      </c>
      <c r="AD538" s="74">
        <v>2906000000</v>
      </c>
      <c r="AE538" s="113">
        <v>31142271</v>
      </c>
      <c r="AF538" s="81">
        <f t="shared" si="50"/>
        <v>1.0716541982105988E-2</v>
      </c>
      <c r="AG538" s="82"/>
      <c r="AH538" s="82"/>
      <c r="AI538" s="82"/>
      <c r="AJ538" s="83">
        <f t="shared" si="46"/>
        <v>31142271</v>
      </c>
      <c r="AK538" s="81">
        <f t="shared" si="51"/>
        <v>1.0716541982105988E-2</v>
      </c>
      <c r="AL538" s="84"/>
      <c r="AM538" s="85"/>
    </row>
    <row r="539" spans="1:39" s="49" customFormat="1" ht="12.75" customHeight="1" x14ac:dyDescent="0.3">
      <c r="A539" s="86" t="s">
        <v>1610</v>
      </c>
      <c r="B539" s="87" t="s">
        <v>1611</v>
      </c>
      <c r="C539" s="87" t="s">
        <v>763</v>
      </c>
      <c r="D539" s="88" t="str">
        <f t="shared" si="47"/>
        <v>23</v>
      </c>
      <c r="E539" s="88" t="str">
        <f t="shared" si="48"/>
        <v>2301</v>
      </c>
      <c r="F539" s="87" t="s">
        <v>1619</v>
      </c>
      <c r="G539" s="87" t="s">
        <v>1620</v>
      </c>
      <c r="H539" s="87">
        <v>212</v>
      </c>
      <c r="I539" s="87" t="s">
        <v>1621</v>
      </c>
      <c r="J539" s="87" t="s">
        <v>1622</v>
      </c>
      <c r="K539" s="89">
        <v>8</v>
      </c>
      <c r="L539" s="90">
        <v>8</v>
      </c>
      <c r="M539" s="91">
        <v>8</v>
      </c>
      <c r="N539" s="87" t="s">
        <v>1626</v>
      </c>
      <c r="O539" s="87" t="s">
        <v>72</v>
      </c>
      <c r="P539" s="89">
        <v>0</v>
      </c>
      <c r="Q539" s="90">
        <v>1</v>
      </c>
      <c r="R539" s="92">
        <v>44197</v>
      </c>
      <c r="S539" s="93">
        <v>12</v>
      </c>
      <c r="T539" s="86" t="s">
        <v>1624</v>
      </c>
      <c r="U539" s="94">
        <v>1</v>
      </c>
      <c r="V539" s="95">
        <v>0</v>
      </c>
      <c r="W539" s="95"/>
      <c r="X539" s="81">
        <f t="shared" si="49"/>
        <v>0</v>
      </c>
      <c r="Y539" s="89">
        <v>0</v>
      </c>
      <c r="Z539" s="89">
        <v>7632930022</v>
      </c>
      <c r="AA539" s="89">
        <v>0</v>
      </c>
      <c r="AB539" s="89">
        <v>0</v>
      </c>
      <c r="AC539" s="89">
        <v>0</v>
      </c>
      <c r="AD539" s="89">
        <v>0</v>
      </c>
      <c r="AE539" s="113"/>
      <c r="AF539" s="81"/>
      <c r="AG539" s="97"/>
      <c r="AH539" s="97"/>
      <c r="AI539" s="97"/>
      <c r="AJ539" s="98">
        <f t="shared" si="46"/>
        <v>0</v>
      </c>
      <c r="AK539" s="81"/>
      <c r="AL539" s="99"/>
      <c r="AM539" s="100"/>
    </row>
    <row r="540" spans="1:39" ht="12.75" customHeight="1" x14ac:dyDescent="0.3">
      <c r="A540" s="71" t="s">
        <v>1610</v>
      </c>
      <c r="B540" s="72" t="s">
        <v>1611</v>
      </c>
      <c r="C540" s="72" t="s">
        <v>763</v>
      </c>
      <c r="D540" s="73" t="str">
        <f t="shared" si="47"/>
        <v>23</v>
      </c>
      <c r="E540" s="73" t="str">
        <f t="shared" si="48"/>
        <v>2301</v>
      </c>
      <c r="F540" s="72" t="s">
        <v>1619</v>
      </c>
      <c r="G540" s="72" t="s">
        <v>1620</v>
      </c>
      <c r="H540" s="72">
        <v>212</v>
      </c>
      <c r="I540" s="72" t="s">
        <v>1621</v>
      </c>
      <c r="J540" s="72" t="s">
        <v>1622</v>
      </c>
      <c r="K540" s="74">
        <v>8</v>
      </c>
      <c r="L540" s="75">
        <v>8</v>
      </c>
      <c r="M540" s="76">
        <v>8</v>
      </c>
      <c r="N540" s="72" t="s">
        <v>1627</v>
      </c>
      <c r="O540" s="72" t="s">
        <v>72</v>
      </c>
      <c r="P540" s="74">
        <v>700000000</v>
      </c>
      <c r="Q540" s="75">
        <v>75</v>
      </c>
      <c r="R540" s="77">
        <v>44197</v>
      </c>
      <c r="S540" s="78">
        <v>12</v>
      </c>
      <c r="T540" s="71" t="s">
        <v>1624</v>
      </c>
      <c r="U540" s="79">
        <v>1</v>
      </c>
      <c r="V540" s="80">
        <v>1</v>
      </c>
      <c r="W540" s="80" t="s">
        <v>1628</v>
      </c>
      <c r="X540" s="81">
        <f t="shared" si="49"/>
        <v>1</v>
      </c>
      <c r="Y540" s="74">
        <v>0</v>
      </c>
      <c r="Z540" s="74">
        <v>7632930022</v>
      </c>
      <c r="AA540" s="74">
        <v>700000000</v>
      </c>
      <c r="AB540" s="74">
        <v>0</v>
      </c>
      <c r="AC540" s="74">
        <v>0</v>
      </c>
      <c r="AD540" s="74">
        <v>700000000</v>
      </c>
      <c r="AE540" s="113">
        <v>643674251</v>
      </c>
      <c r="AF540" s="81">
        <f t="shared" si="50"/>
        <v>0.9195346442857143</v>
      </c>
      <c r="AG540" s="82"/>
      <c r="AH540" s="82"/>
      <c r="AI540" s="82"/>
      <c r="AJ540" s="83">
        <f t="shared" si="46"/>
        <v>643674251</v>
      </c>
      <c r="AK540" s="81">
        <f t="shared" si="51"/>
        <v>0.9195346442857143</v>
      </c>
      <c r="AL540" s="84"/>
      <c r="AM540" s="85"/>
    </row>
    <row r="541" spans="1:39" ht="12.75" customHeight="1" x14ac:dyDescent="0.3">
      <c r="A541" s="71" t="s">
        <v>1610</v>
      </c>
      <c r="B541" s="72" t="s">
        <v>1611</v>
      </c>
      <c r="C541" s="72" t="s">
        <v>763</v>
      </c>
      <c r="D541" s="73" t="str">
        <f t="shared" si="47"/>
        <v>23</v>
      </c>
      <c r="E541" s="73" t="str">
        <f t="shared" si="48"/>
        <v>2301</v>
      </c>
      <c r="F541" s="72" t="s">
        <v>1619</v>
      </c>
      <c r="G541" s="72" t="s">
        <v>1620</v>
      </c>
      <c r="H541" s="72">
        <v>212</v>
      </c>
      <c r="I541" s="72" t="s">
        <v>1621</v>
      </c>
      <c r="J541" s="72" t="s">
        <v>1622</v>
      </c>
      <c r="K541" s="74">
        <v>8</v>
      </c>
      <c r="L541" s="75">
        <v>8</v>
      </c>
      <c r="M541" s="76">
        <v>8</v>
      </c>
      <c r="N541" s="72" t="s">
        <v>1629</v>
      </c>
      <c r="O541" s="72" t="s">
        <v>72</v>
      </c>
      <c r="P541" s="74">
        <v>80000000</v>
      </c>
      <c r="Q541" s="75">
        <v>220</v>
      </c>
      <c r="R541" s="77">
        <v>44197</v>
      </c>
      <c r="S541" s="78">
        <v>12</v>
      </c>
      <c r="T541" s="71" t="s">
        <v>1624</v>
      </c>
      <c r="U541" s="79">
        <v>1</v>
      </c>
      <c r="V541" s="80">
        <v>1</v>
      </c>
      <c r="W541" s="80" t="s">
        <v>1630</v>
      </c>
      <c r="X541" s="81">
        <f t="shared" si="49"/>
        <v>1</v>
      </c>
      <c r="Y541" s="74">
        <v>0</v>
      </c>
      <c r="Z541" s="74">
        <v>7632930022</v>
      </c>
      <c r="AA541" s="74">
        <v>80000000</v>
      </c>
      <c r="AB541" s="74">
        <v>0</v>
      </c>
      <c r="AC541" s="74">
        <v>0</v>
      </c>
      <c r="AD541" s="74">
        <v>80000000</v>
      </c>
      <c r="AE541" s="113">
        <v>80000000</v>
      </c>
      <c r="AF541" s="81">
        <f t="shared" si="50"/>
        <v>1</v>
      </c>
      <c r="AG541" s="82"/>
      <c r="AH541" s="82"/>
      <c r="AI541" s="82"/>
      <c r="AJ541" s="83">
        <f t="shared" si="46"/>
        <v>80000000</v>
      </c>
      <c r="AK541" s="81">
        <f t="shared" si="51"/>
        <v>1</v>
      </c>
      <c r="AL541" s="84"/>
      <c r="AM541" s="85"/>
    </row>
    <row r="542" spans="1:39" ht="12.75" customHeight="1" x14ac:dyDescent="0.3">
      <c r="A542" s="71" t="s">
        <v>1610</v>
      </c>
      <c r="B542" s="72" t="s">
        <v>1611</v>
      </c>
      <c r="C542" s="72" t="s">
        <v>763</v>
      </c>
      <c r="D542" s="73" t="str">
        <f t="shared" si="47"/>
        <v>23</v>
      </c>
      <c r="E542" s="73" t="str">
        <f t="shared" si="48"/>
        <v>2301</v>
      </c>
      <c r="F542" s="72" t="s">
        <v>1619</v>
      </c>
      <c r="G542" s="72" t="s">
        <v>1620</v>
      </c>
      <c r="H542" s="72">
        <v>212</v>
      </c>
      <c r="I542" s="72" t="s">
        <v>1621</v>
      </c>
      <c r="J542" s="72" t="s">
        <v>1622</v>
      </c>
      <c r="K542" s="74">
        <v>8</v>
      </c>
      <c r="L542" s="75">
        <v>8</v>
      </c>
      <c r="M542" s="76">
        <v>8</v>
      </c>
      <c r="N542" s="72" t="s">
        <v>1631</v>
      </c>
      <c r="O542" s="72" t="s">
        <v>72</v>
      </c>
      <c r="P542" s="74">
        <v>3946930022</v>
      </c>
      <c r="Q542" s="75">
        <v>15</v>
      </c>
      <c r="R542" s="77">
        <v>44197</v>
      </c>
      <c r="S542" s="78">
        <v>12</v>
      </c>
      <c r="T542" s="71" t="s">
        <v>1624</v>
      </c>
      <c r="U542" s="79">
        <v>1</v>
      </c>
      <c r="V542" s="80">
        <v>1</v>
      </c>
      <c r="W542" s="80" t="s">
        <v>1630</v>
      </c>
      <c r="X542" s="81">
        <f t="shared" si="49"/>
        <v>1</v>
      </c>
      <c r="Y542" s="74">
        <v>0</v>
      </c>
      <c r="Z542" s="74">
        <v>7632930022</v>
      </c>
      <c r="AA542" s="74">
        <v>3946930022</v>
      </c>
      <c r="AB542" s="74">
        <v>0</v>
      </c>
      <c r="AC542" s="74">
        <v>0</v>
      </c>
      <c r="AD542" s="74">
        <v>3946930022</v>
      </c>
      <c r="AE542" s="113">
        <v>1283389069</v>
      </c>
      <c r="AF542" s="81">
        <f t="shared" si="50"/>
        <v>0.32516134358766191</v>
      </c>
      <c r="AG542" s="82"/>
      <c r="AH542" s="82"/>
      <c r="AI542" s="82"/>
      <c r="AJ542" s="83">
        <f t="shared" si="46"/>
        <v>1283389069</v>
      </c>
      <c r="AK542" s="81">
        <f t="shared" si="51"/>
        <v>0.32516134358766191</v>
      </c>
      <c r="AL542" s="84"/>
      <c r="AM542" s="85"/>
    </row>
    <row r="543" spans="1:39" ht="12.75" customHeight="1" x14ac:dyDescent="0.3">
      <c r="A543" s="71" t="s">
        <v>1610</v>
      </c>
      <c r="B543" s="72" t="s">
        <v>1611</v>
      </c>
      <c r="C543" s="72" t="s">
        <v>763</v>
      </c>
      <c r="D543" s="73" t="str">
        <f t="shared" si="47"/>
        <v>23</v>
      </c>
      <c r="E543" s="73" t="str">
        <f t="shared" si="48"/>
        <v>2301</v>
      </c>
      <c r="F543" s="72" t="s">
        <v>1619</v>
      </c>
      <c r="G543" s="72" t="s">
        <v>1620</v>
      </c>
      <c r="H543" s="72">
        <v>213</v>
      </c>
      <c r="I543" s="72" t="s">
        <v>1632</v>
      </c>
      <c r="J543" s="72" t="s">
        <v>1633</v>
      </c>
      <c r="K543" s="74">
        <v>100</v>
      </c>
      <c r="L543" s="75">
        <v>100</v>
      </c>
      <c r="M543" s="76">
        <v>116</v>
      </c>
      <c r="N543" s="72" t="s">
        <v>1634</v>
      </c>
      <c r="O543" s="72" t="s">
        <v>72</v>
      </c>
      <c r="P543" s="74">
        <v>60000000</v>
      </c>
      <c r="Q543" s="75">
        <v>10</v>
      </c>
      <c r="R543" s="77">
        <v>44197</v>
      </c>
      <c r="S543" s="78">
        <v>12</v>
      </c>
      <c r="T543" s="71" t="s">
        <v>1624</v>
      </c>
      <c r="U543" s="79">
        <v>1</v>
      </c>
      <c r="V543" s="80">
        <v>1</v>
      </c>
      <c r="W543" s="80" t="s">
        <v>1635</v>
      </c>
      <c r="X543" s="81">
        <f t="shared" si="49"/>
        <v>1</v>
      </c>
      <c r="Y543" s="74">
        <v>0</v>
      </c>
      <c r="Z543" s="74">
        <v>60000000</v>
      </c>
      <c r="AA543" s="74">
        <v>60000000</v>
      </c>
      <c r="AB543" s="74">
        <v>0</v>
      </c>
      <c r="AC543" s="74">
        <v>0</v>
      </c>
      <c r="AD543" s="74">
        <v>60000000</v>
      </c>
      <c r="AE543" s="113">
        <v>8393000</v>
      </c>
      <c r="AF543" s="81">
        <f t="shared" si="50"/>
        <v>0.13988333333333333</v>
      </c>
      <c r="AG543" s="82"/>
      <c r="AH543" s="82"/>
      <c r="AI543" s="82"/>
      <c r="AJ543" s="83">
        <f t="shared" si="46"/>
        <v>8393000</v>
      </c>
      <c r="AK543" s="81">
        <f t="shared" si="51"/>
        <v>0.13988333333333333</v>
      </c>
      <c r="AL543" s="84"/>
      <c r="AM543" s="85"/>
    </row>
    <row r="544" spans="1:39" ht="12.75" customHeight="1" x14ac:dyDescent="0.3">
      <c r="A544" s="71" t="s">
        <v>1610</v>
      </c>
      <c r="B544" s="72" t="s">
        <v>1611</v>
      </c>
      <c r="C544" s="72" t="s">
        <v>763</v>
      </c>
      <c r="D544" s="73" t="str">
        <f t="shared" si="47"/>
        <v>23</v>
      </c>
      <c r="E544" s="73" t="str">
        <f t="shared" si="48"/>
        <v>2301</v>
      </c>
      <c r="F544" s="72" t="s">
        <v>1612</v>
      </c>
      <c r="G544" s="72" t="s">
        <v>1636</v>
      </c>
      <c r="H544" s="72">
        <v>214</v>
      </c>
      <c r="I544" s="72" t="s">
        <v>1637</v>
      </c>
      <c r="J544" s="72" t="s">
        <v>1638</v>
      </c>
      <c r="K544" s="74">
        <v>6</v>
      </c>
      <c r="L544" s="75">
        <v>6</v>
      </c>
      <c r="M544" s="76">
        <v>6</v>
      </c>
      <c r="N544" s="72" t="s">
        <v>1639</v>
      </c>
      <c r="O544" s="72" t="s">
        <v>72</v>
      </c>
      <c r="P544" s="74">
        <v>43803711</v>
      </c>
      <c r="Q544" s="75">
        <v>1</v>
      </c>
      <c r="R544" s="77">
        <v>44197</v>
      </c>
      <c r="S544" s="78">
        <v>12</v>
      </c>
      <c r="T544" s="71" t="s">
        <v>1617</v>
      </c>
      <c r="U544" s="79">
        <v>1</v>
      </c>
      <c r="V544" s="80">
        <v>0</v>
      </c>
      <c r="W544" s="80"/>
      <c r="X544" s="81">
        <f t="shared" si="49"/>
        <v>0</v>
      </c>
      <c r="Y544" s="74">
        <v>0</v>
      </c>
      <c r="Z544" s="74">
        <v>85000000</v>
      </c>
      <c r="AA544" s="74">
        <v>43803711</v>
      </c>
      <c r="AB544" s="74">
        <v>0</v>
      </c>
      <c r="AC544" s="74">
        <v>0</v>
      </c>
      <c r="AD544" s="74">
        <v>43803711</v>
      </c>
      <c r="AE544" s="113">
        <v>0</v>
      </c>
      <c r="AF544" s="81">
        <f t="shared" si="50"/>
        <v>0</v>
      </c>
      <c r="AG544" s="82"/>
      <c r="AH544" s="82"/>
      <c r="AI544" s="82"/>
      <c r="AJ544" s="83">
        <f t="shared" si="46"/>
        <v>0</v>
      </c>
      <c r="AK544" s="81">
        <f t="shared" si="51"/>
        <v>0</v>
      </c>
      <c r="AL544" s="84"/>
      <c r="AM544" s="85"/>
    </row>
    <row r="545" spans="1:39" ht="12.75" customHeight="1" x14ac:dyDescent="0.3">
      <c r="A545" s="71" t="s">
        <v>1610</v>
      </c>
      <c r="B545" s="72" t="s">
        <v>1611</v>
      </c>
      <c r="C545" s="72" t="s">
        <v>763</v>
      </c>
      <c r="D545" s="73" t="str">
        <f t="shared" si="47"/>
        <v>23</v>
      </c>
      <c r="E545" s="73" t="str">
        <f t="shared" si="48"/>
        <v>2301</v>
      </c>
      <c r="F545" s="72" t="s">
        <v>1612</v>
      </c>
      <c r="G545" s="72" t="s">
        <v>1636</v>
      </c>
      <c r="H545" s="72">
        <v>214</v>
      </c>
      <c r="I545" s="72" t="s">
        <v>1637</v>
      </c>
      <c r="J545" s="72" t="s">
        <v>1638</v>
      </c>
      <c r="K545" s="74">
        <v>6</v>
      </c>
      <c r="L545" s="75">
        <v>6</v>
      </c>
      <c r="M545" s="76">
        <v>6</v>
      </c>
      <c r="N545" s="72" t="s">
        <v>1640</v>
      </c>
      <c r="O545" s="72" t="s">
        <v>72</v>
      </c>
      <c r="P545" s="74">
        <v>41196289</v>
      </c>
      <c r="Q545" s="75">
        <v>2</v>
      </c>
      <c r="R545" s="77">
        <v>44197</v>
      </c>
      <c r="S545" s="78">
        <v>12</v>
      </c>
      <c r="T545" s="71" t="s">
        <v>1617</v>
      </c>
      <c r="U545" s="79">
        <v>1</v>
      </c>
      <c r="V545" s="80">
        <v>1</v>
      </c>
      <c r="W545" s="80" t="s">
        <v>1641</v>
      </c>
      <c r="X545" s="81">
        <f t="shared" si="49"/>
        <v>1</v>
      </c>
      <c r="Y545" s="74">
        <v>0</v>
      </c>
      <c r="Z545" s="74">
        <v>85000000</v>
      </c>
      <c r="AA545" s="74">
        <v>41196289</v>
      </c>
      <c r="AB545" s="74">
        <v>0</v>
      </c>
      <c r="AC545" s="74">
        <v>0</v>
      </c>
      <c r="AD545" s="74">
        <v>41196289</v>
      </c>
      <c r="AE545" s="113">
        <v>40452674</v>
      </c>
      <c r="AF545" s="81">
        <f t="shared" si="50"/>
        <v>0.98194946637062386</v>
      </c>
      <c r="AG545" s="82"/>
      <c r="AH545" s="82"/>
      <c r="AI545" s="82"/>
      <c r="AJ545" s="83">
        <f t="shared" si="46"/>
        <v>40452674</v>
      </c>
      <c r="AK545" s="81">
        <f t="shared" si="51"/>
        <v>0.98194946637062386</v>
      </c>
      <c r="AL545" s="84"/>
      <c r="AM545" s="85"/>
    </row>
    <row r="546" spans="1:39" ht="12.75" customHeight="1" x14ac:dyDescent="0.3">
      <c r="A546" s="71" t="s">
        <v>1610</v>
      </c>
      <c r="B546" s="72" t="s">
        <v>1611</v>
      </c>
      <c r="C546" s="72" t="s">
        <v>763</v>
      </c>
      <c r="D546" s="73" t="str">
        <f t="shared" si="47"/>
        <v>23</v>
      </c>
      <c r="E546" s="73" t="str">
        <f t="shared" si="48"/>
        <v>2301</v>
      </c>
      <c r="F546" s="72" t="s">
        <v>1612</v>
      </c>
      <c r="G546" s="72" t="s">
        <v>1642</v>
      </c>
      <c r="H546" s="72">
        <v>215</v>
      </c>
      <c r="I546" s="72" t="s">
        <v>1643</v>
      </c>
      <c r="J546" s="72" t="s">
        <v>1644</v>
      </c>
      <c r="K546" s="74">
        <v>2</v>
      </c>
      <c r="L546" s="75">
        <v>1</v>
      </c>
      <c r="M546" s="76">
        <v>1</v>
      </c>
      <c r="N546" s="72" t="s">
        <v>1639</v>
      </c>
      <c r="O546" s="72" t="s">
        <v>72</v>
      </c>
      <c r="P546" s="74">
        <v>44194398</v>
      </c>
      <c r="Q546" s="75">
        <v>1</v>
      </c>
      <c r="R546" s="77">
        <v>44197</v>
      </c>
      <c r="S546" s="78">
        <v>12</v>
      </c>
      <c r="T546" s="71" t="s">
        <v>1617</v>
      </c>
      <c r="U546" s="79">
        <v>1</v>
      </c>
      <c r="V546" s="80">
        <v>0</v>
      </c>
      <c r="W546" s="80"/>
      <c r="X546" s="81">
        <f t="shared" si="49"/>
        <v>0</v>
      </c>
      <c r="Y546" s="74">
        <v>0</v>
      </c>
      <c r="Z546" s="74">
        <v>95000000</v>
      </c>
      <c r="AA546" s="74">
        <v>44194398</v>
      </c>
      <c r="AB546" s="74">
        <v>0</v>
      </c>
      <c r="AC546" s="74">
        <v>0</v>
      </c>
      <c r="AD546" s="74">
        <v>44194398</v>
      </c>
      <c r="AE546" s="113">
        <v>0</v>
      </c>
      <c r="AF546" s="81">
        <f t="shared" si="50"/>
        <v>0</v>
      </c>
      <c r="AG546" s="82"/>
      <c r="AH546" s="82"/>
      <c r="AI546" s="82"/>
      <c r="AJ546" s="83">
        <f t="shared" si="46"/>
        <v>0</v>
      </c>
      <c r="AK546" s="81">
        <f t="shared" si="51"/>
        <v>0</v>
      </c>
      <c r="AL546" s="84"/>
      <c r="AM546" s="85"/>
    </row>
    <row r="547" spans="1:39" ht="12.75" customHeight="1" x14ac:dyDescent="0.3">
      <c r="A547" s="71" t="s">
        <v>1610</v>
      </c>
      <c r="B547" s="72" t="s">
        <v>1611</v>
      </c>
      <c r="C547" s="72" t="s">
        <v>763</v>
      </c>
      <c r="D547" s="73" t="str">
        <f t="shared" si="47"/>
        <v>23</v>
      </c>
      <c r="E547" s="73" t="str">
        <f t="shared" si="48"/>
        <v>2301</v>
      </c>
      <c r="F547" s="72" t="s">
        <v>1612</v>
      </c>
      <c r="G547" s="72" t="s">
        <v>1642</v>
      </c>
      <c r="H547" s="72">
        <v>215</v>
      </c>
      <c r="I547" s="72" t="s">
        <v>1643</v>
      </c>
      <c r="J547" s="72" t="s">
        <v>1644</v>
      </c>
      <c r="K547" s="74">
        <v>2</v>
      </c>
      <c r="L547" s="75">
        <v>1</v>
      </c>
      <c r="M547" s="76">
        <v>1</v>
      </c>
      <c r="N547" s="72" t="s">
        <v>1645</v>
      </c>
      <c r="O547" s="72" t="s">
        <v>72</v>
      </c>
      <c r="P547" s="74">
        <v>50805602</v>
      </c>
      <c r="Q547" s="75">
        <v>1</v>
      </c>
      <c r="R547" s="77">
        <v>44197</v>
      </c>
      <c r="S547" s="78">
        <v>12</v>
      </c>
      <c r="T547" s="71" t="s">
        <v>1617</v>
      </c>
      <c r="U547" s="79">
        <v>1</v>
      </c>
      <c r="V547" s="80">
        <v>1</v>
      </c>
      <c r="W547" s="80" t="s">
        <v>1646</v>
      </c>
      <c r="X547" s="81">
        <f t="shared" si="49"/>
        <v>1</v>
      </c>
      <c r="Y547" s="74">
        <v>0</v>
      </c>
      <c r="Z547" s="74">
        <v>95000000</v>
      </c>
      <c r="AA547" s="74">
        <v>50805602</v>
      </c>
      <c r="AB547" s="74">
        <v>0</v>
      </c>
      <c r="AC547" s="74">
        <v>0</v>
      </c>
      <c r="AD547" s="74">
        <v>50805602</v>
      </c>
      <c r="AE547" s="113">
        <v>50623503</v>
      </c>
      <c r="AF547" s="81">
        <f t="shared" si="50"/>
        <v>0.99641576926890862</v>
      </c>
      <c r="AG547" s="82"/>
      <c r="AH547" s="82"/>
      <c r="AI547" s="82"/>
      <c r="AJ547" s="83">
        <f t="shared" si="46"/>
        <v>50623503</v>
      </c>
      <c r="AK547" s="81">
        <f t="shared" si="51"/>
        <v>0.99641576926890862</v>
      </c>
      <c r="AL547" s="84"/>
      <c r="AM547" s="85"/>
    </row>
    <row r="548" spans="1:39" ht="12.75" customHeight="1" x14ac:dyDescent="0.3">
      <c r="A548" s="71" t="s">
        <v>1610</v>
      </c>
      <c r="B548" s="72" t="s">
        <v>1611</v>
      </c>
      <c r="C548" s="72" t="s">
        <v>763</v>
      </c>
      <c r="D548" s="73" t="str">
        <f t="shared" si="47"/>
        <v>23</v>
      </c>
      <c r="E548" s="73" t="str">
        <f t="shared" si="48"/>
        <v>2301</v>
      </c>
      <c r="F548" s="72" t="s">
        <v>1619</v>
      </c>
      <c r="G548" s="72" t="s">
        <v>1647</v>
      </c>
      <c r="H548" s="72">
        <v>216</v>
      </c>
      <c r="I548" s="72" t="s">
        <v>1648</v>
      </c>
      <c r="J548" s="72" t="s">
        <v>1649</v>
      </c>
      <c r="K548" s="74">
        <v>100</v>
      </c>
      <c r="L548" s="75">
        <v>59</v>
      </c>
      <c r="M548" s="76">
        <v>5</v>
      </c>
      <c r="N548" s="72" t="s">
        <v>1650</v>
      </c>
      <c r="O548" s="72" t="s">
        <v>72</v>
      </c>
      <c r="P548" s="74">
        <v>30000000</v>
      </c>
      <c r="Q548" s="75">
        <v>11</v>
      </c>
      <c r="R548" s="77">
        <v>44197</v>
      </c>
      <c r="S548" s="78">
        <v>12</v>
      </c>
      <c r="T548" s="71" t="s">
        <v>1624</v>
      </c>
      <c r="U548" s="79">
        <v>1</v>
      </c>
      <c r="V548" s="80">
        <v>0</v>
      </c>
      <c r="W548" s="80"/>
      <c r="X548" s="81">
        <f t="shared" si="49"/>
        <v>0</v>
      </c>
      <c r="Y548" s="74">
        <v>0</v>
      </c>
      <c r="Z548" s="74">
        <v>30000000</v>
      </c>
      <c r="AA548" s="74">
        <v>30000000</v>
      </c>
      <c r="AB548" s="74">
        <v>0</v>
      </c>
      <c r="AC548" s="74">
        <v>0</v>
      </c>
      <c r="AD548" s="74">
        <v>30000000</v>
      </c>
      <c r="AE548" s="113">
        <v>0</v>
      </c>
      <c r="AF548" s="81">
        <f t="shared" si="50"/>
        <v>0</v>
      </c>
      <c r="AG548" s="82"/>
      <c r="AH548" s="82"/>
      <c r="AI548" s="82"/>
      <c r="AJ548" s="83">
        <f t="shared" si="46"/>
        <v>0</v>
      </c>
      <c r="AK548" s="81">
        <f t="shared" si="51"/>
        <v>0</v>
      </c>
      <c r="AL548" s="84"/>
      <c r="AM548" s="85"/>
    </row>
    <row r="549" spans="1:39" ht="12.75" customHeight="1" x14ac:dyDescent="0.3">
      <c r="A549" s="71" t="s">
        <v>1610</v>
      </c>
      <c r="B549" s="72" t="s">
        <v>1611</v>
      </c>
      <c r="C549" s="72" t="s">
        <v>732</v>
      </c>
      <c r="D549" s="73" t="str">
        <f t="shared" si="47"/>
        <v>23</v>
      </c>
      <c r="E549" s="73" t="str">
        <f t="shared" si="48"/>
        <v>2301</v>
      </c>
      <c r="F549" s="72" t="s">
        <v>1612</v>
      </c>
      <c r="G549" s="72" t="s">
        <v>1651</v>
      </c>
      <c r="H549" s="72">
        <v>329</v>
      </c>
      <c r="I549" s="72" t="s">
        <v>1652</v>
      </c>
      <c r="J549" s="72" t="s">
        <v>1653</v>
      </c>
      <c r="K549" s="74">
        <v>120</v>
      </c>
      <c r="L549" s="75">
        <v>40</v>
      </c>
      <c r="M549" s="76">
        <v>49.85</v>
      </c>
      <c r="N549" s="72" t="s">
        <v>1654</v>
      </c>
      <c r="O549" s="72" t="s">
        <v>72</v>
      </c>
      <c r="P549" s="74">
        <v>64000000</v>
      </c>
      <c r="Q549" s="75">
        <v>2</v>
      </c>
      <c r="R549" s="77">
        <v>44197</v>
      </c>
      <c r="S549" s="78">
        <v>12</v>
      </c>
      <c r="T549" s="71" t="s">
        <v>1617</v>
      </c>
      <c r="U549" s="79">
        <v>1</v>
      </c>
      <c r="V549" s="80">
        <v>1</v>
      </c>
      <c r="W549" s="80" t="s">
        <v>1655</v>
      </c>
      <c r="X549" s="81">
        <f t="shared" si="49"/>
        <v>1</v>
      </c>
      <c r="Y549" s="74">
        <v>0</v>
      </c>
      <c r="Z549" s="74">
        <v>64000000</v>
      </c>
      <c r="AA549" s="74">
        <v>64000000</v>
      </c>
      <c r="AB549" s="74">
        <v>0</v>
      </c>
      <c r="AC549" s="74">
        <v>0</v>
      </c>
      <c r="AD549" s="74">
        <v>64000000</v>
      </c>
      <c r="AE549" s="113">
        <v>51692275</v>
      </c>
      <c r="AF549" s="81">
        <f t="shared" si="50"/>
        <v>0.80769179687500003</v>
      </c>
      <c r="AG549" s="82"/>
      <c r="AH549" s="82"/>
      <c r="AI549" s="82"/>
      <c r="AJ549" s="83">
        <f t="shared" si="46"/>
        <v>51692275</v>
      </c>
      <c r="AK549" s="81">
        <f t="shared" si="51"/>
        <v>0.80769179687500003</v>
      </c>
      <c r="AL549" s="84"/>
      <c r="AM549" s="85"/>
    </row>
    <row r="550" spans="1:39" ht="12.75" customHeight="1" x14ac:dyDescent="0.3">
      <c r="A550" s="71" t="s">
        <v>1610</v>
      </c>
      <c r="B550" s="72" t="s">
        <v>1611</v>
      </c>
      <c r="C550" s="72" t="s">
        <v>67</v>
      </c>
      <c r="D550" s="73" t="str">
        <f t="shared" si="47"/>
        <v>23</v>
      </c>
      <c r="E550" s="73" t="str">
        <f t="shared" si="48"/>
        <v>2302</v>
      </c>
      <c r="F550" s="72" t="s">
        <v>1656</v>
      </c>
      <c r="G550" s="72" t="s">
        <v>1657</v>
      </c>
      <c r="H550" s="72">
        <v>431</v>
      </c>
      <c r="I550" s="72" t="s">
        <v>1658</v>
      </c>
      <c r="J550" s="72" t="s">
        <v>1659</v>
      </c>
      <c r="K550" s="74">
        <v>100</v>
      </c>
      <c r="L550" s="75">
        <v>100</v>
      </c>
      <c r="M550" s="76">
        <v>100</v>
      </c>
      <c r="N550" s="72" t="s">
        <v>1660</v>
      </c>
      <c r="O550" s="72" t="s">
        <v>72</v>
      </c>
      <c r="P550" s="74">
        <v>474000000</v>
      </c>
      <c r="Q550" s="75">
        <v>1</v>
      </c>
      <c r="R550" s="77">
        <v>44197</v>
      </c>
      <c r="S550" s="78">
        <v>12</v>
      </c>
      <c r="T550" s="71" t="s">
        <v>1617</v>
      </c>
      <c r="U550" s="79">
        <v>1</v>
      </c>
      <c r="V550" s="80">
        <v>1</v>
      </c>
      <c r="W550" s="80" t="s">
        <v>1661</v>
      </c>
      <c r="X550" s="81">
        <f t="shared" si="49"/>
        <v>1</v>
      </c>
      <c r="Y550" s="74">
        <v>0</v>
      </c>
      <c r="Z550" s="74">
        <v>440000000</v>
      </c>
      <c r="AA550" s="74">
        <v>440000000</v>
      </c>
      <c r="AB550" s="74">
        <v>0</v>
      </c>
      <c r="AC550" s="74">
        <v>0</v>
      </c>
      <c r="AD550" s="74">
        <v>440000000</v>
      </c>
      <c r="AE550" s="113">
        <v>327298152</v>
      </c>
      <c r="AF550" s="81">
        <f t="shared" si="50"/>
        <v>0.74385943636363638</v>
      </c>
      <c r="AG550" s="156"/>
      <c r="AH550" s="156"/>
      <c r="AI550" s="156"/>
      <c r="AJ550" s="83">
        <f t="shared" si="46"/>
        <v>327298152</v>
      </c>
      <c r="AK550" s="81">
        <f t="shared" si="51"/>
        <v>0.74385943636363638</v>
      </c>
      <c r="AL550" s="84"/>
      <c r="AM550" s="85"/>
    </row>
    <row r="551" spans="1:39" ht="12.75" customHeight="1" x14ac:dyDescent="0.3">
      <c r="A551" s="71" t="s">
        <v>1610</v>
      </c>
      <c r="B551" s="72" t="s">
        <v>1611</v>
      </c>
      <c r="C551" s="72" t="s">
        <v>67</v>
      </c>
      <c r="D551" s="73" t="str">
        <f t="shared" si="47"/>
        <v>23</v>
      </c>
      <c r="E551" s="73" t="str">
        <f t="shared" si="48"/>
        <v>2302</v>
      </c>
      <c r="F551" s="72" t="s">
        <v>1656</v>
      </c>
      <c r="G551" s="72" t="s">
        <v>1662</v>
      </c>
      <c r="H551" s="72">
        <v>432</v>
      </c>
      <c r="I551" s="72" t="s">
        <v>1663</v>
      </c>
      <c r="J551" s="72" t="s">
        <v>1664</v>
      </c>
      <c r="K551" s="74">
        <v>116</v>
      </c>
      <c r="L551" s="75">
        <v>116</v>
      </c>
      <c r="M551" s="76">
        <v>116</v>
      </c>
      <c r="N551" s="72" t="s">
        <v>1665</v>
      </c>
      <c r="O551" s="72" t="s">
        <v>72</v>
      </c>
      <c r="P551" s="74">
        <v>130000000</v>
      </c>
      <c r="Q551" s="75">
        <v>1</v>
      </c>
      <c r="R551" s="77">
        <v>44197</v>
      </c>
      <c r="S551" s="78">
        <v>12</v>
      </c>
      <c r="T551" s="71" t="s">
        <v>1617</v>
      </c>
      <c r="U551" s="79">
        <v>1</v>
      </c>
      <c r="V551" s="80">
        <v>1</v>
      </c>
      <c r="W551" s="80" t="s">
        <v>1666</v>
      </c>
      <c r="X551" s="81">
        <f t="shared" si="49"/>
        <v>1</v>
      </c>
      <c r="Y551" s="74">
        <v>0</v>
      </c>
      <c r="Z551" s="74">
        <v>120756266</v>
      </c>
      <c r="AA551" s="74">
        <v>120756266</v>
      </c>
      <c r="AB551" s="74">
        <v>0</v>
      </c>
      <c r="AC551" s="74">
        <v>0</v>
      </c>
      <c r="AD551" s="74">
        <v>120756266</v>
      </c>
      <c r="AE551" s="113">
        <v>109756266</v>
      </c>
      <c r="AF551" s="81">
        <f t="shared" si="50"/>
        <v>0.90890741851855539</v>
      </c>
      <c r="AG551" s="82"/>
      <c r="AH551" s="82"/>
      <c r="AI551" s="82"/>
      <c r="AJ551" s="83">
        <f t="shared" si="46"/>
        <v>109756266</v>
      </c>
      <c r="AK551" s="81">
        <f t="shared" si="51"/>
        <v>0.90890741851855539</v>
      </c>
      <c r="AL551" s="84"/>
      <c r="AM551" s="85"/>
    </row>
    <row r="552" spans="1:39" ht="12.75" customHeight="1" x14ac:dyDescent="0.3">
      <c r="A552" s="71" t="s">
        <v>1610</v>
      </c>
      <c r="B552" s="72" t="s">
        <v>1611</v>
      </c>
      <c r="C552" s="72" t="s">
        <v>67</v>
      </c>
      <c r="D552" s="73" t="str">
        <f t="shared" si="47"/>
        <v>23</v>
      </c>
      <c r="E552" s="73" t="str">
        <f t="shared" si="48"/>
        <v>2302</v>
      </c>
      <c r="F552" s="72" t="s">
        <v>1667</v>
      </c>
      <c r="G552" s="72" t="s">
        <v>1662</v>
      </c>
      <c r="H552" s="72">
        <v>433</v>
      </c>
      <c r="I552" s="72" t="s">
        <v>1668</v>
      </c>
      <c r="J552" s="72" t="s">
        <v>1669</v>
      </c>
      <c r="K552" s="74">
        <v>9</v>
      </c>
      <c r="L552" s="75">
        <v>9</v>
      </c>
      <c r="M552" s="76">
        <v>9</v>
      </c>
      <c r="N552" s="72" t="s">
        <v>1670</v>
      </c>
      <c r="O552" s="72" t="s">
        <v>72</v>
      </c>
      <c r="P552" s="74">
        <v>394418680</v>
      </c>
      <c r="Q552" s="75">
        <v>1</v>
      </c>
      <c r="R552" s="77">
        <v>44197</v>
      </c>
      <c r="S552" s="78">
        <v>12</v>
      </c>
      <c r="T552" s="71" t="s">
        <v>1671</v>
      </c>
      <c r="U552" s="79">
        <v>1</v>
      </c>
      <c r="V552" s="80">
        <v>1</v>
      </c>
      <c r="W552" s="80" t="s">
        <v>1672</v>
      </c>
      <c r="X552" s="81">
        <f t="shared" si="49"/>
        <v>1</v>
      </c>
      <c r="Y552" s="74">
        <v>0</v>
      </c>
      <c r="Z552" s="74">
        <v>1384329105</v>
      </c>
      <c r="AA552" s="74">
        <v>228747785</v>
      </c>
      <c r="AB552" s="74">
        <v>0</v>
      </c>
      <c r="AC552" s="74">
        <v>0</v>
      </c>
      <c r="AD552" s="74">
        <v>228747785</v>
      </c>
      <c r="AE552" s="113">
        <v>200000000</v>
      </c>
      <c r="AF552" s="81">
        <f t="shared" si="50"/>
        <v>0.87432540603617215</v>
      </c>
      <c r="AG552" s="82"/>
      <c r="AH552" s="82"/>
      <c r="AI552" s="82"/>
      <c r="AJ552" s="83">
        <f t="shared" si="46"/>
        <v>200000000</v>
      </c>
      <c r="AK552" s="81">
        <f t="shared" si="51"/>
        <v>0.87432540603617215</v>
      </c>
      <c r="AL552" s="84"/>
      <c r="AM552" s="85"/>
    </row>
    <row r="553" spans="1:39" ht="12.75" customHeight="1" x14ac:dyDescent="0.3">
      <c r="A553" s="71" t="s">
        <v>1610</v>
      </c>
      <c r="B553" s="72" t="s">
        <v>1611</v>
      </c>
      <c r="C553" s="72" t="s">
        <v>67</v>
      </c>
      <c r="D553" s="73" t="str">
        <f t="shared" si="47"/>
        <v>23</v>
      </c>
      <c r="E553" s="73" t="str">
        <f t="shared" si="48"/>
        <v>2302</v>
      </c>
      <c r="F553" s="72" t="s">
        <v>1667</v>
      </c>
      <c r="G553" s="72" t="s">
        <v>1662</v>
      </c>
      <c r="H553" s="72">
        <v>433</v>
      </c>
      <c r="I553" s="72" t="s">
        <v>1668</v>
      </c>
      <c r="J553" s="72" t="s">
        <v>1669</v>
      </c>
      <c r="K553" s="74">
        <v>9</v>
      </c>
      <c r="L553" s="75">
        <v>9</v>
      </c>
      <c r="M553" s="76">
        <v>9</v>
      </c>
      <c r="N553" s="72" t="s">
        <v>1673</v>
      </c>
      <c r="O553" s="72" t="s">
        <v>72</v>
      </c>
      <c r="P553" s="74">
        <v>1155581320</v>
      </c>
      <c r="Q553" s="75">
        <v>2</v>
      </c>
      <c r="R553" s="77">
        <v>44197</v>
      </c>
      <c r="S553" s="78">
        <v>12</v>
      </c>
      <c r="T553" s="71" t="s">
        <v>1671</v>
      </c>
      <c r="U553" s="79">
        <v>1</v>
      </c>
      <c r="V553" s="80">
        <v>1</v>
      </c>
      <c r="W553" s="80" t="s">
        <v>1674</v>
      </c>
      <c r="X553" s="81">
        <f t="shared" si="49"/>
        <v>1</v>
      </c>
      <c r="Y553" s="74">
        <v>0</v>
      </c>
      <c r="Z553" s="74">
        <v>1384329105</v>
      </c>
      <c r="AA553" s="74">
        <v>1155581320</v>
      </c>
      <c r="AB553" s="74">
        <v>0</v>
      </c>
      <c r="AC553" s="74">
        <v>0</v>
      </c>
      <c r="AD553" s="74">
        <v>1155581320</v>
      </c>
      <c r="AE553" s="113">
        <v>1007446813</v>
      </c>
      <c r="AF553" s="81">
        <f t="shared" si="50"/>
        <v>0.87180953478894929</v>
      </c>
      <c r="AG553" s="82"/>
      <c r="AH553" s="82"/>
      <c r="AI553" s="82"/>
      <c r="AJ553" s="83">
        <f t="shared" si="46"/>
        <v>1007446813</v>
      </c>
      <c r="AK553" s="81">
        <f t="shared" si="51"/>
        <v>0.87180953478894929</v>
      </c>
      <c r="AL553" s="84"/>
      <c r="AM553" s="85"/>
    </row>
    <row r="554" spans="1:39" ht="12.75" customHeight="1" x14ac:dyDescent="0.3">
      <c r="A554" s="71" t="s">
        <v>1610</v>
      </c>
      <c r="B554" s="72" t="s">
        <v>1611</v>
      </c>
      <c r="C554" s="72" t="s">
        <v>67</v>
      </c>
      <c r="D554" s="73" t="str">
        <f t="shared" si="47"/>
        <v>23</v>
      </c>
      <c r="E554" s="73" t="str">
        <f t="shared" si="48"/>
        <v>2302</v>
      </c>
      <c r="F554" s="72" t="s">
        <v>1667</v>
      </c>
      <c r="G554" s="72" t="s">
        <v>1657</v>
      </c>
      <c r="H554" s="72">
        <v>434</v>
      </c>
      <c r="I554" s="72" t="s">
        <v>1675</v>
      </c>
      <c r="J554" s="72" t="s">
        <v>1676</v>
      </c>
      <c r="K554" s="74">
        <v>1</v>
      </c>
      <c r="L554" s="75">
        <v>1</v>
      </c>
      <c r="M554" s="76">
        <v>1</v>
      </c>
      <c r="N554" s="72" t="s">
        <v>1677</v>
      </c>
      <c r="O554" s="72" t="s">
        <v>771</v>
      </c>
      <c r="P554" s="74">
        <v>130000000</v>
      </c>
      <c r="Q554" s="75">
        <v>1</v>
      </c>
      <c r="R554" s="77">
        <v>44197</v>
      </c>
      <c r="S554" s="78">
        <v>12</v>
      </c>
      <c r="T554" s="71" t="s">
        <v>1671</v>
      </c>
      <c r="U554" s="79">
        <v>1</v>
      </c>
      <c r="V554" s="80">
        <v>1</v>
      </c>
      <c r="W554" s="80" t="s">
        <v>1678</v>
      </c>
      <c r="X554" s="81">
        <f t="shared" si="49"/>
        <v>1</v>
      </c>
      <c r="Y554" s="74">
        <v>0</v>
      </c>
      <c r="Z554" s="74">
        <v>94133333</v>
      </c>
      <c r="AA554" s="74">
        <v>94133333</v>
      </c>
      <c r="AB554" s="74">
        <v>0</v>
      </c>
      <c r="AC554" s="74">
        <v>0</v>
      </c>
      <c r="AD554" s="74">
        <v>94133333</v>
      </c>
      <c r="AE554" s="113">
        <v>68850000</v>
      </c>
      <c r="AF554" s="81">
        <f t="shared" si="50"/>
        <v>0.73140935103190285</v>
      </c>
      <c r="AG554" s="82"/>
      <c r="AH554" s="82"/>
      <c r="AI554" s="82"/>
      <c r="AJ554" s="83">
        <f t="shared" si="46"/>
        <v>68850000</v>
      </c>
      <c r="AK554" s="81">
        <f t="shared" si="51"/>
        <v>0.73140935103190285</v>
      </c>
      <c r="AL554" s="84"/>
      <c r="AM554" s="85"/>
    </row>
    <row r="555" spans="1:39" ht="12.75" customHeight="1" x14ac:dyDescent="0.3">
      <c r="A555" s="71" t="s">
        <v>1610</v>
      </c>
      <c r="B555" s="72" t="s">
        <v>1611</v>
      </c>
      <c r="C555" s="72" t="s">
        <v>67</v>
      </c>
      <c r="D555" s="73" t="str">
        <f t="shared" si="47"/>
        <v>23</v>
      </c>
      <c r="E555" s="73" t="str">
        <f t="shared" si="48"/>
        <v>2399</v>
      </c>
      <c r="F555" s="72" t="s">
        <v>1679</v>
      </c>
      <c r="G555" s="72" t="s">
        <v>1680</v>
      </c>
      <c r="H555" s="72">
        <v>435</v>
      </c>
      <c r="I555" s="72" t="s">
        <v>1681</v>
      </c>
      <c r="J555" s="72" t="s">
        <v>1682</v>
      </c>
      <c r="K555" s="74">
        <v>100</v>
      </c>
      <c r="L555" s="75">
        <v>100</v>
      </c>
      <c r="M555" s="76">
        <v>100</v>
      </c>
      <c r="N555" s="72" t="s">
        <v>1683</v>
      </c>
      <c r="O555" s="72" t="s">
        <v>72</v>
      </c>
      <c r="P555" s="74">
        <v>1004080000</v>
      </c>
      <c r="Q555" s="75">
        <v>1</v>
      </c>
      <c r="R555" s="77">
        <v>44197</v>
      </c>
      <c r="S555" s="78">
        <v>12</v>
      </c>
      <c r="T555" s="71" t="s">
        <v>1624</v>
      </c>
      <c r="U555" s="79">
        <v>1</v>
      </c>
      <c r="V555" s="80">
        <v>1</v>
      </c>
      <c r="W555" s="80" t="s">
        <v>1684</v>
      </c>
      <c r="X555" s="81">
        <f t="shared" si="49"/>
        <v>1</v>
      </c>
      <c r="Y555" s="74">
        <v>0</v>
      </c>
      <c r="Z555" s="74">
        <v>1004080000</v>
      </c>
      <c r="AA555" s="74">
        <v>1004080000</v>
      </c>
      <c r="AB555" s="74">
        <v>0</v>
      </c>
      <c r="AC555" s="74">
        <v>0</v>
      </c>
      <c r="AD555" s="74">
        <v>1004080000</v>
      </c>
      <c r="AE555" s="113">
        <v>955193000</v>
      </c>
      <c r="AF555" s="81">
        <f t="shared" si="50"/>
        <v>0.95131164847422511</v>
      </c>
      <c r="AG555" s="82"/>
      <c r="AH555" s="82"/>
      <c r="AI555" s="82"/>
      <c r="AJ555" s="83">
        <f t="shared" si="46"/>
        <v>955193000</v>
      </c>
      <c r="AK555" s="81">
        <f t="shared" si="51"/>
        <v>0.95131164847422511</v>
      </c>
      <c r="AL555" s="84"/>
      <c r="AM555" s="85"/>
    </row>
    <row r="556" spans="1:39" ht="12.75" customHeight="1" x14ac:dyDescent="0.3">
      <c r="A556" s="71" t="s">
        <v>1610</v>
      </c>
      <c r="B556" s="72" t="s">
        <v>1611</v>
      </c>
      <c r="C556" s="72" t="s">
        <v>67</v>
      </c>
      <c r="D556" s="73" t="str">
        <f t="shared" si="47"/>
        <v>23</v>
      </c>
      <c r="E556" s="73" t="str">
        <f t="shared" si="48"/>
        <v>2399</v>
      </c>
      <c r="F556" s="72" t="s">
        <v>1679</v>
      </c>
      <c r="G556" s="72" t="s">
        <v>1680</v>
      </c>
      <c r="H556" s="72">
        <v>436</v>
      </c>
      <c r="I556" s="72" t="s">
        <v>1685</v>
      </c>
      <c r="J556" s="72" t="s">
        <v>1686</v>
      </c>
      <c r="K556" s="74">
        <v>120</v>
      </c>
      <c r="L556" s="75">
        <v>35</v>
      </c>
      <c r="M556" s="76">
        <v>56</v>
      </c>
      <c r="N556" s="72" t="s">
        <v>1687</v>
      </c>
      <c r="O556" s="72" t="s">
        <v>72</v>
      </c>
      <c r="P556" s="74">
        <v>291073804</v>
      </c>
      <c r="Q556" s="75">
        <v>120</v>
      </c>
      <c r="R556" s="77">
        <v>44197</v>
      </c>
      <c r="S556" s="78">
        <v>12</v>
      </c>
      <c r="T556" s="71" t="s">
        <v>1624</v>
      </c>
      <c r="U556" s="79">
        <v>1</v>
      </c>
      <c r="V556" s="80">
        <v>0</v>
      </c>
      <c r="W556" s="80"/>
      <c r="X556" s="81">
        <f t="shared" si="49"/>
        <v>0</v>
      </c>
      <c r="Y556" s="74">
        <v>0</v>
      </c>
      <c r="Z556" s="74">
        <v>291073804</v>
      </c>
      <c r="AA556" s="74">
        <v>291073804</v>
      </c>
      <c r="AB556" s="74">
        <v>0</v>
      </c>
      <c r="AC556" s="74">
        <v>0</v>
      </c>
      <c r="AD556" s="74">
        <v>291073804</v>
      </c>
      <c r="AE556" s="113">
        <v>0</v>
      </c>
      <c r="AF556" s="81">
        <f t="shared" si="50"/>
        <v>0</v>
      </c>
      <c r="AG556" s="82"/>
      <c r="AH556" s="82"/>
      <c r="AI556" s="82"/>
      <c r="AJ556" s="83">
        <f t="shared" si="46"/>
        <v>0</v>
      </c>
      <c r="AK556" s="81">
        <f t="shared" si="51"/>
        <v>0</v>
      </c>
      <c r="AL556" s="84"/>
      <c r="AM556" s="85"/>
    </row>
    <row r="557" spans="1:39" ht="12.75" customHeight="1" x14ac:dyDescent="0.3">
      <c r="A557" s="71" t="s">
        <v>1610</v>
      </c>
      <c r="B557" s="72" t="s">
        <v>1611</v>
      </c>
      <c r="C557" s="72" t="s">
        <v>67</v>
      </c>
      <c r="D557" s="73" t="str">
        <f t="shared" si="47"/>
        <v>23</v>
      </c>
      <c r="E557" s="73" t="str">
        <f t="shared" si="48"/>
        <v>2399</v>
      </c>
      <c r="F557" s="72" t="s">
        <v>1679</v>
      </c>
      <c r="G557" s="72" t="s">
        <v>1680</v>
      </c>
      <c r="H557" s="72">
        <v>437</v>
      </c>
      <c r="I557" s="72" t="s">
        <v>1688</v>
      </c>
      <c r="J557" s="72" t="s">
        <v>1689</v>
      </c>
      <c r="K557" s="74">
        <v>6</v>
      </c>
      <c r="L557" s="75">
        <v>6</v>
      </c>
      <c r="M557" s="76">
        <v>6</v>
      </c>
      <c r="N557" s="72" t="s">
        <v>1690</v>
      </c>
      <c r="O557" s="72" t="s">
        <v>72</v>
      </c>
      <c r="P557" s="74">
        <v>1265839741</v>
      </c>
      <c r="Q557" s="75">
        <v>1</v>
      </c>
      <c r="R557" s="77">
        <v>44197</v>
      </c>
      <c r="S557" s="78">
        <v>12</v>
      </c>
      <c r="T557" s="71" t="s">
        <v>1624</v>
      </c>
      <c r="U557" s="79">
        <v>1</v>
      </c>
      <c r="V557" s="80">
        <v>1</v>
      </c>
      <c r="W557" s="80" t="s">
        <v>1691</v>
      </c>
      <c r="X557" s="81">
        <f t="shared" si="49"/>
        <v>1</v>
      </c>
      <c r="Y557" s="74">
        <v>0</v>
      </c>
      <c r="Z557" s="74">
        <v>1265839741</v>
      </c>
      <c r="AA557" s="74">
        <v>1265839741</v>
      </c>
      <c r="AB557" s="74">
        <v>0</v>
      </c>
      <c r="AC557" s="74">
        <v>0</v>
      </c>
      <c r="AD557" s="74">
        <v>1265839741</v>
      </c>
      <c r="AE557" s="113">
        <v>818935134</v>
      </c>
      <c r="AF557" s="81">
        <f t="shared" si="50"/>
        <v>0.6469500897112378</v>
      </c>
      <c r="AG557" s="82"/>
      <c r="AH557" s="82"/>
      <c r="AI557" s="82"/>
      <c r="AJ557" s="83">
        <f t="shared" si="46"/>
        <v>818935134</v>
      </c>
      <c r="AK557" s="81">
        <f t="shared" si="51"/>
        <v>0.6469500897112378</v>
      </c>
      <c r="AL557" s="84"/>
      <c r="AM557" s="85"/>
    </row>
    <row r="558" spans="1:39" ht="12.75" customHeight="1" x14ac:dyDescent="0.3">
      <c r="A558" s="71" t="s">
        <v>1610</v>
      </c>
      <c r="B558" s="72" t="s">
        <v>1611</v>
      </c>
      <c r="C558" s="72" t="s">
        <v>67</v>
      </c>
      <c r="D558" s="73" t="str">
        <f t="shared" si="47"/>
        <v>23</v>
      </c>
      <c r="E558" s="73" t="str">
        <f t="shared" si="48"/>
        <v>2302</v>
      </c>
      <c r="F558" s="72" t="s">
        <v>1667</v>
      </c>
      <c r="G558" s="72" t="s">
        <v>1662</v>
      </c>
      <c r="H558" s="72">
        <v>438</v>
      </c>
      <c r="I558" s="72" t="s">
        <v>1692</v>
      </c>
      <c r="J558" s="72" t="s">
        <v>1693</v>
      </c>
      <c r="K558" s="74">
        <v>9</v>
      </c>
      <c r="L558" s="75">
        <v>9</v>
      </c>
      <c r="M558" s="76">
        <v>9</v>
      </c>
      <c r="N558" s="72" t="s">
        <v>1694</v>
      </c>
      <c r="O558" s="72" t="s">
        <v>72</v>
      </c>
      <c r="P558" s="74">
        <v>4151964625</v>
      </c>
      <c r="Q558" s="75">
        <v>1</v>
      </c>
      <c r="R558" s="77">
        <v>44197</v>
      </c>
      <c r="S558" s="78">
        <v>12</v>
      </c>
      <c r="T558" s="71" t="s">
        <v>1671</v>
      </c>
      <c r="U558" s="79">
        <v>1</v>
      </c>
      <c r="V558" s="80">
        <v>1</v>
      </c>
      <c r="W558" s="80" t="s">
        <v>1695</v>
      </c>
      <c r="X558" s="81">
        <f t="shared" si="49"/>
        <v>1</v>
      </c>
      <c r="Y558" s="74">
        <v>0</v>
      </c>
      <c r="Z558" s="74">
        <v>4208004500</v>
      </c>
      <c r="AA558" s="74">
        <v>4151964425</v>
      </c>
      <c r="AB558" s="74">
        <v>0</v>
      </c>
      <c r="AC558" s="74">
        <v>0</v>
      </c>
      <c r="AD558" s="74">
        <v>4151964425</v>
      </c>
      <c r="AE558" s="113">
        <v>3476491899</v>
      </c>
      <c r="AF558" s="81">
        <f t="shared" si="50"/>
        <v>0.83731254489253004</v>
      </c>
      <c r="AG558" s="82"/>
      <c r="AH558" s="82"/>
      <c r="AI558" s="82"/>
      <c r="AJ558" s="83">
        <f t="shared" si="46"/>
        <v>3476491899</v>
      </c>
      <c r="AK558" s="81">
        <f t="shared" si="51"/>
        <v>0.83731254489253004</v>
      </c>
      <c r="AL558" s="84"/>
      <c r="AM558" s="85"/>
    </row>
    <row r="559" spans="1:39" ht="12.75" customHeight="1" x14ac:dyDescent="0.3">
      <c r="A559" s="71" t="s">
        <v>1610</v>
      </c>
      <c r="B559" s="72" t="s">
        <v>1611</v>
      </c>
      <c r="C559" s="72" t="s">
        <v>67</v>
      </c>
      <c r="D559" s="73" t="str">
        <f t="shared" si="47"/>
        <v>23</v>
      </c>
      <c r="E559" s="73" t="str">
        <f t="shared" si="48"/>
        <v>2302</v>
      </c>
      <c r="F559" s="72" t="s">
        <v>1667</v>
      </c>
      <c r="G559" s="72" t="s">
        <v>1662</v>
      </c>
      <c r="H559" s="72">
        <v>438</v>
      </c>
      <c r="I559" s="72" t="s">
        <v>1692</v>
      </c>
      <c r="J559" s="72" t="s">
        <v>1693</v>
      </c>
      <c r="K559" s="74">
        <v>9</v>
      </c>
      <c r="L559" s="75">
        <v>9</v>
      </c>
      <c r="M559" s="76">
        <v>9</v>
      </c>
      <c r="N559" s="72" t="s">
        <v>1696</v>
      </c>
      <c r="O559" s="72" t="s">
        <v>72</v>
      </c>
      <c r="P559" s="74">
        <v>56040075</v>
      </c>
      <c r="Q559" s="75">
        <v>1</v>
      </c>
      <c r="R559" s="77">
        <v>44197</v>
      </c>
      <c r="S559" s="78">
        <v>12</v>
      </c>
      <c r="T559" s="71" t="s">
        <v>1671</v>
      </c>
      <c r="U559" s="79">
        <v>1</v>
      </c>
      <c r="V559" s="80">
        <v>1</v>
      </c>
      <c r="W559" s="80" t="s">
        <v>1697</v>
      </c>
      <c r="X559" s="81">
        <f t="shared" si="49"/>
        <v>1</v>
      </c>
      <c r="Y559" s="74">
        <v>0</v>
      </c>
      <c r="Z559" s="74">
        <v>4208004500</v>
      </c>
      <c r="AA559" s="74">
        <v>56040075</v>
      </c>
      <c r="AB559" s="74">
        <v>0</v>
      </c>
      <c r="AC559" s="74">
        <v>0</v>
      </c>
      <c r="AD559" s="74">
        <v>56040075</v>
      </c>
      <c r="AE559" s="113">
        <v>50000000</v>
      </c>
      <c r="AF559" s="81">
        <f t="shared" si="50"/>
        <v>0.89221864888653346</v>
      </c>
      <c r="AG559" s="82"/>
      <c r="AH559" s="82"/>
      <c r="AI559" s="82"/>
      <c r="AJ559" s="83">
        <f t="shared" si="46"/>
        <v>50000000</v>
      </c>
      <c r="AK559" s="81">
        <f t="shared" si="51"/>
        <v>0.89221864888653346</v>
      </c>
      <c r="AL559" s="84"/>
      <c r="AM559" s="85"/>
    </row>
    <row r="560" spans="1:39" ht="12.75" customHeight="1" x14ac:dyDescent="0.3">
      <c r="A560" s="71" t="s">
        <v>1698</v>
      </c>
      <c r="B560" s="72" t="s">
        <v>1699</v>
      </c>
      <c r="C560" s="72" t="s">
        <v>209</v>
      </c>
      <c r="D560" s="73" t="str">
        <f t="shared" si="47"/>
        <v>45</v>
      </c>
      <c r="E560" s="73" t="str">
        <f t="shared" si="48"/>
        <v>4599</v>
      </c>
      <c r="F560" s="72" t="s">
        <v>1700</v>
      </c>
      <c r="G560" s="72" t="s">
        <v>119</v>
      </c>
      <c r="H560" s="72">
        <v>333</v>
      </c>
      <c r="I560" s="72" t="s">
        <v>1701</v>
      </c>
      <c r="J560" s="72" t="s">
        <v>1702</v>
      </c>
      <c r="K560" s="74">
        <v>8</v>
      </c>
      <c r="L560" s="75">
        <v>2</v>
      </c>
      <c r="M560" s="76">
        <v>2</v>
      </c>
      <c r="N560" s="72" t="s">
        <v>1703</v>
      </c>
      <c r="O560" s="72" t="s">
        <v>72</v>
      </c>
      <c r="P560" s="74">
        <v>250000000</v>
      </c>
      <c r="Q560" s="75">
        <v>2</v>
      </c>
      <c r="R560" s="77">
        <v>44197</v>
      </c>
      <c r="S560" s="78">
        <v>12</v>
      </c>
      <c r="T560" s="71" t="s">
        <v>129</v>
      </c>
      <c r="U560" s="79">
        <v>1</v>
      </c>
      <c r="V560" s="80">
        <v>1</v>
      </c>
      <c r="W560" s="102" t="s">
        <v>1704</v>
      </c>
      <c r="X560" s="81">
        <f t="shared" si="49"/>
        <v>1</v>
      </c>
      <c r="Y560" s="74">
        <v>0</v>
      </c>
      <c r="Z560" s="74">
        <v>373533244</v>
      </c>
      <c r="AA560" s="74">
        <v>236533244</v>
      </c>
      <c r="AB560" s="74">
        <v>0</v>
      </c>
      <c r="AC560" s="74">
        <v>0</v>
      </c>
      <c r="AD560" s="74">
        <v>236533244</v>
      </c>
      <c r="AE560" s="113">
        <v>229327333</v>
      </c>
      <c r="AF560" s="81">
        <f t="shared" si="50"/>
        <v>0.96953531402968451</v>
      </c>
      <c r="AG560" s="82"/>
      <c r="AH560" s="82"/>
      <c r="AI560" s="82"/>
      <c r="AJ560" s="83">
        <f t="shared" si="46"/>
        <v>229327333</v>
      </c>
      <c r="AK560" s="81">
        <f t="shared" si="51"/>
        <v>0.96953531402968451</v>
      </c>
      <c r="AL560" s="84"/>
      <c r="AM560" s="85"/>
    </row>
    <row r="561" spans="1:39" ht="12.75" customHeight="1" x14ac:dyDescent="0.3">
      <c r="A561" s="71" t="s">
        <v>1698</v>
      </c>
      <c r="B561" s="72" t="s">
        <v>1699</v>
      </c>
      <c r="C561" s="72" t="s">
        <v>209</v>
      </c>
      <c r="D561" s="73" t="str">
        <f t="shared" si="47"/>
        <v>45</v>
      </c>
      <c r="E561" s="73" t="str">
        <f t="shared" si="48"/>
        <v>4599</v>
      </c>
      <c r="F561" s="72" t="s">
        <v>1700</v>
      </c>
      <c r="G561" s="72" t="s">
        <v>119</v>
      </c>
      <c r="H561" s="72">
        <v>333</v>
      </c>
      <c r="I561" s="72" t="s">
        <v>1701</v>
      </c>
      <c r="J561" s="72" t="s">
        <v>1702</v>
      </c>
      <c r="K561" s="74">
        <v>8</v>
      </c>
      <c r="L561" s="75">
        <v>2</v>
      </c>
      <c r="M561" s="76">
        <v>2</v>
      </c>
      <c r="N561" s="72" t="s">
        <v>1705</v>
      </c>
      <c r="O561" s="72" t="s">
        <v>72</v>
      </c>
      <c r="P561" s="74">
        <v>500000000</v>
      </c>
      <c r="Q561" s="75">
        <v>5</v>
      </c>
      <c r="R561" s="77">
        <v>44197</v>
      </c>
      <c r="S561" s="78">
        <v>12</v>
      </c>
      <c r="T561" s="71" t="s">
        <v>129</v>
      </c>
      <c r="U561" s="79">
        <v>1</v>
      </c>
      <c r="V561" s="80">
        <v>1</v>
      </c>
      <c r="W561" s="80" t="s">
        <v>1706</v>
      </c>
      <c r="X561" s="81">
        <f t="shared" si="49"/>
        <v>1</v>
      </c>
      <c r="Y561" s="74">
        <v>0</v>
      </c>
      <c r="Z561" s="74">
        <v>373533244</v>
      </c>
      <c r="AA561" s="157">
        <v>137000000</v>
      </c>
      <c r="AB561" s="74">
        <v>0</v>
      </c>
      <c r="AC561" s="74">
        <v>0</v>
      </c>
      <c r="AD561" s="74">
        <v>137000000</v>
      </c>
      <c r="AE561" s="113">
        <v>137000000</v>
      </c>
      <c r="AF561" s="81">
        <f t="shared" si="50"/>
        <v>1</v>
      </c>
      <c r="AG561" s="82"/>
      <c r="AH561" s="82"/>
      <c r="AI561" s="82"/>
      <c r="AJ561" s="83">
        <f t="shared" si="46"/>
        <v>137000000</v>
      </c>
      <c r="AK561" s="81">
        <f t="shared" si="51"/>
        <v>1</v>
      </c>
      <c r="AL561" s="84"/>
      <c r="AM561" s="85"/>
    </row>
    <row r="562" spans="1:39" ht="12.75" customHeight="1" x14ac:dyDescent="0.3">
      <c r="A562" s="71" t="s">
        <v>1698</v>
      </c>
      <c r="B562" s="72" t="s">
        <v>1699</v>
      </c>
      <c r="C562" s="72" t="s">
        <v>209</v>
      </c>
      <c r="D562" s="73" t="str">
        <f t="shared" si="47"/>
        <v>04</v>
      </c>
      <c r="E562" s="73" t="str">
        <f t="shared" si="48"/>
        <v>0401</v>
      </c>
      <c r="F562" s="72" t="s">
        <v>669</v>
      </c>
      <c r="G562" s="72" t="s">
        <v>1707</v>
      </c>
      <c r="H562" s="72">
        <v>366</v>
      </c>
      <c r="I562" s="72" t="s">
        <v>1708</v>
      </c>
      <c r="J562" s="72" t="s">
        <v>1709</v>
      </c>
      <c r="K562" s="74">
        <v>100</v>
      </c>
      <c r="L562" s="75">
        <v>100</v>
      </c>
      <c r="M562" s="76">
        <v>95</v>
      </c>
      <c r="N562" s="72" t="s">
        <v>1710</v>
      </c>
      <c r="O562" s="72" t="s">
        <v>72</v>
      </c>
      <c r="P562" s="74">
        <v>132899832</v>
      </c>
      <c r="Q562" s="75">
        <v>4</v>
      </c>
      <c r="R562" s="77">
        <v>44197</v>
      </c>
      <c r="S562" s="78">
        <v>12</v>
      </c>
      <c r="T562" s="71" t="s">
        <v>129</v>
      </c>
      <c r="U562" s="79">
        <v>4</v>
      </c>
      <c r="V562" s="80">
        <v>4</v>
      </c>
      <c r="W562" s="102" t="s">
        <v>1711</v>
      </c>
      <c r="X562" s="81">
        <f t="shared" si="49"/>
        <v>1</v>
      </c>
      <c r="Y562" s="74">
        <v>0</v>
      </c>
      <c r="Z562" s="74">
        <v>132899832</v>
      </c>
      <c r="AA562" s="74">
        <v>132899832</v>
      </c>
      <c r="AB562" s="74">
        <v>0</v>
      </c>
      <c r="AC562" s="74">
        <v>0</v>
      </c>
      <c r="AD562" s="74">
        <v>132899832</v>
      </c>
      <c r="AE562" s="113">
        <v>132690666</v>
      </c>
      <c r="AF562" s="81">
        <f t="shared" si="50"/>
        <v>0.99842613796532109</v>
      </c>
      <c r="AG562" s="82"/>
      <c r="AH562" s="82"/>
      <c r="AI562" s="82"/>
      <c r="AJ562" s="83">
        <f t="shared" si="46"/>
        <v>132690666</v>
      </c>
      <c r="AK562" s="81">
        <f t="shared" si="51"/>
        <v>0.99842613796532109</v>
      </c>
      <c r="AL562" s="84"/>
      <c r="AM562" s="85"/>
    </row>
    <row r="563" spans="1:39" ht="12.75" customHeight="1" x14ac:dyDescent="0.3">
      <c r="A563" s="71" t="s">
        <v>1698</v>
      </c>
      <c r="B563" s="72" t="s">
        <v>1699</v>
      </c>
      <c r="C563" s="72" t="s">
        <v>209</v>
      </c>
      <c r="D563" s="73" t="str">
        <f t="shared" si="47"/>
        <v>45</v>
      </c>
      <c r="E563" s="73" t="str">
        <f t="shared" si="48"/>
        <v>4599</v>
      </c>
      <c r="F563" s="72" t="s">
        <v>1712</v>
      </c>
      <c r="G563" s="72" t="s">
        <v>119</v>
      </c>
      <c r="H563" s="72">
        <v>368</v>
      </c>
      <c r="I563" s="72" t="s">
        <v>1713</v>
      </c>
      <c r="J563" s="72" t="s">
        <v>393</v>
      </c>
      <c r="K563" s="74">
        <v>1</v>
      </c>
      <c r="L563" s="75">
        <v>0.25</v>
      </c>
      <c r="M563" s="76">
        <v>0.25</v>
      </c>
      <c r="N563" s="72" t="s">
        <v>1705</v>
      </c>
      <c r="O563" s="72" t="s">
        <v>771</v>
      </c>
      <c r="P563" s="74">
        <v>240000000</v>
      </c>
      <c r="Q563" s="75">
        <v>8</v>
      </c>
      <c r="R563" s="77">
        <v>44197</v>
      </c>
      <c r="S563" s="78">
        <v>12</v>
      </c>
      <c r="T563" s="71" t="s">
        <v>129</v>
      </c>
      <c r="U563" s="79">
        <v>0.1</v>
      </c>
      <c r="V563" s="80">
        <v>0.1</v>
      </c>
      <c r="W563" s="102" t="s">
        <v>1714</v>
      </c>
      <c r="X563" s="81">
        <f t="shared" si="49"/>
        <v>1</v>
      </c>
      <c r="Y563" s="74">
        <v>0</v>
      </c>
      <c r="Z563" s="74">
        <v>1171804089</v>
      </c>
      <c r="AA563" s="74">
        <v>192959089</v>
      </c>
      <c r="AB563" s="74">
        <v>0</v>
      </c>
      <c r="AC563" s="74">
        <v>0</v>
      </c>
      <c r="AD563" s="74">
        <v>192959089</v>
      </c>
      <c r="AE563" s="113">
        <v>190730000</v>
      </c>
      <c r="AF563" s="81">
        <f t="shared" si="50"/>
        <v>0.98844786730932377</v>
      </c>
      <c r="AG563" s="82"/>
      <c r="AH563" s="82"/>
      <c r="AI563" s="82"/>
      <c r="AJ563" s="83">
        <f t="shared" si="46"/>
        <v>190730000</v>
      </c>
      <c r="AK563" s="81">
        <f t="shared" si="51"/>
        <v>0.98844786730932377</v>
      </c>
      <c r="AL563" s="84"/>
      <c r="AM563" s="85"/>
    </row>
    <row r="564" spans="1:39" ht="12.75" customHeight="1" x14ac:dyDescent="0.3">
      <c r="A564" s="71" t="s">
        <v>1698</v>
      </c>
      <c r="B564" s="72" t="s">
        <v>1699</v>
      </c>
      <c r="C564" s="72" t="s">
        <v>209</v>
      </c>
      <c r="D564" s="73" t="str">
        <f t="shared" si="47"/>
        <v>45</v>
      </c>
      <c r="E564" s="73" t="str">
        <f t="shared" si="48"/>
        <v>4599</v>
      </c>
      <c r="F564" s="72" t="s">
        <v>1712</v>
      </c>
      <c r="G564" s="72" t="s">
        <v>119</v>
      </c>
      <c r="H564" s="72">
        <v>368</v>
      </c>
      <c r="I564" s="72" t="s">
        <v>1713</v>
      </c>
      <c r="J564" s="72" t="s">
        <v>393</v>
      </c>
      <c r="K564" s="74">
        <v>1</v>
      </c>
      <c r="L564" s="75">
        <v>0.25</v>
      </c>
      <c r="M564" s="76">
        <v>0.25</v>
      </c>
      <c r="N564" s="72" t="s">
        <v>1715</v>
      </c>
      <c r="O564" s="72" t="s">
        <v>771</v>
      </c>
      <c r="P564" s="74">
        <v>1030000000</v>
      </c>
      <c r="Q564" s="75">
        <v>1</v>
      </c>
      <c r="R564" s="77">
        <v>44197</v>
      </c>
      <c r="S564" s="78">
        <v>12</v>
      </c>
      <c r="T564" s="71" t="s">
        <v>129</v>
      </c>
      <c r="U564" s="79">
        <v>0.1</v>
      </c>
      <c r="V564" s="80">
        <v>0.1</v>
      </c>
      <c r="W564" s="80" t="s">
        <v>1716</v>
      </c>
      <c r="X564" s="81">
        <f t="shared" si="49"/>
        <v>1</v>
      </c>
      <c r="Y564" s="74">
        <v>0</v>
      </c>
      <c r="Z564" s="74">
        <v>1171804089</v>
      </c>
      <c r="AA564" s="74">
        <v>978845000</v>
      </c>
      <c r="AB564" s="74">
        <v>0</v>
      </c>
      <c r="AC564" s="74">
        <v>0</v>
      </c>
      <c r="AD564" s="74">
        <v>978845000</v>
      </c>
      <c r="AE564" s="113">
        <v>978845000</v>
      </c>
      <c r="AF564" s="81">
        <f t="shared" si="50"/>
        <v>1</v>
      </c>
      <c r="AG564" s="82"/>
      <c r="AH564" s="82"/>
      <c r="AI564" s="82"/>
      <c r="AJ564" s="83">
        <f t="shared" si="46"/>
        <v>978845000</v>
      </c>
      <c r="AK564" s="81">
        <f t="shared" si="51"/>
        <v>1</v>
      </c>
      <c r="AL564" s="84"/>
      <c r="AM564" s="85"/>
    </row>
    <row r="565" spans="1:39" ht="12.75" customHeight="1" x14ac:dyDescent="0.3">
      <c r="A565" s="71" t="s">
        <v>1698</v>
      </c>
      <c r="B565" s="72" t="s">
        <v>1699</v>
      </c>
      <c r="C565" s="72" t="s">
        <v>209</v>
      </c>
      <c r="D565" s="73" t="str">
        <f t="shared" si="47"/>
        <v>45</v>
      </c>
      <c r="E565" s="73" t="str">
        <f t="shared" si="48"/>
        <v>4599</v>
      </c>
      <c r="F565" s="72" t="s">
        <v>1717</v>
      </c>
      <c r="G565" s="72" t="s">
        <v>119</v>
      </c>
      <c r="H565" s="72">
        <v>369</v>
      </c>
      <c r="I565" s="72"/>
      <c r="J565" s="72"/>
      <c r="K565" s="74">
        <v>0</v>
      </c>
      <c r="L565" s="75">
        <v>0</v>
      </c>
      <c r="M565" s="76">
        <v>0</v>
      </c>
      <c r="N565" s="72" t="s">
        <v>1718</v>
      </c>
      <c r="O565" s="72" t="s">
        <v>771</v>
      </c>
      <c r="P565" s="74">
        <v>245000000</v>
      </c>
      <c r="Q565" s="75">
        <v>7</v>
      </c>
      <c r="R565" s="77">
        <v>44197</v>
      </c>
      <c r="S565" s="78">
        <v>12</v>
      </c>
      <c r="T565" s="71" t="s">
        <v>129</v>
      </c>
      <c r="U565" s="79">
        <v>1</v>
      </c>
      <c r="V565" s="80">
        <v>1</v>
      </c>
      <c r="W565" s="102" t="s">
        <v>1719</v>
      </c>
      <c r="X565" s="81">
        <f t="shared" si="49"/>
        <v>1</v>
      </c>
      <c r="Y565" s="74">
        <v>0</v>
      </c>
      <c r="Z565" s="74">
        <v>31000000</v>
      </c>
      <c r="AA565" s="74">
        <v>31000000</v>
      </c>
      <c r="AB565" s="74">
        <v>0</v>
      </c>
      <c r="AC565" s="74">
        <v>0</v>
      </c>
      <c r="AD565" s="74">
        <v>31000000</v>
      </c>
      <c r="AE565" s="113">
        <v>28823000</v>
      </c>
      <c r="AF565" s="81">
        <f t="shared" si="50"/>
        <v>0.92977419354838708</v>
      </c>
      <c r="AG565" s="82"/>
      <c r="AH565" s="82"/>
      <c r="AI565" s="82"/>
      <c r="AJ565" s="83">
        <f t="shared" si="46"/>
        <v>28823000</v>
      </c>
      <c r="AK565" s="81">
        <f t="shared" si="51"/>
        <v>0.92977419354838708</v>
      </c>
      <c r="AL565" s="84"/>
      <c r="AM565" s="85"/>
    </row>
    <row r="566" spans="1:39" ht="12.75" customHeight="1" x14ac:dyDescent="0.3">
      <c r="A566" s="71" t="s">
        <v>1698</v>
      </c>
      <c r="B566" s="72" t="s">
        <v>1699</v>
      </c>
      <c r="C566" s="72" t="s">
        <v>209</v>
      </c>
      <c r="D566" s="73" t="str">
        <f t="shared" si="47"/>
        <v>45</v>
      </c>
      <c r="E566" s="73" t="str">
        <f t="shared" si="48"/>
        <v>4599</v>
      </c>
      <c r="F566" s="72" t="s">
        <v>1712</v>
      </c>
      <c r="G566" s="72" t="s">
        <v>1720</v>
      </c>
      <c r="H566" s="72">
        <v>370</v>
      </c>
      <c r="I566" s="72" t="s">
        <v>1721</v>
      </c>
      <c r="J566" s="72" t="s">
        <v>393</v>
      </c>
      <c r="K566" s="74">
        <v>1</v>
      </c>
      <c r="L566" s="75">
        <v>0.2</v>
      </c>
      <c r="M566" s="76">
        <v>0.2</v>
      </c>
      <c r="N566" s="72" t="s">
        <v>1722</v>
      </c>
      <c r="O566" s="72" t="s">
        <v>771</v>
      </c>
      <c r="P566" s="74">
        <v>300000000</v>
      </c>
      <c r="Q566" s="75">
        <v>5</v>
      </c>
      <c r="R566" s="77">
        <v>44197</v>
      </c>
      <c r="S566" s="78">
        <v>12</v>
      </c>
      <c r="T566" s="71" t="s">
        <v>129</v>
      </c>
      <c r="U566" s="79">
        <v>1</v>
      </c>
      <c r="V566" s="80">
        <v>1</v>
      </c>
      <c r="W566" s="102" t="s">
        <v>1723</v>
      </c>
      <c r="X566" s="81">
        <f t="shared" si="49"/>
        <v>1</v>
      </c>
      <c r="Y566" s="74">
        <v>0</v>
      </c>
      <c r="Z566" s="74">
        <v>407987835</v>
      </c>
      <c r="AA566" s="74">
        <v>217604501</v>
      </c>
      <c r="AB566" s="74">
        <v>0</v>
      </c>
      <c r="AC566" s="74">
        <v>0</v>
      </c>
      <c r="AD566" s="74">
        <v>217604501</v>
      </c>
      <c r="AE566" s="113">
        <v>216916666</v>
      </c>
      <c r="AF566" s="81">
        <f t="shared" si="50"/>
        <v>0.99683905894942859</v>
      </c>
      <c r="AG566" s="82"/>
      <c r="AH566" s="82"/>
      <c r="AI566" s="82"/>
      <c r="AJ566" s="83">
        <f t="shared" si="46"/>
        <v>216916666</v>
      </c>
      <c r="AK566" s="81">
        <f t="shared" si="51"/>
        <v>0.99683905894942859</v>
      </c>
      <c r="AL566" s="84"/>
      <c r="AM566" s="85"/>
    </row>
    <row r="567" spans="1:39" ht="12.75" customHeight="1" x14ac:dyDescent="0.3">
      <c r="A567" s="71" t="s">
        <v>1698</v>
      </c>
      <c r="B567" s="72" t="s">
        <v>1699</v>
      </c>
      <c r="C567" s="72" t="s">
        <v>209</v>
      </c>
      <c r="D567" s="73" t="str">
        <f t="shared" si="47"/>
        <v>45</v>
      </c>
      <c r="E567" s="73" t="str">
        <f t="shared" si="48"/>
        <v>4599</v>
      </c>
      <c r="F567" s="72" t="s">
        <v>1712</v>
      </c>
      <c r="G567" s="72" t="s">
        <v>1720</v>
      </c>
      <c r="H567" s="72">
        <v>370</v>
      </c>
      <c r="I567" s="72" t="s">
        <v>1721</v>
      </c>
      <c r="J567" s="72" t="s">
        <v>393</v>
      </c>
      <c r="K567" s="74">
        <v>1</v>
      </c>
      <c r="L567" s="75">
        <v>0.2</v>
      </c>
      <c r="M567" s="76">
        <v>0.2</v>
      </c>
      <c r="N567" s="72" t="s">
        <v>1724</v>
      </c>
      <c r="O567" s="72" t="s">
        <v>771</v>
      </c>
      <c r="P567" s="74">
        <v>560000000</v>
      </c>
      <c r="Q567" s="75">
        <v>8</v>
      </c>
      <c r="R567" s="77">
        <v>44197</v>
      </c>
      <c r="S567" s="78">
        <v>12</v>
      </c>
      <c r="T567" s="71" t="s">
        <v>129</v>
      </c>
      <c r="U567" s="79">
        <v>1</v>
      </c>
      <c r="V567" s="80">
        <v>1</v>
      </c>
      <c r="W567" s="80" t="s">
        <v>1725</v>
      </c>
      <c r="X567" s="81">
        <f t="shared" si="49"/>
        <v>1</v>
      </c>
      <c r="Y567" s="74">
        <v>0</v>
      </c>
      <c r="Z567" s="74">
        <v>407987835</v>
      </c>
      <c r="AA567" s="74">
        <v>190383334</v>
      </c>
      <c r="AB567" s="74">
        <v>0</v>
      </c>
      <c r="AC567" s="74">
        <v>0</v>
      </c>
      <c r="AD567" s="74">
        <v>190383334</v>
      </c>
      <c r="AE567" s="113">
        <v>190240000</v>
      </c>
      <c r="AF567" s="81">
        <f t="shared" si="50"/>
        <v>0.99924712947825567</v>
      </c>
      <c r="AG567" s="82"/>
      <c r="AH567" s="82"/>
      <c r="AI567" s="82"/>
      <c r="AJ567" s="83">
        <f t="shared" si="46"/>
        <v>190240000</v>
      </c>
      <c r="AK567" s="81">
        <f t="shared" si="51"/>
        <v>0.99924712947825567</v>
      </c>
      <c r="AL567" s="84"/>
      <c r="AM567" s="85"/>
    </row>
    <row r="568" spans="1:39" ht="12.75" customHeight="1" x14ac:dyDescent="0.3">
      <c r="A568" s="71" t="s">
        <v>1698</v>
      </c>
      <c r="B568" s="72" t="s">
        <v>1699</v>
      </c>
      <c r="C568" s="72" t="s">
        <v>209</v>
      </c>
      <c r="D568" s="73" t="str">
        <f t="shared" si="47"/>
        <v>45</v>
      </c>
      <c r="E568" s="73" t="str">
        <f t="shared" si="48"/>
        <v>4599</v>
      </c>
      <c r="F568" s="72" t="s">
        <v>1712</v>
      </c>
      <c r="G568" s="72" t="s">
        <v>699</v>
      </c>
      <c r="H568" s="72">
        <v>371</v>
      </c>
      <c r="I568" s="72" t="s">
        <v>1726</v>
      </c>
      <c r="J568" s="72" t="s">
        <v>393</v>
      </c>
      <c r="K568" s="74">
        <v>1</v>
      </c>
      <c r="L568" s="75">
        <v>0.28999999999999998</v>
      </c>
      <c r="M568" s="76">
        <v>0.28999999999999998</v>
      </c>
      <c r="N568" s="72" t="s">
        <v>1727</v>
      </c>
      <c r="O568" s="72" t="s">
        <v>771</v>
      </c>
      <c r="P568" s="74">
        <v>240000000</v>
      </c>
      <c r="Q568" s="75">
        <v>4</v>
      </c>
      <c r="R568" s="77">
        <v>44197</v>
      </c>
      <c r="S568" s="78">
        <v>12</v>
      </c>
      <c r="T568" s="71" t="s">
        <v>129</v>
      </c>
      <c r="U568" s="79">
        <v>1</v>
      </c>
      <c r="V568" s="80">
        <v>1</v>
      </c>
      <c r="W568" s="80" t="s">
        <v>1728</v>
      </c>
      <c r="X568" s="81">
        <f t="shared" si="49"/>
        <v>1</v>
      </c>
      <c r="Y568" s="74">
        <v>0</v>
      </c>
      <c r="Z568" s="74">
        <v>156300000</v>
      </c>
      <c r="AA568" s="74">
        <v>55850000</v>
      </c>
      <c r="AB568" s="74">
        <v>0</v>
      </c>
      <c r="AC568" s="74">
        <v>0</v>
      </c>
      <c r="AD568" s="74">
        <v>55850000</v>
      </c>
      <c r="AE568" s="113">
        <v>51600000</v>
      </c>
      <c r="AF568" s="81">
        <f t="shared" si="50"/>
        <v>0.92390331244404655</v>
      </c>
      <c r="AG568" s="82"/>
      <c r="AH568" s="82"/>
      <c r="AI568" s="82"/>
      <c r="AJ568" s="83">
        <f t="shared" si="46"/>
        <v>51600000</v>
      </c>
      <c r="AK568" s="81">
        <f t="shared" si="51"/>
        <v>0.92390331244404655</v>
      </c>
      <c r="AL568" s="84"/>
      <c r="AM568" s="85"/>
    </row>
    <row r="569" spans="1:39" ht="12.75" customHeight="1" x14ac:dyDescent="0.3">
      <c r="A569" s="71" t="s">
        <v>1698</v>
      </c>
      <c r="B569" s="72" t="s">
        <v>1699</v>
      </c>
      <c r="C569" s="72" t="s">
        <v>209</v>
      </c>
      <c r="D569" s="73" t="str">
        <f t="shared" si="47"/>
        <v>45</v>
      </c>
      <c r="E569" s="73" t="str">
        <f t="shared" si="48"/>
        <v>4599</v>
      </c>
      <c r="F569" s="72" t="s">
        <v>1712</v>
      </c>
      <c r="G569" s="72" t="s">
        <v>699</v>
      </c>
      <c r="H569" s="72">
        <v>371</v>
      </c>
      <c r="I569" s="72" t="s">
        <v>1726</v>
      </c>
      <c r="J569" s="72" t="s">
        <v>393</v>
      </c>
      <c r="K569" s="74">
        <v>1</v>
      </c>
      <c r="L569" s="75">
        <v>0.28999999999999998</v>
      </c>
      <c r="M569" s="76">
        <v>0.28999999999999998</v>
      </c>
      <c r="N569" s="72" t="s">
        <v>1729</v>
      </c>
      <c r="O569" s="72" t="s">
        <v>771</v>
      </c>
      <c r="P569" s="74">
        <v>400000000</v>
      </c>
      <c r="Q569" s="75">
        <v>8</v>
      </c>
      <c r="R569" s="77">
        <v>44197</v>
      </c>
      <c r="S569" s="78">
        <v>12</v>
      </c>
      <c r="T569" s="71" t="s">
        <v>129</v>
      </c>
      <c r="U569" s="79">
        <v>1</v>
      </c>
      <c r="V569" s="80">
        <v>1</v>
      </c>
      <c r="W569" s="80" t="s">
        <v>1730</v>
      </c>
      <c r="X569" s="81">
        <f t="shared" si="49"/>
        <v>1</v>
      </c>
      <c r="Y569" s="74">
        <v>0</v>
      </c>
      <c r="Z569" s="74">
        <v>156300000</v>
      </c>
      <c r="AA569" s="74">
        <v>100450000</v>
      </c>
      <c r="AB569" s="74">
        <v>0</v>
      </c>
      <c r="AC569" s="74">
        <v>0</v>
      </c>
      <c r="AD569" s="74">
        <v>100450000</v>
      </c>
      <c r="AE569" s="113">
        <v>100450000</v>
      </c>
      <c r="AF569" s="81">
        <f t="shared" si="50"/>
        <v>1</v>
      </c>
      <c r="AG569" s="82"/>
      <c r="AH569" s="82"/>
      <c r="AI569" s="82"/>
      <c r="AJ569" s="83">
        <f t="shared" si="46"/>
        <v>100450000</v>
      </c>
      <c r="AK569" s="81">
        <f t="shared" si="51"/>
        <v>1</v>
      </c>
      <c r="AL569" s="84"/>
      <c r="AM569" s="85"/>
    </row>
    <row r="570" spans="1:39" ht="12.75" customHeight="1" x14ac:dyDescent="0.3">
      <c r="A570" s="71" t="s">
        <v>1731</v>
      </c>
      <c r="B570" s="72" t="s">
        <v>1732</v>
      </c>
      <c r="C570" s="72" t="s">
        <v>137</v>
      </c>
      <c r="D570" s="73" t="str">
        <f t="shared" si="47"/>
        <v>41</v>
      </c>
      <c r="E570" s="73" t="str">
        <f t="shared" si="48"/>
        <v>4102</v>
      </c>
      <c r="F570" s="72" t="s">
        <v>1733</v>
      </c>
      <c r="G570" s="72" t="s">
        <v>1322</v>
      </c>
      <c r="H570" s="72">
        <v>145</v>
      </c>
      <c r="I570" s="72" t="s">
        <v>1734</v>
      </c>
      <c r="J570" s="72" t="s">
        <v>1735</v>
      </c>
      <c r="K570" s="74">
        <v>13</v>
      </c>
      <c r="L570" s="75">
        <v>3</v>
      </c>
      <c r="M570" s="76">
        <v>5</v>
      </c>
      <c r="N570" s="72" t="s">
        <v>1736</v>
      </c>
      <c r="O570" s="72" t="s">
        <v>72</v>
      </c>
      <c r="P570" s="74">
        <v>400000000</v>
      </c>
      <c r="Q570" s="75">
        <v>3</v>
      </c>
      <c r="R570" s="77">
        <v>44197</v>
      </c>
      <c r="S570" s="78">
        <v>12</v>
      </c>
      <c r="T570" s="71" t="s">
        <v>1737</v>
      </c>
      <c r="U570" s="79">
        <v>3</v>
      </c>
      <c r="V570" s="80">
        <v>5</v>
      </c>
      <c r="W570" s="80" t="s">
        <v>1738</v>
      </c>
      <c r="X570" s="81">
        <f t="shared" si="49"/>
        <v>1.6666666666666667</v>
      </c>
      <c r="Y570" s="74">
        <v>0</v>
      </c>
      <c r="Z570" s="74">
        <v>400000000</v>
      </c>
      <c r="AA570" s="74">
        <v>400000000</v>
      </c>
      <c r="AB570" s="74">
        <v>0</v>
      </c>
      <c r="AC570" s="74">
        <v>0</v>
      </c>
      <c r="AD570" s="74">
        <v>400000000</v>
      </c>
      <c r="AE570" s="113">
        <v>400000000</v>
      </c>
      <c r="AF570" s="81">
        <f t="shared" si="50"/>
        <v>1</v>
      </c>
      <c r="AG570" s="82"/>
      <c r="AH570" s="82"/>
      <c r="AI570" s="82"/>
      <c r="AJ570" s="83">
        <f t="shared" si="46"/>
        <v>400000000</v>
      </c>
      <c r="AK570" s="81">
        <f t="shared" si="51"/>
        <v>1</v>
      </c>
      <c r="AL570" s="84"/>
      <c r="AM570" s="85"/>
    </row>
    <row r="571" spans="1:39" ht="12.75" customHeight="1" x14ac:dyDescent="0.3">
      <c r="A571" s="71" t="s">
        <v>1731</v>
      </c>
      <c r="B571" s="72" t="s">
        <v>1732</v>
      </c>
      <c r="C571" s="72" t="s">
        <v>137</v>
      </c>
      <c r="D571" s="73" t="str">
        <f t="shared" si="47"/>
        <v>41</v>
      </c>
      <c r="E571" s="73" t="str">
        <f t="shared" si="48"/>
        <v>4102</v>
      </c>
      <c r="F571" s="72" t="s">
        <v>1733</v>
      </c>
      <c r="G571" s="72" t="s">
        <v>1358</v>
      </c>
      <c r="H571" s="72">
        <v>148</v>
      </c>
      <c r="I571" s="72" t="s">
        <v>1739</v>
      </c>
      <c r="J571" s="72" t="s">
        <v>1740</v>
      </c>
      <c r="K571" s="74">
        <v>1</v>
      </c>
      <c r="L571" s="75">
        <v>0.25</v>
      </c>
      <c r="M571" s="76">
        <v>0.25</v>
      </c>
      <c r="N571" s="72" t="s">
        <v>1741</v>
      </c>
      <c r="O571" s="72" t="s">
        <v>72</v>
      </c>
      <c r="P571" s="74">
        <v>150000000</v>
      </c>
      <c r="Q571" s="75">
        <v>1</v>
      </c>
      <c r="R571" s="77">
        <v>44197</v>
      </c>
      <c r="S571" s="78">
        <v>12</v>
      </c>
      <c r="T571" s="71" t="s">
        <v>1742</v>
      </c>
      <c r="U571" s="79">
        <v>1</v>
      </c>
      <c r="V571" s="80">
        <v>1</v>
      </c>
      <c r="W571" s="80" t="s">
        <v>1743</v>
      </c>
      <c r="X571" s="81">
        <f t="shared" si="49"/>
        <v>1</v>
      </c>
      <c r="Y571" s="74">
        <v>0</v>
      </c>
      <c r="Z571" s="74">
        <v>150000000</v>
      </c>
      <c r="AA571" s="74">
        <v>150000000</v>
      </c>
      <c r="AB571" s="74">
        <v>0</v>
      </c>
      <c r="AC571" s="74">
        <v>0</v>
      </c>
      <c r="AD571" s="74">
        <v>150000000</v>
      </c>
      <c r="AE571" s="113">
        <v>42890000</v>
      </c>
      <c r="AF571" s="81">
        <f t="shared" si="50"/>
        <v>0.28593333333333332</v>
      </c>
      <c r="AG571" s="82"/>
      <c r="AH571" s="82"/>
      <c r="AI571" s="82"/>
      <c r="AJ571" s="83">
        <f t="shared" si="46"/>
        <v>42890000</v>
      </c>
      <c r="AK571" s="81">
        <f t="shared" si="51"/>
        <v>0.28593333333333332</v>
      </c>
      <c r="AL571" s="84"/>
      <c r="AM571" s="85"/>
    </row>
    <row r="572" spans="1:39" ht="12.75" customHeight="1" x14ac:dyDescent="0.3">
      <c r="A572" s="71" t="s">
        <v>1731</v>
      </c>
      <c r="B572" s="72" t="s">
        <v>1732</v>
      </c>
      <c r="C572" s="72" t="s">
        <v>137</v>
      </c>
      <c r="D572" s="73" t="str">
        <f t="shared" si="47"/>
        <v>41</v>
      </c>
      <c r="E572" s="73" t="str">
        <f t="shared" si="48"/>
        <v>4102</v>
      </c>
      <c r="F572" s="72" t="s">
        <v>1733</v>
      </c>
      <c r="G572" s="72" t="s">
        <v>1362</v>
      </c>
      <c r="H572" s="72">
        <v>149</v>
      </c>
      <c r="I572" s="72" t="s">
        <v>1744</v>
      </c>
      <c r="J572" s="72" t="s">
        <v>1745</v>
      </c>
      <c r="K572" s="74">
        <v>1</v>
      </c>
      <c r="L572" s="75">
        <v>0.25</v>
      </c>
      <c r="M572" s="76">
        <v>0.25</v>
      </c>
      <c r="N572" s="72" t="s">
        <v>1746</v>
      </c>
      <c r="O572" s="72" t="s">
        <v>72</v>
      </c>
      <c r="P572" s="74">
        <v>579127260</v>
      </c>
      <c r="Q572" s="75">
        <v>1</v>
      </c>
      <c r="R572" s="77">
        <v>44197</v>
      </c>
      <c r="S572" s="78">
        <v>12</v>
      </c>
      <c r="T572" s="71" t="s">
        <v>1747</v>
      </c>
      <c r="U572" s="79">
        <v>1</v>
      </c>
      <c r="V572" s="80">
        <v>1</v>
      </c>
      <c r="W572" s="80" t="s">
        <v>1748</v>
      </c>
      <c r="X572" s="81">
        <f t="shared" si="49"/>
        <v>1</v>
      </c>
      <c r="Y572" s="74">
        <v>0</v>
      </c>
      <c r="Z572" s="74">
        <v>579127260</v>
      </c>
      <c r="AA572" s="74">
        <v>579127260</v>
      </c>
      <c r="AB572" s="74">
        <v>0</v>
      </c>
      <c r="AC572" s="74">
        <v>0</v>
      </c>
      <c r="AD572" s="74">
        <v>579127260</v>
      </c>
      <c r="AE572" s="113">
        <v>579120000</v>
      </c>
      <c r="AF572" s="81">
        <f t="shared" si="50"/>
        <v>0.99998746389524129</v>
      </c>
      <c r="AG572" s="82"/>
      <c r="AH572" s="82"/>
      <c r="AI572" s="82"/>
      <c r="AJ572" s="83">
        <f t="shared" ref="AJ572:AJ614" si="52">AE572+AG572+AI572</f>
        <v>579120000</v>
      </c>
      <c r="AK572" s="81">
        <f t="shared" si="51"/>
        <v>0.99998746389524129</v>
      </c>
      <c r="AL572" s="84"/>
      <c r="AM572" s="85"/>
    </row>
    <row r="573" spans="1:39" ht="12.75" customHeight="1" x14ac:dyDescent="0.3">
      <c r="A573" s="71" t="s">
        <v>1731</v>
      </c>
      <c r="B573" s="72" t="s">
        <v>1732</v>
      </c>
      <c r="C573" s="72" t="s">
        <v>137</v>
      </c>
      <c r="D573" s="73" t="str">
        <f t="shared" ref="D573:D616" si="53">MID(G573,1,2)</f>
        <v>41</v>
      </c>
      <c r="E573" s="73" t="str">
        <f t="shared" ref="E573:E616" si="54">MID(G573,1,4)</f>
        <v>4102</v>
      </c>
      <c r="F573" s="72" t="s">
        <v>1733</v>
      </c>
      <c r="G573" s="72" t="s">
        <v>1362</v>
      </c>
      <c r="H573" s="72">
        <v>150</v>
      </c>
      <c r="I573" s="72" t="s">
        <v>1749</v>
      </c>
      <c r="J573" s="72" t="s">
        <v>1750</v>
      </c>
      <c r="K573" s="74">
        <v>30</v>
      </c>
      <c r="L573" s="75">
        <v>9</v>
      </c>
      <c r="M573" s="76">
        <v>9</v>
      </c>
      <c r="N573" s="72" t="s">
        <v>1751</v>
      </c>
      <c r="O573" s="72" t="s">
        <v>72</v>
      </c>
      <c r="P573" s="74">
        <v>100000000</v>
      </c>
      <c r="Q573" s="75">
        <v>9</v>
      </c>
      <c r="R573" s="77">
        <v>44197</v>
      </c>
      <c r="S573" s="78">
        <v>12</v>
      </c>
      <c r="T573" s="71" t="s">
        <v>1737</v>
      </c>
      <c r="U573" s="79">
        <v>9</v>
      </c>
      <c r="V573" s="80">
        <v>9</v>
      </c>
      <c r="W573" s="80" t="s">
        <v>1752</v>
      </c>
      <c r="X573" s="81">
        <f t="shared" si="49"/>
        <v>1</v>
      </c>
      <c r="Y573" s="74">
        <v>0</v>
      </c>
      <c r="Z573" s="74">
        <v>100000000</v>
      </c>
      <c r="AA573" s="74">
        <v>100000000</v>
      </c>
      <c r="AB573" s="74">
        <v>0</v>
      </c>
      <c r="AC573" s="74">
        <v>0</v>
      </c>
      <c r="AD573" s="74">
        <v>100000000</v>
      </c>
      <c r="AE573" s="113">
        <v>78670900</v>
      </c>
      <c r="AF573" s="81">
        <f t="shared" si="50"/>
        <v>0.78670899999999999</v>
      </c>
      <c r="AG573" s="82"/>
      <c r="AH573" s="82"/>
      <c r="AI573" s="82"/>
      <c r="AJ573" s="83">
        <f t="shared" si="52"/>
        <v>78670900</v>
      </c>
      <c r="AK573" s="81">
        <f t="shared" si="51"/>
        <v>0.78670899999999999</v>
      </c>
      <c r="AL573" s="84"/>
      <c r="AM573" s="85"/>
    </row>
    <row r="574" spans="1:39" ht="12.75" customHeight="1" x14ac:dyDescent="0.3">
      <c r="A574" s="71" t="s">
        <v>1731</v>
      </c>
      <c r="B574" s="72" t="s">
        <v>1732</v>
      </c>
      <c r="C574" s="72" t="s">
        <v>137</v>
      </c>
      <c r="D574" s="73" t="str">
        <f t="shared" si="53"/>
        <v>41</v>
      </c>
      <c r="E574" s="73" t="str">
        <f t="shared" si="54"/>
        <v>4102</v>
      </c>
      <c r="F574" s="72" t="s">
        <v>1733</v>
      </c>
      <c r="G574" s="72" t="s">
        <v>1322</v>
      </c>
      <c r="H574" s="72">
        <v>151</v>
      </c>
      <c r="I574" s="72" t="s">
        <v>1753</v>
      </c>
      <c r="J574" s="72" t="s">
        <v>1754</v>
      </c>
      <c r="K574" s="74">
        <v>117</v>
      </c>
      <c r="L574" s="75">
        <v>30</v>
      </c>
      <c r="M574" s="76">
        <v>30</v>
      </c>
      <c r="N574" s="72" t="s">
        <v>1755</v>
      </c>
      <c r="O574" s="72" t="s">
        <v>72</v>
      </c>
      <c r="P574" s="74">
        <v>100000000</v>
      </c>
      <c r="Q574" s="75">
        <v>30</v>
      </c>
      <c r="R574" s="77">
        <v>44197</v>
      </c>
      <c r="S574" s="78">
        <v>12</v>
      </c>
      <c r="T574" s="71" t="s">
        <v>1737</v>
      </c>
      <c r="U574" s="79">
        <v>30</v>
      </c>
      <c r="V574" s="80">
        <v>30</v>
      </c>
      <c r="W574" s="80" t="s">
        <v>1756</v>
      </c>
      <c r="X574" s="81">
        <f t="shared" si="49"/>
        <v>1</v>
      </c>
      <c r="Y574" s="74">
        <v>0</v>
      </c>
      <c r="Z574" s="74">
        <v>100000000</v>
      </c>
      <c r="AA574" s="74">
        <v>100000000</v>
      </c>
      <c r="AB574" s="74">
        <v>0</v>
      </c>
      <c r="AC574" s="74">
        <v>0</v>
      </c>
      <c r="AD574" s="74">
        <v>100000000</v>
      </c>
      <c r="AE574" s="113">
        <v>93159227</v>
      </c>
      <c r="AF574" s="81">
        <f t="shared" si="50"/>
        <v>0.93159227</v>
      </c>
      <c r="AG574" s="82"/>
      <c r="AH574" s="82"/>
      <c r="AI574" s="82"/>
      <c r="AJ574" s="83">
        <f t="shared" si="52"/>
        <v>93159227</v>
      </c>
      <c r="AK574" s="81">
        <f t="shared" si="51"/>
        <v>0.93159227</v>
      </c>
      <c r="AL574" s="84"/>
      <c r="AM574" s="85"/>
    </row>
    <row r="575" spans="1:39" ht="12.75" customHeight="1" x14ac:dyDescent="0.3">
      <c r="A575" s="71" t="s">
        <v>1731</v>
      </c>
      <c r="B575" s="72" t="s">
        <v>1732</v>
      </c>
      <c r="C575" s="72" t="s">
        <v>137</v>
      </c>
      <c r="D575" s="73" t="str">
        <f t="shared" si="53"/>
        <v>41</v>
      </c>
      <c r="E575" s="73" t="str">
        <f t="shared" si="54"/>
        <v>4102</v>
      </c>
      <c r="F575" s="72" t="s">
        <v>1733</v>
      </c>
      <c r="G575" s="72" t="s">
        <v>1322</v>
      </c>
      <c r="H575" s="72">
        <v>152</v>
      </c>
      <c r="I575" s="72" t="s">
        <v>1757</v>
      </c>
      <c r="J575" s="72" t="s">
        <v>1758</v>
      </c>
      <c r="K575" s="74">
        <v>116</v>
      </c>
      <c r="L575" s="75">
        <v>35</v>
      </c>
      <c r="M575" s="76">
        <v>35</v>
      </c>
      <c r="N575" s="72" t="s">
        <v>1759</v>
      </c>
      <c r="O575" s="72" t="s">
        <v>72</v>
      </c>
      <c r="P575" s="74">
        <v>1500000000</v>
      </c>
      <c r="Q575" s="75">
        <v>200</v>
      </c>
      <c r="R575" s="77">
        <v>44197</v>
      </c>
      <c r="S575" s="78">
        <v>12</v>
      </c>
      <c r="T575" s="71" t="s">
        <v>1747</v>
      </c>
      <c r="U575" s="79">
        <v>200</v>
      </c>
      <c r="V575" s="80">
        <v>285</v>
      </c>
      <c r="W575" s="80" t="s">
        <v>1760</v>
      </c>
      <c r="X575" s="81">
        <f t="shared" si="49"/>
        <v>1.425</v>
      </c>
      <c r="Y575" s="74">
        <v>0</v>
      </c>
      <c r="Z575" s="74">
        <v>1500000000</v>
      </c>
      <c r="AA575" s="74">
        <v>1500000000</v>
      </c>
      <c r="AB575" s="74">
        <v>0</v>
      </c>
      <c r="AC575" s="74">
        <v>0</v>
      </c>
      <c r="AD575" s="74">
        <v>1500000000</v>
      </c>
      <c r="AE575" s="113">
        <v>1455866040</v>
      </c>
      <c r="AF575" s="81">
        <f t="shared" si="50"/>
        <v>0.97057735999999994</v>
      </c>
      <c r="AG575" s="82">
        <v>80000000</v>
      </c>
      <c r="AH575" s="82" t="s">
        <v>1761</v>
      </c>
      <c r="AI575" s="82"/>
      <c r="AJ575" s="83">
        <f t="shared" si="52"/>
        <v>1535866040</v>
      </c>
      <c r="AK575" s="81">
        <f t="shared" si="51"/>
        <v>1.0239106933333333</v>
      </c>
      <c r="AL575" s="84"/>
      <c r="AM575" s="85"/>
    </row>
    <row r="576" spans="1:39" ht="12.75" customHeight="1" x14ac:dyDescent="0.3">
      <c r="A576" s="71" t="s">
        <v>1731</v>
      </c>
      <c r="B576" s="72" t="s">
        <v>1732</v>
      </c>
      <c r="C576" s="72" t="s">
        <v>137</v>
      </c>
      <c r="D576" s="73" t="str">
        <f t="shared" si="53"/>
        <v>41</v>
      </c>
      <c r="E576" s="73" t="str">
        <f t="shared" si="54"/>
        <v>4102</v>
      </c>
      <c r="F576" s="72" t="s">
        <v>1733</v>
      </c>
      <c r="G576" s="72" t="s">
        <v>1358</v>
      </c>
      <c r="H576" s="72">
        <v>152</v>
      </c>
      <c r="I576" s="72" t="s">
        <v>1757</v>
      </c>
      <c r="J576" s="72" t="s">
        <v>1758</v>
      </c>
      <c r="K576" s="74">
        <v>116</v>
      </c>
      <c r="L576" s="75">
        <v>35</v>
      </c>
      <c r="M576" s="76">
        <v>35</v>
      </c>
      <c r="N576" s="72" t="s">
        <v>1762</v>
      </c>
      <c r="O576" s="72" t="s">
        <v>72</v>
      </c>
      <c r="P576" s="74">
        <v>100000000</v>
      </c>
      <c r="Q576" s="75">
        <v>200</v>
      </c>
      <c r="R576" s="77">
        <v>44197</v>
      </c>
      <c r="S576" s="78">
        <v>12</v>
      </c>
      <c r="T576" s="71" t="s">
        <v>1747</v>
      </c>
      <c r="U576" s="79">
        <v>200</v>
      </c>
      <c r="V576" s="80">
        <v>285</v>
      </c>
      <c r="W576" s="80" t="s">
        <v>1760</v>
      </c>
      <c r="X576" s="81">
        <f t="shared" si="49"/>
        <v>1.425</v>
      </c>
      <c r="Y576" s="74">
        <v>0</v>
      </c>
      <c r="Z576" s="74">
        <v>100000000</v>
      </c>
      <c r="AA576" s="74">
        <v>100000000</v>
      </c>
      <c r="AB576" s="74">
        <v>0</v>
      </c>
      <c r="AC576" s="74">
        <v>0</v>
      </c>
      <c r="AD576" s="74">
        <v>100000000</v>
      </c>
      <c r="AE576" s="113">
        <v>0</v>
      </c>
      <c r="AF576" s="81">
        <f t="shared" si="50"/>
        <v>0</v>
      </c>
      <c r="AG576" s="82"/>
      <c r="AH576" s="82"/>
      <c r="AI576" s="82"/>
      <c r="AJ576" s="83">
        <f t="shared" si="52"/>
        <v>0</v>
      </c>
      <c r="AK576" s="81">
        <f t="shared" si="51"/>
        <v>0</v>
      </c>
      <c r="AL576" s="84"/>
      <c r="AM576" s="85"/>
    </row>
    <row r="577" spans="1:39" ht="12.75" customHeight="1" x14ac:dyDescent="0.3">
      <c r="A577" s="71" t="s">
        <v>1731</v>
      </c>
      <c r="B577" s="72" t="s">
        <v>1732</v>
      </c>
      <c r="C577" s="72" t="s">
        <v>763</v>
      </c>
      <c r="D577" s="73" t="str">
        <f t="shared" si="53"/>
        <v>17</v>
      </c>
      <c r="E577" s="73" t="str">
        <f t="shared" si="54"/>
        <v>1702</v>
      </c>
      <c r="F577" s="72" t="s">
        <v>1763</v>
      </c>
      <c r="G577" s="72" t="s">
        <v>778</v>
      </c>
      <c r="H577" s="72">
        <v>191</v>
      </c>
      <c r="I577" s="72" t="s">
        <v>1764</v>
      </c>
      <c r="J577" s="72" t="s">
        <v>1765</v>
      </c>
      <c r="K577" s="74">
        <v>1200</v>
      </c>
      <c r="L577" s="75">
        <v>440</v>
      </c>
      <c r="M577" s="76">
        <v>445</v>
      </c>
      <c r="N577" s="72" t="s">
        <v>1766</v>
      </c>
      <c r="O577" s="72" t="s">
        <v>72</v>
      </c>
      <c r="P577" s="74">
        <v>3601114000</v>
      </c>
      <c r="Q577" s="75">
        <v>440</v>
      </c>
      <c r="R577" s="77">
        <v>44197</v>
      </c>
      <c r="S577" s="78">
        <v>12</v>
      </c>
      <c r="T577" s="71" t="s">
        <v>1767</v>
      </c>
      <c r="U577" s="79">
        <v>440</v>
      </c>
      <c r="V577" s="80">
        <v>445</v>
      </c>
      <c r="W577" s="80" t="s">
        <v>1768</v>
      </c>
      <c r="X577" s="81">
        <f t="shared" si="49"/>
        <v>1.0113636363636365</v>
      </c>
      <c r="Y577" s="74">
        <v>0</v>
      </c>
      <c r="Z577" s="74">
        <v>3601114000</v>
      </c>
      <c r="AA577" s="74">
        <v>3601114000</v>
      </c>
      <c r="AB577" s="74">
        <v>0</v>
      </c>
      <c r="AC577" s="74">
        <v>0</v>
      </c>
      <c r="AD577" s="74">
        <v>3601114000</v>
      </c>
      <c r="AE577" s="113">
        <v>3286006619</v>
      </c>
      <c r="AF577" s="81">
        <f t="shared" si="50"/>
        <v>0.91249724918455788</v>
      </c>
      <c r="AG577" s="82">
        <v>1230000000</v>
      </c>
      <c r="AH577" s="82" t="s">
        <v>1769</v>
      </c>
      <c r="AI577" s="82"/>
      <c r="AJ577" s="83">
        <f>AE577+AG577+AI577</f>
        <v>4516006619</v>
      </c>
      <c r="AK577" s="81">
        <f t="shared" si="51"/>
        <v>1.2540582217058387</v>
      </c>
      <c r="AL577" s="84"/>
      <c r="AM577" s="85"/>
    </row>
    <row r="578" spans="1:39" ht="12.75" customHeight="1" x14ac:dyDescent="0.3">
      <c r="A578" s="71" t="s">
        <v>1770</v>
      </c>
      <c r="B578" s="72" t="s">
        <v>1771</v>
      </c>
      <c r="C578" s="72" t="s">
        <v>137</v>
      </c>
      <c r="D578" s="73" t="str">
        <f t="shared" si="53"/>
        <v>40</v>
      </c>
      <c r="E578" s="73" t="str">
        <f t="shared" si="54"/>
        <v>4001</v>
      </c>
      <c r="F578" s="72" t="s">
        <v>1772</v>
      </c>
      <c r="G578" s="72" t="s">
        <v>1773</v>
      </c>
      <c r="H578" s="72">
        <v>49</v>
      </c>
      <c r="I578" s="72" t="s">
        <v>1774</v>
      </c>
      <c r="J578" s="72" t="s">
        <v>1775</v>
      </c>
      <c r="K578" s="74">
        <v>4000</v>
      </c>
      <c r="L578" s="75">
        <v>600</v>
      </c>
      <c r="M578" s="76">
        <v>566</v>
      </c>
      <c r="N578" s="72" t="s">
        <v>1776</v>
      </c>
      <c r="O578" s="72" t="s">
        <v>72</v>
      </c>
      <c r="P578" s="74">
        <v>29000000</v>
      </c>
      <c r="Q578" s="75">
        <v>1</v>
      </c>
      <c r="R578" s="77">
        <v>44197</v>
      </c>
      <c r="S578" s="78">
        <v>12</v>
      </c>
      <c r="T578" s="71" t="s">
        <v>1777</v>
      </c>
      <c r="U578" s="79">
        <v>1</v>
      </c>
      <c r="V578" s="80">
        <v>0</v>
      </c>
      <c r="W578" s="158" t="s">
        <v>1778</v>
      </c>
      <c r="X578" s="81">
        <f t="shared" si="49"/>
        <v>0</v>
      </c>
      <c r="Y578" s="74">
        <v>0</v>
      </c>
      <c r="Z578" s="74">
        <v>500000000</v>
      </c>
      <c r="AA578" s="74">
        <v>29000000</v>
      </c>
      <c r="AB578" s="74">
        <v>0</v>
      </c>
      <c r="AC578" s="74">
        <v>0</v>
      </c>
      <c r="AD578" s="74">
        <v>29000000</v>
      </c>
      <c r="AE578" s="113">
        <v>0</v>
      </c>
      <c r="AF578" s="81">
        <f t="shared" si="50"/>
        <v>0</v>
      </c>
      <c r="AG578" s="159">
        <v>0</v>
      </c>
      <c r="AH578" s="159"/>
      <c r="AI578" s="159">
        <v>0</v>
      </c>
      <c r="AJ578" s="150">
        <f t="shared" si="52"/>
        <v>0</v>
      </c>
      <c r="AK578" s="81">
        <f t="shared" si="51"/>
        <v>0</v>
      </c>
      <c r="AL578" s="84"/>
      <c r="AM578" s="85"/>
    </row>
    <row r="579" spans="1:39" ht="12.75" customHeight="1" x14ac:dyDescent="0.3">
      <c r="A579" s="71" t="s">
        <v>1770</v>
      </c>
      <c r="B579" s="72" t="s">
        <v>1771</v>
      </c>
      <c r="C579" s="72" t="s">
        <v>137</v>
      </c>
      <c r="D579" s="73" t="str">
        <f t="shared" si="53"/>
        <v>40</v>
      </c>
      <c r="E579" s="73" t="str">
        <f t="shared" si="54"/>
        <v>4001</v>
      </c>
      <c r="F579" s="72" t="s">
        <v>1772</v>
      </c>
      <c r="G579" s="72" t="s">
        <v>1773</v>
      </c>
      <c r="H579" s="72">
        <v>49</v>
      </c>
      <c r="I579" s="72" t="s">
        <v>1774</v>
      </c>
      <c r="J579" s="72" t="s">
        <v>1775</v>
      </c>
      <c r="K579" s="74">
        <v>4000</v>
      </c>
      <c r="L579" s="75">
        <v>600</v>
      </c>
      <c r="M579" s="76">
        <v>566</v>
      </c>
      <c r="N579" s="154" t="s">
        <v>1779</v>
      </c>
      <c r="O579" s="72" t="s">
        <v>72</v>
      </c>
      <c r="P579" s="74">
        <v>471000000</v>
      </c>
      <c r="Q579" s="75">
        <v>330</v>
      </c>
      <c r="R579" s="77">
        <v>44197</v>
      </c>
      <c r="S579" s="78">
        <v>12</v>
      </c>
      <c r="T579" s="71" t="s">
        <v>1777</v>
      </c>
      <c r="U579" s="79">
        <v>322</v>
      </c>
      <c r="V579" s="80">
        <v>322</v>
      </c>
      <c r="W579" s="85" t="s">
        <v>1780</v>
      </c>
      <c r="X579" s="81">
        <f t="shared" si="49"/>
        <v>1</v>
      </c>
      <c r="Y579" s="74">
        <v>0</v>
      </c>
      <c r="Z579" s="74">
        <v>500000000</v>
      </c>
      <c r="AA579" s="74">
        <v>471000000</v>
      </c>
      <c r="AB579" s="74">
        <v>0</v>
      </c>
      <c r="AC579" s="74">
        <v>0</v>
      </c>
      <c r="AD579" s="74">
        <v>471000000</v>
      </c>
      <c r="AE579" s="113">
        <v>458974611</v>
      </c>
      <c r="AF579" s="81">
        <f t="shared" si="50"/>
        <v>0.97446838853503182</v>
      </c>
      <c r="AG579" s="159">
        <v>0</v>
      </c>
      <c r="AH579" s="159"/>
      <c r="AI579" s="159">
        <v>0</v>
      </c>
      <c r="AJ579" s="150">
        <f t="shared" si="52"/>
        <v>458974611</v>
      </c>
      <c r="AK579" s="81">
        <f t="shared" si="51"/>
        <v>0.97446838853503182</v>
      </c>
      <c r="AL579" s="84"/>
      <c r="AM579" s="85"/>
    </row>
    <row r="580" spans="1:39" ht="12.75" customHeight="1" x14ac:dyDescent="0.3">
      <c r="A580" s="71" t="s">
        <v>1770</v>
      </c>
      <c r="B580" s="72" t="s">
        <v>1771</v>
      </c>
      <c r="C580" s="72" t="s">
        <v>137</v>
      </c>
      <c r="D580" s="73" t="str">
        <f t="shared" si="53"/>
        <v>40</v>
      </c>
      <c r="E580" s="73" t="str">
        <f t="shared" si="54"/>
        <v>4001</v>
      </c>
      <c r="F580" s="72" t="s">
        <v>1772</v>
      </c>
      <c r="G580" s="72" t="s">
        <v>1781</v>
      </c>
      <c r="H580" s="72">
        <v>49</v>
      </c>
      <c r="I580" s="72" t="s">
        <v>1774</v>
      </c>
      <c r="J580" s="72" t="s">
        <v>1775</v>
      </c>
      <c r="K580" s="74">
        <v>4000</v>
      </c>
      <c r="L580" s="75">
        <v>600</v>
      </c>
      <c r="M580" s="76">
        <v>566</v>
      </c>
      <c r="N580" s="154" t="s">
        <v>1782</v>
      </c>
      <c r="O580" s="72" t="s">
        <v>72</v>
      </c>
      <c r="P580" s="74">
        <v>411354969</v>
      </c>
      <c r="Q580" s="75">
        <v>40</v>
      </c>
      <c r="R580" s="77">
        <v>44197</v>
      </c>
      <c r="S580" s="78">
        <v>12</v>
      </c>
      <c r="T580" s="71" t="s">
        <v>1777</v>
      </c>
      <c r="U580" s="79">
        <v>40</v>
      </c>
      <c r="V580" s="80">
        <v>29</v>
      </c>
      <c r="W580" s="85" t="s">
        <v>1783</v>
      </c>
      <c r="X580" s="81">
        <f t="shared" si="49"/>
        <v>0.72499999999999998</v>
      </c>
      <c r="Y580" s="74">
        <v>0</v>
      </c>
      <c r="Z580" s="74">
        <v>1856000000</v>
      </c>
      <c r="AA580" s="74">
        <v>411354969</v>
      </c>
      <c r="AB580" s="74">
        <v>0</v>
      </c>
      <c r="AC580" s="74">
        <v>0</v>
      </c>
      <c r="AD580" s="74">
        <v>411354969</v>
      </c>
      <c r="AE580" s="113">
        <v>391632732</v>
      </c>
      <c r="AF580" s="81">
        <f t="shared" si="50"/>
        <v>0.95205543025785111</v>
      </c>
      <c r="AG580" s="159">
        <v>0</v>
      </c>
      <c r="AH580" s="159"/>
      <c r="AI580" s="159">
        <v>0</v>
      </c>
      <c r="AJ580" s="150">
        <f t="shared" si="52"/>
        <v>391632732</v>
      </c>
      <c r="AK580" s="81">
        <f t="shared" si="51"/>
        <v>0.95205543025785111</v>
      </c>
      <c r="AL580" s="84"/>
      <c r="AM580" s="85"/>
    </row>
    <row r="581" spans="1:39" ht="12.75" customHeight="1" x14ac:dyDescent="0.3">
      <c r="A581" s="71" t="s">
        <v>1770</v>
      </c>
      <c r="B581" s="72" t="s">
        <v>1771</v>
      </c>
      <c r="C581" s="72" t="s">
        <v>137</v>
      </c>
      <c r="D581" s="73" t="str">
        <f t="shared" si="53"/>
        <v>40</v>
      </c>
      <c r="E581" s="73" t="str">
        <f t="shared" si="54"/>
        <v>4001</v>
      </c>
      <c r="F581" s="72" t="s">
        <v>1772</v>
      </c>
      <c r="G581" s="72" t="s">
        <v>1781</v>
      </c>
      <c r="H581" s="72">
        <v>49</v>
      </c>
      <c r="I581" s="72" t="s">
        <v>1774</v>
      </c>
      <c r="J581" s="72" t="s">
        <v>1775</v>
      </c>
      <c r="K581" s="74">
        <v>4000</v>
      </c>
      <c r="L581" s="75">
        <v>600</v>
      </c>
      <c r="M581" s="76">
        <v>566</v>
      </c>
      <c r="N581" s="154" t="s">
        <v>1784</v>
      </c>
      <c r="O581" s="72" t="s">
        <v>72</v>
      </c>
      <c r="P581" s="74">
        <v>156000000</v>
      </c>
      <c r="Q581" s="75">
        <v>55</v>
      </c>
      <c r="R581" s="77">
        <v>44197</v>
      </c>
      <c r="S581" s="78">
        <v>12</v>
      </c>
      <c r="T581" s="71" t="s">
        <v>1777</v>
      </c>
      <c r="U581" s="79">
        <v>55</v>
      </c>
      <c r="V581" s="80">
        <v>51</v>
      </c>
      <c r="W581" s="80" t="s">
        <v>1785</v>
      </c>
      <c r="X581" s="81">
        <f t="shared" si="49"/>
        <v>0.92727272727272725</v>
      </c>
      <c r="Y581" s="74">
        <v>0</v>
      </c>
      <c r="Z581" s="74">
        <v>1856000000</v>
      </c>
      <c r="AA581" s="74">
        <v>156000000</v>
      </c>
      <c r="AB581" s="74">
        <v>0</v>
      </c>
      <c r="AC581" s="74">
        <v>0</v>
      </c>
      <c r="AD581" s="74">
        <v>156000000</v>
      </c>
      <c r="AE581" s="113">
        <v>97190018</v>
      </c>
      <c r="AF581" s="81">
        <f t="shared" si="50"/>
        <v>0.62301293589743589</v>
      </c>
      <c r="AG581" s="159">
        <v>0</v>
      </c>
      <c r="AH581" s="159"/>
      <c r="AI581" s="159">
        <v>0</v>
      </c>
      <c r="AJ581" s="150">
        <f t="shared" si="52"/>
        <v>97190018</v>
      </c>
      <c r="AK581" s="81">
        <f t="shared" si="51"/>
        <v>0.62301293589743589</v>
      </c>
      <c r="AL581" s="84"/>
      <c r="AM581" s="85"/>
    </row>
    <row r="582" spans="1:39" ht="12.75" customHeight="1" x14ac:dyDescent="0.3">
      <c r="A582" s="71" t="s">
        <v>1770</v>
      </c>
      <c r="B582" s="72" t="s">
        <v>1771</v>
      </c>
      <c r="C582" s="72" t="s">
        <v>137</v>
      </c>
      <c r="D582" s="73" t="str">
        <f t="shared" si="53"/>
        <v>40</v>
      </c>
      <c r="E582" s="73" t="str">
        <f t="shared" si="54"/>
        <v>4001</v>
      </c>
      <c r="F582" s="72" t="s">
        <v>1772</v>
      </c>
      <c r="G582" s="72" t="s">
        <v>1781</v>
      </c>
      <c r="H582" s="72">
        <v>49</v>
      </c>
      <c r="I582" s="72" t="s">
        <v>1774</v>
      </c>
      <c r="J582" s="72" t="s">
        <v>1775</v>
      </c>
      <c r="K582" s="74">
        <v>4000</v>
      </c>
      <c r="L582" s="75">
        <v>600</v>
      </c>
      <c r="M582" s="76">
        <v>566</v>
      </c>
      <c r="N582" s="154" t="s">
        <v>1786</v>
      </c>
      <c r="O582" s="72" t="s">
        <v>72</v>
      </c>
      <c r="P582" s="74">
        <v>1288645031</v>
      </c>
      <c r="Q582" s="75">
        <v>135</v>
      </c>
      <c r="R582" s="77">
        <v>44197</v>
      </c>
      <c r="S582" s="78">
        <v>12</v>
      </c>
      <c r="T582" s="71" t="s">
        <v>1777</v>
      </c>
      <c r="U582" s="79">
        <v>135</v>
      </c>
      <c r="V582" s="80">
        <v>164</v>
      </c>
      <c r="W582" s="80" t="s">
        <v>1787</v>
      </c>
      <c r="X582" s="81">
        <f t="shared" si="49"/>
        <v>1.2148148148148148</v>
      </c>
      <c r="Y582" s="74">
        <v>0</v>
      </c>
      <c r="Z582" s="74">
        <v>1856000000</v>
      </c>
      <c r="AA582" s="74">
        <v>1288645031</v>
      </c>
      <c r="AB582" s="74">
        <v>0</v>
      </c>
      <c r="AC582" s="74">
        <v>0</v>
      </c>
      <c r="AD582" s="74">
        <v>1288645031</v>
      </c>
      <c r="AE582" s="113">
        <v>1268995345</v>
      </c>
      <c r="AF582" s="81">
        <f t="shared" si="50"/>
        <v>0.98475166897997379</v>
      </c>
      <c r="AG582" s="159">
        <v>0</v>
      </c>
      <c r="AH582" s="159"/>
      <c r="AI582" s="159">
        <v>0</v>
      </c>
      <c r="AJ582" s="150">
        <f t="shared" si="52"/>
        <v>1268995345</v>
      </c>
      <c r="AK582" s="81">
        <f t="shared" si="51"/>
        <v>0.98475166897997379</v>
      </c>
      <c r="AL582" s="84"/>
      <c r="AM582" s="85"/>
    </row>
    <row r="583" spans="1:39" ht="12.75" customHeight="1" x14ac:dyDescent="0.3">
      <c r="A583" s="71" t="s">
        <v>1770</v>
      </c>
      <c r="B583" s="72" t="s">
        <v>1771</v>
      </c>
      <c r="C583" s="72" t="s">
        <v>137</v>
      </c>
      <c r="D583" s="73" t="str">
        <f t="shared" si="53"/>
        <v>40</v>
      </c>
      <c r="E583" s="73" t="str">
        <f t="shared" si="54"/>
        <v>4002</v>
      </c>
      <c r="F583" s="72" t="s">
        <v>1788</v>
      </c>
      <c r="G583" s="72" t="s">
        <v>1789</v>
      </c>
      <c r="H583" s="72">
        <v>50</v>
      </c>
      <c r="I583" s="72" t="s">
        <v>1790</v>
      </c>
      <c r="J583" s="72" t="s">
        <v>1791</v>
      </c>
      <c r="K583" s="74">
        <v>30</v>
      </c>
      <c r="L583" s="75">
        <v>8</v>
      </c>
      <c r="M583" s="76">
        <v>13</v>
      </c>
      <c r="N583" s="154" t="s">
        <v>1792</v>
      </c>
      <c r="O583" s="72" t="s">
        <v>1793</v>
      </c>
      <c r="P583" s="74">
        <v>650000000</v>
      </c>
      <c r="Q583" s="75">
        <v>2000</v>
      </c>
      <c r="R583" s="77">
        <v>44197</v>
      </c>
      <c r="S583" s="78">
        <v>12</v>
      </c>
      <c r="T583" s="71" t="s">
        <v>1777</v>
      </c>
      <c r="U583" s="79">
        <v>2000</v>
      </c>
      <c r="V583" s="80">
        <v>3500</v>
      </c>
      <c r="W583" s="80" t="s">
        <v>1794</v>
      </c>
      <c r="X583" s="81">
        <f t="shared" si="49"/>
        <v>1.75</v>
      </c>
      <c r="Y583" s="74">
        <v>0</v>
      </c>
      <c r="Z583" s="74">
        <v>650000000</v>
      </c>
      <c r="AA583" s="74">
        <v>650000000</v>
      </c>
      <c r="AB583" s="74">
        <v>0</v>
      </c>
      <c r="AC583" s="74">
        <v>0</v>
      </c>
      <c r="AD583" s="74">
        <v>650000000</v>
      </c>
      <c r="AE583" s="113">
        <v>650000000</v>
      </c>
      <c r="AF583" s="81">
        <f t="shared" si="50"/>
        <v>1</v>
      </c>
      <c r="AG583" s="160">
        <v>160252446</v>
      </c>
      <c r="AH583" s="159" t="s">
        <v>1795</v>
      </c>
      <c r="AI583" s="159">
        <v>0</v>
      </c>
      <c r="AJ583" s="150">
        <f t="shared" si="52"/>
        <v>810252446</v>
      </c>
      <c r="AK583" s="81">
        <f t="shared" si="51"/>
        <v>1.2465422246153846</v>
      </c>
      <c r="AL583" s="84"/>
      <c r="AM583" s="85"/>
    </row>
    <row r="584" spans="1:39" ht="12.75" customHeight="1" x14ac:dyDescent="0.3">
      <c r="A584" s="71" t="s">
        <v>1770</v>
      </c>
      <c r="B584" s="72" t="s">
        <v>1771</v>
      </c>
      <c r="C584" s="72" t="s">
        <v>137</v>
      </c>
      <c r="D584" s="73" t="str">
        <f t="shared" si="53"/>
        <v>40</v>
      </c>
      <c r="E584" s="73" t="str">
        <f t="shared" si="54"/>
        <v>4001</v>
      </c>
      <c r="F584" s="72" t="s">
        <v>1796</v>
      </c>
      <c r="G584" s="72" t="s">
        <v>1797</v>
      </c>
      <c r="H584" s="72">
        <v>51</v>
      </c>
      <c r="I584" s="72" t="s">
        <v>1798</v>
      </c>
      <c r="J584" s="72" t="s">
        <v>1799</v>
      </c>
      <c r="K584" s="74">
        <v>20</v>
      </c>
      <c r="L584" s="75">
        <v>6</v>
      </c>
      <c r="M584" s="76">
        <v>6</v>
      </c>
      <c r="N584" s="72" t="s">
        <v>1800</v>
      </c>
      <c r="O584" s="72" t="s">
        <v>72</v>
      </c>
      <c r="P584" s="74">
        <v>145780000</v>
      </c>
      <c r="Q584" s="75">
        <v>3</v>
      </c>
      <c r="R584" s="77">
        <v>44197</v>
      </c>
      <c r="S584" s="78">
        <v>12</v>
      </c>
      <c r="T584" s="71" t="s">
        <v>1801</v>
      </c>
      <c r="U584" s="79">
        <v>3</v>
      </c>
      <c r="V584" s="80">
        <v>3</v>
      </c>
      <c r="W584" s="80" t="s">
        <v>1802</v>
      </c>
      <c r="X584" s="81">
        <f t="shared" si="49"/>
        <v>1</v>
      </c>
      <c r="Y584" s="74">
        <v>0</v>
      </c>
      <c r="Z584" s="74">
        <v>141733357</v>
      </c>
      <c r="AA584" s="74">
        <v>141733357</v>
      </c>
      <c r="AB584" s="74">
        <v>0</v>
      </c>
      <c r="AC584" s="74">
        <v>0</v>
      </c>
      <c r="AD584" s="74">
        <v>141733357</v>
      </c>
      <c r="AE584" s="113">
        <v>141733357</v>
      </c>
      <c r="AF584" s="81">
        <f t="shared" si="50"/>
        <v>1</v>
      </c>
      <c r="AG584" s="159">
        <v>0</v>
      </c>
      <c r="AH584" s="159"/>
      <c r="AI584" s="159">
        <v>0</v>
      </c>
      <c r="AJ584" s="150">
        <f t="shared" si="52"/>
        <v>141733357</v>
      </c>
      <c r="AK584" s="81">
        <f t="shared" si="51"/>
        <v>1</v>
      </c>
      <c r="AL584" s="84"/>
      <c r="AM584" s="85"/>
    </row>
    <row r="585" spans="1:39" ht="12.75" customHeight="1" x14ac:dyDescent="0.3">
      <c r="A585" s="71" t="s">
        <v>1770</v>
      </c>
      <c r="B585" s="72" t="s">
        <v>1771</v>
      </c>
      <c r="C585" s="72" t="s">
        <v>137</v>
      </c>
      <c r="D585" s="73" t="str">
        <f t="shared" si="53"/>
        <v>40</v>
      </c>
      <c r="E585" s="73" t="str">
        <f t="shared" si="54"/>
        <v>4001</v>
      </c>
      <c r="F585" s="72" t="s">
        <v>1803</v>
      </c>
      <c r="G585" s="72" t="s">
        <v>1804</v>
      </c>
      <c r="H585" s="72">
        <v>51</v>
      </c>
      <c r="I585" s="72" t="s">
        <v>1798</v>
      </c>
      <c r="J585" s="72" t="s">
        <v>1799</v>
      </c>
      <c r="K585" s="74">
        <v>20</v>
      </c>
      <c r="L585" s="75">
        <v>6</v>
      </c>
      <c r="M585" s="76">
        <v>6</v>
      </c>
      <c r="N585" s="72" t="s">
        <v>1800</v>
      </c>
      <c r="O585" s="72" t="s">
        <v>72</v>
      </c>
      <c r="P585" s="74">
        <v>279695000</v>
      </c>
      <c r="Q585" s="75">
        <v>5</v>
      </c>
      <c r="R585" s="77">
        <v>44197</v>
      </c>
      <c r="S585" s="78">
        <v>12</v>
      </c>
      <c r="T585" s="71" t="s">
        <v>1801</v>
      </c>
      <c r="U585" s="79">
        <v>2</v>
      </c>
      <c r="V585" s="80">
        <v>5</v>
      </c>
      <c r="W585" s="80" t="s">
        <v>1802</v>
      </c>
      <c r="X585" s="81">
        <f t="shared" si="49"/>
        <v>2.5</v>
      </c>
      <c r="Y585" s="74">
        <v>0</v>
      </c>
      <c r="Z585" s="74">
        <v>38489023</v>
      </c>
      <c r="AA585" s="74">
        <v>38489023</v>
      </c>
      <c r="AB585" s="74">
        <v>0</v>
      </c>
      <c r="AC585" s="74">
        <v>0</v>
      </c>
      <c r="AD585" s="74">
        <v>38489023</v>
      </c>
      <c r="AE585" s="113">
        <v>37049018</v>
      </c>
      <c r="AF585" s="81">
        <f t="shared" si="50"/>
        <v>0.9625866055368566</v>
      </c>
      <c r="AG585" s="159">
        <v>0</v>
      </c>
      <c r="AH585" s="159"/>
      <c r="AI585" s="159">
        <v>0</v>
      </c>
      <c r="AJ585" s="150">
        <f t="shared" si="52"/>
        <v>37049018</v>
      </c>
      <c r="AK585" s="81">
        <f t="shared" si="51"/>
        <v>0.9625866055368566</v>
      </c>
      <c r="AL585" s="84"/>
      <c r="AM585" s="85"/>
    </row>
    <row r="586" spans="1:39" ht="12.75" customHeight="1" x14ac:dyDescent="0.3">
      <c r="A586" s="71" t="s">
        <v>1770</v>
      </c>
      <c r="B586" s="72" t="s">
        <v>1771</v>
      </c>
      <c r="C586" s="72" t="s">
        <v>137</v>
      </c>
      <c r="D586" s="73" t="str">
        <f t="shared" si="53"/>
        <v>40</v>
      </c>
      <c r="E586" s="73" t="str">
        <f t="shared" si="54"/>
        <v>4001</v>
      </c>
      <c r="F586" s="72" t="s">
        <v>1805</v>
      </c>
      <c r="G586" s="72" t="s">
        <v>1806</v>
      </c>
      <c r="H586" s="72">
        <v>52</v>
      </c>
      <c r="I586" s="72" t="s">
        <v>1807</v>
      </c>
      <c r="J586" s="72" t="s">
        <v>1808</v>
      </c>
      <c r="K586" s="74">
        <v>150</v>
      </c>
      <c r="L586" s="75">
        <v>15</v>
      </c>
      <c r="M586" s="76">
        <v>7</v>
      </c>
      <c r="N586" s="154" t="s">
        <v>1809</v>
      </c>
      <c r="O586" s="72" t="s">
        <v>72</v>
      </c>
      <c r="P586" s="74">
        <v>250000000</v>
      </c>
      <c r="Q586" s="75">
        <v>15</v>
      </c>
      <c r="R586" s="77">
        <v>44197</v>
      </c>
      <c r="S586" s="78">
        <v>12</v>
      </c>
      <c r="T586" s="71" t="s">
        <v>1777</v>
      </c>
      <c r="U586" s="79">
        <v>7</v>
      </c>
      <c r="V586" s="80">
        <v>7</v>
      </c>
      <c r="W586" s="80" t="s">
        <v>1810</v>
      </c>
      <c r="X586" s="81">
        <f t="shared" si="49"/>
        <v>1</v>
      </c>
      <c r="Y586" s="74">
        <v>0</v>
      </c>
      <c r="Z586" s="74">
        <v>250000000</v>
      </c>
      <c r="AA586" s="74">
        <v>250000000</v>
      </c>
      <c r="AB586" s="74">
        <v>0</v>
      </c>
      <c r="AC586" s="74">
        <v>0</v>
      </c>
      <c r="AD586" s="74">
        <v>250000000</v>
      </c>
      <c r="AE586" s="113">
        <v>250000000</v>
      </c>
      <c r="AF586" s="81">
        <f t="shared" si="50"/>
        <v>1</v>
      </c>
      <c r="AG586" s="161">
        <v>279214681</v>
      </c>
      <c r="AH586" s="159" t="s">
        <v>1811</v>
      </c>
      <c r="AI586" s="159">
        <v>0</v>
      </c>
      <c r="AJ586" s="150">
        <f t="shared" si="52"/>
        <v>529214681</v>
      </c>
      <c r="AK586" s="81">
        <f t="shared" si="51"/>
        <v>2.1168587240000001</v>
      </c>
      <c r="AL586" s="84"/>
      <c r="AM586" s="85"/>
    </row>
    <row r="587" spans="1:39" ht="12.75" customHeight="1" x14ac:dyDescent="0.3">
      <c r="A587" s="71" t="s">
        <v>1770</v>
      </c>
      <c r="B587" s="72" t="s">
        <v>1771</v>
      </c>
      <c r="C587" s="72" t="s">
        <v>137</v>
      </c>
      <c r="D587" s="73" t="str">
        <f t="shared" si="53"/>
        <v>40</v>
      </c>
      <c r="E587" s="73" t="str">
        <f t="shared" si="54"/>
        <v>4001</v>
      </c>
      <c r="F587" s="72" t="s">
        <v>1796</v>
      </c>
      <c r="G587" s="72" t="s">
        <v>1812</v>
      </c>
      <c r="H587" s="72">
        <v>53</v>
      </c>
      <c r="I587" s="72" t="s">
        <v>1813</v>
      </c>
      <c r="J587" s="72" t="s">
        <v>1814</v>
      </c>
      <c r="K587" s="74">
        <v>10</v>
      </c>
      <c r="L587" s="75">
        <v>3</v>
      </c>
      <c r="M587" s="126" t="e">
        <v>#N/A</v>
      </c>
      <c r="N587" s="72" t="s">
        <v>1800</v>
      </c>
      <c r="O587" s="72" t="s">
        <v>72</v>
      </c>
      <c r="P587" s="74">
        <v>133915000</v>
      </c>
      <c r="Q587" s="75">
        <v>2</v>
      </c>
      <c r="R587" s="77">
        <v>44197</v>
      </c>
      <c r="S587" s="78">
        <v>12</v>
      </c>
      <c r="T587" s="71" t="s">
        <v>1801</v>
      </c>
      <c r="U587" s="79">
        <v>2</v>
      </c>
      <c r="V587" s="80">
        <v>2</v>
      </c>
      <c r="W587" s="80" t="s">
        <v>1815</v>
      </c>
      <c r="X587" s="81">
        <f t="shared" si="49"/>
        <v>1</v>
      </c>
      <c r="Y587" s="74">
        <v>0</v>
      </c>
      <c r="Z587" s="74">
        <v>99472620</v>
      </c>
      <c r="AA587" s="74">
        <v>99472620</v>
      </c>
      <c r="AB587" s="74">
        <v>0</v>
      </c>
      <c r="AC587" s="74">
        <v>0</v>
      </c>
      <c r="AD587" s="74">
        <v>99472620</v>
      </c>
      <c r="AE587" s="113">
        <v>99472620</v>
      </c>
      <c r="AF587" s="81">
        <f t="shared" si="50"/>
        <v>1</v>
      </c>
      <c r="AG587" s="159">
        <v>0</v>
      </c>
      <c r="AH587" s="159"/>
      <c r="AI587" s="159">
        <v>0</v>
      </c>
      <c r="AJ587" s="150">
        <f t="shared" si="52"/>
        <v>99472620</v>
      </c>
      <c r="AK587" s="81">
        <f t="shared" si="51"/>
        <v>1</v>
      </c>
      <c r="AL587" s="84"/>
      <c r="AM587" s="162"/>
    </row>
    <row r="588" spans="1:39" ht="12.75" customHeight="1" x14ac:dyDescent="0.3">
      <c r="A588" s="71" t="s">
        <v>1770</v>
      </c>
      <c r="B588" s="72" t="s">
        <v>1771</v>
      </c>
      <c r="C588" s="72" t="s">
        <v>137</v>
      </c>
      <c r="D588" s="73" t="str">
        <f t="shared" si="53"/>
        <v>40</v>
      </c>
      <c r="E588" s="73" t="str">
        <f t="shared" si="54"/>
        <v>4001</v>
      </c>
      <c r="F588" s="72" t="s">
        <v>1816</v>
      </c>
      <c r="G588" s="72" t="s">
        <v>1817</v>
      </c>
      <c r="H588" s="72">
        <v>54</v>
      </c>
      <c r="I588" s="72" t="s">
        <v>1818</v>
      </c>
      <c r="J588" s="72" t="s">
        <v>1819</v>
      </c>
      <c r="K588" s="74">
        <v>4000</v>
      </c>
      <c r="L588" s="75">
        <v>750</v>
      </c>
      <c r="M588" s="76">
        <v>4954</v>
      </c>
      <c r="N588" s="154" t="s">
        <v>1820</v>
      </c>
      <c r="O588" s="72" t="s">
        <v>72</v>
      </c>
      <c r="P588" s="74">
        <v>299000000</v>
      </c>
      <c r="Q588" s="75">
        <v>7</v>
      </c>
      <c r="R588" s="77">
        <v>44197</v>
      </c>
      <c r="S588" s="78">
        <v>12</v>
      </c>
      <c r="T588" s="71" t="s">
        <v>1777</v>
      </c>
      <c r="U588" s="79">
        <v>7</v>
      </c>
      <c r="V588" s="80">
        <v>7</v>
      </c>
      <c r="W588" s="80" t="s">
        <v>1821</v>
      </c>
      <c r="X588" s="81">
        <f t="shared" si="49"/>
        <v>1</v>
      </c>
      <c r="Y588" s="74">
        <v>0</v>
      </c>
      <c r="Z588" s="74">
        <v>1894000000</v>
      </c>
      <c r="AA588" s="74">
        <v>299000000</v>
      </c>
      <c r="AB588" s="74">
        <v>0</v>
      </c>
      <c r="AC588" s="74">
        <v>0</v>
      </c>
      <c r="AD588" s="74">
        <v>299000000</v>
      </c>
      <c r="AE588" s="113">
        <v>298518358</v>
      </c>
      <c r="AF588" s="81">
        <f t="shared" si="50"/>
        <v>0.99838915719063548</v>
      </c>
      <c r="AG588" s="159"/>
      <c r="AH588" s="159"/>
      <c r="AI588" s="159">
        <v>0</v>
      </c>
      <c r="AJ588" s="150">
        <f t="shared" si="52"/>
        <v>298518358</v>
      </c>
      <c r="AK588" s="81">
        <f t="shared" si="51"/>
        <v>0.99838915719063548</v>
      </c>
      <c r="AL588" s="84"/>
      <c r="AM588" s="85"/>
    </row>
    <row r="589" spans="1:39" ht="12.75" customHeight="1" x14ac:dyDescent="0.3">
      <c r="A589" s="71" t="s">
        <v>1770</v>
      </c>
      <c r="B589" s="72" t="s">
        <v>1771</v>
      </c>
      <c r="C589" s="72" t="s">
        <v>137</v>
      </c>
      <c r="D589" s="73" t="str">
        <f t="shared" si="53"/>
        <v>40</v>
      </c>
      <c r="E589" s="73" t="str">
        <f t="shared" si="54"/>
        <v>4001</v>
      </c>
      <c r="F589" s="72" t="s">
        <v>1816</v>
      </c>
      <c r="G589" s="72" t="s">
        <v>1817</v>
      </c>
      <c r="H589" s="72">
        <v>54</v>
      </c>
      <c r="I589" s="72" t="s">
        <v>1818</v>
      </c>
      <c r="J589" s="72" t="s">
        <v>1819</v>
      </c>
      <c r="K589" s="74">
        <v>4000</v>
      </c>
      <c r="L589" s="75">
        <v>750</v>
      </c>
      <c r="M589" s="76">
        <v>4954</v>
      </c>
      <c r="N589" s="154" t="s">
        <v>1822</v>
      </c>
      <c r="O589" s="72" t="s">
        <v>72</v>
      </c>
      <c r="P589" s="74">
        <v>1595000000</v>
      </c>
      <c r="Q589" s="75">
        <v>48</v>
      </c>
      <c r="R589" s="77">
        <v>44197</v>
      </c>
      <c r="S589" s="78">
        <v>12</v>
      </c>
      <c r="T589" s="71" t="s">
        <v>1777</v>
      </c>
      <c r="U589" s="79">
        <v>25</v>
      </c>
      <c r="V589" s="80">
        <v>58</v>
      </c>
      <c r="W589" s="80" t="s">
        <v>1823</v>
      </c>
      <c r="X589" s="81">
        <f t="shared" ref="X589:X652" si="55">V589/U589</f>
        <v>2.3199999999999998</v>
      </c>
      <c r="Y589" s="74">
        <v>0</v>
      </c>
      <c r="Z589" s="74">
        <v>1894000000</v>
      </c>
      <c r="AA589" s="74">
        <v>1595000000</v>
      </c>
      <c r="AB589" s="74">
        <v>0</v>
      </c>
      <c r="AC589" s="74">
        <v>0</v>
      </c>
      <c r="AD589" s="74">
        <v>1595000000</v>
      </c>
      <c r="AE589" s="113">
        <v>1594914077</v>
      </c>
      <c r="AF589" s="81">
        <f t="shared" si="50"/>
        <v>0.9999461297805643</v>
      </c>
      <c r="AG589" s="163">
        <v>1725136877</v>
      </c>
      <c r="AH589" s="159" t="s">
        <v>1824</v>
      </c>
      <c r="AI589" s="159">
        <v>0</v>
      </c>
      <c r="AJ589" s="150">
        <f t="shared" si="52"/>
        <v>3320050954</v>
      </c>
      <c r="AK589" s="81">
        <f t="shared" si="51"/>
        <v>2.0815366482758622</v>
      </c>
      <c r="AL589" s="84"/>
      <c r="AM589" s="85"/>
    </row>
    <row r="590" spans="1:39" ht="12.75" customHeight="1" x14ac:dyDescent="0.3">
      <c r="A590" s="71" t="s">
        <v>1770</v>
      </c>
      <c r="B590" s="72" t="s">
        <v>1771</v>
      </c>
      <c r="C590" s="72" t="s">
        <v>137</v>
      </c>
      <c r="D590" s="73" t="str">
        <f t="shared" si="53"/>
        <v>40</v>
      </c>
      <c r="E590" s="73" t="str">
        <f t="shared" si="54"/>
        <v>4001</v>
      </c>
      <c r="F590" s="72" t="s">
        <v>1816</v>
      </c>
      <c r="G590" s="72" t="s">
        <v>1825</v>
      </c>
      <c r="H590" s="72">
        <v>55</v>
      </c>
      <c r="I590" s="72" t="s">
        <v>1826</v>
      </c>
      <c r="J590" s="72" t="s">
        <v>1827</v>
      </c>
      <c r="K590" s="74">
        <v>300</v>
      </c>
      <c r="L590" s="75">
        <v>20</v>
      </c>
      <c r="M590" s="76">
        <v>17</v>
      </c>
      <c r="N590" s="154" t="s">
        <v>1828</v>
      </c>
      <c r="O590" s="72" t="s">
        <v>72</v>
      </c>
      <c r="P590" s="74">
        <v>726205000</v>
      </c>
      <c r="Q590" s="75">
        <v>100</v>
      </c>
      <c r="R590" s="77">
        <v>44197</v>
      </c>
      <c r="S590" s="78">
        <v>12</v>
      </c>
      <c r="T590" s="71" t="s">
        <v>1777</v>
      </c>
      <c r="U590" s="79">
        <v>17</v>
      </c>
      <c r="V590" s="80">
        <v>17</v>
      </c>
      <c r="W590" s="80" t="s">
        <v>1829</v>
      </c>
      <c r="X590" s="81">
        <f t="shared" si="55"/>
        <v>1</v>
      </c>
      <c r="Y590" s="74">
        <v>0</v>
      </c>
      <c r="Z590" s="74">
        <v>726205000</v>
      </c>
      <c r="AA590" s="74">
        <v>726205000</v>
      </c>
      <c r="AB590" s="74">
        <v>0</v>
      </c>
      <c r="AC590" s="74">
        <v>0</v>
      </c>
      <c r="AD590" s="74">
        <v>726205000</v>
      </c>
      <c r="AE590" s="113">
        <v>726205000</v>
      </c>
      <c r="AF590" s="81">
        <f t="shared" ref="AF590:AF653" si="56">AE590/AA590</f>
        <v>1</v>
      </c>
      <c r="AG590" s="163">
        <v>275670057</v>
      </c>
      <c r="AH590" s="159" t="s">
        <v>1830</v>
      </c>
      <c r="AI590" s="159">
        <v>0</v>
      </c>
      <c r="AJ590" s="150">
        <f t="shared" si="52"/>
        <v>1001875057</v>
      </c>
      <c r="AK590" s="81">
        <f t="shared" ref="AK590:AK653" si="57">AJ590/AD590</f>
        <v>1.3796036339601077</v>
      </c>
      <c r="AL590" s="84"/>
      <c r="AM590" s="85"/>
    </row>
    <row r="591" spans="1:39" ht="12.75" customHeight="1" x14ac:dyDescent="0.3">
      <c r="A591" s="71" t="s">
        <v>1770</v>
      </c>
      <c r="B591" s="72" t="s">
        <v>1771</v>
      </c>
      <c r="C591" s="72" t="s">
        <v>137</v>
      </c>
      <c r="D591" s="73" t="str">
        <f t="shared" si="53"/>
        <v>40</v>
      </c>
      <c r="E591" s="73" t="str">
        <f t="shared" si="54"/>
        <v>4001</v>
      </c>
      <c r="F591" s="72" t="s">
        <v>1796</v>
      </c>
      <c r="G591" s="72" t="s">
        <v>1831</v>
      </c>
      <c r="H591" s="72">
        <v>56</v>
      </c>
      <c r="I591" s="72" t="s">
        <v>1832</v>
      </c>
      <c r="J591" s="72" t="s">
        <v>1833</v>
      </c>
      <c r="K591" s="74">
        <v>10</v>
      </c>
      <c r="L591" s="75">
        <v>9</v>
      </c>
      <c r="M591" s="76">
        <v>9</v>
      </c>
      <c r="N591" s="72" t="s">
        <v>1834</v>
      </c>
      <c r="O591" s="72" t="s">
        <v>72</v>
      </c>
      <c r="P591" s="74">
        <v>140160000</v>
      </c>
      <c r="Q591" s="75">
        <v>4</v>
      </c>
      <c r="R591" s="77">
        <v>44197</v>
      </c>
      <c r="S591" s="78">
        <v>12</v>
      </c>
      <c r="T591" s="71" t="s">
        <v>1801</v>
      </c>
      <c r="U591" s="79">
        <v>4</v>
      </c>
      <c r="V591" s="80">
        <v>4</v>
      </c>
      <c r="W591" s="80" t="s">
        <v>1835</v>
      </c>
      <c r="X591" s="81">
        <f t="shared" si="55"/>
        <v>1</v>
      </c>
      <c r="Y591" s="74">
        <v>0</v>
      </c>
      <c r="Z591" s="74">
        <v>99559104</v>
      </c>
      <c r="AA591" s="74">
        <v>99559104</v>
      </c>
      <c r="AB591" s="74">
        <v>0</v>
      </c>
      <c r="AC591" s="74">
        <v>0</v>
      </c>
      <c r="AD591" s="74">
        <v>99559104</v>
      </c>
      <c r="AE591" s="113">
        <v>99559104</v>
      </c>
      <c r="AF591" s="81">
        <f t="shared" si="56"/>
        <v>1</v>
      </c>
      <c r="AG591" s="159">
        <v>0</v>
      </c>
      <c r="AH591" s="159"/>
      <c r="AI591" s="159">
        <v>0</v>
      </c>
      <c r="AJ591" s="150">
        <f t="shared" si="52"/>
        <v>99559104</v>
      </c>
      <c r="AK591" s="81">
        <f t="shared" si="57"/>
        <v>1</v>
      </c>
      <c r="AL591" s="84"/>
      <c r="AM591" s="85"/>
    </row>
    <row r="592" spans="1:39" ht="12.75" customHeight="1" x14ac:dyDescent="0.3">
      <c r="A592" s="71" t="s">
        <v>1770</v>
      </c>
      <c r="B592" s="72" t="s">
        <v>1771</v>
      </c>
      <c r="C592" s="72" t="s">
        <v>137</v>
      </c>
      <c r="D592" s="73" t="str">
        <f t="shared" si="53"/>
        <v>40</v>
      </c>
      <c r="E592" s="73" t="str">
        <f t="shared" si="54"/>
        <v>4001</v>
      </c>
      <c r="F592" s="72" t="s">
        <v>1803</v>
      </c>
      <c r="G592" s="72" t="s">
        <v>1831</v>
      </c>
      <c r="H592" s="72">
        <v>56</v>
      </c>
      <c r="I592" s="72" t="s">
        <v>1832</v>
      </c>
      <c r="J592" s="72" t="s">
        <v>1833</v>
      </c>
      <c r="K592" s="74">
        <v>10</v>
      </c>
      <c r="L592" s="75">
        <v>9</v>
      </c>
      <c r="M592" s="76">
        <v>9</v>
      </c>
      <c r="N592" s="72" t="s">
        <v>1834</v>
      </c>
      <c r="O592" s="72" t="s">
        <v>72</v>
      </c>
      <c r="P592" s="74">
        <v>140160000</v>
      </c>
      <c r="Q592" s="75">
        <v>3</v>
      </c>
      <c r="R592" s="77">
        <v>44197</v>
      </c>
      <c r="S592" s="78">
        <v>12</v>
      </c>
      <c r="T592" s="71" t="s">
        <v>1801</v>
      </c>
      <c r="U592" s="79">
        <v>2</v>
      </c>
      <c r="V592" s="80">
        <v>3</v>
      </c>
      <c r="W592" s="80" t="s">
        <v>1835</v>
      </c>
      <c r="X592" s="81">
        <f t="shared" si="55"/>
        <v>1.5</v>
      </c>
      <c r="Y592" s="74">
        <v>0</v>
      </c>
      <c r="Z592" s="74">
        <v>40600896</v>
      </c>
      <c r="AA592" s="74">
        <v>40600896</v>
      </c>
      <c r="AB592" s="74">
        <v>0</v>
      </c>
      <c r="AC592" s="74">
        <v>0</v>
      </c>
      <c r="AD592" s="74">
        <v>40600896</v>
      </c>
      <c r="AE592" s="113">
        <v>35054312</v>
      </c>
      <c r="AF592" s="81">
        <f t="shared" si="56"/>
        <v>0.86338764543521407</v>
      </c>
      <c r="AG592" s="159">
        <v>0</v>
      </c>
      <c r="AH592" s="159"/>
      <c r="AI592" s="159">
        <v>0</v>
      </c>
      <c r="AJ592" s="150">
        <f t="shared" si="52"/>
        <v>35054312</v>
      </c>
      <c r="AK592" s="81">
        <f t="shared" si="57"/>
        <v>0.86338764543521407</v>
      </c>
      <c r="AL592" s="84"/>
      <c r="AM592" s="85"/>
    </row>
    <row r="593" spans="1:39" ht="12.75" customHeight="1" x14ac:dyDescent="0.3">
      <c r="A593" s="71" t="s">
        <v>1770</v>
      </c>
      <c r="B593" s="72" t="s">
        <v>1771</v>
      </c>
      <c r="C593" s="72" t="s">
        <v>137</v>
      </c>
      <c r="D593" s="73" t="str">
        <f t="shared" si="53"/>
        <v>40</v>
      </c>
      <c r="E593" s="73" t="str">
        <f t="shared" si="54"/>
        <v>4001</v>
      </c>
      <c r="F593" s="72" t="s">
        <v>1836</v>
      </c>
      <c r="G593" s="72" t="s">
        <v>1837</v>
      </c>
      <c r="H593" s="72">
        <v>57</v>
      </c>
      <c r="I593" s="72" t="s">
        <v>1838</v>
      </c>
      <c r="J593" s="72" t="s">
        <v>1839</v>
      </c>
      <c r="K593" s="74">
        <v>120</v>
      </c>
      <c r="L593" s="75">
        <v>20</v>
      </c>
      <c r="M593" s="76">
        <v>17</v>
      </c>
      <c r="N593" s="154" t="s">
        <v>1840</v>
      </c>
      <c r="O593" s="72" t="s">
        <v>72</v>
      </c>
      <c r="P593" s="74">
        <v>153144879</v>
      </c>
      <c r="Q593" s="75">
        <v>32</v>
      </c>
      <c r="R593" s="77">
        <v>44197</v>
      </c>
      <c r="S593" s="78">
        <v>12</v>
      </c>
      <c r="T593" s="71" t="s">
        <v>1777</v>
      </c>
      <c r="U593" s="79">
        <v>1</v>
      </c>
      <c r="V593" s="80">
        <v>1</v>
      </c>
      <c r="W593" s="80" t="s">
        <v>1841</v>
      </c>
      <c r="X593" s="81">
        <f t="shared" si="55"/>
        <v>1</v>
      </c>
      <c r="Y593" s="74">
        <v>0</v>
      </c>
      <c r="Z593" s="74">
        <v>1000000000</v>
      </c>
      <c r="AA593" s="74">
        <v>153144879</v>
      </c>
      <c r="AB593" s="74">
        <v>0</v>
      </c>
      <c r="AC593" s="74">
        <v>0</v>
      </c>
      <c r="AD593" s="74">
        <v>153144879</v>
      </c>
      <c r="AE593" s="113">
        <v>153144879</v>
      </c>
      <c r="AF593" s="81">
        <f t="shared" si="56"/>
        <v>1</v>
      </c>
      <c r="AG593" s="159">
        <v>0</v>
      </c>
      <c r="AH593" s="159"/>
      <c r="AI593" s="159">
        <v>0</v>
      </c>
      <c r="AJ593" s="150">
        <f t="shared" si="52"/>
        <v>153144879</v>
      </c>
      <c r="AK593" s="81">
        <f t="shared" si="57"/>
        <v>1</v>
      </c>
      <c r="AL593" s="84"/>
      <c r="AM593" s="85"/>
    </row>
    <row r="594" spans="1:39" ht="12.75" customHeight="1" x14ac:dyDescent="0.3">
      <c r="A594" s="71" t="s">
        <v>1770</v>
      </c>
      <c r="B594" s="72" t="s">
        <v>1771</v>
      </c>
      <c r="C594" s="72" t="s">
        <v>137</v>
      </c>
      <c r="D594" s="73" t="str">
        <f t="shared" si="53"/>
        <v>40</v>
      </c>
      <c r="E594" s="73" t="str">
        <f t="shared" si="54"/>
        <v>4001</v>
      </c>
      <c r="F594" s="72" t="s">
        <v>1836</v>
      </c>
      <c r="G594" s="72" t="s">
        <v>1837</v>
      </c>
      <c r="H594" s="72">
        <v>57</v>
      </c>
      <c r="I594" s="72" t="s">
        <v>1838</v>
      </c>
      <c r="J594" s="72" t="s">
        <v>1839</v>
      </c>
      <c r="K594" s="74">
        <v>120</v>
      </c>
      <c r="L594" s="75">
        <v>20</v>
      </c>
      <c r="M594" s="76">
        <v>17</v>
      </c>
      <c r="N594" s="154" t="s">
        <v>1842</v>
      </c>
      <c r="O594" s="72" t="s">
        <v>72</v>
      </c>
      <c r="P594" s="74">
        <v>400000000</v>
      </c>
      <c r="Q594" s="75">
        <v>8</v>
      </c>
      <c r="R594" s="77">
        <v>44197</v>
      </c>
      <c r="S594" s="78">
        <v>12</v>
      </c>
      <c r="T594" s="71" t="s">
        <v>1777</v>
      </c>
      <c r="U594" s="79">
        <v>8</v>
      </c>
      <c r="V594" s="80">
        <v>8</v>
      </c>
      <c r="W594" s="80" t="s">
        <v>1843</v>
      </c>
      <c r="X594" s="81">
        <f t="shared" si="55"/>
        <v>1</v>
      </c>
      <c r="Y594" s="74">
        <v>0</v>
      </c>
      <c r="Z594" s="74">
        <v>1000000000</v>
      </c>
      <c r="AA594" s="74">
        <v>400000000</v>
      </c>
      <c r="AB594" s="74">
        <v>0</v>
      </c>
      <c r="AC594" s="74">
        <v>0</v>
      </c>
      <c r="AD594" s="74">
        <v>400000000</v>
      </c>
      <c r="AE594" s="113">
        <v>400000000</v>
      </c>
      <c r="AF594" s="81">
        <f t="shared" si="56"/>
        <v>1</v>
      </c>
      <c r="AG594" s="160">
        <v>281600579</v>
      </c>
      <c r="AH594" s="159" t="s">
        <v>1844</v>
      </c>
      <c r="AI594" s="159">
        <v>0</v>
      </c>
      <c r="AJ594" s="150">
        <f t="shared" si="52"/>
        <v>681600579</v>
      </c>
      <c r="AK594" s="81">
        <f t="shared" si="57"/>
        <v>1.7040014475</v>
      </c>
      <c r="AL594" s="84"/>
      <c r="AM594" s="85"/>
    </row>
    <row r="595" spans="1:39" ht="12.75" customHeight="1" x14ac:dyDescent="0.3">
      <c r="A595" s="71" t="s">
        <v>1770</v>
      </c>
      <c r="B595" s="72" t="s">
        <v>1771</v>
      </c>
      <c r="C595" s="72" t="s">
        <v>137</v>
      </c>
      <c r="D595" s="73" t="str">
        <f t="shared" si="53"/>
        <v>40</v>
      </c>
      <c r="E595" s="73" t="str">
        <f t="shared" si="54"/>
        <v>4001</v>
      </c>
      <c r="F595" s="72" t="s">
        <v>1836</v>
      </c>
      <c r="G595" s="72" t="s">
        <v>1837</v>
      </c>
      <c r="H595" s="72">
        <v>57</v>
      </c>
      <c r="I595" s="72" t="s">
        <v>1838</v>
      </c>
      <c r="J595" s="72" t="s">
        <v>1839</v>
      </c>
      <c r="K595" s="74">
        <v>120</v>
      </c>
      <c r="L595" s="75">
        <v>20</v>
      </c>
      <c r="M595" s="76">
        <v>17</v>
      </c>
      <c r="N595" s="154" t="s">
        <v>1845</v>
      </c>
      <c r="O595" s="72" t="s">
        <v>72</v>
      </c>
      <c r="P595" s="74">
        <v>446855121</v>
      </c>
      <c r="Q595" s="75">
        <v>9</v>
      </c>
      <c r="R595" s="77">
        <v>44197</v>
      </c>
      <c r="S595" s="78">
        <v>12</v>
      </c>
      <c r="T595" s="71" t="s">
        <v>1777</v>
      </c>
      <c r="U595" s="79">
        <v>9</v>
      </c>
      <c r="V595" s="80">
        <v>9</v>
      </c>
      <c r="W595" s="80" t="s">
        <v>1843</v>
      </c>
      <c r="X595" s="81">
        <f t="shared" si="55"/>
        <v>1</v>
      </c>
      <c r="Y595" s="74">
        <v>0</v>
      </c>
      <c r="Z595" s="74">
        <v>1000000000</v>
      </c>
      <c r="AA595" s="74">
        <v>446855121</v>
      </c>
      <c r="AB595" s="74">
        <v>0</v>
      </c>
      <c r="AC595" s="74">
        <v>0</v>
      </c>
      <c r="AD595" s="74">
        <v>446855121</v>
      </c>
      <c r="AE595" s="113">
        <v>433267622</v>
      </c>
      <c r="AF595" s="81">
        <f t="shared" si="56"/>
        <v>0.96959305519517591</v>
      </c>
      <c r="AG595" s="160">
        <v>280788296</v>
      </c>
      <c r="AH595" s="159" t="s">
        <v>1846</v>
      </c>
      <c r="AI595" s="159">
        <v>0</v>
      </c>
      <c r="AJ595" s="150">
        <f t="shared" si="52"/>
        <v>714055918</v>
      </c>
      <c r="AK595" s="81">
        <f t="shared" si="57"/>
        <v>1.5979584532947537</v>
      </c>
      <c r="AL595" s="84"/>
      <c r="AM595" s="85"/>
    </row>
    <row r="596" spans="1:39" ht="12.75" customHeight="1" x14ac:dyDescent="0.3">
      <c r="A596" s="71" t="s">
        <v>1770</v>
      </c>
      <c r="B596" s="72" t="s">
        <v>1771</v>
      </c>
      <c r="C596" s="72" t="s">
        <v>137</v>
      </c>
      <c r="D596" s="73" t="str">
        <f t="shared" si="53"/>
        <v>40</v>
      </c>
      <c r="E596" s="73" t="str">
        <f t="shared" si="54"/>
        <v>4001</v>
      </c>
      <c r="F596" s="72" t="s">
        <v>1816</v>
      </c>
      <c r="G596" s="72" t="s">
        <v>1847</v>
      </c>
      <c r="H596" s="72">
        <v>58</v>
      </c>
      <c r="I596" s="72" t="s">
        <v>1848</v>
      </c>
      <c r="J596" s="72" t="s">
        <v>1849</v>
      </c>
      <c r="K596" s="74">
        <v>5</v>
      </c>
      <c r="L596" s="75">
        <v>1</v>
      </c>
      <c r="M596" s="76">
        <v>1</v>
      </c>
      <c r="N596" s="154" t="s">
        <v>1850</v>
      </c>
      <c r="O596" s="72" t="s">
        <v>72</v>
      </c>
      <c r="P596" s="74">
        <v>110000000</v>
      </c>
      <c r="Q596" s="75">
        <v>1</v>
      </c>
      <c r="R596" s="77">
        <v>44197</v>
      </c>
      <c r="S596" s="78">
        <v>12</v>
      </c>
      <c r="T596" s="71" t="s">
        <v>1777</v>
      </c>
      <c r="U596" s="79">
        <v>1</v>
      </c>
      <c r="V596" s="80">
        <v>1</v>
      </c>
      <c r="W596" s="80" t="s">
        <v>1851</v>
      </c>
      <c r="X596" s="81">
        <f t="shared" si="55"/>
        <v>1</v>
      </c>
      <c r="Y596" s="74">
        <v>0</v>
      </c>
      <c r="Z596" s="74">
        <v>200000000</v>
      </c>
      <c r="AA596" s="74">
        <v>110000000</v>
      </c>
      <c r="AB596" s="74">
        <v>0</v>
      </c>
      <c r="AC596" s="74">
        <v>0</v>
      </c>
      <c r="AD596" s="74">
        <v>110000000</v>
      </c>
      <c r="AE596" s="113">
        <v>109380908</v>
      </c>
      <c r="AF596" s="81">
        <f t="shared" si="56"/>
        <v>0.99437189090909095</v>
      </c>
      <c r="AG596" s="159">
        <v>0</v>
      </c>
      <c r="AH596" s="159"/>
      <c r="AI596" s="159">
        <v>0</v>
      </c>
      <c r="AJ596" s="150">
        <f t="shared" si="52"/>
        <v>109380908</v>
      </c>
      <c r="AK596" s="81">
        <f t="shared" si="57"/>
        <v>0.99437189090909095</v>
      </c>
      <c r="AL596" s="84"/>
      <c r="AM596" s="85"/>
    </row>
    <row r="597" spans="1:39" ht="12.75" customHeight="1" x14ac:dyDescent="0.3">
      <c r="A597" s="71" t="s">
        <v>1770</v>
      </c>
      <c r="B597" s="72" t="s">
        <v>1771</v>
      </c>
      <c r="C597" s="72" t="s">
        <v>137</v>
      </c>
      <c r="D597" s="73" t="str">
        <f t="shared" si="53"/>
        <v>40</v>
      </c>
      <c r="E597" s="73" t="str">
        <f t="shared" si="54"/>
        <v>4001</v>
      </c>
      <c r="F597" s="72" t="s">
        <v>1816</v>
      </c>
      <c r="G597" s="72" t="s">
        <v>1847</v>
      </c>
      <c r="H597" s="72">
        <v>58</v>
      </c>
      <c r="I597" s="72" t="s">
        <v>1848</v>
      </c>
      <c r="J597" s="72" t="s">
        <v>1849</v>
      </c>
      <c r="K597" s="74">
        <v>5</v>
      </c>
      <c r="L597" s="75">
        <v>1</v>
      </c>
      <c r="M597" s="76">
        <v>1</v>
      </c>
      <c r="N597" s="154" t="s">
        <v>1852</v>
      </c>
      <c r="O597" s="72" t="s">
        <v>72</v>
      </c>
      <c r="P597" s="74">
        <v>90000000</v>
      </c>
      <c r="Q597" s="75">
        <v>1</v>
      </c>
      <c r="R597" s="77">
        <v>44197</v>
      </c>
      <c r="S597" s="78">
        <v>12</v>
      </c>
      <c r="T597" s="71" t="s">
        <v>1777</v>
      </c>
      <c r="U597" s="79">
        <v>1</v>
      </c>
      <c r="V597" s="80">
        <v>0</v>
      </c>
      <c r="W597" s="158" t="s">
        <v>1778</v>
      </c>
      <c r="X597" s="81">
        <f t="shared" si="55"/>
        <v>0</v>
      </c>
      <c r="Y597" s="74">
        <v>0</v>
      </c>
      <c r="Z597" s="74">
        <v>200000000</v>
      </c>
      <c r="AA597" s="74">
        <v>90000000</v>
      </c>
      <c r="AB597" s="74">
        <v>0</v>
      </c>
      <c r="AC597" s="74">
        <v>0</v>
      </c>
      <c r="AD597" s="74">
        <v>90000000</v>
      </c>
      <c r="AE597" s="113">
        <v>0</v>
      </c>
      <c r="AF597" s="81">
        <f t="shared" si="56"/>
        <v>0</v>
      </c>
      <c r="AG597" s="159">
        <v>0</v>
      </c>
      <c r="AH597" s="159"/>
      <c r="AI597" s="159">
        <v>0</v>
      </c>
      <c r="AJ597" s="150">
        <f t="shared" si="52"/>
        <v>0</v>
      </c>
      <c r="AK597" s="81">
        <f t="shared" si="57"/>
        <v>0</v>
      </c>
      <c r="AL597" s="84"/>
      <c r="AM597" s="85"/>
    </row>
    <row r="598" spans="1:39" ht="12.75" customHeight="1" x14ac:dyDescent="0.3">
      <c r="A598" s="71" t="s">
        <v>1770</v>
      </c>
      <c r="B598" s="72" t="s">
        <v>1771</v>
      </c>
      <c r="C598" s="72" t="s">
        <v>137</v>
      </c>
      <c r="D598" s="73" t="str">
        <f t="shared" si="53"/>
        <v>40</v>
      </c>
      <c r="E598" s="73" t="str">
        <f t="shared" si="54"/>
        <v>4001</v>
      </c>
      <c r="F598" s="72" t="s">
        <v>1796</v>
      </c>
      <c r="G598" s="72" t="s">
        <v>1853</v>
      </c>
      <c r="H598" s="72">
        <v>59</v>
      </c>
      <c r="I598" s="72" t="s">
        <v>1854</v>
      </c>
      <c r="J598" s="72" t="s">
        <v>1855</v>
      </c>
      <c r="K598" s="74">
        <v>100</v>
      </c>
      <c r="L598" s="75">
        <v>25</v>
      </c>
      <c r="M598" s="76">
        <v>25</v>
      </c>
      <c r="N598" s="72" t="s">
        <v>1856</v>
      </c>
      <c r="O598" s="72" t="s">
        <v>72</v>
      </c>
      <c r="P598" s="74">
        <v>1253940000</v>
      </c>
      <c r="Q598" s="75">
        <v>20</v>
      </c>
      <c r="R598" s="77">
        <v>44197</v>
      </c>
      <c r="S598" s="78">
        <v>12</v>
      </c>
      <c r="T598" s="71" t="s">
        <v>1801</v>
      </c>
      <c r="U598" s="79">
        <v>20</v>
      </c>
      <c r="V598" s="80">
        <v>30</v>
      </c>
      <c r="W598" s="80" t="s">
        <v>1857</v>
      </c>
      <c r="X598" s="81">
        <f t="shared" si="55"/>
        <v>1.5</v>
      </c>
      <c r="Y598" s="74">
        <v>0</v>
      </c>
      <c r="Z598" s="74">
        <v>1196806220</v>
      </c>
      <c r="AA598" s="74">
        <v>1196806220</v>
      </c>
      <c r="AB598" s="74">
        <v>0</v>
      </c>
      <c r="AC598" s="74">
        <v>0</v>
      </c>
      <c r="AD598" s="74">
        <v>1196806220</v>
      </c>
      <c r="AE598" s="113">
        <v>1195206220</v>
      </c>
      <c r="AF598" s="81">
        <f t="shared" si="56"/>
        <v>0.99866310855236029</v>
      </c>
      <c r="AG598" s="159">
        <v>0</v>
      </c>
      <c r="AH598" s="159"/>
      <c r="AI598" s="159">
        <v>0</v>
      </c>
      <c r="AJ598" s="150">
        <f t="shared" si="52"/>
        <v>1195206220</v>
      </c>
      <c r="AK598" s="81">
        <f t="shared" si="57"/>
        <v>0.99866310855236029</v>
      </c>
      <c r="AL598" s="84"/>
      <c r="AM598" s="85"/>
    </row>
    <row r="599" spans="1:39" ht="12.75" customHeight="1" x14ac:dyDescent="0.3">
      <c r="A599" s="71" t="s">
        <v>1770</v>
      </c>
      <c r="B599" s="72" t="s">
        <v>1771</v>
      </c>
      <c r="C599" s="72" t="s">
        <v>137</v>
      </c>
      <c r="D599" s="73" t="str">
        <f t="shared" si="53"/>
        <v>40</v>
      </c>
      <c r="E599" s="73" t="str">
        <f t="shared" si="54"/>
        <v>4001</v>
      </c>
      <c r="F599" s="72" t="s">
        <v>1803</v>
      </c>
      <c r="G599" s="72" t="s">
        <v>1858</v>
      </c>
      <c r="H599" s="72">
        <v>59</v>
      </c>
      <c r="I599" s="72" t="s">
        <v>1854</v>
      </c>
      <c r="J599" s="72" t="s">
        <v>1855</v>
      </c>
      <c r="K599" s="74">
        <v>100</v>
      </c>
      <c r="L599" s="75">
        <v>25</v>
      </c>
      <c r="M599" s="76">
        <v>25</v>
      </c>
      <c r="N599" s="72" t="s">
        <v>1859</v>
      </c>
      <c r="O599" s="72" t="s">
        <v>72</v>
      </c>
      <c r="P599" s="74">
        <v>100000000</v>
      </c>
      <c r="Q599" s="75">
        <v>1</v>
      </c>
      <c r="R599" s="77">
        <v>44197</v>
      </c>
      <c r="S599" s="78">
        <v>12</v>
      </c>
      <c r="T599" s="71" t="s">
        <v>1777</v>
      </c>
      <c r="U599" s="79">
        <v>1</v>
      </c>
      <c r="V599" s="80">
        <v>2</v>
      </c>
      <c r="W599" s="80" t="s">
        <v>1857</v>
      </c>
      <c r="X599" s="81">
        <f t="shared" si="55"/>
        <v>2</v>
      </c>
      <c r="Y599" s="74">
        <v>0</v>
      </c>
      <c r="Z599" s="74">
        <v>100000000</v>
      </c>
      <c r="AA599" s="74">
        <v>100000000</v>
      </c>
      <c r="AB599" s="74">
        <v>0</v>
      </c>
      <c r="AC599" s="74">
        <v>0</v>
      </c>
      <c r="AD599" s="74">
        <v>100000000</v>
      </c>
      <c r="AE599" s="113">
        <v>34415088</v>
      </c>
      <c r="AF599" s="81">
        <f t="shared" si="56"/>
        <v>0.34415087999999999</v>
      </c>
      <c r="AG599" s="159">
        <v>0</v>
      </c>
      <c r="AH599" s="159"/>
      <c r="AI599" s="159">
        <v>0</v>
      </c>
      <c r="AJ599" s="150">
        <f t="shared" si="52"/>
        <v>34415088</v>
      </c>
      <c r="AK599" s="81">
        <f t="shared" si="57"/>
        <v>0.34415087999999999</v>
      </c>
      <c r="AL599" s="84"/>
      <c r="AM599" s="85"/>
    </row>
    <row r="600" spans="1:39" ht="12.75" customHeight="1" x14ac:dyDescent="0.3">
      <c r="A600" s="71" t="s">
        <v>1770</v>
      </c>
      <c r="B600" s="72" t="s">
        <v>1771</v>
      </c>
      <c r="C600" s="72" t="s">
        <v>137</v>
      </c>
      <c r="D600" s="73" t="str">
        <f t="shared" si="53"/>
        <v>40</v>
      </c>
      <c r="E600" s="73" t="str">
        <f t="shared" si="54"/>
        <v>4001</v>
      </c>
      <c r="F600" s="72" t="s">
        <v>1803</v>
      </c>
      <c r="G600" s="72" t="s">
        <v>1847</v>
      </c>
      <c r="H600" s="72">
        <v>59</v>
      </c>
      <c r="I600" s="72" t="s">
        <v>1854</v>
      </c>
      <c r="J600" s="72" t="s">
        <v>1855</v>
      </c>
      <c r="K600" s="74">
        <v>100</v>
      </c>
      <c r="L600" s="75">
        <v>25</v>
      </c>
      <c r="M600" s="76">
        <v>25</v>
      </c>
      <c r="N600" s="72" t="s">
        <v>1856</v>
      </c>
      <c r="O600" s="72" t="s">
        <v>72</v>
      </c>
      <c r="P600" s="74">
        <v>1406727570</v>
      </c>
      <c r="Q600" s="75">
        <v>50</v>
      </c>
      <c r="R600" s="77">
        <v>44197</v>
      </c>
      <c r="S600" s="78">
        <v>12</v>
      </c>
      <c r="T600" s="71" t="s">
        <v>1801</v>
      </c>
      <c r="U600" s="79">
        <v>4</v>
      </c>
      <c r="V600" s="80">
        <v>6</v>
      </c>
      <c r="W600" s="80" t="s">
        <v>1857</v>
      </c>
      <c r="X600" s="81">
        <f t="shared" si="55"/>
        <v>1.5</v>
      </c>
      <c r="Y600" s="74">
        <v>0</v>
      </c>
      <c r="Z600" s="74">
        <v>209921350</v>
      </c>
      <c r="AA600" s="74">
        <v>209921350</v>
      </c>
      <c r="AB600" s="74">
        <v>0</v>
      </c>
      <c r="AC600" s="74">
        <v>0</v>
      </c>
      <c r="AD600" s="74">
        <v>209921350</v>
      </c>
      <c r="AE600" s="113">
        <v>193023129</v>
      </c>
      <c r="AF600" s="81">
        <f t="shared" si="56"/>
        <v>0.91950213258441793</v>
      </c>
      <c r="AG600" s="159">
        <v>0</v>
      </c>
      <c r="AH600" s="159"/>
      <c r="AI600" s="159">
        <v>0</v>
      </c>
      <c r="AJ600" s="150">
        <f t="shared" si="52"/>
        <v>193023129</v>
      </c>
      <c r="AK600" s="81">
        <f t="shared" si="57"/>
        <v>0.91950213258441793</v>
      </c>
      <c r="AL600" s="84"/>
      <c r="AM600" s="85"/>
    </row>
    <row r="601" spans="1:39" ht="12.75" customHeight="1" x14ac:dyDescent="0.3">
      <c r="A601" s="71" t="s">
        <v>1770</v>
      </c>
      <c r="B601" s="72" t="s">
        <v>1771</v>
      </c>
      <c r="C601" s="72" t="s">
        <v>137</v>
      </c>
      <c r="D601" s="73" t="str">
        <f t="shared" si="53"/>
        <v>40</v>
      </c>
      <c r="E601" s="73" t="str">
        <f t="shared" si="54"/>
        <v>4001</v>
      </c>
      <c r="F601" s="72" t="s">
        <v>1803</v>
      </c>
      <c r="G601" s="72" t="s">
        <v>1860</v>
      </c>
      <c r="H601" s="72">
        <v>59</v>
      </c>
      <c r="I601" s="72" t="s">
        <v>1854</v>
      </c>
      <c r="J601" s="72" t="s">
        <v>1855</v>
      </c>
      <c r="K601" s="74">
        <v>100</v>
      </c>
      <c r="L601" s="75">
        <v>25</v>
      </c>
      <c r="M601" s="76">
        <v>25</v>
      </c>
      <c r="N601" s="72" t="s">
        <v>1861</v>
      </c>
      <c r="O601" s="72" t="s">
        <v>72</v>
      </c>
      <c r="P601" s="74">
        <v>70000000</v>
      </c>
      <c r="Q601" s="75">
        <v>1</v>
      </c>
      <c r="R601" s="77">
        <v>44197</v>
      </c>
      <c r="S601" s="78">
        <v>12</v>
      </c>
      <c r="T601" s="71" t="s">
        <v>1801</v>
      </c>
      <c r="U601" s="79">
        <v>1</v>
      </c>
      <c r="V601" s="80">
        <v>0</v>
      </c>
      <c r="W601" s="158" t="s">
        <v>1778</v>
      </c>
      <c r="X601" s="81">
        <f t="shared" si="55"/>
        <v>0</v>
      </c>
      <c r="Y601" s="74">
        <v>0</v>
      </c>
      <c r="Z601" s="74">
        <v>100000000</v>
      </c>
      <c r="AA601" s="74">
        <v>70000000</v>
      </c>
      <c r="AB601" s="74">
        <v>0</v>
      </c>
      <c r="AC601" s="74">
        <v>0</v>
      </c>
      <c r="AD601" s="74">
        <v>70000000</v>
      </c>
      <c r="AE601" s="113">
        <v>0</v>
      </c>
      <c r="AF601" s="81">
        <f t="shared" si="56"/>
        <v>0</v>
      </c>
      <c r="AG601" s="159">
        <v>0</v>
      </c>
      <c r="AH601" s="159"/>
      <c r="AI601" s="159">
        <v>0</v>
      </c>
      <c r="AJ601" s="150">
        <f t="shared" si="52"/>
        <v>0</v>
      </c>
      <c r="AK601" s="81">
        <f t="shared" si="57"/>
        <v>0</v>
      </c>
      <c r="AL601" s="84"/>
      <c r="AM601" s="85"/>
    </row>
    <row r="602" spans="1:39" ht="12.75" customHeight="1" x14ac:dyDescent="0.3">
      <c r="A602" s="71" t="s">
        <v>1770</v>
      </c>
      <c r="B602" s="72" t="s">
        <v>1771</v>
      </c>
      <c r="C602" s="72" t="s">
        <v>137</v>
      </c>
      <c r="D602" s="73" t="str">
        <f t="shared" si="53"/>
        <v>40</v>
      </c>
      <c r="E602" s="73" t="str">
        <f t="shared" si="54"/>
        <v>4001</v>
      </c>
      <c r="F602" s="72" t="s">
        <v>1803</v>
      </c>
      <c r="G602" s="72" t="s">
        <v>1860</v>
      </c>
      <c r="H602" s="72">
        <v>59</v>
      </c>
      <c r="I602" s="72" t="s">
        <v>1854</v>
      </c>
      <c r="J602" s="72" t="s">
        <v>1855</v>
      </c>
      <c r="K602" s="74">
        <v>100</v>
      </c>
      <c r="L602" s="75">
        <v>25</v>
      </c>
      <c r="M602" s="76">
        <v>25</v>
      </c>
      <c r="N602" s="72" t="s">
        <v>1862</v>
      </c>
      <c r="O602" s="72" t="s">
        <v>72</v>
      </c>
      <c r="P602" s="74">
        <v>30000000</v>
      </c>
      <c r="Q602" s="75">
        <v>1</v>
      </c>
      <c r="R602" s="77">
        <v>44197</v>
      </c>
      <c r="S602" s="78">
        <v>12</v>
      </c>
      <c r="T602" s="71" t="s">
        <v>1777</v>
      </c>
      <c r="U602" s="79">
        <v>1</v>
      </c>
      <c r="V602" s="80">
        <v>0</v>
      </c>
      <c r="W602" s="158" t="s">
        <v>1778</v>
      </c>
      <c r="X602" s="81">
        <f t="shared" si="55"/>
        <v>0</v>
      </c>
      <c r="Y602" s="74">
        <v>0</v>
      </c>
      <c r="Z602" s="74">
        <v>100000000</v>
      </c>
      <c r="AA602" s="74">
        <v>30000000</v>
      </c>
      <c r="AB602" s="74">
        <v>0</v>
      </c>
      <c r="AC602" s="74">
        <v>0</v>
      </c>
      <c r="AD602" s="74">
        <v>30000000</v>
      </c>
      <c r="AE602" s="113">
        <v>0</v>
      </c>
      <c r="AF602" s="81">
        <f t="shared" si="56"/>
        <v>0</v>
      </c>
      <c r="AG602" s="159">
        <v>0</v>
      </c>
      <c r="AH602" s="159"/>
      <c r="AI602" s="159">
        <v>0</v>
      </c>
      <c r="AJ602" s="150">
        <f t="shared" si="52"/>
        <v>0</v>
      </c>
      <c r="AK602" s="81">
        <f t="shared" si="57"/>
        <v>0</v>
      </c>
      <c r="AL602" s="84"/>
      <c r="AM602" s="85"/>
    </row>
    <row r="603" spans="1:39" ht="12.75" customHeight="1" x14ac:dyDescent="0.3">
      <c r="A603" s="71" t="s">
        <v>1770</v>
      </c>
      <c r="B603" s="72" t="s">
        <v>1771</v>
      </c>
      <c r="C603" s="72" t="s">
        <v>209</v>
      </c>
      <c r="D603" s="73" t="str">
        <f t="shared" si="53"/>
        <v>40</v>
      </c>
      <c r="E603" s="73" t="str">
        <f t="shared" si="54"/>
        <v>4002</v>
      </c>
      <c r="F603" s="72" t="s">
        <v>1863</v>
      </c>
      <c r="G603" s="72" t="s">
        <v>1864</v>
      </c>
      <c r="H603" s="72">
        <v>363</v>
      </c>
      <c r="I603" s="72" t="s">
        <v>1865</v>
      </c>
      <c r="J603" s="72" t="s">
        <v>1866</v>
      </c>
      <c r="K603" s="74">
        <v>2</v>
      </c>
      <c r="L603" s="75">
        <v>1</v>
      </c>
      <c r="M603" s="76">
        <v>2</v>
      </c>
      <c r="N603" s="154" t="s">
        <v>1792</v>
      </c>
      <c r="O603" s="72" t="s">
        <v>1793</v>
      </c>
      <c r="P603" s="74">
        <v>300000000</v>
      </c>
      <c r="Q603" s="75">
        <v>500</v>
      </c>
      <c r="R603" s="77">
        <v>44197</v>
      </c>
      <c r="S603" s="78">
        <v>12</v>
      </c>
      <c r="T603" s="71" t="s">
        <v>1777</v>
      </c>
      <c r="U603" s="79">
        <v>500</v>
      </c>
      <c r="V603" s="80">
        <v>500</v>
      </c>
      <c r="W603" s="80" t="s">
        <v>1867</v>
      </c>
      <c r="X603" s="81">
        <f t="shared" si="55"/>
        <v>1</v>
      </c>
      <c r="Y603" s="74">
        <v>0</v>
      </c>
      <c r="Z603" s="74">
        <v>550000000</v>
      </c>
      <c r="AA603" s="74">
        <v>300000000</v>
      </c>
      <c r="AB603" s="74">
        <v>0</v>
      </c>
      <c r="AC603" s="74">
        <v>0</v>
      </c>
      <c r="AD603" s="74">
        <v>300000000</v>
      </c>
      <c r="AE603" s="113">
        <v>300000000</v>
      </c>
      <c r="AF603" s="81">
        <f t="shared" si="56"/>
        <v>1</v>
      </c>
      <c r="AG603" s="163">
        <v>19996909</v>
      </c>
      <c r="AH603" s="159" t="s">
        <v>1868</v>
      </c>
      <c r="AI603" s="159">
        <v>0</v>
      </c>
      <c r="AJ603" s="150">
        <f t="shared" si="52"/>
        <v>319996909</v>
      </c>
      <c r="AK603" s="81">
        <f t="shared" si="57"/>
        <v>1.0666563633333332</v>
      </c>
      <c r="AL603" s="84"/>
      <c r="AM603" s="85"/>
    </row>
    <row r="604" spans="1:39" ht="12.75" customHeight="1" x14ac:dyDescent="0.3">
      <c r="A604" s="71" t="s">
        <v>1770</v>
      </c>
      <c r="B604" s="72" t="s">
        <v>1771</v>
      </c>
      <c r="C604" s="72" t="s">
        <v>209</v>
      </c>
      <c r="D604" s="73" t="str">
        <f t="shared" si="53"/>
        <v>40</v>
      </c>
      <c r="E604" s="73" t="str">
        <f t="shared" si="54"/>
        <v>4002</v>
      </c>
      <c r="F604" s="72" t="s">
        <v>1863</v>
      </c>
      <c r="G604" s="72" t="s">
        <v>1864</v>
      </c>
      <c r="H604" s="72">
        <v>363</v>
      </c>
      <c r="I604" s="72" t="s">
        <v>1865</v>
      </c>
      <c r="J604" s="72" t="s">
        <v>1866</v>
      </c>
      <c r="K604" s="74">
        <v>2</v>
      </c>
      <c r="L604" s="75">
        <v>1</v>
      </c>
      <c r="M604" s="76">
        <v>2</v>
      </c>
      <c r="N604" s="154" t="s">
        <v>854</v>
      </c>
      <c r="O604" s="72" t="s">
        <v>72</v>
      </c>
      <c r="P604" s="74">
        <v>250000000</v>
      </c>
      <c r="Q604" s="75">
        <v>1</v>
      </c>
      <c r="R604" s="77">
        <v>44197</v>
      </c>
      <c r="S604" s="78">
        <v>12</v>
      </c>
      <c r="T604" s="71" t="s">
        <v>1777</v>
      </c>
      <c r="U604" s="79">
        <v>1</v>
      </c>
      <c r="V604" s="80">
        <v>0</v>
      </c>
      <c r="W604" s="80"/>
      <c r="X604" s="81">
        <f t="shared" si="55"/>
        <v>0</v>
      </c>
      <c r="Y604" s="74">
        <v>0</v>
      </c>
      <c r="Z604" s="74">
        <v>550000000</v>
      </c>
      <c r="AA604" s="74">
        <v>250000000</v>
      </c>
      <c r="AB604" s="74">
        <v>0</v>
      </c>
      <c r="AC604" s="74">
        <v>0</v>
      </c>
      <c r="AD604" s="74">
        <v>250000000</v>
      </c>
      <c r="AE604" s="113">
        <v>87888054</v>
      </c>
      <c r="AF604" s="81">
        <f t="shared" si="56"/>
        <v>0.35155221599999997</v>
      </c>
      <c r="AG604" s="159"/>
      <c r="AH604" s="159"/>
      <c r="AI604" s="159">
        <v>0</v>
      </c>
      <c r="AJ604" s="150">
        <f t="shared" si="52"/>
        <v>87888054</v>
      </c>
      <c r="AK604" s="81">
        <f t="shared" si="57"/>
        <v>0.35155221599999997</v>
      </c>
      <c r="AL604" s="84"/>
      <c r="AM604" s="162" t="s">
        <v>1869</v>
      </c>
    </row>
    <row r="605" spans="1:39" ht="12.75" customHeight="1" x14ac:dyDescent="0.3">
      <c r="A605" s="71" t="s">
        <v>1870</v>
      </c>
      <c r="B605" s="72" t="s">
        <v>1871</v>
      </c>
      <c r="C605" s="72" t="s">
        <v>763</v>
      </c>
      <c r="D605" s="73" t="str">
        <f t="shared" si="53"/>
        <v>21</v>
      </c>
      <c r="E605" s="73" t="str">
        <f t="shared" si="54"/>
        <v>2104</v>
      </c>
      <c r="F605" s="72" t="s">
        <v>1872</v>
      </c>
      <c r="G605" s="72" t="s">
        <v>1873</v>
      </c>
      <c r="H605" s="72">
        <v>199</v>
      </c>
      <c r="I605" s="72" t="s">
        <v>1874</v>
      </c>
      <c r="J605" s="72" t="s">
        <v>1875</v>
      </c>
      <c r="K605" s="74">
        <v>700</v>
      </c>
      <c r="L605" s="75">
        <v>233</v>
      </c>
      <c r="M605" s="76">
        <v>244</v>
      </c>
      <c r="N605" s="72" t="s">
        <v>1876</v>
      </c>
      <c r="O605" s="72" t="s">
        <v>703</v>
      </c>
      <c r="P605" s="74">
        <v>154000000</v>
      </c>
      <c r="Q605" s="75">
        <v>6</v>
      </c>
      <c r="R605" s="77">
        <v>44197</v>
      </c>
      <c r="S605" s="78">
        <v>12</v>
      </c>
      <c r="T605" s="71" t="s">
        <v>129</v>
      </c>
      <c r="U605" s="79">
        <v>6</v>
      </c>
      <c r="V605" s="80">
        <v>6</v>
      </c>
      <c r="W605" s="80" t="s">
        <v>1877</v>
      </c>
      <c r="X605" s="81">
        <f t="shared" si="55"/>
        <v>1</v>
      </c>
      <c r="Y605" s="74">
        <v>0</v>
      </c>
      <c r="Z605" s="74">
        <v>327000000</v>
      </c>
      <c r="AA605" s="74">
        <v>154000000</v>
      </c>
      <c r="AB605" s="74">
        <v>0</v>
      </c>
      <c r="AC605" s="74">
        <v>0</v>
      </c>
      <c r="AD605" s="74">
        <v>154000000</v>
      </c>
      <c r="AE605" s="113">
        <v>154000000</v>
      </c>
      <c r="AF605" s="81">
        <f t="shared" si="56"/>
        <v>1</v>
      </c>
      <c r="AG605" s="82"/>
      <c r="AH605" s="82"/>
      <c r="AI605" s="82"/>
      <c r="AJ605" s="83">
        <f t="shared" si="52"/>
        <v>154000000</v>
      </c>
      <c r="AK605" s="81">
        <f t="shared" si="57"/>
        <v>1</v>
      </c>
      <c r="AL605" s="84"/>
      <c r="AM605" s="85"/>
    </row>
    <row r="606" spans="1:39" ht="12.75" customHeight="1" x14ac:dyDescent="0.3">
      <c r="A606" s="71" t="s">
        <v>1870</v>
      </c>
      <c r="B606" s="72" t="s">
        <v>1871</v>
      </c>
      <c r="C606" s="72" t="s">
        <v>763</v>
      </c>
      <c r="D606" s="73" t="str">
        <f t="shared" si="53"/>
        <v>21</v>
      </c>
      <c r="E606" s="73" t="str">
        <f t="shared" si="54"/>
        <v>2104</v>
      </c>
      <c r="F606" s="72" t="s">
        <v>1872</v>
      </c>
      <c r="G606" s="72" t="s">
        <v>1873</v>
      </c>
      <c r="H606" s="72">
        <v>199</v>
      </c>
      <c r="I606" s="72" t="s">
        <v>1874</v>
      </c>
      <c r="J606" s="72" t="s">
        <v>1875</v>
      </c>
      <c r="K606" s="74">
        <v>700</v>
      </c>
      <c r="L606" s="75">
        <v>233</v>
      </c>
      <c r="M606" s="76">
        <v>244</v>
      </c>
      <c r="N606" s="72" t="s">
        <v>1878</v>
      </c>
      <c r="O606" s="72" t="s">
        <v>703</v>
      </c>
      <c r="P606" s="74">
        <v>173000000</v>
      </c>
      <c r="Q606" s="75">
        <v>6</v>
      </c>
      <c r="R606" s="77">
        <v>44197</v>
      </c>
      <c r="S606" s="78">
        <v>12</v>
      </c>
      <c r="T606" s="71" t="s">
        <v>129</v>
      </c>
      <c r="U606" s="79">
        <v>6</v>
      </c>
      <c r="V606" s="80">
        <v>6</v>
      </c>
      <c r="W606" s="80" t="s">
        <v>1877</v>
      </c>
      <c r="X606" s="81">
        <f t="shared" si="55"/>
        <v>1</v>
      </c>
      <c r="Y606" s="74">
        <v>0</v>
      </c>
      <c r="Z606" s="74">
        <v>327000000</v>
      </c>
      <c r="AA606" s="74">
        <v>173000000</v>
      </c>
      <c r="AB606" s="74">
        <v>0</v>
      </c>
      <c r="AC606" s="74">
        <v>0</v>
      </c>
      <c r="AD606" s="74">
        <v>173000000</v>
      </c>
      <c r="AE606" s="113">
        <v>173000000</v>
      </c>
      <c r="AF606" s="81">
        <f t="shared" si="56"/>
        <v>1</v>
      </c>
      <c r="AG606" s="82"/>
      <c r="AH606" s="82"/>
      <c r="AI606" s="82"/>
      <c r="AJ606" s="83">
        <f t="shared" si="52"/>
        <v>173000000</v>
      </c>
      <c r="AK606" s="81">
        <f t="shared" si="57"/>
        <v>1</v>
      </c>
      <c r="AL606" s="84"/>
      <c r="AM606" s="85"/>
    </row>
    <row r="607" spans="1:39" ht="12.75" customHeight="1" x14ac:dyDescent="0.3">
      <c r="A607" s="71" t="s">
        <v>1870</v>
      </c>
      <c r="B607" s="72" t="s">
        <v>1871</v>
      </c>
      <c r="C607" s="72" t="s">
        <v>763</v>
      </c>
      <c r="D607" s="73" t="str">
        <f t="shared" si="53"/>
        <v>21</v>
      </c>
      <c r="E607" s="73" t="str">
        <f t="shared" si="54"/>
        <v>2104</v>
      </c>
      <c r="F607" s="72" t="s">
        <v>1872</v>
      </c>
      <c r="G607" s="72" t="s">
        <v>1879</v>
      </c>
      <c r="H607" s="72">
        <v>201</v>
      </c>
      <c r="I607" s="72" t="s">
        <v>1880</v>
      </c>
      <c r="J607" s="72" t="s">
        <v>1881</v>
      </c>
      <c r="K607" s="74">
        <v>10</v>
      </c>
      <c r="L607" s="75">
        <v>3</v>
      </c>
      <c r="M607" s="76">
        <v>3</v>
      </c>
      <c r="N607" s="72" t="s">
        <v>1882</v>
      </c>
      <c r="O607" s="72" t="s">
        <v>72</v>
      </c>
      <c r="P607" s="74">
        <v>124427684</v>
      </c>
      <c r="Q607" s="75">
        <v>3</v>
      </c>
      <c r="R607" s="77">
        <v>44197</v>
      </c>
      <c r="S607" s="78">
        <v>12</v>
      </c>
      <c r="T607" s="71" t="s">
        <v>129</v>
      </c>
      <c r="U607" s="79">
        <v>3</v>
      </c>
      <c r="V607" s="80">
        <v>3</v>
      </c>
      <c r="W607" s="80" t="s">
        <v>1883</v>
      </c>
      <c r="X607" s="81">
        <f t="shared" si="55"/>
        <v>1</v>
      </c>
      <c r="Y607" s="74">
        <v>0</v>
      </c>
      <c r="Z607" s="74">
        <v>124427684</v>
      </c>
      <c r="AA607" s="74">
        <v>124427684</v>
      </c>
      <c r="AB607" s="74">
        <v>0</v>
      </c>
      <c r="AC607" s="74">
        <v>0</v>
      </c>
      <c r="AD607" s="74">
        <v>124427684</v>
      </c>
      <c r="AE607" s="113">
        <f>15750000+93677684</f>
        <v>109427684</v>
      </c>
      <c r="AF607" s="81">
        <f t="shared" si="56"/>
        <v>0.87944804951926936</v>
      </c>
      <c r="AG607" s="82"/>
      <c r="AH607" s="82"/>
      <c r="AI607" s="82"/>
      <c r="AJ607" s="83">
        <f t="shared" si="52"/>
        <v>109427684</v>
      </c>
      <c r="AK607" s="81">
        <f t="shared" si="57"/>
        <v>0.87944804951926936</v>
      </c>
      <c r="AL607" s="84"/>
      <c r="AM607" s="85"/>
    </row>
    <row r="608" spans="1:39" ht="12.75" customHeight="1" x14ac:dyDescent="0.3">
      <c r="A608" s="71" t="s">
        <v>1870</v>
      </c>
      <c r="B608" s="72" t="s">
        <v>1871</v>
      </c>
      <c r="C608" s="72" t="s">
        <v>763</v>
      </c>
      <c r="D608" s="73" t="str">
        <f t="shared" si="53"/>
        <v>21</v>
      </c>
      <c r="E608" s="73" t="str">
        <f t="shared" si="54"/>
        <v>2102</v>
      </c>
      <c r="F608" s="72" t="s">
        <v>1884</v>
      </c>
      <c r="G608" s="72" t="s">
        <v>1885</v>
      </c>
      <c r="H608" s="72">
        <v>239</v>
      </c>
      <c r="I608" s="72" t="s">
        <v>1886</v>
      </c>
      <c r="J608" s="72" t="s">
        <v>1887</v>
      </c>
      <c r="K608" s="74">
        <v>1000</v>
      </c>
      <c r="L608" s="75">
        <v>300</v>
      </c>
      <c r="M608" s="76">
        <v>203</v>
      </c>
      <c r="N608" s="72" t="s">
        <v>1888</v>
      </c>
      <c r="O608" s="72" t="s">
        <v>72</v>
      </c>
      <c r="P608" s="74">
        <v>362347898</v>
      </c>
      <c r="Q608" s="75">
        <v>1</v>
      </c>
      <c r="R608" s="77">
        <v>44197</v>
      </c>
      <c r="S608" s="78">
        <v>12</v>
      </c>
      <c r="T608" s="71" t="s">
        <v>129</v>
      </c>
      <c r="U608" s="79">
        <v>1</v>
      </c>
      <c r="V608" s="80">
        <v>0.8</v>
      </c>
      <c r="W608" s="80" t="s">
        <v>1889</v>
      </c>
      <c r="X608" s="81">
        <f t="shared" si="55"/>
        <v>0.8</v>
      </c>
      <c r="Y608" s="74">
        <v>0</v>
      </c>
      <c r="Z608" s="74">
        <v>296808719</v>
      </c>
      <c r="AA608" s="74">
        <v>296808719</v>
      </c>
      <c r="AB608" s="74">
        <v>0</v>
      </c>
      <c r="AC608" s="74">
        <v>0</v>
      </c>
      <c r="AD608" s="74">
        <v>296808719</v>
      </c>
      <c r="AE608" s="113">
        <v>159600000</v>
      </c>
      <c r="AF608" s="81">
        <f t="shared" si="56"/>
        <v>0.53772005262419531</v>
      </c>
      <c r="AG608" s="82"/>
      <c r="AH608" s="82"/>
      <c r="AI608" s="82"/>
      <c r="AJ608" s="83">
        <f t="shared" si="52"/>
        <v>159600000</v>
      </c>
      <c r="AK608" s="81">
        <f t="shared" si="57"/>
        <v>0.53772005262419531</v>
      </c>
      <c r="AL608" s="84"/>
      <c r="AM608" s="85"/>
    </row>
    <row r="609" spans="1:39" ht="12.75" customHeight="1" x14ac:dyDescent="0.3">
      <c r="A609" s="71" t="s">
        <v>1870</v>
      </c>
      <c r="B609" s="72" t="s">
        <v>1871</v>
      </c>
      <c r="C609" s="72" t="s">
        <v>763</v>
      </c>
      <c r="D609" s="73" t="str">
        <f t="shared" si="53"/>
        <v>21</v>
      </c>
      <c r="E609" s="73" t="str">
        <f t="shared" si="54"/>
        <v>2102</v>
      </c>
      <c r="F609" s="72" t="s">
        <v>1884</v>
      </c>
      <c r="G609" s="72" t="s">
        <v>1890</v>
      </c>
      <c r="H609" s="72">
        <v>239</v>
      </c>
      <c r="I609" s="72" t="s">
        <v>1886</v>
      </c>
      <c r="J609" s="72" t="s">
        <v>1887</v>
      </c>
      <c r="K609" s="74">
        <v>1000</v>
      </c>
      <c r="L609" s="75">
        <v>300</v>
      </c>
      <c r="M609" s="76">
        <v>203</v>
      </c>
      <c r="N609" s="72" t="s">
        <v>1891</v>
      </c>
      <c r="O609" s="72" t="s">
        <v>72</v>
      </c>
      <c r="P609" s="74">
        <v>781080102</v>
      </c>
      <c r="Q609" s="75">
        <v>50</v>
      </c>
      <c r="R609" s="77">
        <v>44197</v>
      </c>
      <c r="S609" s="78">
        <v>12</v>
      </c>
      <c r="T609" s="71" t="s">
        <v>129</v>
      </c>
      <c r="U609" s="79">
        <v>50</v>
      </c>
      <c r="V609" s="80">
        <v>12</v>
      </c>
      <c r="W609" s="80" t="s">
        <v>1892</v>
      </c>
      <c r="X609" s="81">
        <f t="shared" si="55"/>
        <v>0.24</v>
      </c>
      <c r="Y609" s="74">
        <v>0</v>
      </c>
      <c r="Z609" s="74">
        <v>688834114</v>
      </c>
      <c r="AA609" s="74">
        <v>688834114</v>
      </c>
      <c r="AB609" s="74">
        <v>0</v>
      </c>
      <c r="AC609" s="74">
        <v>0</v>
      </c>
      <c r="AD609" s="74">
        <v>688834114</v>
      </c>
      <c r="AE609" s="113">
        <v>100587098</v>
      </c>
      <c r="AF609" s="81">
        <f t="shared" si="56"/>
        <v>0.14602514009635709</v>
      </c>
      <c r="AG609" s="82"/>
      <c r="AH609" s="82"/>
      <c r="AI609" s="82"/>
      <c r="AJ609" s="83">
        <f t="shared" si="52"/>
        <v>100587098</v>
      </c>
      <c r="AK609" s="81">
        <f t="shared" si="57"/>
        <v>0.14602514009635709</v>
      </c>
      <c r="AL609" s="84"/>
      <c r="AM609" s="85"/>
    </row>
    <row r="610" spans="1:39" ht="12.75" customHeight="1" x14ac:dyDescent="0.3">
      <c r="A610" s="71" t="s">
        <v>1870</v>
      </c>
      <c r="B610" s="72" t="s">
        <v>1871</v>
      </c>
      <c r="C610" s="72" t="s">
        <v>763</v>
      </c>
      <c r="D610" s="73" t="str">
        <f t="shared" si="53"/>
        <v>21</v>
      </c>
      <c r="E610" s="73" t="str">
        <f t="shared" si="54"/>
        <v>2101</v>
      </c>
      <c r="F610" s="72" t="s">
        <v>1893</v>
      </c>
      <c r="G610" s="72" t="s">
        <v>1894</v>
      </c>
      <c r="H610" s="72">
        <v>247</v>
      </c>
      <c r="I610" s="72" t="s">
        <v>1895</v>
      </c>
      <c r="J610" s="72" t="s">
        <v>1896</v>
      </c>
      <c r="K610" s="74">
        <v>20000</v>
      </c>
      <c r="L610" s="75">
        <v>7583</v>
      </c>
      <c r="M610" s="76">
        <v>8043</v>
      </c>
      <c r="N610" s="72" t="s">
        <v>1897</v>
      </c>
      <c r="O610" s="72" t="s">
        <v>1898</v>
      </c>
      <c r="P610" s="74">
        <v>2469614590</v>
      </c>
      <c r="Q610" s="75">
        <v>112.9</v>
      </c>
      <c r="R610" s="77">
        <v>44197</v>
      </c>
      <c r="S610" s="78">
        <v>12</v>
      </c>
      <c r="T610" s="71" t="s">
        <v>129</v>
      </c>
      <c r="U610" s="79">
        <v>112.9</v>
      </c>
      <c r="V610" s="80">
        <f>23.25+36.613</f>
        <v>59.863</v>
      </c>
      <c r="W610" s="80" t="s">
        <v>1899</v>
      </c>
      <c r="X610" s="81">
        <f t="shared" si="55"/>
        <v>0.53023029229406549</v>
      </c>
      <c r="Y610" s="74">
        <v>0</v>
      </c>
      <c r="Z610" s="74">
        <v>1778805649</v>
      </c>
      <c r="AA610" s="74">
        <v>1346771066</v>
      </c>
      <c r="AB610" s="74">
        <v>0</v>
      </c>
      <c r="AC610" s="74">
        <v>0</v>
      </c>
      <c r="AD610" s="74">
        <v>1346771066</v>
      </c>
      <c r="AE610" s="113">
        <v>525818529</v>
      </c>
      <c r="AF610" s="81">
        <f t="shared" si="56"/>
        <v>0.39042903599177858</v>
      </c>
      <c r="AG610" s="82"/>
      <c r="AH610" s="82"/>
      <c r="AI610" s="82"/>
      <c r="AJ610" s="83">
        <f t="shared" si="52"/>
        <v>525818529</v>
      </c>
      <c r="AK610" s="81">
        <f t="shared" si="57"/>
        <v>0.39042903599177858</v>
      </c>
      <c r="AL610" s="84"/>
      <c r="AM610" s="85"/>
    </row>
    <row r="611" spans="1:39" ht="12.75" customHeight="1" x14ac:dyDescent="0.3">
      <c r="A611" s="71" t="s">
        <v>1870</v>
      </c>
      <c r="B611" s="72" t="s">
        <v>1871</v>
      </c>
      <c r="C611" s="72" t="s">
        <v>763</v>
      </c>
      <c r="D611" s="73" t="str">
        <f t="shared" si="53"/>
        <v>21</v>
      </c>
      <c r="E611" s="73" t="str">
        <f t="shared" si="54"/>
        <v>2101</v>
      </c>
      <c r="F611" s="72" t="s">
        <v>1893</v>
      </c>
      <c r="G611" s="72" t="s">
        <v>1894</v>
      </c>
      <c r="H611" s="72">
        <v>247</v>
      </c>
      <c r="I611" s="72" t="s">
        <v>1895</v>
      </c>
      <c r="J611" s="72" t="s">
        <v>1896</v>
      </c>
      <c r="K611" s="74">
        <v>20000</v>
      </c>
      <c r="L611" s="75">
        <v>7583</v>
      </c>
      <c r="M611" s="76">
        <v>8043</v>
      </c>
      <c r="N611" s="72" t="s">
        <v>1900</v>
      </c>
      <c r="O611" s="72" t="s">
        <v>72</v>
      </c>
      <c r="P611" s="74">
        <v>432034583</v>
      </c>
      <c r="Q611" s="75">
        <v>8</v>
      </c>
      <c r="R611" s="77">
        <v>44197</v>
      </c>
      <c r="S611" s="78">
        <v>12</v>
      </c>
      <c r="T611" s="71" t="s">
        <v>129</v>
      </c>
      <c r="U611" s="79">
        <v>8</v>
      </c>
      <c r="V611" s="80">
        <v>8</v>
      </c>
      <c r="W611" s="80" t="s">
        <v>1901</v>
      </c>
      <c r="X611" s="81">
        <f t="shared" si="55"/>
        <v>1</v>
      </c>
      <c r="Y611" s="74">
        <v>0</v>
      </c>
      <c r="Z611" s="74">
        <v>1778805649</v>
      </c>
      <c r="AA611" s="74">
        <v>432034583</v>
      </c>
      <c r="AB611" s="74">
        <v>0</v>
      </c>
      <c r="AC611" s="74">
        <v>0</v>
      </c>
      <c r="AD611" s="74">
        <v>432034583</v>
      </c>
      <c r="AE611" s="113">
        <v>429786200</v>
      </c>
      <c r="AF611" s="81">
        <f t="shared" si="56"/>
        <v>0.99479582633318964</v>
      </c>
      <c r="AG611" s="82"/>
      <c r="AH611" s="82"/>
      <c r="AI611" s="82"/>
      <c r="AJ611" s="83">
        <f t="shared" si="52"/>
        <v>429786200</v>
      </c>
      <c r="AK611" s="81">
        <f t="shared" si="57"/>
        <v>0.99479582633318964</v>
      </c>
      <c r="AL611" s="84"/>
      <c r="AM611" s="85"/>
    </row>
    <row r="612" spans="1:39" ht="12.75" customHeight="1" x14ac:dyDescent="0.3">
      <c r="A612" s="71" t="s">
        <v>1870</v>
      </c>
      <c r="B612" s="72" t="s">
        <v>1871</v>
      </c>
      <c r="C612" s="72" t="s">
        <v>763</v>
      </c>
      <c r="D612" s="73" t="str">
        <f t="shared" si="53"/>
        <v>21</v>
      </c>
      <c r="E612" s="73" t="str">
        <f t="shared" si="54"/>
        <v>2101</v>
      </c>
      <c r="F612" s="72" t="s">
        <v>1893</v>
      </c>
      <c r="G612" s="72" t="s">
        <v>1902</v>
      </c>
      <c r="H612" s="72">
        <v>247</v>
      </c>
      <c r="I612" s="72" t="s">
        <v>1895</v>
      </c>
      <c r="J612" s="72" t="s">
        <v>1896</v>
      </c>
      <c r="K612" s="74">
        <v>20000</v>
      </c>
      <c r="L612" s="75">
        <v>7583</v>
      </c>
      <c r="M612" s="76">
        <v>8043</v>
      </c>
      <c r="N612" s="72" t="s">
        <v>1903</v>
      </c>
      <c r="O612" s="72" t="s">
        <v>72</v>
      </c>
      <c r="P612" s="74">
        <v>3847116390</v>
      </c>
      <c r="Q612" s="75">
        <v>5681</v>
      </c>
      <c r="R612" s="77">
        <v>44197</v>
      </c>
      <c r="S612" s="78">
        <v>12</v>
      </c>
      <c r="T612" s="71" t="s">
        <v>129</v>
      </c>
      <c r="U612" s="79">
        <v>5658</v>
      </c>
      <c r="V612" s="80">
        <v>1474.8</v>
      </c>
      <c r="W612" s="80" t="s">
        <v>1904</v>
      </c>
      <c r="X612" s="81">
        <f t="shared" si="55"/>
        <v>0.26065747613997881</v>
      </c>
      <c r="Y612" s="74">
        <v>0</v>
      </c>
      <c r="Z612" s="74">
        <v>3143033334</v>
      </c>
      <c r="AA612" s="74">
        <v>3143033334</v>
      </c>
      <c r="AB612" s="74">
        <v>0</v>
      </c>
      <c r="AC612" s="74">
        <v>0</v>
      </c>
      <c r="AD612" s="74">
        <v>3143033334</v>
      </c>
      <c r="AE612" s="113">
        <v>873220424</v>
      </c>
      <c r="AF612" s="81">
        <f t="shared" si="56"/>
        <v>0.27782728695679815</v>
      </c>
      <c r="AG612" s="82"/>
      <c r="AH612" s="82"/>
      <c r="AI612" s="82"/>
      <c r="AJ612" s="83">
        <f t="shared" si="52"/>
        <v>873220424</v>
      </c>
      <c r="AK612" s="81">
        <f t="shared" si="57"/>
        <v>0.27782728695679815</v>
      </c>
      <c r="AL612" s="84"/>
      <c r="AM612" s="85"/>
    </row>
    <row r="613" spans="1:39" ht="12.75" customHeight="1" x14ac:dyDescent="0.3">
      <c r="A613" s="71" t="s">
        <v>1870</v>
      </c>
      <c r="B613" s="72" t="s">
        <v>1871</v>
      </c>
      <c r="C613" s="72" t="s">
        <v>732</v>
      </c>
      <c r="D613" s="73" t="str">
        <f t="shared" si="53"/>
        <v>21</v>
      </c>
      <c r="E613" s="73" t="str">
        <f t="shared" si="54"/>
        <v>2102</v>
      </c>
      <c r="F613" s="72" t="s">
        <v>1905</v>
      </c>
      <c r="G613" s="72" t="s">
        <v>1906</v>
      </c>
      <c r="H613" s="72">
        <v>328</v>
      </c>
      <c r="I613" s="72" t="s">
        <v>1907</v>
      </c>
      <c r="J613" s="72" t="s">
        <v>1908</v>
      </c>
      <c r="K613" s="74">
        <v>50</v>
      </c>
      <c r="L613" s="75">
        <v>27</v>
      </c>
      <c r="M613" s="76">
        <v>0</v>
      </c>
      <c r="N613" s="72" t="s">
        <v>1909</v>
      </c>
      <c r="O613" s="72" t="s">
        <v>72</v>
      </c>
      <c r="P613" s="74">
        <v>120000000</v>
      </c>
      <c r="Q613" s="75">
        <v>4</v>
      </c>
      <c r="R613" s="77">
        <v>44197</v>
      </c>
      <c r="S613" s="78">
        <v>12</v>
      </c>
      <c r="T613" s="71" t="s">
        <v>129</v>
      </c>
      <c r="U613" s="79">
        <v>4</v>
      </c>
      <c r="V613" s="80">
        <v>4</v>
      </c>
      <c r="W613" s="80" t="s">
        <v>1910</v>
      </c>
      <c r="X613" s="81">
        <f t="shared" si="55"/>
        <v>1</v>
      </c>
      <c r="Y613" s="74">
        <v>0</v>
      </c>
      <c r="Z613" s="74">
        <v>96733333</v>
      </c>
      <c r="AA613" s="74">
        <v>96733333</v>
      </c>
      <c r="AB613" s="74">
        <v>0</v>
      </c>
      <c r="AC613" s="74">
        <v>0</v>
      </c>
      <c r="AD613" s="74">
        <v>96733333</v>
      </c>
      <c r="AE613" s="113">
        <v>96733333</v>
      </c>
      <c r="AF613" s="81">
        <f t="shared" si="56"/>
        <v>1</v>
      </c>
      <c r="AG613" s="82"/>
      <c r="AH613" s="82"/>
      <c r="AI613" s="82"/>
      <c r="AJ613" s="83">
        <f t="shared" si="52"/>
        <v>96733333</v>
      </c>
      <c r="AK613" s="81">
        <f t="shared" si="57"/>
        <v>1</v>
      </c>
      <c r="AL613" s="84"/>
      <c r="AM613" s="85"/>
    </row>
    <row r="614" spans="1:39" ht="12.75" customHeight="1" x14ac:dyDescent="0.3">
      <c r="A614" s="71" t="s">
        <v>1870</v>
      </c>
      <c r="B614" s="72" t="s">
        <v>1871</v>
      </c>
      <c r="C614" s="72" t="s">
        <v>732</v>
      </c>
      <c r="D614" s="73" t="str">
        <f t="shared" si="53"/>
        <v>21</v>
      </c>
      <c r="E614" s="73" t="str">
        <f t="shared" si="54"/>
        <v>2102</v>
      </c>
      <c r="F614" s="72" t="s">
        <v>1911</v>
      </c>
      <c r="G614" s="72" t="s">
        <v>1906</v>
      </c>
      <c r="H614" s="72">
        <v>328</v>
      </c>
      <c r="I614" s="72" t="s">
        <v>1907</v>
      </c>
      <c r="J614" s="72" t="s">
        <v>1908</v>
      </c>
      <c r="K614" s="74">
        <v>50</v>
      </c>
      <c r="L614" s="75">
        <v>27</v>
      </c>
      <c r="M614" s="76">
        <v>0</v>
      </c>
      <c r="N614" s="72" t="s">
        <v>1912</v>
      </c>
      <c r="O614" s="72" t="s">
        <v>72</v>
      </c>
      <c r="P614" s="74">
        <v>3754336821</v>
      </c>
      <c r="Q614" s="75">
        <v>5</v>
      </c>
      <c r="R614" s="77">
        <v>44197</v>
      </c>
      <c r="S614" s="78">
        <v>12</v>
      </c>
      <c r="T614" s="71" t="s">
        <v>129</v>
      </c>
      <c r="U614" s="79">
        <v>5</v>
      </c>
      <c r="V614" s="80">
        <v>0</v>
      </c>
      <c r="W614" s="80"/>
      <c r="X614" s="81">
        <f t="shared" si="55"/>
        <v>0</v>
      </c>
      <c r="Y614" s="74">
        <v>0</v>
      </c>
      <c r="Z614" s="74">
        <v>3104336821</v>
      </c>
      <c r="AA614" s="74">
        <v>3104336821</v>
      </c>
      <c r="AB614" s="74">
        <v>0</v>
      </c>
      <c r="AC614" s="74">
        <v>0</v>
      </c>
      <c r="AD614" s="74">
        <v>3104336821</v>
      </c>
      <c r="AE614" s="113">
        <v>0</v>
      </c>
      <c r="AF614" s="81">
        <f t="shared" si="56"/>
        <v>0</v>
      </c>
      <c r="AG614" s="82"/>
      <c r="AH614" s="82"/>
      <c r="AI614" s="82"/>
      <c r="AJ614" s="83">
        <f t="shared" si="52"/>
        <v>0</v>
      </c>
      <c r="AK614" s="81">
        <f t="shared" si="57"/>
        <v>0</v>
      </c>
      <c r="AL614" s="84"/>
      <c r="AM614" s="85"/>
    </row>
    <row r="615" spans="1:39" s="49" customFormat="1" x14ac:dyDescent="0.3">
      <c r="A615" s="86" t="s">
        <v>1913</v>
      </c>
      <c r="B615" s="87" t="s">
        <v>1914</v>
      </c>
      <c r="C615" s="87" t="s">
        <v>763</v>
      </c>
      <c r="D615" s="88" t="str">
        <f t="shared" si="53"/>
        <v>21</v>
      </c>
      <c r="E615" s="88" t="str">
        <f t="shared" si="54"/>
        <v>2199</v>
      </c>
      <c r="F615" s="87" t="s">
        <v>1915</v>
      </c>
      <c r="G615" s="87" t="s">
        <v>1916</v>
      </c>
      <c r="H615" s="87">
        <v>238</v>
      </c>
      <c r="I615" s="87" t="s">
        <v>1917</v>
      </c>
      <c r="J615" s="87" t="s">
        <v>1918</v>
      </c>
      <c r="K615" s="89">
        <v>1</v>
      </c>
      <c r="L615" s="90">
        <v>0.2</v>
      </c>
      <c r="M615" s="91">
        <v>0.2</v>
      </c>
      <c r="N615" s="87" t="s">
        <v>1919</v>
      </c>
      <c r="O615" s="87" t="s">
        <v>1920</v>
      </c>
      <c r="P615" s="89">
        <v>383526028</v>
      </c>
      <c r="Q615" s="90">
        <v>2100</v>
      </c>
      <c r="R615" s="92">
        <v>44197</v>
      </c>
      <c r="S615" s="93">
        <v>12</v>
      </c>
      <c r="T615" s="86" t="s">
        <v>1921</v>
      </c>
      <c r="U615" s="94">
        <v>2100</v>
      </c>
      <c r="V615" s="95">
        <v>2100</v>
      </c>
      <c r="W615" s="95" t="s">
        <v>1922</v>
      </c>
      <c r="X615" s="81">
        <f t="shared" si="55"/>
        <v>1</v>
      </c>
      <c r="Y615" s="89">
        <v>420000000</v>
      </c>
      <c r="Z615" s="89">
        <v>420000000</v>
      </c>
      <c r="AA615" s="89">
        <v>350053798</v>
      </c>
      <c r="AB615" s="89">
        <v>0</v>
      </c>
      <c r="AC615" s="89">
        <v>0</v>
      </c>
      <c r="AD615" s="89">
        <f>+AA615+AB615+AC615</f>
        <v>350053798</v>
      </c>
      <c r="AE615" s="113">
        <v>350053798</v>
      </c>
      <c r="AF615" s="81">
        <f t="shared" si="56"/>
        <v>1</v>
      </c>
      <c r="AG615" s="97"/>
      <c r="AH615" s="97"/>
      <c r="AI615" s="97"/>
      <c r="AJ615" s="98">
        <f>AE615+AG615+AI615</f>
        <v>350053798</v>
      </c>
      <c r="AK615" s="81">
        <f t="shared" si="57"/>
        <v>1</v>
      </c>
      <c r="AL615" s="164"/>
      <c r="AM615" s="100"/>
    </row>
    <row r="616" spans="1:39" s="49" customFormat="1" x14ac:dyDescent="0.3">
      <c r="A616" s="86" t="s">
        <v>1913</v>
      </c>
      <c r="B616" s="87" t="s">
        <v>1914</v>
      </c>
      <c r="C616" s="87" t="s">
        <v>763</v>
      </c>
      <c r="D616" s="88" t="str">
        <f t="shared" si="53"/>
        <v>21</v>
      </c>
      <c r="E616" s="88" t="str">
        <f t="shared" si="54"/>
        <v>2199</v>
      </c>
      <c r="F616" s="87" t="s">
        <v>1915</v>
      </c>
      <c r="G616" s="87" t="s">
        <v>1916</v>
      </c>
      <c r="H616" s="87">
        <v>238</v>
      </c>
      <c r="I616" s="87" t="s">
        <v>1917</v>
      </c>
      <c r="J616" s="87" t="s">
        <v>1918</v>
      </c>
      <c r="K616" s="89">
        <v>1</v>
      </c>
      <c r="L616" s="90">
        <v>0.2</v>
      </c>
      <c r="M616" s="91">
        <v>0.2</v>
      </c>
      <c r="N616" s="87" t="s">
        <v>1923</v>
      </c>
      <c r="O616" s="87" t="s">
        <v>1793</v>
      </c>
      <c r="P616" s="89">
        <v>671000000</v>
      </c>
      <c r="Q616" s="90">
        <v>1</v>
      </c>
      <c r="R616" s="92">
        <v>44197</v>
      </c>
      <c r="S616" s="93">
        <v>12</v>
      </c>
      <c r="T616" s="86" t="s">
        <v>1921</v>
      </c>
      <c r="U616" s="94">
        <v>1</v>
      </c>
      <c r="V616" s="95">
        <v>1</v>
      </c>
      <c r="W616" s="95" t="s">
        <v>1924</v>
      </c>
      <c r="X616" s="81">
        <f t="shared" si="55"/>
        <v>1</v>
      </c>
      <c r="Y616" s="89">
        <v>420000000</v>
      </c>
      <c r="Z616" s="89">
        <v>420000000</v>
      </c>
      <c r="AA616" s="89">
        <v>69946202</v>
      </c>
      <c r="AB616" s="89">
        <v>0</v>
      </c>
      <c r="AC616" s="89">
        <v>0</v>
      </c>
      <c r="AD616" s="89">
        <f>+AA616+AB616+AC616</f>
        <v>69946202</v>
      </c>
      <c r="AE616" s="113">
        <v>69946202</v>
      </c>
      <c r="AF616" s="81">
        <f t="shared" si="56"/>
        <v>1</v>
      </c>
      <c r="AG616" s="97"/>
      <c r="AH616" s="97"/>
      <c r="AI616" s="97"/>
      <c r="AJ616" s="98">
        <f t="shared" ref="AJ616" si="58">AE616+AG616+AI616</f>
        <v>69946202</v>
      </c>
      <c r="AK616" s="81">
        <f t="shared" si="57"/>
        <v>1</v>
      </c>
      <c r="AL616" s="164"/>
      <c r="AM616" s="100"/>
    </row>
    <row r="617" spans="1:39" ht="12.75" customHeight="1" x14ac:dyDescent="0.3">
      <c r="A617" s="71" t="s">
        <v>1925</v>
      </c>
      <c r="B617" s="72" t="s">
        <v>1926</v>
      </c>
      <c r="C617" s="72" t="s">
        <v>137</v>
      </c>
      <c r="D617" s="73" t="s">
        <v>733</v>
      </c>
      <c r="E617" s="73" t="s">
        <v>1927</v>
      </c>
      <c r="F617" s="72" t="s">
        <v>1928</v>
      </c>
      <c r="G617" s="72" t="s">
        <v>1929</v>
      </c>
      <c r="H617" s="72">
        <v>10</v>
      </c>
      <c r="I617" s="72" t="s">
        <v>1930</v>
      </c>
      <c r="J617" s="72" t="s">
        <v>1931</v>
      </c>
      <c r="K617" s="74">
        <v>1</v>
      </c>
      <c r="L617" s="75">
        <v>0.4</v>
      </c>
      <c r="M617" s="76">
        <v>0.4</v>
      </c>
      <c r="N617" s="72" t="s">
        <v>1932</v>
      </c>
      <c r="O617" s="72" t="s">
        <v>72</v>
      </c>
      <c r="P617" s="74">
        <v>76666666</v>
      </c>
      <c r="Q617" s="75">
        <v>1</v>
      </c>
      <c r="R617" s="77">
        <v>44197</v>
      </c>
      <c r="S617" s="78">
        <v>12</v>
      </c>
      <c r="T617" s="71" t="s">
        <v>1933</v>
      </c>
      <c r="U617" s="79">
        <v>0.1</v>
      </c>
      <c r="V617" s="80">
        <v>0.1</v>
      </c>
      <c r="W617" s="80" t="s">
        <v>1934</v>
      </c>
      <c r="X617" s="81">
        <f t="shared" si="55"/>
        <v>1</v>
      </c>
      <c r="Y617" s="74">
        <v>0</v>
      </c>
      <c r="Z617" s="74">
        <v>590891458</v>
      </c>
      <c r="AA617" s="74">
        <v>76666666</v>
      </c>
      <c r="AB617" s="74">
        <v>0</v>
      </c>
      <c r="AC617" s="74">
        <v>0</v>
      </c>
      <c r="AD617" s="74">
        <v>76666666</v>
      </c>
      <c r="AE617" s="113">
        <v>76666666</v>
      </c>
      <c r="AF617" s="81">
        <f t="shared" si="56"/>
        <v>1</v>
      </c>
      <c r="AG617" s="82"/>
      <c r="AH617" s="82"/>
      <c r="AI617" s="82"/>
      <c r="AJ617" s="83">
        <v>76666666</v>
      </c>
      <c r="AK617" s="81">
        <f t="shared" si="57"/>
        <v>1</v>
      </c>
      <c r="AL617" s="84"/>
      <c r="AM617" s="85"/>
    </row>
    <row r="618" spans="1:39" ht="12.75" customHeight="1" x14ac:dyDescent="0.3">
      <c r="A618" s="71" t="s">
        <v>1925</v>
      </c>
      <c r="B618" s="72" t="s">
        <v>1926</v>
      </c>
      <c r="C618" s="72" t="s">
        <v>137</v>
      </c>
      <c r="D618" s="73" t="s">
        <v>733</v>
      </c>
      <c r="E618" s="73" t="s">
        <v>1927</v>
      </c>
      <c r="F618" s="72" t="s">
        <v>1928</v>
      </c>
      <c r="G618" s="72" t="s">
        <v>1929</v>
      </c>
      <c r="H618" s="72">
        <v>10</v>
      </c>
      <c r="I618" s="72" t="s">
        <v>1930</v>
      </c>
      <c r="J618" s="72" t="s">
        <v>1931</v>
      </c>
      <c r="K618" s="74">
        <v>1</v>
      </c>
      <c r="L618" s="75">
        <v>0.4</v>
      </c>
      <c r="M618" s="76">
        <v>0.4</v>
      </c>
      <c r="N618" s="72" t="s">
        <v>1935</v>
      </c>
      <c r="O618" s="72" t="s">
        <v>72</v>
      </c>
      <c r="P618" s="74">
        <v>427183334</v>
      </c>
      <c r="Q618" s="75">
        <v>1</v>
      </c>
      <c r="R618" s="77">
        <v>44197</v>
      </c>
      <c r="S618" s="78">
        <v>12</v>
      </c>
      <c r="T618" s="71" t="s">
        <v>1933</v>
      </c>
      <c r="U618" s="79">
        <v>0.1</v>
      </c>
      <c r="V618" s="80">
        <v>0.1</v>
      </c>
      <c r="W618" s="80" t="s">
        <v>1936</v>
      </c>
      <c r="X618" s="81">
        <f t="shared" si="55"/>
        <v>1</v>
      </c>
      <c r="Y618" s="74">
        <v>0</v>
      </c>
      <c r="Z618" s="74">
        <v>590891458</v>
      </c>
      <c r="AA618" s="74">
        <v>427183334</v>
      </c>
      <c r="AB618" s="74">
        <v>0</v>
      </c>
      <c r="AC618" s="74">
        <v>0</v>
      </c>
      <c r="AD618" s="74">
        <v>427183334</v>
      </c>
      <c r="AE618" s="113">
        <v>427183334</v>
      </c>
      <c r="AF618" s="81">
        <f t="shared" si="56"/>
        <v>1</v>
      </c>
      <c r="AG618" s="82"/>
      <c r="AH618" s="82"/>
      <c r="AI618" s="82"/>
      <c r="AJ618" s="83">
        <v>427183334</v>
      </c>
      <c r="AK618" s="81">
        <f t="shared" si="57"/>
        <v>1</v>
      </c>
      <c r="AL618" s="84"/>
      <c r="AM618" s="85"/>
    </row>
    <row r="619" spans="1:39" ht="12.75" customHeight="1" x14ac:dyDescent="0.3">
      <c r="A619" s="71" t="s">
        <v>1925</v>
      </c>
      <c r="B619" s="72" t="s">
        <v>1926</v>
      </c>
      <c r="C619" s="72" t="s">
        <v>137</v>
      </c>
      <c r="D619" s="73" t="s">
        <v>733</v>
      </c>
      <c r="E619" s="73" t="s">
        <v>1927</v>
      </c>
      <c r="F619" s="72" t="s">
        <v>1928</v>
      </c>
      <c r="G619" s="72" t="s">
        <v>1929</v>
      </c>
      <c r="H619" s="72">
        <v>10</v>
      </c>
      <c r="I619" s="72" t="s">
        <v>1930</v>
      </c>
      <c r="J619" s="72" t="s">
        <v>1931</v>
      </c>
      <c r="K619" s="74">
        <v>1</v>
      </c>
      <c r="L619" s="75">
        <v>0.4</v>
      </c>
      <c r="M619" s="76">
        <v>0.4</v>
      </c>
      <c r="N619" s="72" t="s">
        <v>1937</v>
      </c>
      <c r="O619" s="72" t="s">
        <v>72</v>
      </c>
      <c r="P619" s="74">
        <v>32541458</v>
      </c>
      <c r="Q619" s="75">
        <v>1</v>
      </c>
      <c r="R619" s="77">
        <v>44197</v>
      </c>
      <c r="S619" s="78">
        <v>12</v>
      </c>
      <c r="T619" s="71" t="s">
        <v>1933</v>
      </c>
      <c r="U619" s="79">
        <v>0.1</v>
      </c>
      <c r="V619" s="80">
        <v>0.1</v>
      </c>
      <c r="W619" s="80" t="s">
        <v>1938</v>
      </c>
      <c r="X619" s="81">
        <f t="shared" si="55"/>
        <v>1</v>
      </c>
      <c r="Y619" s="74">
        <v>0</v>
      </c>
      <c r="Z619" s="74">
        <v>590891458</v>
      </c>
      <c r="AA619" s="74">
        <v>32541458</v>
      </c>
      <c r="AB619" s="74">
        <v>0</v>
      </c>
      <c r="AC619" s="74">
        <v>0</v>
      </c>
      <c r="AD619" s="74">
        <v>32541458</v>
      </c>
      <c r="AE619" s="113">
        <v>32541458</v>
      </c>
      <c r="AF619" s="81">
        <f t="shared" si="56"/>
        <v>1</v>
      </c>
      <c r="AG619" s="82"/>
      <c r="AH619" s="82"/>
      <c r="AI619" s="82"/>
      <c r="AJ619" s="83">
        <v>32541458</v>
      </c>
      <c r="AK619" s="81">
        <f t="shared" si="57"/>
        <v>1</v>
      </c>
      <c r="AL619" s="84"/>
      <c r="AM619" s="85"/>
    </row>
    <row r="620" spans="1:39" ht="12.75" customHeight="1" x14ac:dyDescent="0.3">
      <c r="A620" s="71" t="s">
        <v>1925</v>
      </c>
      <c r="B620" s="72" t="s">
        <v>1926</v>
      </c>
      <c r="C620" s="72" t="s">
        <v>137</v>
      </c>
      <c r="D620" s="73" t="s">
        <v>733</v>
      </c>
      <c r="E620" s="73" t="s">
        <v>1927</v>
      </c>
      <c r="F620" s="72" t="s">
        <v>1928</v>
      </c>
      <c r="G620" s="72" t="s">
        <v>1929</v>
      </c>
      <c r="H620" s="72">
        <v>10</v>
      </c>
      <c r="I620" s="72" t="s">
        <v>1930</v>
      </c>
      <c r="J620" s="72" t="s">
        <v>1931</v>
      </c>
      <c r="K620" s="74">
        <v>1</v>
      </c>
      <c r="L620" s="75">
        <v>0.4</v>
      </c>
      <c r="M620" s="76">
        <v>0.4</v>
      </c>
      <c r="N620" s="72" t="s">
        <v>1939</v>
      </c>
      <c r="O620" s="72" t="s">
        <v>72</v>
      </c>
      <c r="P620" s="74">
        <v>54500000</v>
      </c>
      <c r="Q620" s="75">
        <v>1</v>
      </c>
      <c r="R620" s="77">
        <v>44197</v>
      </c>
      <c r="S620" s="78">
        <v>12</v>
      </c>
      <c r="T620" s="71" t="s">
        <v>1933</v>
      </c>
      <c r="U620" s="79">
        <v>0.1</v>
      </c>
      <c r="V620" s="80">
        <v>0.1</v>
      </c>
      <c r="W620" s="80" t="s">
        <v>1940</v>
      </c>
      <c r="X620" s="81">
        <f t="shared" si="55"/>
        <v>1</v>
      </c>
      <c r="Y620" s="74">
        <v>0</v>
      </c>
      <c r="Z620" s="74">
        <v>590891458</v>
      </c>
      <c r="AA620" s="74">
        <v>54500000</v>
      </c>
      <c r="AB620" s="74">
        <v>0</v>
      </c>
      <c r="AC620" s="74">
        <v>0</v>
      </c>
      <c r="AD620" s="74">
        <v>54500000</v>
      </c>
      <c r="AE620" s="113">
        <v>54500000</v>
      </c>
      <c r="AF620" s="81">
        <f t="shared" si="56"/>
        <v>1</v>
      </c>
      <c r="AG620" s="82"/>
      <c r="AH620" s="82"/>
      <c r="AI620" s="82"/>
      <c r="AJ620" s="83">
        <v>54500000</v>
      </c>
      <c r="AK620" s="81">
        <f t="shared" si="57"/>
        <v>1</v>
      </c>
      <c r="AL620" s="84"/>
      <c r="AM620" s="85"/>
    </row>
    <row r="621" spans="1:39" ht="12.75" customHeight="1" x14ac:dyDescent="0.3">
      <c r="A621" s="71" t="s">
        <v>1925</v>
      </c>
      <c r="B621" s="72" t="s">
        <v>1926</v>
      </c>
      <c r="C621" s="72" t="s">
        <v>137</v>
      </c>
      <c r="D621" s="73" t="s">
        <v>733</v>
      </c>
      <c r="E621" s="73" t="s">
        <v>1927</v>
      </c>
      <c r="F621" s="72" t="s">
        <v>1928</v>
      </c>
      <c r="G621" s="72" t="s">
        <v>1315</v>
      </c>
      <c r="H621" s="72">
        <v>11</v>
      </c>
      <c r="I621" s="72" t="s">
        <v>1941</v>
      </c>
      <c r="J621" s="72" t="s">
        <v>1942</v>
      </c>
      <c r="K621" s="74">
        <v>1</v>
      </c>
      <c r="L621" s="75">
        <v>0.4</v>
      </c>
      <c r="M621" s="76">
        <v>0.4</v>
      </c>
      <c r="N621" s="72" t="s">
        <v>1943</v>
      </c>
      <c r="O621" s="72" t="s">
        <v>72</v>
      </c>
      <c r="P621" s="74">
        <v>22000000</v>
      </c>
      <c r="Q621" s="75">
        <v>1</v>
      </c>
      <c r="R621" s="77">
        <v>44197</v>
      </c>
      <c r="S621" s="78">
        <v>12</v>
      </c>
      <c r="T621" s="71" t="s">
        <v>1933</v>
      </c>
      <c r="U621" s="79">
        <v>0.1</v>
      </c>
      <c r="V621" s="80">
        <v>0.1</v>
      </c>
      <c r="W621" s="80" t="s">
        <v>1944</v>
      </c>
      <c r="X621" s="81">
        <f t="shared" si="55"/>
        <v>1</v>
      </c>
      <c r="Y621" s="74">
        <v>0</v>
      </c>
      <c r="Z621" s="74">
        <v>242891458</v>
      </c>
      <c r="AA621" s="74">
        <v>22000000</v>
      </c>
      <c r="AB621" s="74">
        <v>0</v>
      </c>
      <c r="AC621" s="74">
        <v>0</v>
      </c>
      <c r="AD621" s="74">
        <v>22000000</v>
      </c>
      <c r="AE621" s="113">
        <v>22000000</v>
      </c>
      <c r="AF621" s="81">
        <f t="shared" si="56"/>
        <v>1</v>
      </c>
      <c r="AG621" s="82"/>
      <c r="AH621" s="82"/>
      <c r="AI621" s="82"/>
      <c r="AJ621" s="83">
        <v>22000000</v>
      </c>
      <c r="AK621" s="81">
        <f t="shared" si="57"/>
        <v>1</v>
      </c>
      <c r="AL621" s="84"/>
      <c r="AM621" s="85"/>
    </row>
    <row r="622" spans="1:39" ht="12.75" customHeight="1" x14ac:dyDescent="0.3">
      <c r="A622" s="71" t="s">
        <v>1925</v>
      </c>
      <c r="B622" s="72" t="s">
        <v>1926</v>
      </c>
      <c r="C622" s="72" t="s">
        <v>137</v>
      </c>
      <c r="D622" s="73" t="s">
        <v>733</v>
      </c>
      <c r="E622" s="73" t="s">
        <v>1927</v>
      </c>
      <c r="F622" s="72" t="s">
        <v>1928</v>
      </c>
      <c r="G622" s="72" t="s">
        <v>1315</v>
      </c>
      <c r="H622" s="72">
        <v>11</v>
      </c>
      <c r="I622" s="72" t="s">
        <v>1941</v>
      </c>
      <c r="J622" s="72" t="s">
        <v>1942</v>
      </c>
      <c r="K622" s="74">
        <v>1</v>
      </c>
      <c r="L622" s="75">
        <v>0.4</v>
      </c>
      <c r="M622" s="76">
        <v>0.4</v>
      </c>
      <c r="N622" s="72" t="s">
        <v>1945</v>
      </c>
      <c r="O622" s="72" t="s">
        <v>72</v>
      </c>
      <c r="P622" s="74">
        <v>32000000</v>
      </c>
      <c r="Q622" s="75">
        <v>1</v>
      </c>
      <c r="R622" s="77">
        <v>44197</v>
      </c>
      <c r="S622" s="78">
        <v>12</v>
      </c>
      <c r="T622" s="71" t="s">
        <v>1933</v>
      </c>
      <c r="U622" s="79">
        <v>0.1</v>
      </c>
      <c r="V622" s="80">
        <v>0.1</v>
      </c>
      <c r="W622" s="80" t="s">
        <v>1946</v>
      </c>
      <c r="X622" s="81">
        <f t="shared" si="55"/>
        <v>1</v>
      </c>
      <c r="Y622" s="74">
        <v>0</v>
      </c>
      <c r="Z622" s="74">
        <v>242891458</v>
      </c>
      <c r="AA622" s="74">
        <v>32000000</v>
      </c>
      <c r="AB622" s="74">
        <v>0</v>
      </c>
      <c r="AC622" s="74">
        <v>0</v>
      </c>
      <c r="AD622" s="74">
        <v>32000000</v>
      </c>
      <c r="AE622" s="113">
        <v>32000000</v>
      </c>
      <c r="AF622" s="81">
        <f t="shared" si="56"/>
        <v>1</v>
      </c>
      <c r="AG622" s="82"/>
      <c r="AH622" s="82"/>
      <c r="AI622" s="82"/>
      <c r="AJ622" s="83">
        <v>32000000</v>
      </c>
      <c r="AK622" s="81">
        <f t="shared" si="57"/>
        <v>1</v>
      </c>
      <c r="AL622" s="84"/>
      <c r="AM622" s="85"/>
    </row>
    <row r="623" spans="1:39" ht="12.75" customHeight="1" x14ac:dyDescent="0.3">
      <c r="A623" s="71" t="s">
        <v>1925</v>
      </c>
      <c r="B623" s="72" t="s">
        <v>1926</v>
      </c>
      <c r="C623" s="72" t="s">
        <v>137</v>
      </c>
      <c r="D623" s="73" t="s">
        <v>733</v>
      </c>
      <c r="E623" s="73" t="s">
        <v>1927</v>
      </c>
      <c r="F623" s="72" t="s">
        <v>1928</v>
      </c>
      <c r="G623" s="72" t="s">
        <v>1315</v>
      </c>
      <c r="H623" s="72">
        <v>11</v>
      </c>
      <c r="I623" s="72" t="s">
        <v>1941</v>
      </c>
      <c r="J623" s="72" t="s">
        <v>1942</v>
      </c>
      <c r="K623" s="74">
        <v>1</v>
      </c>
      <c r="L623" s="75">
        <v>0.4</v>
      </c>
      <c r="M623" s="76">
        <v>0.4</v>
      </c>
      <c r="N623" s="72" t="s">
        <v>1947</v>
      </c>
      <c r="O623" s="72" t="s">
        <v>72</v>
      </c>
      <c r="P623" s="74">
        <v>30891458</v>
      </c>
      <c r="Q623" s="75">
        <v>1</v>
      </c>
      <c r="R623" s="77">
        <v>44197</v>
      </c>
      <c r="S623" s="78">
        <v>12</v>
      </c>
      <c r="T623" s="71" t="s">
        <v>1933</v>
      </c>
      <c r="U623" s="79">
        <v>0.1</v>
      </c>
      <c r="V623" s="80">
        <v>0.1</v>
      </c>
      <c r="W623" s="80" t="s">
        <v>1948</v>
      </c>
      <c r="X623" s="81">
        <f t="shared" si="55"/>
        <v>1</v>
      </c>
      <c r="Y623" s="74">
        <v>0</v>
      </c>
      <c r="Z623" s="74">
        <v>242891458</v>
      </c>
      <c r="AA623" s="74">
        <v>30891458</v>
      </c>
      <c r="AB623" s="74">
        <v>0</v>
      </c>
      <c r="AC623" s="74">
        <v>0</v>
      </c>
      <c r="AD623" s="74">
        <v>30891458</v>
      </c>
      <c r="AE623" s="113">
        <v>30891458</v>
      </c>
      <c r="AF623" s="81">
        <f t="shared" si="56"/>
        <v>1</v>
      </c>
      <c r="AG623" s="82"/>
      <c r="AH623" s="82"/>
      <c r="AI623" s="82"/>
      <c r="AJ623" s="83">
        <v>30891458</v>
      </c>
      <c r="AK623" s="81">
        <f t="shared" si="57"/>
        <v>1</v>
      </c>
      <c r="AL623" s="84"/>
      <c r="AM623" s="85"/>
    </row>
    <row r="624" spans="1:39" ht="12.75" customHeight="1" x14ac:dyDescent="0.3">
      <c r="A624" s="71" t="s">
        <v>1925</v>
      </c>
      <c r="B624" s="72" t="s">
        <v>1926</v>
      </c>
      <c r="C624" s="72" t="s">
        <v>137</v>
      </c>
      <c r="D624" s="73" t="s">
        <v>733</v>
      </c>
      <c r="E624" s="73" t="s">
        <v>1927</v>
      </c>
      <c r="F624" s="72" t="s">
        <v>1928</v>
      </c>
      <c r="G624" s="72" t="s">
        <v>1315</v>
      </c>
      <c r="H624" s="72">
        <v>11</v>
      </c>
      <c r="I624" s="72" t="s">
        <v>1941</v>
      </c>
      <c r="J624" s="72" t="s">
        <v>1942</v>
      </c>
      <c r="K624" s="74">
        <v>1</v>
      </c>
      <c r="L624" s="75">
        <v>0.4</v>
      </c>
      <c r="M624" s="76">
        <v>0.4</v>
      </c>
      <c r="N624" s="72" t="s">
        <v>1949</v>
      </c>
      <c r="O624" s="72" t="s">
        <v>72</v>
      </c>
      <c r="P624" s="74">
        <v>158000000</v>
      </c>
      <c r="Q624" s="75">
        <v>1</v>
      </c>
      <c r="R624" s="77">
        <v>44197</v>
      </c>
      <c r="S624" s="78">
        <v>12</v>
      </c>
      <c r="T624" s="71" t="s">
        <v>1933</v>
      </c>
      <c r="U624" s="79">
        <v>0.2</v>
      </c>
      <c r="V624" s="80">
        <v>0.2</v>
      </c>
      <c r="W624" s="80" t="s">
        <v>1950</v>
      </c>
      <c r="X624" s="81">
        <f t="shared" si="55"/>
        <v>1</v>
      </c>
      <c r="Y624" s="74">
        <v>0</v>
      </c>
      <c r="Z624" s="74">
        <v>242891458</v>
      </c>
      <c r="AA624" s="74">
        <v>158000000</v>
      </c>
      <c r="AB624" s="74">
        <v>0</v>
      </c>
      <c r="AC624" s="74">
        <v>0</v>
      </c>
      <c r="AD624" s="74">
        <v>158000000</v>
      </c>
      <c r="AE624" s="113">
        <v>158000000</v>
      </c>
      <c r="AF624" s="81">
        <f t="shared" si="56"/>
        <v>1</v>
      </c>
      <c r="AG624" s="82"/>
      <c r="AH624" s="82"/>
      <c r="AI624" s="82"/>
      <c r="AJ624" s="83">
        <v>158000000</v>
      </c>
      <c r="AK624" s="81">
        <f t="shared" si="57"/>
        <v>1</v>
      </c>
      <c r="AL624" s="84"/>
      <c r="AM624" s="85" t="s">
        <v>1951</v>
      </c>
    </row>
    <row r="625" spans="1:39" ht="12.75" customHeight="1" x14ac:dyDescent="0.3">
      <c r="A625" s="71" t="s">
        <v>1925</v>
      </c>
      <c r="B625" s="72" t="s">
        <v>1926</v>
      </c>
      <c r="C625" s="72" t="s">
        <v>137</v>
      </c>
      <c r="D625" s="73" t="s">
        <v>733</v>
      </c>
      <c r="E625" s="73" t="s">
        <v>1927</v>
      </c>
      <c r="F625" s="72" t="s">
        <v>1928</v>
      </c>
      <c r="G625" s="72" t="s">
        <v>1362</v>
      </c>
      <c r="H625" s="72">
        <v>12</v>
      </c>
      <c r="I625" s="72" t="s">
        <v>1952</v>
      </c>
      <c r="J625" s="72" t="s">
        <v>1953</v>
      </c>
      <c r="K625" s="74">
        <v>1</v>
      </c>
      <c r="L625" s="75">
        <v>0.4</v>
      </c>
      <c r="M625" s="76">
        <v>0.4</v>
      </c>
      <c r="N625" s="72" t="s">
        <v>1954</v>
      </c>
      <c r="O625" s="72" t="s">
        <v>72</v>
      </c>
      <c r="P625" s="74">
        <v>89683332</v>
      </c>
      <c r="Q625" s="75">
        <v>4</v>
      </c>
      <c r="R625" s="77">
        <v>44197</v>
      </c>
      <c r="S625" s="78">
        <v>12</v>
      </c>
      <c r="T625" s="71" t="s">
        <v>1933</v>
      </c>
      <c r="U625" s="79">
        <v>0.1</v>
      </c>
      <c r="V625" s="80">
        <v>0.1</v>
      </c>
      <c r="W625" s="80" t="s">
        <v>1955</v>
      </c>
      <c r="X625" s="81">
        <f t="shared" si="55"/>
        <v>1</v>
      </c>
      <c r="Y625" s="74">
        <v>0</v>
      </c>
      <c r="Z625" s="74">
        <v>498891458</v>
      </c>
      <c r="AA625" s="74">
        <v>89683332</v>
      </c>
      <c r="AB625" s="74">
        <v>0</v>
      </c>
      <c r="AC625" s="74">
        <v>0</v>
      </c>
      <c r="AD625" s="74">
        <v>89683332</v>
      </c>
      <c r="AE625" s="113">
        <v>89323332</v>
      </c>
      <c r="AF625" s="81">
        <f t="shared" si="56"/>
        <v>0.99598587617150536</v>
      </c>
      <c r="AG625" s="82"/>
      <c r="AH625" s="82"/>
      <c r="AI625" s="82"/>
      <c r="AJ625" s="83">
        <v>89323332</v>
      </c>
      <c r="AK625" s="81">
        <f t="shared" si="57"/>
        <v>0.99598587617150536</v>
      </c>
      <c r="AL625" s="84"/>
      <c r="AM625" s="85"/>
    </row>
    <row r="626" spans="1:39" ht="12.75" customHeight="1" x14ac:dyDescent="0.3">
      <c r="A626" s="71" t="s">
        <v>1925</v>
      </c>
      <c r="B626" s="72" t="s">
        <v>1926</v>
      </c>
      <c r="C626" s="72" t="s">
        <v>137</v>
      </c>
      <c r="D626" s="73" t="s">
        <v>733</v>
      </c>
      <c r="E626" s="73" t="s">
        <v>1927</v>
      </c>
      <c r="F626" s="72" t="s">
        <v>1928</v>
      </c>
      <c r="G626" s="72" t="s">
        <v>1362</v>
      </c>
      <c r="H626" s="72">
        <v>12</v>
      </c>
      <c r="I626" s="72" t="s">
        <v>1952</v>
      </c>
      <c r="J626" s="72" t="s">
        <v>1953</v>
      </c>
      <c r="K626" s="74">
        <v>1</v>
      </c>
      <c r="L626" s="75">
        <v>0.4</v>
      </c>
      <c r="M626" s="76">
        <v>0.4</v>
      </c>
      <c r="N626" s="72" t="s">
        <v>1956</v>
      </c>
      <c r="O626" s="72" t="s">
        <v>72</v>
      </c>
      <c r="P626" s="74">
        <v>244983333</v>
      </c>
      <c r="Q626" s="75">
        <v>1</v>
      </c>
      <c r="R626" s="77">
        <v>44197</v>
      </c>
      <c r="S626" s="78">
        <v>12</v>
      </c>
      <c r="T626" s="71" t="s">
        <v>1933</v>
      </c>
      <c r="U626" s="79">
        <v>0.1</v>
      </c>
      <c r="V626" s="80">
        <v>0.1</v>
      </c>
      <c r="W626" s="80" t="s">
        <v>1957</v>
      </c>
      <c r="X626" s="81">
        <f t="shared" si="55"/>
        <v>1</v>
      </c>
      <c r="Y626" s="74">
        <v>0</v>
      </c>
      <c r="Z626" s="74">
        <v>498891458</v>
      </c>
      <c r="AA626" s="74">
        <v>244983333</v>
      </c>
      <c r="AB626" s="74">
        <v>0</v>
      </c>
      <c r="AC626" s="74">
        <v>0</v>
      </c>
      <c r="AD626" s="74">
        <v>244983333</v>
      </c>
      <c r="AE626" s="113">
        <v>244983330</v>
      </c>
      <c r="AF626" s="81">
        <f t="shared" si="56"/>
        <v>0.99999998775426902</v>
      </c>
      <c r="AG626" s="82"/>
      <c r="AH626" s="82"/>
      <c r="AI626" s="82"/>
      <c r="AJ626" s="83">
        <v>244983330</v>
      </c>
      <c r="AK626" s="81">
        <f t="shared" si="57"/>
        <v>0.99999998775426902</v>
      </c>
      <c r="AL626" s="84"/>
      <c r="AM626" s="85"/>
    </row>
    <row r="627" spans="1:39" ht="12.75" customHeight="1" x14ac:dyDescent="0.3">
      <c r="A627" s="71" t="s">
        <v>1925</v>
      </c>
      <c r="B627" s="72" t="s">
        <v>1926</v>
      </c>
      <c r="C627" s="72" t="s">
        <v>137</v>
      </c>
      <c r="D627" s="73" t="s">
        <v>733</v>
      </c>
      <c r="E627" s="73" t="s">
        <v>1927</v>
      </c>
      <c r="F627" s="72" t="s">
        <v>1928</v>
      </c>
      <c r="G627" s="72" t="s">
        <v>1362</v>
      </c>
      <c r="H627" s="72">
        <v>12</v>
      </c>
      <c r="I627" s="72" t="s">
        <v>1952</v>
      </c>
      <c r="J627" s="72" t="s">
        <v>1953</v>
      </c>
      <c r="K627" s="74">
        <v>1</v>
      </c>
      <c r="L627" s="75">
        <v>0.4</v>
      </c>
      <c r="M627" s="76">
        <v>0.4</v>
      </c>
      <c r="N627" s="72" t="s">
        <v>1958</v>
      </c>
      <c r="O627" s="72" t="s">
        <v>72</v>
      </c>
      <c r="P627" s="74">
        <v>112000000</v>
      </c>
      <c r="Q627" s="75">
        <v>1</v>
      </c>
      <c r="R627" s="77">
        <v>44197</v>
      </c>
      <c r="S627" s="78">
        <v>12</v>
      </c>
      <c r="T627" s="71" t="s">
        <v>1933</v>
      </c>
      <c r="U627" s="79">
        <v>0.1</v>
      </c>
      <c r="V627" s="80">
        <v>0.1</v>
      </c>
      <c r="W627" s="80" t="s">
        <v>1959</v>
      </c>
      <c r="X627" s="81">
        <f t="shared" si="55"/>
        <v>1</v>
      </c>
      <c r="Y627" s="74">
        <v>0</v>
      </c>
      <c r="Z627" s="74">
        <v>498891458</v>
      </c>
      <c r="AA627" s="74">
        <v>112000000</v>
      </c>
      <c r="AB627" s="74">
        <v>0</v>
      </c>
      <c r="AC627" s="74">
        <v>0</v>
      </c>
      <c r="AD627" s="74">
        <v>112000000</v>
      </c>
      <c r="AE627" s="113">
        <v>112000000</v>
      </c>
      <c r="AF627" s="81">
        <f t="shared" si="56"/>
        <v>1</v>
      </c>
      <c r="AG627" s="82"/>
      <c r="AH627" s="82"/>
      <c r="AI627" s="82"/>
      <c r="AJ627" s="83">
        <v>112000000</v>
      </c>
      <c r="AK627" s="81">
        <f t="shared" si="57"/>
        <v>1</v>
      </c>
      <c r="AL627" s="84"/>
      <c r="AM627" s="85"/>
    </row>
    <row r="628" spans="1:39" ht="12.75" customHeight="1" x14ac:dyDescent="0.3">
      <c r="A628" s="71" t="s">
        <v>1925</v>
      </c>
      <c r="B628" s="72" t="s">
        <v>1926</v>
      </c>
      <c r="C628" s="72" t="s">
        <v>137</v>
      </c>
      <c r="D628" s="73" t="s">
        <v>733</v>
      </c>
      <c r="E628" s="73" t="s">
        <v>1927</v>
      </c>
      <c r="F628" s="72" t="s">
        <v>1928</v>
      </c>
      <c r="G628" s="72" t="s">
        <v>1362</v>
      </c>
      <c r="H628" s="72">
        <v>12</v>
      </c>
      <c r="I628" s="72" t="s">
        <v>1952</v>
      </c>
      <c r="J628" s="72" t="s">
        <v>1953</v>
      </c>
      <c r="K628" s="74">
        <v>1</v>
      </c>
      <c r="L628" s="75">
        <v>0.4</v>
      </c>
      <c r="M628" s="76">
        <v>0.4</v>
      </c>
      <c r="N628" s="72" t="s">
        <v>1960</v>
      </c>
      <c r="O628" s="72" t="s">
        <v>72</v>
      </c>
      <c r="P628" s="74">
        <v>10000000</v>
      </c>
      <c r="Q628" s="75">
        <v>1</v>
      </c>
      <c r="R628" s="77">
        <v>44197</v>
      </c>
      <c r="S628" s="78">
        <v>12</v>
      </c>
      <c r="T628" s="71" t="s">
        <v>1933</v>
      </c>
      <c r="U628" s="79">
        <v>0.1</v>
      </c>
      <c r="V628" s="80">
        <v>0.1</v>
      </c>
      <c r="W628" s="80" t="s">
        <v>1961</v>
      </c>
      <c r="X628" s="81">
        <f t="shared" si="55"/>
        <v>1</v>
      </c>
      <c r="Y628" s="74">
        <v>0</v>
      </c>
      <c r="Z628" s="74">
        <v>498891458</v>
      </c>
      <c r="AA628" s="74">
        <v>10000000</v>
      </c>
      <c r="AB628" s="74">
        <v>0</v>
      </c>
      <c r="AC628" s="74">
        <v>0</v>
      </c>
      <c r="AD628" s="74">
        <v>10000000</v>
      </c>
      <c r="AE628" s="113">
        <v>10000000</v>
      </c>
      <c r="AF628" s="81">
        <f t="shared" si="56"/>
        <v>1</v>
      </c>
      <c r="AG628" s="82"/>
      <c r="AH628" s="82"/>
      <c r="AI628" s="82"/>
      <c r="AJ628" s="83">
        <v>10000000</v>
      </c>
      <c r="AK628" s="81">
        <f t="shared" si="57"/>
        <v>1</v>
      </c>
      <c r="AL628" s="84"/>
      <c r="AM628" s="85"/>
    </row>
    <row r="629" spans="1:39" ht="12.75" customHeight="1" x14ac:dyDescent="0.3">
      <c r="A629" s="71" t="s">
        <v>1925</v>
      </c>
      <c r="B629" s="72" t="s">
        <v>1926</v>
      </c>
      <c r="C629" s="72" t="s">
        <v>137</v>
      </c>
      <c r="D629" s="73" t="s">
        <v>733</v>
      </c>
      <c r="E629" s="73" t="s">
        <v>1927</v>
      </c>
      <c r="F629" s="72" t="s">
        <v>1928</v>
      </c>
      <c r="G629" s="72" t="s">
        <v>1362</v>
      </c>
      <c r="H629" s="72">
        <v>12</v>
      </c>
      <c r="I629" s="72" t="s">
        <v>1952</v>
      </c>
      <c r="J629" s="72" t="s">
        <v>1953</v>
      </c>
      <c r="K629" s="74">
        <v>1</v>
      </c>
      <c r="L629" s="75">
        <v>0.4</v>
      </c>
      <c r="M629" s="76">
        <v>0.4</v>
      </c>
      <c r="N629" s="72" t="s">
        <v>1962</v>
      </c>
      <c r="O629" s="72" t="s">
        <v>72</v>
      </c>
      <c r="P629" s="74">
        <v>42224793</v>
      </c>
      <c r="Q629" s="75">
        <v>1</v>
      </c>
      <c r="R629" s="77">
        <v>44197</v>
      </c>
      <c r="S629" s="78">
        <v>12</v>
      </c>
      <c r="T629" s="71" t="s">
        <v>1933</v>
      </c>
      <c r="U629" s="79">
        <v>0.1</v>
      </c>
      <c r="V629" s="80">
        <v>0.1</v>
      </c>
      <c r="W629" s="80" t="s">
        <v>1963</v>
      </c>
      <c r="X629" s="81">
        <f t="shared" si="55"/>
        <v>1</v>
      </c>
      <c r="Y629" s="74">
        <v>0</v>
      </c>
      <c r="Z629" s="74">
        <v>498891458</v>
      </c>
      <c r="AA629" s="74">
        <v>42224793</v>
      </c>
      <c r="AB629" s="74">
        <v>0</v>
      </c>
      <c r="AC629" s="74">
        <v>0</v>
      </c>
      <c r="AD629" s="74">
        <v>42224793</v>
      </c>
      <c r="AE629" s="113">
        <v>42224793</v>
      </c>
      <c r="AF629" s="81">
        <f t="shared" si="56"/>
        <v>1</v>
      </c>
      <c r="AG629" s="82"/>
      <c r="AH629" s="82"/>
      <c r="AI629" s="82"/>
      <c r="AJ629" s="83">
        <v>42224793</v>
      </c>
      <c r="AK629" s="81">
        <f t="shared" si="57"/>
        <v>1</v>
      </c>
      <c r="AL629" s="84"/>
      <c r="AM629" s="85"/>
    </row>
    <row r="630" spans="1:39" ht="12.75" customHeight="1" x14ac:dyDescent="0.3">
      <c r="A630" s="71" t="s">
        <v>1964</v>
      </c>
      <c r="B630" s="72" t="s">
        <v>1965</v>
      </c>
      <c r="C630" s="72" t="s">
        <v>763</v>
      </c>
      <c r="D630" s="73" t="s">
        <v>754</v>
      </c>
      <c r="E630" s="73" t="s">
        <v>755</v>
      </c>
      <c r="F630" s="72" t="s">
        <v>1966</v>
      </c>
      <c r="G630" s="72" t="s">
        <v>1720</v>
      </c>
      <c r="H630" s="72">
        <v>263</v>
      </c>
      <c r="I630" s="72" t="s">
        <v>1967</v>
      </c>
      <c r="J630" s="72" t="s">
        <v>1968</v>
      </c>
      <c r="K630" s="74">
        <v>1</v>
      </c>
      <c r="L630" s="75">
        <v>0.35</v>
      </c>
      <c r="M630" s="76">
        <v>0.35</v>
      </c>
      <c r="N630" s="72" t="s">
        <v>1969</v>
      </c>
      <c r="O630" s="72" t="s">
        <v>72</v>
      </c>
      <c r="P630" s="74">
        <v>50000000</v>
      </c>
      <c r="Q630" s="75">
        <v>1</v>
      </c>
      <c r="R630" s="77">
        <v>44197</v>
      </c>
      <c r="S630" s="78">
        <v>12</v>
      </c>
      <c r="T630" s="71" t="s">
        <v>129</v>
      </c>
      <c r="U630" s="79">
        <v>1</v>
      </c>
      <c r="V630" s="80">
        <v>1</v>
      </c>
      <c r="W630" s="80" t="s">
        <v>1970</v>
      </c>
      <c r="X630" s="81">
        <f t="shared" si="55"/>
        <v>1</v>
      </c>
      <c r="Y630" s="74">
        <v>0</v>
      </c>
      <c r="Z630" s="74">
        <v>50000000</v>
      </c>
      <c r="AA630" s="74">
        <v>50000000</v>
      </c>
      <c r="AB630" s="74">
        <v>0</v>
      </c>
      <c r="AC630" s="74">
        <v>0</v>
      </c>
      <c r="AD630" s="74">
        <v>50000000</v>
      </c>
      <c r="AE630" s="113">
        <v>50000000</v>
      </c>
      <c r="AF630" s="81">
        <f t="shared" si="56"/>
        <v>1</v>
      </c>
      <c r="AG630" s="82">
        <v>0</v>
      </c>
      <c r="AH630" s="84"/>
      <c r="AI630" s="84"/>
      <c r="AJ630" s="83">
        <v>50000000</v>
      </c>
      <c r="AK630" s="81">
        <f t="shared" si="57"/>
        <v>1</v>
      </c>
      <c r="AL630" s="84"/>
      <c r="AM630" s="85"/>
    </row>
    <row r="631" spans="1:39" ht="12.75" customHeight="1" x14ac:dyDescent="0.3">
      <c r="A631" s="71" t="s">
        <v>1964</v>
      </c>
      <c r="B631" s="72" t="s">
        <v>1965</v>
      </c>
      <c r="C631" s="72" t="s">
        <v>763</v>
      </c>
      <c r="D631" s="73" t="s">
        <v>754</v>
      </c>
      <c r="E631" s="73" t="s">
        <v>755</v>
      </c>
      <c r="F631" s="72" t="s">
        <v>1966</v>
      </c>
      <c r="G631" s="72" t="s">
        <v>119</v>
      </c>
      <c r="H631" s="72">
        <v>263</v>
      </c>
      <c r="I631" s="72" t="s">
        <v>1967</v>
      </c>
      <c r="J631" s="72" t="s">
        <v>1968</v>
      </c>
      <c r="K631" s="74">
        <v>1</v>
      </c>
      <c r="L631" s="75">
        <v>0.35</v>
      </c>
      <c r="M631" s="76">
        <v>0.35</v>
      </c>
      <c r="N631" s="72" t="s">
        <v>1971</v>
      </c>
      <c r="O631" s="72" t="s">
        <v>72</v>
      </c>
      <c r="P631" s="74">
        <v>600000000</v>
      </c>
      <c r="Q631" s="75">
        <v>6</v>
      </c>
      <c r="R631" s="77">
        <v>44197</v>
      </c>
      <c r="S631" s="78">
        <v>12</v>
      </c>
      <c r="T631" s="71" t="s">
        <v>129</v>
      </c>
      <c r="U631" s="79">
        <v>6</v>
      </c>
      <c r="V631" s="80">
        <v>6</v>
      </c>
      <c r="W631" s="102" t="s">
        <v>1972</v>
      </c>
      <c r="X631" s="81">
        <f t="shared" si="55"/>
        <v>1</v>
      </c>
      <c r="Y631" s="74">
        <v>0</v>
      </c>
      <c r="Z631" s="74">
        <v>600000000</v>
      </c>
      <c r="AA631" s="74">
        <v>600000000</v>
      </c>
      <c r="AB631" s="74">
        <v>0</v>
      </c>
      <c r="AC631" s="74">
        <v>0</v>
      </c>
      <c r="AD631" s="74">
        <v>600000000</v>
      </c>
      <c r="AE631" s="113">
        <v>600000000</v>
      </c>
      <c r="AF631" s="81">
        <f t="shared" si="56"/>
        <v>1</v>
      </c>
      <c r="AG631" s="82">
        <v>0</v>
      </c>
      <c r="AH631" s="84"/>
      <c r="AI631" s="84"/>
      <c r="AJ631" s="83">
        <v>600000000</v>
      </c>
      <c r="AK631" s="81">
        <f t="shared" si="57"/>
        <v>1</v>
      </c>
      <c r="AL631" s="84"/>
      <c r="AM631" s="85"/>
    </row>
    <row r="632" spans="1:39" ht="12.75" customHeight="1" x14ac:dyDescent="0.3">
      <c r="A632" s="71" t="s">
        <v>1964</v>
      </c>
      <c r="B632" s="72" t="s">
        <v>1965</v>
      </c>
      <c r="C632" s="72" t="s">
        <v>763</v>
      </c>
      <c r="D632" s="73" t="s">
        <v>754</v>
      </c>
      <c r="E632" s="73" t="s">
        <v>755</v>
      </c>
      <c r="F632" s="72" t="s">
        <v>1966</v>
      </c>
      <c r="G632" s="72" t="s">
        <v>119</v>
      </c>
      <c r="H632" s="72">
        <v>264</v>
      </c>
      <c r="I632" s="72" t="s">
        <v>1973</v>
      </c>
      <c r="J632" s="72" t="s">
        <v>1974</v>
      </c>
      <c r="K632" s="74">
        <v>2</v>
      </c>
      <c r="L632" s="75">
        <v>1</v>
      </c>
      <c r="M632" s="76">
        <v>1</v>
      </c>
      <c r="N632" s="72" t="s">
        <v>1975</v>
      </c>
      <c r="O632" s="72" t="s">
        <v>72</v>
      </c>
      <c r="P632" s="74">
        <v>3570000000</v>
      </c>
      <c r="Q632" s="75">
        <v>1</v>
      </c>
      <c r="R632" s="77">
        <v>44197</v>
      </c>
      <c r="S632" s="78">
        <v>12</v>
      </c>
      <c r="T632" s="71" t="s">
        <v>129</v>
      </c>
      <c r="U632" s="79">
        <v>1</v>
      </c>
      <c r="V632" s="80">
        <v>1</v>
      </c>
      <c r="W632" s="80" t="s">
        <v>1976</v>
      </c>
      <c r="X632" s="81">
        <f t="shared" si="55"/>
        <v>1</v>
      </c>
      <c r="Y632" s="74">
        <v>0</v>
      </c>
      <c r="Z632" s="74">
        <v>3570000000</v>
      </c>
      <c r="AA632" s="74">
        <v>3570000000</v>
      </c>
      <c r="AB632" s="74">
        <v>0</v>
      </c>
      <c r="AC632" s="74">
        <v>0</v>
      </c>
      <c r="AD632" s="74">
        <v>3570000000</v>
      </c>
      <c r="AE632" s="113">
        <v>3569999997</v>
      </c>
      <c r="AF632" s="81">
        <f t="shared" si="56"/>
        <v>0.99999999915966387</v>
      </c>
      <c r="AG632" s="82">
        <v>0</v>
      </c>
      <c r="AH632" s="82"/>
      <c r="AI632" s="82"/>
      <c r="AJ632" s="83">
        <v>3569999997</v>
      </c>
      <c r="AK632" s="81">
        <f t="shared" si="57"/>
        <v>0.99999999915966387</v>
      </c>
      <c r="AL632" s="84"/>
      <c r="AM632" s="85"/>
    </row>
    <row r="633" spans="1:39" ht="12.75" customHeight="1" x14ac:dyDescent="0.3">
      <c r="A633" s="71" t="s">
        <v>1964</v>
      </c>
      <c r="B633" s="72" t="s">
        <v>1965</v>
      </c>
      <c r="C633" s="72" t="s">
        <v>763</v>
      </c>
      <c r="D633" s="73" t="s">
        <v>754</v>
      </c>
      <c r="E633" s="73" t="s">
        <v>755</v>
      </c>
      <c r="F633" s="72" t="s">
        <v>1966</v>
      </c>
      <c r="G633" s="72" t="s">
        <v>119</v>
      </c>
      <c r="H633" s="72">
        <v>271</v>
      </c>
      <c r="I633" s="72" t="s">
        <v>1977</v>
      </c>
      <c r="J633" s="72" t="s">
        <v>1978</v>
      </c>
      <c r="K633" s="74">
        <v>1</v>
      </c>
      <c r="L633" s="75">
        <v>0.35</v>
      </c>
      <c r="M633" s="76">
        <v>0.35</v>
      </c>
      <c r="N633" s="72" t="s">
        <v>1979</v>
      </c>
      <c r="O633" s="72" t="s">
        <v>72</v>
      </c>
      <c r="P633" s="74">
        <v>461738760</v>
      </c>
      <c r="Q633" s="75">
        <v>5</v>
      </c>
      <c r="R633" s="77">
        <v>44197</v>
      </c>
      <c r="S633" s="78">
        <v>12</v>
      </c>
      <c r="T633" s="71" t="s">
        <v>1980</v>
      </c>
      <c r="U633" s="79">
        <v>5</v>
      </c>
      <c r="V633" s="80">
        <v>5</v>
      </c>
      <c r="W633" s="80" t="s">
        <v>1981</v>
      </c>
      <c r="X633" s="81">
        <f t="shared" si="55"/>
        <v>1</v>
      </c>
      <c r="Y633" s="74">
        <v>0</v>
      </c>
      <c r="Z633" s="74">
        <v>461738760</v>
      </c>
      <c r="AA633" s="74">
        <v>461738760</v>
      </c>
      <c r="AB633" s="74">
        <v>0</v>
      </c>
      <c r="AC633" s="74">
        <v>0</v>
      </c>
      <c r="AD633" s="74">
        <v>461738760</v>
      </c>
      <c r="AE633" s="113">
        <v>439965593</v>
      </c>
      <c r="AF633" s="81">
        <f t="shared" si="56"/>
        <v>0.95284526904347389</v>
      </c>
      <c r="AG633" s="82">
        <v>109453128</v>
      </c>
      <c r="AH633" s="82" t="s">
        <v>1982</v>
      </c>
      <c r="AI633" s="82"/>
      <c r="AJ633" s="83">
        <v>549418721</v>
      </c>
      <c r="AK633" s="81">
        <f t="shared" si="57"/>
        <v>1.1898908400065873</v>
      </c>
      <c r="AL633" s="84"/>
      <c r="AM633" s="85"/>
    </row>
    <row r="634" spans="1:39" ht="12.75" customHeight="1" x14ac:dyDescent="0.3">
      <c r="A634" s="71" t="s">
        <v>1964</v>
      </c>
      <c r="B634" s="72" t="s">
        <v>1965</v>
      </c>
      <c r="C634" s="72" t="s">
        <v>763</v>
      </c>
      <c r="D634" s="73" t="s">
        <v>754</v>
      </c>
      <c r="E634" s="73" t="s">
        <v>755</v>
      </c>
      <c r="F634" s="72" t="s">
        <v>1966</v>
      </c>
      <c r="G634" s="72" t="s">
        <v>119</v>
      </c>
      <c r="H634" s="72">
        <v>272</v>
      </c>
      <c r="I634" s="72" t="s">
        <v>1983</v>
      </c>
      <c r="J634" s="72" t="s">
        <v>1984</v>
      </c>
      <c r="K634" s="74">
        <v>2</v>
      </c>
      <c r="L634" s="75">
        <v>2</v>
      </c>
      <c r="M634" s="76">
        <v>2</v>
      </c>
      <c r="N634" s="72" t="s">
        <v>1985</v>
      </c>
      <c r="O634" s="72" t="s">
        <v>72</v>
      </c>
      <c r="P634" s="74">
        <v>121400000</v>
      </c>
      <c r="Q634" s="75">
        <v>1</v>
      </c>
      <c r="R634" s="77">
        <v>44197</v>
      </c>
      <c r="S634" s="78">
        <v>12</v>
      </c>
      <c r="T634" s="71" t="s">
        <v>129</v>
      </c>
      <c r="U634" s="79">
        <v>1</v>
      </c>
      <c r="V634" s="80">
        <v>1</v>
      </c>
      <c r="W634" s="80" t="s">
        <v>1986</v>
      </c>
      <c r="X634" s="81">
        <f t="shared" si="55"/>
        <v>1</v>
      </c>
      <c r="Y634" s="74">
        <v>0</v>
      </c>
      <c r="Z634" s="74">
        <v>304261240</v>
      </c>
      <c r="AA634" s="74">
        <v>121400000</v>
      </c>
      <c r="AB634" s="74">
        <v>0</v>
      </c>
      <c r="AC634" s="74">
        <v>0</v>
      </c>
      <c r="AD634" s="74">
        <v>121400000</v>
      </c>
      <c r="AE634" s="113">
        <v>121400000</v>
      </c>
      <c r="AF634" s="81">
        <f t="shared" si="56"/>
        <v>1</v>
      </c>
      <c r="AG634" s="82">
        <v>0</v>
      </c>
      <c r="AH634" s="82"/>
      <c r="AI634" s="82"/>
      <c r="AJ634" s="83">
        <v>121400000</v>
      </c>
      <c r="AK634" s="81">
        <f t="shared" si="57"/>
        <v>1</v>
      </c>
      <c r="AL634" s="84"/>
      <c r="AM634" s="85"/>
    </row>
    <row r="635" spans="1:39" ht="12.75" customHeight="1" x14ac:dyDescent="0.3">
      <c r="A635" s="71" t="s">
        <v>1964</v>
      </c>
      <c r="B635" s="72" t="s">
        <v>1965</v>
      </c>
      <c r="C635" s="72" t="s">
        <v>763</v>
      </c>
      <c r="D635" s="73" t="s">
        <v>754</v>
      </c>
      <c r="E635" s="73" t="s">
        <v>755</v>
      </c>
      <c r="F635" s="72" t="s">
        <v>1966</v>
      </c>
      <c r="G635" s="72" t="s">
        <v>119</v>
      </c>
      <c r="H635" s="72">
        <v>272</v>
      </c>
      <c r="I635" s="72" t="s">
        <v>1983</v>
      </c>
      <c r="J635" s="72" t="s">
        <v>1984</v>
      </c>
      <c r="K635" s="74">
        <v>2</v>
      </c>
      <c r="L635" s="75">
        <v>2</v>
      </c>
      <c r="M635" s="76">
        <v>2</v>
      </c>
      <c r="N635" s="72" t="s">
        <v>1987</v>
      </c>
      <c r="O635" s="72" t="s">
        <v>72</v>
      </c>
      <c r="P635" s="74">
        <v>182861240</v>
      </c>
      <c r="Q635" s="75">
        <v>8</v>
      </c>
      <c r="R635" s="77">
        <v>44197</v>
      </c>
      <c r="S635" s="78">
        <v>12</v>
      </c>
      <c r="T635" s="71" t="s">
        <v>1988</v>
      </c>
      <c r="U635" s="79">
        <v>8</v>
      </c>
      <c r="V635" s="80">
        <v>8</v>
      </c>
      <c r="W635" s="80" t="s">
        <v>1989</v>
      </c>
      <c r="X635" s="81">
        <f t="shared" si="55"/>
        <v>1</v>
      </c>
      <c r="Y635" s="74">
        <v>0</v>
      </c>
      <c r="Z635" s="74">
        <v>304261240</v>
      </c>
      <c r="AA635" s="74">
        <v>182861240</v>
      </c>
      <c r="AB635" s="74">
        <v>0</v>
      </c>
      <c r="AC635" s="74">
        <v>0</v>
      </c>
      <c r="AD635" s="74">
        <v>182861240</v>
      </c>
      <c r="AE635" s="113">
        <v>182861240</v>
      </c>
      <c r="AF635" s="81">
        <f t="shared" si="56"/>
        <v>1</v>
      </c>
      <c r="AG635" s="82">
        <v>1701500598</v>
      </c>
      <c r="AH635" s="82" t="s">
        <v>1990</v>
      </c>
      <c r="AI635" s="82"/>
      <c r="AJ635" s="83">
        <v>1884361838</v>
      </c>
      <c r="AK635" s="81">
        <f t="shared" si="57"/>
        <v>10.304872908003905</v>
      </c>
      <c r="AL635" s="84"/>
      <c r="AM635" s="85"/>
    </row>
    <row r="636" spans="1:39" ht="12.75" customHeight="1" x14ac:dyDescent="0.3">
      <c r="A636" s="71" t="s">
        <v>1991</v>
      </c>
      <c r="B636" s="72" t="s">
        <v>1992</v>
      </c>
      <c r="C636" s="72" t="s">
        <v>763</v>
      </c>
      <c r="D636" s="73" t="s">
        <v>1993</v>
      </c>
      <c r="E636" s="73" t="s">
        <v>1994</v>
      </c>
      <c r="F636" s="72" t="s">
        <v>1995</v>
      </c>
      <c r="G636" s="72" t="s">
        <v>1996</v>
      </c>
      <c r="H636" s="72">
        <v>449</v>
      </c>
      <c r="I636" s="72" t="s">
        <v>1997</v>
      </c>
      <c r="J636" s="72" t="s">
        <v>1998</v>
      </c>
      <c r="K636" s="74">
        <v>50000</v>
      </c>
      <c r="L636" s="75">
        <v>10000</v>
      </c>
      <c r="M636" s="76">
        <v>10435</v>
      </c>
      <c r="N636" s="72" t="s">
        <v>1999</v>
      </c>
      <c r="O636" s="72" t="s">
        <v>72</v>
      </c>
      <c r="P636" s="74">
        <v>80000000</v>
      </c>
      <c r="Q636" s="75">
        <v>1</v>
      </c>
      <c r="R636" s="77">
        <v>44197</v>
      </c>
      <c r="S636" s="78">
        <v>12</v>
      </c>
      <c r="T636" s="71" t="s">
        <v>2000</v>
      </c>
      <c r="U636" s="79">
        <v>1</v>
      </c>
      <c r="V636" s="80">
        <v>1</v>
      </c>
      <c r="W636" s="80" t="s">
        <v>2001</v>
      </c>
      <c r="X636" s="81">
        <f t="shared" si="55"/>
        <v>1</v>
      </c>
      <c r="Y636" s="74">
        <v>0</v>
      </c>
      <c r="Z636" s="74">
        <v>362000000</v>
      </c>
      <c r="AA636" s="74">
        <v>80000000</v>
      </c>
      <c r="AB636" s="74">
        <v>0</v>
      </c>
      <c r="AC636" s="74">
        <v>0</v>
      </c>
      <c r="AD636" s="74">
        <v>80000000</v>
      </c>
      <c r="AE636" s="113">
        <v>79999767</v>
      </c>
      <c r="AF636" s="81">
        <f t="shared" si="56"/>
        <v>0.99999708750000005</v>
      </c>
      <c r="AG636" s="84"/>
      <c r="AH636" s="84"/>
      <c r="AI636" s="84"/>
      <c r="AJ636" s="83">
        <v>79999767</v>
      </c>
      <c r="AK636" s="81">
        <f t="shared" si="57"/>
        <v>0.99999708750000005</v>
      </c>
      <c r="AL636" s="84"/>
      <c r="AM636" s="85"/>
    </row>
    <row r="637" spans="1:39" ht="12.75" customHeight="1" x14ac:dyDescent="0.3">
      <c r="A637" s="71" t="s">
        <v>1991</v>
      </c>
      <c r="B637" s="72" t="s">
        <v>1992</v>
      </c>
      <c r="C637" s="72" t="s">
        <v>763</v>
      </c>
      <c r="D637" s="73" t="s">
        <v>1993</v>
      </c>
      <c r="E637" s="73" t="s">
        <v>1994</v>
      </c>
      <c r="F637" s="72" t="s">
        <v>1995</v>
      </c>
      <c r="G637" s="72" t="s">
        <v>1996</v>
      </c>
      <c r="H637" s="72">
        <v>449</v>
      </c>
      <c r="I637" s="72" t="s">
        <v>1997</v>
      </c>
      <c r="J637" s="72" t="s">
        <v>1998</v>
      </c>
      <c r="K637" s="74">
        <v>50000</v>
      </c>
      <c r="L637" s="75">
        <v>10000</v>
      </c>
      <c r="M637" s="76">
        <v>10435</v>
      </c>
      <c r="N637" s="72" t="s">
        <v>2002</v>
      </c>
      <c r="O637" s="72" t="s">
        <v>72</v>
      </c>
      <c r="P637" s="74">
        <v>152000000</v>
      </c>
      <c r="Q637" s="75">
        <v>1</v>
      </c>
      <c r="R637" s="77">
        <v>44197</v>
      </c>
      <c r="S637" s="78">
        <v>12</v>
      </c>
      <c r="T637" s="71" t="s">
        <v>2000</v>
      </c>
      <c r="U637" s="79">
        <v>1</v>
      </c>
      <c r="V637" s="80">
        <v>1</v>
      </c>
      <c r="W637" s="80" t="s">
        <v>2003</v>
      </c>
      <c r="X637" s="81">
        <f t="shared" si="55"/>
        <v>1</v>
      </c>
      <c r="Y637" s="74">
        <v>0</v>
      </c>
      <c r="Z637" s="74">
        <v>362000000</v>
      </c>
      <c r="AA637" s="74">
        <v>152000000</v>
      </c>
      <c r="AB637" s="74">
        <v>0</v>
      </c>
      <c r="AC637" s="74">
        <v>0</v>
      </c>
      <c r="AD637" s="74">
        <v>152000000</v>
      </c>
      <c r="AE637" s="113"/>
      <c r="AF637" s="81">
        <f t="shared" si="56"/>
        <v>0</v>
      </c>
      <c r="AG637" s="84"/>
      <c r="AH637" s="84"/>
      <c r="AI637" s="84"/>
      <c r="AJ637" s="83">
        <v>0</v>
      </c>
      <c r="AK637" s="81">
        <f t="shared" si="57"/>
        <v>0</v>
      </c>
      <c r="AL637" s="84"/>
      <c r="AM637" s="85"/>
    </row>
    <row r="638" spans="1:39" ht="12.75" customHeight="1" x14ac:dyDescent="0.3">
      <c r="A638" s="71" t="s">
        <v>1991</v>
      </c>
      <c r="B638" s="72" t="s">
        <v>1992</v>
      </c>
      <c r="C638" s="72" t="s">
        <v>763</v>
      </c>
      <c r="D638" s="73" t="s">
        <v>1993</v>
      </c>
      <c r="E638" s="73" t="s">
        <v>1994</v>
      </c>
      <c r="F638" s="72" t="s">
        <v>1995</v>
      </c>
      <c r="G638" s="72" t="s">
        <v>1996</v>
      </c>
      <c r="H638" s="72">
        <v>449</v>
      </c>
      <c r="I638" s="72" t="s">
        <v>1997</v>
      </c>
      <c r="J638" s="72" t="s">
        <v>1998</v>
      </c>
      <c r="K638" s="74">
        <v>50000</v>
      </c>
      <c r="L638" s="75">
        <v>10000</v>
      </c>
      <c r="M638" s="76">
        <v>10435</v>
      </c>
      <c r="N638" s="72" t="s">
        <v>2004</v>
      </c>
      <c r="O638" s="72" t="s">
        <v>72</v>
      </c>
      <c r="P638" s="74">
        <v>50000000</v>
      </c>
      <c r="Q638" s="75">
        <v>1</v>
      </c>
      <c r="R638" s="77">
        <v>44197</v>
      </c>
      <c r="S638" s="78">
        <v>12</v>
      </c>
      <c r="T638" s="71" t="s">
        <v>2000</v>
      </c>
      <c r="U638" s="79">
        <v>1</v>
      </c>
      <c r="V638" s="80">
        <v>0</v>
      </c>
      <c r="W638" s="80"/>
      <c r="X638" s="81">
        <f t="shared" si="55"/>
        <v>0</v>
      </c>
      <c r="Y638" s="74">
        <v>0</v>
      </c>
      <c r="Z638" s="74">
        <v>362000000</v>
      </c>
      <c r="AA638" s="74">
        <v>50000000</v>
      </c>
      <c r="AB638" s="74">
        <v>0</v>
      </c>
      <c r="AC638" s="74">
        <v>0</v>
      </c>
      <c r="AD638" s="74">
        <v>50000000</v>
      </c>
      <c r="AE638" s="113"/>
      <c r="AF638" s="81">
        <f t="shared" si="56"/>
        <v>0</v>
      </c>
      <c r="AG638" s="84"/>
      <c r="AH638" s="84"/>
      <c r="AI638" s="84"/>
      <c r="AJ638" s="83">
        <v>0</v>
      </c>
      <c r="AK638" s="81">
        <f t="shared" si="57"/>
        <v>0</v>
      </c>
      <c r="AL638" s="84"/>
      <c r="AM638" s="85"/>
    </row>
    <row r="639" spans="1:39" ht="12.75" customHeight="1" x14ac:dyDescent="0.3">
      <c r="A639" s="71" t="s">
        <v>1991</v>
      </c>
      <c r="B639" s="72" t="s">
        <v>1992</v>
      </c>
      <c r="C639" s="72" t="s">
        <v>763</v>
      </c>
      <c r="D639" s="73" t="s">
        <v>1993</v>
      </c>
      <c r="E639" s="73" t="s">
        <v>1994</v>
      </c>
      <c r="F639" s="72" t="s">
        <v>1995</v>
      </c>
      <c r="G639" s="72" t="s">
        <v>1996</v>
      </c>
      <c r="H639" s="72">
        <v>449</v>
      </c>
      <c r="I639" s="72" t="s">
        <v>1997</v>
      </c>
      <c r="J639" s="72" t="s">
        <v>1998</v>
      </c>
      <c r="K639" s="74">
        <v>50000</v>
      </c>
      <c r="L639" s="75">
        <v>10000</v>
      </c>
      <c r="M639" s="76">
        <v>10435</v>
      </c>
      <c r="N639" s="72" t="s">
        <v>2005</v>
      </c>
      <c r="O639" s="72" t="s">
        <v>72</v>
      </c>
      <c r="P639" s="74">
        <v>80000000</v>
      </c>
      <c r="Q639" s="75">
        <v>1</v>
      </c>
      <c r="R639" s="77">
        <v>44197</v>
      </c>
      <c r="S639" s="78">
        <v>12</v>
      </c>
      <c r="T639" s="71" t="s">
        <v>2000</v>
      </c>
      <c r="U639" s="79">
        <v>1</v>
      </c>
      <c r="V639" s="80">
        <v>0</v>
      </c>
      <c r="W639" s="80"/>
      <c r="X639" s="81">
        <f t="shared" si="55"/>
        <v>0</v>
      </c>
      <c r="Y639" s="74">
        <v>0</v>
      </c>
      <c r="Z639" s="74">
        <v>362000000</v>
      </c>
      <c r="AA639" s="74">
        <v>80000000</v>
      </c>
      <c r="AB639" s="74">
        <v>0</v>
      </c>
      <c r="AC639" s="74">
        <v>0</v>
      </c>
      <c r="AD639" s="74">
        <v>80000000</v>
      </c>
      <c r="AE639" s="113"/>
      <c r="AF639" s="81">
        <f t="shared" si="56"/>
        <v>0</v>
      </c>
      <c r="AG639" s="84"/>
      <c r="AH639" s="84"/>
      <c r="AI639" s="84"/>
      <c r="AJ639" s="83">
        <v>0</v>
      </c>
      <c r="AK639" s="81">
        <f t="shared" si="57"/>
        <v>0</v>
      </c>
      <c r="AL639" s="84"/>
      <c r="AM639" s="85"/>
    </row>
    <row r="640" spans="1:39" ht="12.75" customHeight="1" x14ac:dyDescent="0.3">
      <c r="A640" s="71" t="s">
        <v>1991</v>
      </c>
      <c r="B640" s="72" t="s">
        <v>1992</v>
      </c>
      <c r="C640" s="72" t="s">
        <v>763</v>
      </c>
      <c r="D640" s="73" t="s">
        <v>1993</v>
      </c>
      <c r="E640" s="73" t="s">
        <v>1994</v>
      </c>
      <c r="F640" s="72" t="s">
        <v>1995</v>
      </c>
      <c r="G640" s="72" t="s">
        <v>2006</v>
      </c>
      <c r="H640" s="72">
        <v>449</v>
      </c>
      <c r="I640" s="72" t="s">
        <v>1997</v>
      </c>
      <c r="J640" s="72" t="s">
        <v>1998</v>
      </c>
      <c r="K640" s="74">
        <v>50000</v>
      </c>
      <c r="L640" s="75">
        <v>10000</v>
      </c>
      <c r="M640" s="76">
        <v>10435</v>
      </c>
      <c r="N640" s="72" t="s">
        <v>2007</v>
      </c>
      <c r="O640" s="72" t="s">
        <v>72</v>
      </c>
      <c r="P640" s="74">
        <v>32500000</v>
      </c>
      <c r="Q640" s="75">
        <v>1</v>
      </c>
      <c r="R640" s="77">
        <v>44197</v>
      </c>
      <c r="S640" s="78">
        <v>12</v>
      </c>
      <c r="T640" s="71" t="s">
        <v>2000</v>
      </c>
      <c r="U640" s="79">
        <v>1</v>
      </c>
      <c r="V640" s="80">
        <v>1</v>
      </c>
      <c r="W640" s="80" t="s">
        <v>2008</v>
      </c>
      <c r="X640" s="81">
        <f t="shared" si="55"/>
        <v>1</v>
      </c>
      <c r="Y640" s="74">
        <v>0</v>
      </c>
      <c r="Z640" s="74">
        <v>678000000</v>
      </c>
      <c r="AA640" s="74">
        <v>32500000</v>
      </c>
      <c r="AB640" s="74">
        <v>0</v>
      </c>
      <c r="AC640" s="74">
        <v>0</v>
      </c>
      <c r="AD640" s="74">
        <v>32500000</v>
      </c>
      <c r="AE640" s="113">
        <v>28000000</v>
      </c>
      <c r="AF640" s="81">
        <f t="shared" si="56"/>
        <v>0.86153846153846159</v>
      </c>
      <c r="AG640" s="84"/>
      <c r="AH640" s="84"/>
      <c r="AI640" s="84"/>
      <c r="AJ640" s="83">
        <v>28000000</v>
      </c>
      <c r="AK640" s="81">
        <f t="shared" si="57"/>
        <v>0.86153846153846159</v>
      </c>
      <c r="AL640" s="84"/>
      <c r="AM640" s="85"/>
    </row>
    <row r="641" spans="1:39" ht="12.75" customHeight="1" x14ac:dyDescent="0.3">
      <c r="A641" s="71" t="s">
        <v>1991</v>
      </c>
      <c r="B641" s="72" t="s">
        <v>1992</v>
      </c>
      <c r="C641" s="72" t="s">
        <v>763</v>
      </c>
      <c r="D641" s="73" t="s">
        <v>1993</v>
      </c>
      <c r="E641" s="73" t="s">
        <v>1994</v>
      </c>
      <c r="F641" s="72" t="s">
        <v>1995</v>
      </c>
      <c r="G641" s="72" t="s">
        <v>2006</v>
      </c>
      <c r="H641" s="72">
        <v>449</v>
      </c>
      <c r="I641" s="72" t="s">
        <v>1997</v>
      </c>
      <c r="J641" s="72" t="s">
        <v>1998</v>
      </c>
      <c r="K641" s="74">
        <v>50000</v>
      </c>
      <c r="L641" s="75">
        <v>10000</v>
      </c>
      <c r="M641" s="76">
        <v>10435</v>
      </c>
      <c r="N641" s="72" t="s">
        <v>2009</v>
      </c>
      <c r="O641" s="72" t="s">
        <v>72</v>
      </c>
      <c r="P641" s="74">
        <v>131000000</v>
      </c>
      <c r="Q641" s="75">
        <v>1</v>
      </c>
      <c r="R641" s="77">
        <v>44197</v>
      </c>
      <c r="S641" s="78">
        <v>12</v>
      </c>
      <c r="T641" s="71" t="s">
        <v>2000</v>
      </c>
      <c r="U641" s="79">
        <v>1</v>
      </c>
      <c r="V641" s="80">
        <v>1</v>
      </c>
      <c r="W641" s="80" t="s">
        <v>2010</v>
      </c>
      <c r="X641" s="81">
        <f t="shared" si="55"/>
        <v>1</v>
      </c>
      <c r="Y641" s="74">
        <v>0</v>
      </c>
      <c r="Z641" s="74">
        <v>678000000</v>
      </c>
      <c r="AA641" s="74">
        <v>131000000</v>
      </c>
      <c r="AB641" s="74">
        <v>0</v>
      </c>
      <c r="AC641" s="74">
        <v>0</v>
      </c>
      <c r="AD641" s="74">
        <v>131000000</v>
      </c>
      <c r="AE641" s="113">
        <v>36600000</v>
      </c>
      <c r="AF641" s="81">
        <f t="shared" si="56"/>
        <v>0.27938931297709924</v>
      </c>
      <c r="AG641" s="84"/>
      <c r="AH641" s="84"/>
      <c r="AI641" s="84"/>
      <c r="AJ641" s="83">
        <v>36600000</v>
      </c>
      <c r="AK641" s="81">
        <f t="shared" si="57"/>
        <v>0.27938931297709924</v>
      </c>
      <c r="AL641" s="84"/>
      <c r="AM641" s="85"/>
    </row>
    <row r="642" spans="1:39" ht="12.75" customHeight="1" x14ac:dyDescent="0.3">
      <c r="A642" s="71" t="s">
        <v>1991</v>
      </c>
      <c r="B642" s="72" t="s">
        <v>1992</v>
      </c>
      <c r="C642" s="72" t="s">
        <v>763</v>
      </c>
      <c r="D642" s="73" t="s">
        <v>1993</v>
      </c>
      <c r="E642" s="73" t="s">
        <v>1994</v>
      </c>
      <c r="F642" s="72" t="s">
        <v>1995</v>
      </c>
      <c r="G642" s="72" t="s">
        <v>2006</v>
      </c>
      <c r="H642" s="72">
        <v>449</v>
      </c>
      <c r="I642" s="72" t="s">
        <v>1997</v>
      </c>
      <c r="J642" s="72" t="s">
        <v>1998</v>
      </c>
      <c r="K642" s="74">
        <v>50000</v>
      </c>
      <c r="L642" s="75">
        <v>10000</v>
      </c>
      <c r="M642" s="76">
        <v>10435</v>
      </c>
      <c r="N642" s="72" t="s">
        <v>2011</v>
      </c>
      <c r="O642" s="72" t="s">
        <v>72</v>
      </c>
      <c r="P642" s="74">
        <v>32500000</v>
      </c>
      <c r="Q642" s="75">
        <v>1</v>
      </c>
      <c r="R642" s="77">
        <v>44197</v>
      </c>
      <c r="S642" s="78">
        <v>12</v>
      </c>
      <c r="T642" s="71" t="s">
        <v>2000</v>
      </c>
      <c r="U642" s="79">
        <v>1</v>
      </c>
      <c r="V642" s="80">
        <v>1</v>
      </c>
      <c r="W642" s="80" t="s">
        <v>2012</v>
      </c>
      <c r="X642" s="81">
        <f t="shared" si="55"/>
        <v>1</v>
      </c>
      <c r="Y642" s="74">
        <v>0</v>
      </c>
      <c r="Z642" s="74">
        <v>678000000</v>
      </c>
      <c r="AA642" s="74">
        <v>32500000</v>
      </c>
      <c r="AB642" s="74">
        <v>0</v>
      </c>
      <c r="AC642" s="74">
        <v>0</v>
      </c>
      <c r="AD642" s="74">
        <v>32500000</v>
      </c>
      <c r="AE642" s="113">
        <v>27500000</v>
      </c>
      <c r="AF642" s="81">
        <f t="shared" si="56"/>
        <v>0.84615384615384615</v>
      </c>
      <c r="AG642" s="84"/>
      <c r="AH642" s="84"/>
      <c r="AI642" s="84"/>
      <c r="AJ642" s="83">
        <v>27500000</v>
      </c>
      <c r="AK642" s="81">
        <f t="shared" si="57"/>
        <v>0.84615384615384615</v>
      </c>
      <c r="AL642" s="84"/>
      <c r="AM642" s="85"/>
    </row>
    <row r="643" spans="1:39" ht="12.75" customHeight="1" x14ac:dyDescent="0.3">
      <c r="A643" s="71" t="s">
        <v>1991</v>
      </c>
      <c r="B643" s="72" t="s">
        <v>1992</v>
      </c>
      <c r="C643" s="72" t="s">
        <v>763</v>
      </c>
      <c r="D643" s="73" t="s">
        <v>1993</v>
      </c>
      <c r="E643" s="73" t="s">
        <v>1994</v>
      </c>
      <c r="F643" s="72" t="s">
        <v>1995</v>
      </c>
      <c r="G643" s="72" t="s">
        <v>2006</v>
      </c>
      <c r="H643" s="72">
        <v>449</v>
      </c>
      <c r="I643" s="72" t="s">
        <v>1997</v>
      </c>
      <c r="J643" s="72" t="s">
        <v>1998</v>
      </c>
      <c r="K643" s="74">
        <v>50000</v>
      </c>
      <c r="L643" s="75">
        <v>10000</v>
      </c>
      <c r="M643" s="76">
        <v>10435</v>
      </c>
      <c r="N643" s="72" t="s">
        <v>2013</v>
      </c>
      <c r="O643" s="72" t="s">
        <v>72</v>
      </c>
      <c r="P643" s="74">
        <v>248000000</v>
      </c>
      <c r="Q643" s="75">
        <v>1</v>
      </c>
      <c r="R643" s="77">
        <v>44197</v>
      </c>
      <c r="S643" s="78">
        <v>12</v>
      </c>
      <c r="T643" s="71" t="s">
        <v>2000</v>
      </c>
      <c r="U643" s="79">
        <v>1</v>
      </c>
      <c r="V643" s="80">
        <v>1</v>
      </c>
      <c r="W643" s="80" t="s">
        <v>2012</v>
      </c>
      <c r="X643" s="81">
        <f t="shared" si="55"/>
        <v>1</v>
      </c>
      <c r="Y643" s="74">
        <v>0</v>
      </c>
      <c r="Z643" s="74">
        <v>678000000</v>
      </c>
      <c r="AA643" s="74">
        <v>248000000</v>
      </c>
      <c r="AB643" s="74">
        <v>0</v>
      </c>
      <c r="AC643" s="74">
        <v>0</v>
      </c>
      <c r="AD643" s="74">
        <v>248000000</v>
      </c>
      <c r="AE643" s="113">
        <v>151134000</v>
      </c>
      <c r="AF643" s="81">
        <f t="shared" si="56"/>
        <v>0.60941129032258068</v>
      </c>
      <c r="AG643" s="84"/>
      <c r="AH643" s="84"/>
      <c r="AI643" s="84"/>
      <c r="AJ643" s="83">
        <v>151134000</v>
      </c>
      <c r="AK643" s="81">
        <f t="shared" si="57"/>
        <v>0.60941129032258068</v>
      </c>
      <c r="AL643" s="84"/>
      <c r="AM643" s="85"/>
    </row>
    <row r="644" spans="1:39" ht="12.75" customHeight="1" x14ac:dyDescent="0.3">
      <c r="A644" s="71" t="s">
        <v>1991</v>
      </c>
      <c r="B644" s="72" t="s">
        <v>1992</v>
      </c>
      <c r="C644" s="72" t="s">
        <v>763</v>
      </c>
      <c r="D644" s="73" t="s">
        <v>1993</v>
      </c>
      <c r="E644" s="73" t="s">
        <v>1994</v>
      </c>
      <c r="F644" s="72" t="s">
        <v>1995</v>
      </c>
      <c r="G644" s="72" t="s">
        <v>2006</v>
      </c>
      <c r="H644" s="72">
        <v>449</v>
      </c>
      <c r="I644" s="72" t="s">
        <v>1997</v>
      </c>
      <c r="J644" s="72" t="s">
        <v>1998</v>
      </c>
      <c r="K644" s="74">
        <v>50000</v>
      </c>
      <c r="L644" s="75">
        <v>10000</v>
      </c>
      <c r="M644" s="76">
        <v>10435</v>
      </c>
      <c r="N644" s="72" t="s">
        <v>2014</v>
      </c>
      <c r="O644" s="72" t="s">
        <v>72</v>
      </c>
      <c r="P644" s="74">
        <v>234000000</v>
      </c>
      <c r="Q644" s="75">
        <v>1</v>
      </c>
      <c r="R644" s="77">
        <v>44197</v>
      </c>
      <c r="S644" s="78">
        <v>12</v>
      </c>
      <c r="T644" s="71" t="s">
        <v>2000</v>
      </c>
      <c r="U644" s="79">
        <v>1</v>
      </c>
      <c r="V644" s="80">
        <v>1</v>
      </c>
      <c r="W644" s="80" t="s">
        <v>2015</v>
      </c>
      <c r="X644" s="81">
        <f t="shared" si="55"/>
        <v>1</v>
      </c>
      <c r="Y644" s="74">
        <v>0</v>
      </c>
      <c r="Z644" s="74">
        <v>678000000</v>
      </c>
      <c r="AA644" s="74">
        <v>234000000</v>
      </c>
      <c r="AB644" s="74">
        <v>0</v>
      </c>
      <c r="AC644" s="74">
        <v>0</v>
      </c>
      <c r="AD644" s="74">
        <v>234000000</v>
      </c>
      <c r="AE644" s="113">
        <v>15600000</v>
      </c>
      <c r="AF644" s="81">
        <f t="shared" si="56"/>
        <v>6.6666666666666666E-2</v>
      </c>
      <c r="AG644" s="84"/>
      <c r="AH644" s="84"/>
      <c r="AI644" s="84"/>
      <c r="AJ644" s="83">
        <v>15600000</v>
      </c>
      <c r="AK644" s="81">
        <f t="shared" si="57"/>
        <v>6.6666666666666666E-2</v>
      </c>
      <c r="AL644" s="84"/>
      <c r="AM644" s="85"/>
    </row>
    <row r="645" spans="1:39" ht="12.75" customHeight="1" x14ac:dyDescent="0.3">
      <c r="A645" s="71" t="s">
        <v>2016</v>
      </c>
      <c r="B645" s="72" t="s">
        <v>2017</v>
      </c>
      <c r="C645" s="72" t="s">
        <v>732</v>
      </c>
      <c r="D645" s="73" t="str">
        <f t="shared" ref="D645:D708" si="59">MID(G645,1,2)</f>
        <v>45</v>
      </c>
      <c r="E645" s="73" t="str">
        <f t="shared" ref="E645:E708" si="60">MID(G645,1,4)</f>
        <v>4503</v>
      </c>
      <c r="F645" s="72" t="s">
        <v>2018</v>
      </c>
      <c r="G645" s="72" t="s">
        <v>2019</v>
      </c>
      <c r="H645" s="72">
        <v>307</v>
      </c>
      <c r="I645" s="72" t="s">
        <v>2020</v>
      </c>
      <c r="J645" s="72" t="s">
        <v>2021</v>
      </c>
      <c r="K645" s="74">
        <v>1</v>
      </c>
      <c r="L645" s="75">
        <v>0.2</v>
      </c>
      <c r="M645" s="76">
        <v>0.2</v>
      </c>
      <c r="N645" s="72" t="s">
        <v>2022</v>
      </c>
      <c r="O645" s="72" t="s">
        <v>72</v>
      </c>
      <c r="P645" s="74">
        <v>53711818</v>
      </c>
      <c r="Q645" s="75">
        <v>3</v>
      </c>
      <c r="R645" s="77">
        <v>44197</v>
      </c>
      <c r="S645" s="78">
        <v>12</v>
      </c>
      <c r="T645" s="71" t="s">
        <v>2023</v>
      </c>
      <c r="U645" s="79">
        <v>2</v>
      </c>
      <c r="V645" s="80">
        <v>2</v>
      </c>
      <c r="W645" s="80" t="s">
        <v>2024</v>
      </c>
      <c r="X645" s="81">
        <f t="shared" si="55"/>
        <v>1</v>
      </c>
      <c r="Y645" s="74">
        <v>0</v>
      </c>
      <c r="Z645" s="74">
        <v>763875850</v>
      </c>
      <c r="AA645" s="74">
        <v>53711818</v>
      </c>
      <c r="AB645" s="74">
        <v>0</v>
      </c>
      <c r="AC645" s="74">
        <v>0</v>
      </c>
      <c r="AD645" s="74">
        <v>53711818</v>
      </c>
      <c r="AE645" s="113">
        <v>53711818</v>
      </c>
      <c r="AF645" s="81">
        <f t="shared" si="56"/>
        <v>1</v>
      </c>
      <c r="AG645" s="82"/>
      <c r="AH645" s="82"/>
      <c r="AI645" s="82"/>
      <c r="AJ645" s="83">
        <f t="shared" ref="AJ645:AJ708" si="61">AE645+AG645+AI645</f>
        <v>53711818</v>
      </c>
      <c r="AK645" s="81">
        <f t="shared" si="57"/>
        <v>1</v>
      </c>
      <c r="AL645" s="84"/>
      <c r="AM645" s="85"/>
    </row>
    <row r="646" spans="1:39" ht="12.75" customHeight="1" x14ac:dyDescent="0.3">
      <c r="A646" s="71" t="s">
        <v>2016</v>
      </c>
      <c r="B646" s="72" t="s">
        <v>2017</v>
      </c>
      <c r="C646" s="72" t="s">
        <v>732</v>
      </c>
      <c r="D646" s="73" t="str">
        <f t="shared" si="59"/>
        <v>45</v>
      </c>
      <c r="E646" s="73" t="str">
        <f t="shared" si="60"/>
        <v>4503</v>
      </c>
      <c r="F646" s="72" t="s">
        <v>2018</v>
      </c>
      <c r="G646" s="72" t="s">
        <v>2019</v>
      </c>
      <c r="H646" s="72">
        <v>307</v>
      </c>
      <c r="I646" s="72" t="s">
        <v>2020</v>
      </c>
      <c r="J646" s="72" t="s">
        <v>2021</v>
      </c>
      <c r="K646" s="74">
        <v>1</v>
      </c>
      <c r="L646" s="75">
        <v>0.2</v>
      </c>
      <c r="M646" s="76">
        <v>0.2</v>
      </c>
      <c r="N646" s="72" t="s">
        <v>2025</v>
      </c>
      <c r="O646" s="72" t="s">
        <v>72</v>
      </c>
      <c r="P646" s="74">
        <v>120439565</v>
      </c>
      <c r="Q646" s="75">
        <v>1</v>
      </c>
      <c r="R646" s="77">
        <v>44197</v>
      </c>
      <c r="S646" s="78">
        <v>12</v>
      </c>
      <c r="T646" s="71" t="s">
        <v>2023</v>
      </c>
      <c r="U646" s="79">
        <v>1</v>
      </c>
      <c r="V646" s="80">
        <v>1</v>
      </c>
      <c r="W646" s="80" t="s">
        <v>2026</v>
      </c>
      <c r="X646" s="81">
        <f t="shared" si="55"/>
        <v>1</v>
      </c>
      <c r="Y646" s="74">
        <v>0</v>
      </c>
      <c r="Z646" s="74">
        <v>763875850</v>
      </c>
      <c r="AA646" s="74">
        <v>120439565</v>
      </c>
      <c r="AB646" s="74">
        <v>0</v>
      </c>
      <c r="AC646" s="74">
        <v>0</v>
      </c>
      <c r="AD646" s="74">
        <v>120439565</v>
      </c>
      <c r="AE646" s="113">
        <v>120439565</v>
      </c>
      <c r="AF646" s="81">
        <f t="shared" si="56"/>
        <v>1</v>
      </c>
      <c r="AG646" s="82"/>
      <c r="AH646" s="82"/>
      <c r="AI646" s="82"/>
      <c r="AJ646" s="83">
        <f t="shared" si="61"/>
        <v>120439565</v>
      </c>
      <c r="AK646" s="81">
        <f t="shared" si="57"/>
        <v>1</v>
      </c>
      <c r="AL646" s="84"/>
      <c r="AM646" s="85"/>
    </row>
    <row r="647" spans="1:39" ht="12.75" customHeight="1" x14ac:dyDescent="0.3">
      <c r="A647" s="71" t="s">
        <v>2016</v>
      </c>
      <c r="B647" s="72" t="s">
        <v>2017</v>
      </c>
      <c r="C647" s="72" t="s">
        <v>732</v>
      </c>
      <c r="D647" s="73" t="str">
        <f t="shared" si="59"/>
        <v>45</v>
      </c>
      <c r="E647" s="73" t="str">
        <f t="shared" si="60"/>
        <v>4503</v>
      </c>
      <c r="F647" s="72" t="s">
        <v>2018</v>
      </c>
      <c r="G647" s="72" t="s">
        <v>2019</v>
      </c>
      <c r="H647" s="72">
        <v>307</v>
      </c>
      <c r="I647" s="72" t="s">
        <v>2020</v>
      </c>
      <c r="J647" s="72" t="s">
        <v>2021</v>
      </c>
      <c r="K647" s="74">
        <v>1</v>
      </c>
      <c r="L647" s="75">
        <v>0.2</v>
      </c>
      <c r="M647" s="76">
        <v>0.2</v>
      </c>
      <c r="N647" s="72" t="s">
        <v>2027</v>
      </c>
      <c r="O647" s="72" t="s">
        <v>72</v>
      </c>
      <c r="P647" s="74">
        <v>35700000</v>
      </c>
      <c r="Q647" s="75">
        <v>1</v>
      </c>
      <c r="R647" s="77">
        <v>44197</v>
      </c>
      <c r="S647" s="78">
        <v>12</v>
      </c>
      <c r="T647" s="71" t="s">
        <v>2023</v>
      </c>
      <c r="U647" s="79">
        <v>1</v>
      </c>
      <c r="V647" s="80">
        <v>1</v>
      </c>
      <c r="W647" s="80" t="s">
        <v>2028</v>
      </c>
      <c r="X647" s="81">
        <f t="shared" si="55"/>
        <v>1</v>
      </c>
      <c r="Y647" s="74">
        <v>0</v>
      </c>
      <c r="Z647" s="74">
        <v>763875850</v>
      </c>
      <c r="AA647" s="74">
        <v>35700000</v>
      </c>
      <c r="AB647" s="74">
        <v>0</v>
      </c>
      <c r="AC647" s="74">
        <v>0</v>
      </c>
      <c r="AD647" s="74">
        <v>35700000</v>
      </c>
      <c r="AE647" s="113">
        <v>35700000</v>
      </c>
      <c r="AF647" s="81">
        <f t="shared" si="56"/>
        <v>1</v>
      </c>
      <c r="AG647" s="82"/>
      <c r="AH647" s="82"/>
      <c r="AI647" s="82"/>
      <c r="AJ647" s="83">
        <f t="shared" si="61"/>
        <v>35700000</v>
      </c>
      <c r="AK647" s="81">
        <f t="shared" si="57"/>
        <v>1</v>
      </c>
      <c r="AL647" s="84"/>
      <c r="AM647" s="85"/>
    </row>
    <row r="648" spans="1:39" ht="12.75" customHeight="1" x14ac:dyDescent="0.3">
      <c r="A648" s="71" t="s">
        <v>2016</v>
      </c>
      <c r="B648" s="72" t="s">
        <v>2017</v>
      </c>
      <c r="C648" s="72" t="s">
        <v>732</v>
      </c>
      <c r="D648" s="73" t="str">
        <f t="shared" si="59"/>
        <v>45</v>
      </c>
      <c r="E648" s="73" t="str">
        <f t="shared" si="60"/>
        <v>4503</v>
      </c>
      <c r="F648" s="72" t="s">
        <v>2018</v>
      </c>
      <c r="G648" s="72" t="s">
        <v>2019</v>
      </c>
      <c r="H648" s="72">
        <v>307</v>
      </c>
      <c r="I648" s="72" t="s">
        <v>2020</v>
      </c>
      <c r="J648" s="72" t="s">
        <v>2021</v>
      </c>
      <c r="K648" s="74">
        <v>1</v>
      </c>
      <c r="L648" s="75">
        <v>0.2</v>
      </c>
      <c r="M648" s="76">
        <v>0.2</v>
      </c>
      <c r="N648" s="72" t="s">
        <v>2029</v>
      </c>
      <c r="O648" s="72" t="s">
        <v>72</v>
      </c>
      <c r="P648" s="74">
        <v>35700000</v>
      </c>
      <c r="Q648" s="75">
        <v>1</v>
      </c>
      <c r="R648" s="77">
        <v>44197</v>
      </c>
      <c r="S648" s="78">
        <v>12</v>
      </c>
      <c r="T648" s="71" t="s">
        <v>2023</v>
      </c>
      <c r="U648" s="79">
        <v>1</v>
      </c>
      <c r="V648" s="80">
        <v>1</v>
      </c>
      <c r="W648" s="80" t="s">
        <v>2030</v>
      </c>
      <c r="X648" s="81">
        <f t="shared" si="55"/>
        <v>1</v>
      </c>
      <c r="Y648" s="74">
        <v>0</v>
      </c>
      <c r="Z648" s="74">
        <v>763875850</v>
      </c>
      <c r="AA648" s="74">
        <v>35700000</v>
      </c>
      <c r="AB648" s="74">
        <v>0</v>
      </c>
      <c r="AC648" s="74">
        <v>0</v>
      </c>
      <c r="AD648" s="74">
        <v>35700000</v>
      </c>
      <c r="AE648" s="113">
        <v>35700000</v>
      </c>
      <c r="AF648" s="81">
        <f t="shared" si="56"/>
        <v>1</v>
      </c>
      <c r="AG648" s="82"/>
      <c r="AH648" s="82"/>
      <c r="AI648" s="82"/>
      <c r="AJ648" s="83">
        <f t="shared" si="61"/>
        <v>35700000</v>
      </c>
      <c r="AK648" s="81">
        <f t="shared" si="57"/>
        <v>1</v>
      </c>
      <c r="AL648" s="84"/>
      <c r="AM648" s="85"/>
    </row>
    <row r="649" spans="1:39" ht="12.75" customHeight="1" x14ac:dyDescent="0.3">
      <c r="A649" s="71" t="s">
        <v>2016</v>
      </c>
      <c r="B649" s="72" t="s">
        <v>2017</v>
      </c>
      <c r="C649" s="72" t="s">
        <v>732</v>
      </c>
      <c r="D649" s="73" t="str">
        <f t="shared" si="59"/>
        <v>45</v>
      </c>
      <c r="E649" s="73" t="str">
        <f t="shared" si="60"/>
        <v>4503</v>
      </c>
      <c r="F649" s="72" t="s">
        <v>2018</v>
      </c>
      <c r="G649" s="72" t="s">
        <v>2019</v>
      </c>
      <c r="H649" s="72">
        <v>307</v>
      </c>
      <c r="I649" s="72" t="s">
        <v>2020</v>
      </c>
      <c r="J649" s="72" t="s">
        <v>2021</v>
      </c>
      <c r="K649" s="74">
        <v>1</v>
      </c>
      <c r="L649" s="75">
        <v>0.2</v>
      </c>
      <c r="M649" s="76">
        <v>0.2</v>
      </c>
      <c r="N649" s="72" t="s">
        <v>2031</v>
      </c>
      <c r="O649" s="72" t="s">
        <v>72</v>
      </c>
      <c r="P649" s="74">
        <v>105271806</v>
      </c>
      <c r="Q649" s="75">
        <v>2</v>
      </c>
      <c r="R649" s="77">
        <v>44197</v>
      </c>
      <c r="S649" s="78">
        <v>12</v>
      </c>
      <c r="T649" s="71" t="s">
        <v>2023</v>
      </c>
      <c r="U649" s="79">
        <v>2</v>
      </c>
      <c r="V649" s="80">
        <v>2</v>
      </c>
      <c r="W649" s="80" t="s">
        <v>2032</v>
      </c>
      <c r="X649" s="81">
        <f t="shared" si="55"/>
        <v>1</v>
      </c>
      <c r="Y649" s="74">
        <v>0</v>
      </c>
      <c r="Z649" s="74">
        <v>763875850</v>
      </c>
      <c r="AA649" s="74">
        <v>105271806</v>
      </c>
      <c r="AB649" s="74">
        <v>0</v>
      </c>
      <c r="AC649" s="74">
        <v>0</v>
      </c>
      <c r="AD649" s="74">
        <v>105271806</v>
      </c>
      <c r="AE649" s="113">
        <v>105271806</v>
      </c>
      <c r="AF649" s="81">
        <f t="shared" si="56"/>
        <v>1</v>
      </c>
      <c r="AG649" s="82"/>
      <c r="AH649" s="82"/>
      <c r="AI649" s="82"/>
      <c r="AJ649" s="83">
        <f t="shared" si="61"/>
        <v>105271806</v>
      </c>
      <c r="AK649" s="81">
        <f t="shared" si="57"/>
        <v>1</v>
      </c>
      <c r="AL649" s="84"/>
      <c r="AM649" s="85"/>
    </row>
    <row r="650" spans="1:39" ht="12.75" customHeight="1" x14ac:dyDescent="0.3">
      <c r="A650" s="71" t="s">
        <v>2016</v>
      </c>
      <c r="B650" s="72" t="s">
        <v>2017</v>
      </c>
      <c r="C650" s="72" t="s">
        <v>732</v>
      </c>
      <c r="D650" s="73" t="str">
        <f t="shared" si="59"/>
        <v>45</v>
      </c>
      <c r="E650" s="73" t="str">
        <f t="shared" si="60"/>
        <v>4503</v>
      </c>
      <c r="F650" s="72" t="s">
        <v>2018</v>
      </c>
      <c r="G650" s="72" t="s">
        <v>2019</v>
      </c>
      <c r="H650" s="72">
        <v>307</v>
      </c>
      <c r="I650" s="72" t="s">
        <v>2020</v>
      </c>
      <c r="J650" s="72" t="s">
        <v>2021</v>
      </c>
      <c r="K650" s="74">
        <v>1</v>
      </c>
      <c r="L650" s="75">
        <v>0.2</v>
      </c>
      <c r="M650" s="76">
        <v>0.2</v>
      </c>
      <c r="N650" s="72" t="s">
        <v>2033</v>
      </c>
      <c r="O650" s="72" t="s">
        <v>72</v>
      </c>
      <c r="P650" s="74">
        <v>143553912</v>
      </c>
      <c r="Q650" s="75">
        <v>4</v>
      </c>
      <c r="R650" s="77">
        <v>44197</v>
      </c>
      <c r="S650" s="78">
        <v>12</v>
      </c>
      <c r="T650" s="71" t="s">
        <v>2023</v>
      </c>
      <c r="U650" s="79">
        <v>4</v>
      </c>
      <c r="V650" s="80">
        <v>4</v>
      </c>
      <c r="W650" s="80" t="s">
        <v>2034</v>
      </c>
      <c r="X650" s="81">
        <f t="shared" si="55"/>
        <v>1</v>
      </c>
      <c r="Y650" s="74">
        <v>0</v>
      </c>
      <c r="Z650" s="74">
        <v>763875850</v>
      </c>
      <c r="AA650" s="74">
        <v>143553912</v>
      </c>
      <c r="AB650" s="74">
        <v>0</v>
      </c>
      <c r="AC650" s="74">
        <v>0</v>
      </c>
      <c r="AD650" s="74">
        <v>143553912</v>
      </c>
      <c r="AE650" s="113">
        <v>143553910</v>
      </c>
      <c r="AF650" s="81">
        <f t="shared" si="56"/>
        <v>0.99999998606795193</v>
      </c>
      <c r="AG650" s="82"/>
      <c r="AH650" s="82"/>
      <c r="AI650" s="82"/>
      <c r="AJ650" s="83">
        <f t="shared" si="61"/>
        <v>143553910</v>
      </c>
      <c r="AK650" s="81">
        <f t="shared" si="57"/>
        <v>0.99999998606795193</v>
      </c>
      <c r="AL650" s="84"/>
      <c r="AM650" s="85"/>
    </row>
    <row r="651" spans="1:39" ht="12.75" customHeight="1" x14ac:dyDescent="0.3">
      <c r="A651" s="71" t="s">
        <v>2016</v>
      </c>
      <c r="B651" s="72" t="s">
        <v>2017</v>
      </c>
      <c r="C651" s="72" t="s">
        <v>732</v>
      </c>
      <c r="D651" s="73" t="str">
        <f t="shared" si="59"/>
        <v>45</v>
      </c>
      <c r="E651" s="73" t="str">
        <f t="shared" si="60"/>
        <v>4503</v>
      </c>
      <c r="F651" s="72" t="s">
        <v>2018</v>
      </c>
      <c r="G651" s="72" t="s">
        <v>2019</v>
      </c>
      <c r="H651" s="72">
        <v>307</v>
      </c>
      <c r="I651" s="72" t="s">
        <v>2020</v>
      </c>
      <c r="J651" s="72" t="s">
        <v>2021</v>
      </c>
      <c r="K651" s="74">
        <v>1</v>
      </c>
      <c r="L651" s="75">
        <v>0.2</v>
      </c>
      <c r="M651" s="76">
        <v>0.2</v>
      </c>
      <c r="N651" s="72" t="s">
        <v>2035</v>
      </c>
      <c r="O651" s="72" t="s">
        <v>72</v>
      </c>
      <c r="P651" s="74">
        <v>269498749</v>
      </c>
      <c r="Q651" s="75">
        <v>4</v>
      </c>
      <c r="R651" s="77">
        <v>44197</v>
      </c>
      <c r="S651" s="78">
        <v>12</v>
      </c>
      <c r="T651" s="71" t="s">
        <v>2023</v>
      </c>
      <c r="U651" s="79">
        <v>4</v>
      </c>
      <c r="V651" s="80">
        <v>4</v>
      </c>
      <c r="W651" s="80" t="s">
        <v>2036</v>
      </c>
      <c r="X651" s="81">
        <f t="shared" si="55"/>
        <v>1</v>
      </c>
      <c r="Y651" s="74">
        <v>0</v>
      </c>
      <c r="Z651" s="74">
        <v>763875850</v>
      </c>
      <c r="AA651" s="74">
        <v>269498749</v>
      </c>
      <c r="AB651" s="74">
        <v>0</v>
      </c>
      <c r="AC651" s="74">
        <v>0</v>
      </c>
      <c r="AD651" s="74">
        <v>269498749</v>
      </c>
      <c r="AE651" s="113">
        <v>267898751</v>
      </c>
      <c r="AF651" s="81">
        <f t="shared" si="56"/>
        <v>0.99406305963965713</v>
      </c>
      <c r="AG651" s="82"/>
      <c r="AH651" s="82"/>
      <c r="AI651" s="82"/>
      <c r="AJ651" s="83">
        <f t="shared" si="61"/>
        <v>267898751</v>
      </c>
      <c r="AK651" s="81">
        <f t="shared" si="57"/>
        <v>0.99406305963965713</v>
      </c>
      <c r="AL651" s="84"/>
      <c r="AM651" s="85" t="s">
        <v>2037</v>
      </c>
    </row>
    <row r="652" spans="1:39" ht="12.75" customHeight="1" x14ac:dyDescent="0.3">
      <c r="A652" s="71" t="s">
        <v>2016</v>
      </c>
      <c r="B652" s="72" t="s">
        <v>2017</v>
      </c>
      <c r="C652" s="72" t="s">
        <v>732</v>
      </c>
      <c r="D652" s="73" t="str">
        <f t="shared" si="59"/>
        <v>45</v>
      </c>
      <c r="E652" s="73" t="str">
        <f t="shared" si="60"/>
        <v>4503</v>
      </c>
      <c r="F652" s="72" t="s">
        <v>2038</v>
      </c>
      <c r="G652" s="72" t="s">
        <v>254</v>
      </c>
      <c r="H652" s="72">
        <v>308</v>
      </c>
      <c r="I652" s="72"/>
      <c r="J652" s="72"/>
      <c r="K652" s="74">
        <v>0</v>
      </c>
      <c r="L652" s="75">
        <v>0</v>
      </c>
      <c r="M652" s="76">
        <v>13</v>
      </c>
      <c r="N652" s="72" t="s">
        <v>2039</v>
      </c>
      <c r="O652" s="72" t="s">
        <v>771</v>
      </c>
      <c r="P652" s="74">
        <v>90000000</v>
      </c>
      <c r="Q652" s="75">
        <v>40</v>
      </c>
      <c r="R652" s="77">
        <v>44197</v>
      </c>
      <c r="S652" s="78">
        <v>12</v>
      </c>
      <c r="T652" s="71" t="s">
        <v>2023</v>
      </c>
      <c r="U652" s="79">
        <v>10</v>
      </c>
      <c r="V652" s="80">
        <v>13</v>
      </c>
      <c r="W652" s="80" t="s">
        <v>2040</v>
      </c>
      <c r="X652" s="81">
        <f t="shared" si="55"/>
        <v>1.3</v>
      </c>
      <c r="Y652" s="74">
        <v>0</v>
      </c>
      <c r="Z652" s="74">
        <v>90000000</v>
      </c>
      <c r="AA652" s="74">
        <v>90000000</v>
      </c>
      <c r="AB652" s="74">
        <v>0</v>
      </c>
      <c r="AC652" s="74">
        <v>0</v>
      </c>
      <c r="AD652" s="74">
        <v>90000000</v>
      </c>
      <c r="AE652" s="113">
        <v>90000000</v>
      </c>
      <c r="AF652" s="81">
        <f t="shared" si="56"/>
        <v>1</v>
      </c>
      <c r="AG652" s="82"/>
      <c r="AH652" s="82"/>
      <c r="AI652" s="82"/>
      <c r="AJ652" s="83">
        <f t="shared" si="61"/>
        <v>90000000</v>
      </c>
      <c r="AK652" s="81">
        <f t="shared" si="57"/>
        <v>1</v>
      </c>
      <c r="AL652" s="84"/>
      <c r="AM652" s="85" t="s">
        <v>2041</v>
      </c>
    </row>
    <row r="653" spans="1:39" ht="12.75" customHeight="1" x14ac:dyDescent="0.3">
      <c r="A653" s="71" t="s">
        <v>2016</v>
      </c>
      <c r="B653" s="72" t="s">
        <v>2017</v>
      </c>
      <c r="C653" s="72" t="s">
        <v>732</v>
      </c>
      <c r="D653" s="73" t="str">
        <f t="shared" si="59"/>
        <v>45</v>
      </c>
      <c r="E653" s="73" t="str">
        <f t="shared" si="60"/>
        <v>4503</v>
      </c>
      <c r="F653" s="72" t="s">
        <v>2018</v>
      </c>
      <c r="G653" s="72" t="s">
        <v>2042</v>
      </c>
      <c r="H653" s="72">
        <v>309</v>
      </c>
      <c r="I653" s="72" t="s">
        <v>2043</v>
      </c>
      <c r="J653" s="72" t="s">
        <v>2044</v>
      </c>
      <c r="K653" s="74">
        <v>1</v>
      </c>
      <c r="L653" s="75">
        <v>1</v>
      </c>
      <c r="M653" s="76">
        <v>1</v>
      </c>
      <c r="N653" s="72" t="s">
        <v>2045</v>
      </c>
      <c r="O653" s="72" t="s">
        <v>72</v>
      </c>
      <c r="P653" s="74">
        <v>232840339</v>
      </c>
      <c r="Q653" s="75">
        <v>1</v>
      </c>
      <c r="R653" s="77">
        <v>44197</v>
      </c>
      <c r="S653" s="78">
        <v>12</v>
      </c>
      <c r="T653" s="71" t="s">
        <v>2023</v>
      </c>
      <c r="U653" s="79">
        <v>1</v>
      </c>
      <c r="V653" s="80">
        <v>0.3</v>
      </c>
      <c r="W653" s="80" t="s">
        <v>2046</v>
      </c>
      <c r="X653" s="81">
        <f t="shared" ref="X653:X716" si="62">V653/U653</f>
        <v>0.3</v>
      </c>
      <c r="Y653" s="74">
        <v>0</v>
      </c>
      <c r="Z653" s="74">
        <v>207367933</v>
      </c>
      <c r="AA653" s="74">
        <v>65412067</v>
      </c>
      <c r="AB653" s="74">
        <v>0</v>
      </c>
      <c r="AC653" s="74">
        <v>0</v>
      </c>
      <c r="AD653" s="74">
        <v>65412067</v>
      </c>
      <c r="AE653" s="113">
        <v>65412076</v>
      </c>
      <c r="AF653" s="81">
        <f t="shared" si="56"/>
        <v>1.0000001375892922</v>
      </c>
      <c r="AG653" s="82"/>
      <c r="AH653" s="82"/>
      <c r="AI653" s="82"/>
      <c r="AJ653" s="83">
        <f t="shared" si="61"/>
        <v>65412076</v>
      </c>
      <c r="AK653" s="81">
        <f t="shared" si="57"/>
        <v>1.0000001375892922</v>
      </c>
      <c r="AL653" s="84"/>
      <c r="AM653" s="85" t="s">
        <v>2047</v>
      </c>
    </row>
    <row r="654" spans="1:39" ht="12.75" customHeight="1" x14ac:dyDescent="0.3">
      <c r="A654" s="71" t="s">
        <v>2016</v>
      </c>
      <c r="B654" s="72" t="s">
        <v>2017</v>
      </c>
      <c r="C654" s="72" t="s">
        <v>732</v>
      </c>
      <c r="D654" s="73" t="str">
        <f t="shared" si="59"/>
        <v>45</v>
      </c>
      <c r="E654" s="73" t="str">
        <f t="shared" si="60"/>
        <v>4503</v>
      </c>
      <c r="F654" s="72" t="s">
        <v>2018</v>
      </c>
      <c r="G654" s="72" t="s">
        <v>2042</v>
      </c>
      <c r="H654" s="72">
        <v>309</v>
      </c>
      <c r="I654" s="72" t="s">
        <v>2043</v>
      </c>
      <c r="J654" s="72" t="s">
        <v>2044</v>
      </c>
      <c r="K654" s="74">
        <v>1</v>
      </c>
      <c r="L654" s="75">
        <v>1</v>
      </c>
      <c r="M654" s="76">
        <v>1</v>
      </c>
      <c r="N654" s="72" t="s">
        <v>2048</v>
      </c>
      <c r="O654" s="72" t="s">
        <v>72</v>
      </c>
      <c r="P654" s="74">
        <v>47600000</v>
      </c>
      <c r="Q654" s="75">
        <v>2</v>
      </c>
      <c r="R654" s="77">
        <v>44197</v>
      </c>
      <c r="S654" s="78">
        <v>12</v>
      </c>
      <c r="T654" s="71" t="s">
        <v>2023</v>
      </c>
      <c r="U654" s="79">
        <v>2</v>
      </c>
      <c r="V654" s="80">
        <v>2</v>
      </c>
      <c r="W654" s="102" t="s">
        <v>2049</v>
      </c>
      <c r="X654" s="81">
        <f t="shared" si="62"/>
        <v>1</v>
      </c>
      <c r="Y654" s="74">
        <v>0</v>
      </c>
      <c r="Z654" s="74">
        <v>207367933</v>
      </c>
      <c r="AA654" s="74">
        <v>47600000</v>
      </c>
      <c r="AB654" s="74">
        <v>0</v>
      </c>
      <c r="AC654" s="74">
        <v>0</v>
      </c>
      <c r="AD654" s="74">
        <v>47600000</v>
      </c>
      <c r="AE654" s="113">
        <v>47599991</v>
      </c>
      <c r="AF654" s="81">
        <f t="shared" ref="AF654:AF717" si="63">AE654/AA654</f>
        <v>0.99999981092436974</v>
      </c>
      <c r="AG654" s="82"/>
      <c r="AH654" s="82"/>
      <c r="AI654" s="82"/>
      <c r="AJ654" s="83">
        <f t="shared" si="61"/>
        <v>47599991</v>
      </c>
      <c r="AK654" s="81">
        <f t="shared" ref="AK654:AK717" si="64">AJ654/AD654</f>
        <v>0.99999981092436974</v>
      </c>
      <c r="AL654" s="84"/>
      <c r="AM654" s="85"/>
    </row>
    <row r="655" spans="1:39" ht="12.75" customHeight="1" x14ac:dyDescent="0.3">
      <c r="A655" s="71" t="s">
        <v>2016</v>
      </c>
      <c r="B655" s="72" t="s">
        <v>2017</v>
      </c>
      <c r="C655" s="72" t="s">
        <v>732</v>
      </c>
      <c r="D655" s="73" t="str">
        <f t="shared" si="59"/>
        <v>45</v>
      </c>
      <c r="E655" s="73" t="str">
        <f t="shared" si="60"/>
        <v>4503</v>
      </c>
      <c r="F655" s="72" t="s">
        <v>2018</v>
      </c>
      <c r="G655" s="72" t="s">
        <v>2042</v>
      </c>
      <c r="H655" s="72">
        <v>309</v>
      </c>
      <c r="I655" s="72" t="s">
        <v>2043</v>
      </c>
      <c r="J655" s="72" t="s">
        <v>2044</v>
      </c>
      <c r="K655" s="74">
        <v>1</v>
      </c>
      <c r="L655" s="75">
        <v>1</v>
      </c>
      <c r="M655" s="76">
        <v>1</v>
      </c>
      <c r="N655" s="72" t="s">
        <v>2050</v>
      </c>
      <c r="O655" s="72" t="s">
        <v>72</v>
      </c>
      <c r="P655" s="74">
        <v>94355866</v>
      </c>
      <c r="Q655" s="75">
        <v>16</v>
      </c>
      <c r="R655" s="77">
        <v>44197</v>
      </c>
      <c r="S655" s="78">
        <v>12</v>
      </c>
      <c r="T655" s="71" t="s">
        <v>2023</v>
      </c>
      <c r="U655" s="79">
        <v>16</v>
      </c>
      <c r="V655" s="80">
        <v>19</v>
      </c>
      <c r="W655" s="80" t="s">
        <v>2051</v>
      </c>
      <c r="X655" s="81">
        <f t="shared" si="62"/>
        <v>1.1875</v>
      </c>
      <c r="Y655" s="74">
        <v>0</v>
      </c>
      <c r="Z655" s="74">
        <v>207367933</v>
      </c>
      <c r="AA655" s="74">
        <v>94355866</v>
      </c>
      <c r="AB655" s="74">
        <v>0</v>
      </c>
      <c r="AC655" s="74">
        <v>0</v>
      </c>
      <c r="AD655" s="74">
        <v>94355866</v>
      </c>
      <c r="AE655" s="113">
        <v>94355866</v>
      </c>
      <c r="AF655" s="81">
        <f t="shared" si="63"/>
        <v>1</v>
      </c>
      <c r="AG655" s="82"/>
      <c r="AH655" s="82"/>
      <c r="AI655" s="82"/>
      <c r="AJ655" s="83">
        <f t="shared" si="61"/>
        <v>94355866</v>
      </c>
      <c r="AK655" s="81">
        <f t="shared" si="64"/>
        <v>1</v>
      </c>
      <c r="AL655" s="84"/>
      <c r="AM655" s="85"/>
    </row>
    <row r="656" spans="1:39" ht="12.75" customHeight="1" x14ac:dyDescent="0.3">
      <c r="A656" s="71" t="s">
        <v>2016</v>
      </c>
      <c r="B656" s="72" t="s">
        <v>2017</v>
      </c>
      <c r="C656" s="72" t="s">
        <v>732</v>
      </c>
      <c r="D656" s="73" t="str">
        <f t="shared" si="59"/>
        <v>45</v>
      </c>
      <c r="E656" s="73" t="str">
        <f t="shared" si="60"/>
        <v>4503</v>
      </c>
      <c r="F656" s="72" t="s">
        <v>2018</v>
      </c>
      <c r="G656" s="72" t="s">
        <v>2042</v>
      </c>
      <c r="H656" s="72">
        <v>311</v>
      </c>
      <c r="I656" s="72" t="s">
        <v>2052</v>
      </c>
      <c r="J656" s="72" t="s">
        <v>2053</v>
      </c>
      <c r="K656" s="74">
        <v>1</v>
      </c>
      <c r="L656" s="75">
        <v>0.25</v>
      </c>
      <c r="M656" s="76">
        <v>0.25</v>
      </c>
      <c r="N656" s="72" t="s">
        <v>2045</v>
      </c>
      <c r="O656" s="72" t="s">
        <v>72</v>
      </c>
      <c r="P656" s="74">
        <v>232840339</v>
      </c>
      <c r="Q656" s="75">
        <v>1</v>
      </c>
      <c r="R656" s="77">
        <v>44197</v>
      </c>
      <c r="S656" s="78">
        <v>12</v>
      </c>
      <c r="T656" s="71" t="s">
        <v>2054</v>
      </c>
      <c r="U656" s="79">
        <v>0</v>
      </c>
      <c r="V656" s="80">
        <v>0.3</v>
      </c>
      <c r="W656" s="80" t="s">
        <v>2055</v>
      </c>
      <c r="X656" s="81"/>
      <c r="Y656" s="74">
        <v>0</v>
      </c>
      <c r="Z656" s="74">
        <v>374359846</v>
      </c>
      <c r="AA656" s="74">
        <v>167428272</v>
      </c>
      <c r="AB656" s="74">
        <v>0</v>
      </c>
      <c r="AC656" s="74">
        <v>0</v>
      </c>
      <c r="AD656" s="74">
        <v>167428272</v>
      </c>
      <c r="AE656" s="113">
        <v>167428272</v>
      </c>
      <c r="AF656" s="81">
        <f t="shared" si="63"/>
        <v>1</v>
      </c>
      <c r="AG656" s="82"/>
      <c r="AH656" s="82"/>
      <c r="AI656" s="82"/>
      <c r="AJ656" s="83">
        <f t="shared" si="61"/>
        <v>167428272</v>
      </c>
      <c r="AK656" s="81">
        <f t="shared" si="64"/>
        <v>1</v>
      </c>
      <c r="AL656" s="84"/>
      <c r="AM656" s="85" t="s">
        <v>2056</v>
      </c>
    </row>
    <row r="657" spans="1:39" ht="12.75" customHeight="1" x14ac:dyDescent="0.3">
      <c r="A657" s="71" t="s">
        <v>2016</v>
      </c>
      <c r="B657" s="72" t="s">
        <v>2017</v>
      </c>
      <c r="C657" s="72" t="s">
        <v>732</v>
      </c>
      <c r="D657" s="73" t="str">
        <f t="shared" si="59"/>
        <v>45</v>
      </c>
      <c r="E657" s="73" t="str">
        <f t="shared" si="60"/>
        <v>4503</v>
      </c>
      <c r="F657" s="72" t="s">
        <v>2018</v>
      </c>
      <c r="G657" s="72" t="s">
        <v>2042</v>
      </c>
      <c r="H657" s="72">
        <v>311</v>
      </c>
      <c r="I657" s="72" t="s">
        <v>2052</v>
      </c>
      <c r="J657" s="72" t="s">
        <v>2053</v>
      </c>
      <c r="K657" s="74">
        <v>1</v>
      </c>
      <c r="L657" s="75">
        <v>0.25</v>
      </c>
      <c r="M657" s="76">
        <v>0.25</v>
      </c>
      <c r="N657" s="72" t="s">
        <v>2057</v>
      </c>
      <c r="O657" s="72" t="s">
        <v>72</v>
      </c>
      <c r="P657" s="74">
        <v>48110000</v>
      </c>
      <c r="Q657" s="75">
        <v>1</v>
      </c>
      <c r="R657" s="77">
        <v>44197</v>
      </c>
      <c r="S657" s="78">
        <v>12</v>
      </c>
      <c r="T657" s="71" t="s">
        <v>2054</v>
      </c>
      <c r="U657" s="79">
        <v>1</v>
      </c>
      <c r="V657" s="80">
        <v>1</v>
      </c>
      <c r="W657" s="165" t="s">
        <v>2058</v>
      </c>
      <c r="X657" s="81">
        <f t="shared" si="62"/>
        <v>1</v>
      </c>
      <c r="Y657" s="74">
        <v>0</v>
      </c>
      <c r="Z657" s="74">
        <v>374359846</v>
      </c>
      <c r="AA657" s="74">
        <v>48110000</v>
      </c>
      <c r="AB657" s="74">
        <v>0</v>
      </c>
      <c r="AC657" s="74">
        <v>0</v>
      </c>
      <c r="AD657" s="74">
        <v>48110000</v>
      </c>
      <c r="AE657" s="113">
        <v>48110000</v>
      </c>
      <c r="AF657" s="81">
        <f t="shared" si="63"/>
        <v>1</v>
      </c>
      <c r="AG657" s="82"/>
      <c r="AH657" s="82"/>
      <c r="AI657" s="82"/>
      <c r="AJ657" s="83">
        <f t="shared" si="61"/>
        <v>48110000</v>
      </c>
      <c r="AK657" s="81">
        <f t="shared" si="64"/>
        <v>1</v>
      </c>
      <c r="AL657" s="84"/>
      <c r="AM657" s="85"/>
    </row>
    <row r="658" spans="1:39" ht="12.75" customHeight="1" x14ac:dyDescent="0.3">
      <c r="A658" s="71" t="s">
        <v>2016</v>
      </c>
      <c r="B658" s="72" t="s">
        <v>2017</v>
      </c>
      <c r="C658" s="72" t="s">
        <v>732</v>
      </c>
      <c r="D658" s="73" t="str">
        <f t="shared" si="59"/>
        <v>45</v>
      </c>
      <c r="E658" s="73" t="str">
        <f t="shared" si="60"/>
        <v>4503</v>
      </c>
      <c r="F658" s="72" t="s">
        <v>2018</v>
      </c>
      <c r="G658" s="72" t="s">
        <v>2042</v>
      </c>
      <c r="H658" s="72">
        <v>311</v>
      </c>
      <c r="I658" s="72" t="s">
        <v>2052</v>
      </c>
      <c r="J658" s="72" t="s">
        <v>2053</v>
      </c>
      <c r="K658" s="74">
        <v>1</v>
      </c>
      <c r="L658" s="75">
        <v>0.25</v>
      </c>
      <c r="M658" s="76">
        <v>0.25</v>
      </c>
      <c r="N658" s="72" t="s">
        <v>2059</v>
      </c>
      <c r="O658" s="72" t="s">
        <v>72</v>
      </c>
      <c r="P658" s="74">
        <v>47739821</v>
      </c>
      <c r="Q658" s="75">
        <v>1</v>
      </c>
      <c r="R658" s="77">
        <v>44197</v>
      </c>
      <c r="S658" s="78">
        <v>12</v>
      </c>
      <c r="T658" s="71" t="s">
        <v>2054</v>
      </c>
      <c r="U658" s="79">
        <v>1</v>
      </c>
      <c r="V658" s="80">
        <v>1</v>
      </c>
      <c r="W658" s="165" t="s">
        <v>2060</v>
      </c>
      <c r="X658" s="81">
        <f t="shared" si="62"/>
        <v>1</v>
      </c>
      <c r="Y658" s="74">
        <v>0</v>
      </c>
      <c r="Z658" s="74">
        <v>374359846</v>
      </c>
      <c r="AA658" s="74">
        <v>47739821</v>
      </c>
      <c r="AB658" s="74">
        <v>0</v>
      </c>
      <c r="AC658" s="74">
        <v>0</v>
      </c>
      <c r="AD658" s="74">
        <v>47739821</v>
      </c>
      <c r="AE658" s="113">
        <v>47739821</v>
      </c>
      <c r="AF658" s="81">
        <f t="shared" si="63"/>
        <v>1</v>
      </c>
      <c r="AG658" s="82"/>
      <c r="AH658" s="82"/>
      <c r="AI658" s="82"/>
      <c r="AJ658" s="83">
        <f t="shared" si="61"/>
        <v>47739821</v>
      </c>
      <c r="AK658" s="81">
        <f t="shared" si="64"/>
        <v>1</v>
      </c>
      <c r="AL658" s="84"/>
      <c r="AM658" s="85"/>
    </row>
    <row r="659" spans="1:39" ht="12.75" customHeight="1" x14ac:dyDescent="0.3">
      <c r="A659" s="71" t="s">
        <v>2016</v>
      </c>
      <c r="B659" s="72" t="s">
        <v>2017</v>
      </c>
      <c r="C659" s="72" t="s">
        <v>732</v>
      </c>
      <c r="D659" s="73" t="str">
        <f t="shared" si="59"/>
        <v>45</v>
      </c>
      <c r="E659" s="73" t="str">
        <f t="shared" si="60"/>
        <v>4503</v>
      </c>
      <c r="F659" s="72" t="s">
        <v>2018</v>
      </c>
      <c r="G659" s="72" t="s">
        <v>2042</v>
      </c>
      <c r="H659" s="72">
        <v>311</v>
      </c>
      <c r="I659" s="72" t="s">
        <v>2052</v>
      </c>
      <c r="J659" s="72" t="s">
        <v>2053</v>
      </c>
      <c r="K659" s="74">
        <v>1</v>
      </c>
      <c r="L659" s="75">
        <v>0.25</v>
      </c>
      <c r="M659" s="76">
        <v>0.25</v>
      </c>
      <c r="N659" s="72" t="s">
        <v>2061</v>
      </c>
      <c r="O659" s="72" t="s">
        <v>72</v>
      </c>
      <c r="P659" s="74">
        <v>111081753</v>
      </c>
      <c r="Q659" s="75">
        <v>1</v>
      </c>
      <c r="R659" s="77">
        <v>44197</v>
      </c>
      <c r="S659" s="78">
        <v>12</v>
      </c>
      <c r="T659" s="71" t="s">
        <v>2054</v>
      </c>
      <c r="U659" s="79">
        <v>1</v>
      </c>
      <c r="V659" s="80">
        <v>1</v>
      </c>
      <c r="W659" s="80" t="s">
        <v>2062</v>
      </c>
      <c r="X659" s="81">
        <f t="shared" si="62"/>
        <v>1</v>
      </c>
      <c r="Y659" s="74">
        <v>0</v>
      </c>
      <c r="Z659" s="74">
        <v>374359846</v>
      </c>
      <c r="AA659" s="74">
        <v>111081753</v>
      </c>
      <c r="AB659" s="74">
        <v>0</v>
      </c>
      <c r="AC659" s="74">
        <v>0</v>
      </c>
      <c r="AD659" s="74">
        <v>111081753</v>
      </c>
      <c r="AE659" s="113">
        <v>58651753</v>
      </c>
      <c r="AF659" s="81">
        <f t="shared" si="63"/>
        <v>0.52800528814124859</v>
      </c>
      <c r="AG659" s="82"/>
      <c r="AH659" s="82"/>
      <c r="AI659" s="82"/>
      <c r="AJ659" s="83">
        <f t="shared" si="61"/>
        <v>58651753</v>
      </c>
      <c r="AK659" s="81">
        <f t="shared" si="64"/>
        <v>0.52800528814124859</v>
      </c>
      <c r="AL659" s="84"/>
      <c r="AM659" s="85" t="s">
        <v>2063</v>
      </c>
    </row>
    <row r="660" spans="1:39" ht="12.75" customHeight="1" x14ac:dyDescent="0.3">
      <c r="A660" s="71" t="s">
        <v>2016</v>
      </c>
      <c r="B660" s="72" t="s">
        <v>2017</v>
      </c>
      <c r="C660" s="72" t="s">
        <v>732</v>
      </c>
      <c r="D660" s="73" t="str">
        <f t="shared" si="59"/>
        <v>45</v>
      </c>
      <c r="E660" s="73" t="str">
        <f t="shared" si="60"/>
        <v>4503</v>
      </c>
      <c r="F660" s="72" t="s">
        <v>2064</v>
      </c>
      <c r="G660" s="72" t="s">
        <v>2065</v>
      </c>
      <c r="H660" s="72">
        <v>311</v>
      </c>
      <c r="I660" s="72" t="s">
        <v>2052</v>
      </c>
      <c r="J660" s="72" t="s">
        <v>2053</v>
      </c>
      <c r="K660" s="74">
        <v>1</v>
      </c>
      <c r="L660" s="75">
        <v>0.25</v>
      </c>
      <c r="M660" s="76">
        <v>0.25</v>
      </c>
      <c r="N660" s="72" t="s">
        <v>2066</v>
      </c>
      <c r="O660" s="72" t="s">
        <v>72</v>
      </c>
      <c r="P660" s="74">
        <v>1750000000</v>
      </c>
      <c r="Q660" s="75">
        <v>40</v>
      </c>
      <c r="R660" s="77">
        <v>44197</v>
      </c>
      <c r="S660" s="78">
        <v>12</v>
      </c>
      <c r="T660" s="71" t="s">
        <v>2054</v>
      </c>
      <c r="U660" s="79">
        <v>40</v>
      </c>
      <c r="V660" s="80">
        <v>0</v>
      </c>
      <c r="W660" s="80" t="s">
        <v>2067</v>
      </c>
      <c r="X660" s="81">
        <f t="shared" si="62"/>
        <v>0</v>
      </c>
      <c r="Y660" s="74">
        <v>0</v>
      </c>
      <c r="Z660" s="74">
        <v>3612893818</v>
      </c>
      <c r="AA660" s="74">
        <v>1750000000</v>
      </c>
      <c r="AB660" s="74">
        <v>0</v>
      </c>
      <c r="AC660" s="74">
        <v>0</v>
      </c>
      <c r="AD660" s="74">
        <v>1750000000</v>
      </c>
      <c r="AE660" s="113">
        <v>425200000</v>
      </c>
      <c r="AF660" s="81">
        <f t="shared" si="63"/>
        <v>0.24297142857142856</v>
      </c>
      <c r="AG660" s="82"/>
      <c r="AH660" s="82"/>
      <c r="AI660" s="82"/>
      <c r="AJ660" s="83">
        <f t="shared" si="61"/>
        <v>425200000</v>
      </c>
      <c r="AK660" s="81">
        <f t="shared" si="64"/>
        <v>0.24297142857142856</v>
      </c>
      <c r="AL660" s="84"/>
      <c r="AM660" s="165" t="s">
        <v>2068</v>
      </c>
    </row>
    <row r="661" spans="1:39" ht="12.75" customHeight="1" x14ac:dyDescent="0.3">
      <c r="A661" s="71" t="s">
        <v>2016</v>
      </c>
      <c r="B661" s="72" t="s">
        <v>2017</v>
      </c>
      <c r="C661" s="72" t="s">
        <v>732</v>
      </c>
      <c r="D661" s="73" t="str">
        <f t="shared" si="59"/>
        <v>45</v>
      </c>
      <c r="E661" s="73" t="str">
        <f t="shared" si="60"/>
        <v>4503</v>
      </c>
      <c r="F661" s="72" t="s">
        <v>2064</v>
      </c>
      <c r="G661" s="72" t="s">
        <v>2065</v>
      </c>
      <c r="H661" s="72">
        <v>311</v>
      </c>
      <c r="I661" s="72" t="s">
        <v>2052</v>
      </c>
      <c r="J661" s="72" t="s">
        <v>2053</v>
      </c>
      <c r="K661" s="74">
        <v>1</v>
      </c>
      <c r="L661" s="75">
        <v>0.25</v>
      </c>
      <c r="M661" s="76">
        <v>0.25</v>
      </c>
      <c r="N661" s="72" t="s">
        <v>2069</v>
      </c>
      <c r="O661" s="72" t="s">
        <v>72</v>
      </c>
      <c r="P661" s="74">
        <v>1000000000</v>
      </c>
      <c r="Q661" s="75">
        <v>784</v>
      </c>
      <c r="R661" s="77">
        <v>44197</v>
      </c>
      <c r="S661" s="78">
        <v>12</v>
      </c>
      <c r="T661" s="71" t="s">
        <v>2054</v>
      </c>
      <c r="U661" s="79">
        <v>0</v>
      </c>
      <c r="V661" s="80">
        <v>0</v>
      </c>
      <c r="W661" s="80"/>
      <c r="X661" s="81"/>
      <c r="Y661" s="74">
        <v>0</v>
      </c>
      <c r="Z661" s="74">
        <v>3612893818</v>
      </c>
      <c r="AA661" s="74">
        <v>1000000000</v>
      </c>
      <c r="AB661" s="74">
        <v>0</v>
      </c>
      <c r="AC661" s="74">
        <v>0</v>
      </c>
      <c r="AD661" s="74">
        <v>1000000000</v>
      </c>
      <c r="AE661" s="113"/>
      <c r="AF661" s="81">
        <f t="shared" si="63"/>
        <v>0</v>
      </c>
      <c r="AG661" s="82"/>
      <c r="AH661" s="82"/>
      <c r="AI661" s="82"/>
      <c r="AJ661" s="83">
        <f t="shared" si="61"/>
        <v>0</v>
      </c>
      <c r="AK661" s="81">
        <f t="shared" si="64"/>
        <v>0</v>
      </c>
      <c r="AL661" s="84"/>
      <c r="AM661" s="165" t="s">
        <v>2070</v>
      </c>
    </row>
    <row r="662" spans="1:39" ht="12.75" customHeight="1" x14ac:dyDescent="0.3">
      <c r="A662" s="71" t="s">
        <v>2016</v>
      </c>
      <c r="B662" s="72" t="s">
        <v>2017</v>
      </c>
      <c r="C662" s="72" t="s">
        <v>732</v>
      </c>
      <c r="D662" s="73" t="str">
        <f t="shared" si="59"/>
        <v>45</v>
      </c>
      <c r="E662" s="73" t="str">
        <f t="shared" si="60"/>
        <v>4503</v>
      </c>
      <c r="F662" s="72" t="s">
        <v>2064</v>
      </c>
      <c r="G662" s="72" t="s">
        <v>2065</v>
      </c>
      <c r="H662" s="72">
        <v>311</v>
      </c>
      <c r="I662" s="72" t="s">
        <v>2052</v>
      </c>
      <c r="J662" s="72" t="s">
        <v>2053</v>
      </c>
      <c r="K662" s="74">
        <v>1</v>
      </c>
      <c r="L662" s="75">
        <v>0.25</v>
      </c>
      <c r="M662" s="76">
        <v>0.25</v>
      </c>
      <c r="N662" s="72" t="s">
        <v>2071</v>
      </c>
      <c r="O662" s="72" t="s">
        <v>72</v>
      </c>
      <c r="P662" s="74">
        <v>1000000000</v>
      </c>
      <c r="Q662" s="75">
        <v>47</v>
      </c>
      <c r="R662" s="77">
        <v>44197</v>
      </c>
      <c r="S662" s="78">
        <v>12</v>
      </c>
      <c r="T662" s="71" t="s">
        <v>2054</v>
      </c>
      <c r="U662" s="79">
        <v>47</v>
      </c>
      <c r="V662" s="80">
        <v>0</v>
      </c>
      <c r="W662" s="80"/>
      <c r="X662" s="81">
        <f t="shared" si="62"/>
        <v>0</v>
      </c>
      <c r="Y662" s="74">
        <v>0</v>
      </c>
      <c r="Z662" s="74">
        <v>3612893818</v>
      </c>
      <c r="AA662" s="74">
        <v>862893818</v>
      </c>
      <c r="AB662" s="74">
        <v>0</v>
      </c>
      <c r="AC662" s="74">
        <v>0</v>
      </c>
      <c r="AD662" s="74">
        <v>862893818</v>
      </c>
      <c r="AE662" s="113"/>
      <c r="AF662" s="81">
        <f t="shared" si="63"/>
        <v>0</v>
      </c>
      <c r="AG662" s="82"/>
      <c r="AH662" s="82"/>
      <c r="AI662" s="82"/>
      <c r="AJ662" s="83">
        <f t="shared" si="61"/>
        <v>0</v>
      </c>
      <c r="AK662" s="81">
        <f t="shared" si="64"/>
        <v>0</v>
      </c>
      <c r="AL662" s="84"/>
      <c r="AM662" s="165" t="s">
        <v>2072</v>
      </c>
    </row>
    <row r="663" spans="1:39" ht="12.75" customHeight="1" x14ac:dyDescent="0.3">
      <c r="A663" s="71" t="s">
        <v>2016</v>
      </c>
      <c r="B663" s="72" t="s">
        <v>2017</v>
      </c>
      <c r="C663" s="72" t="s">
        <v>732</v>
      </c>
      <c r="D663" s="73" t="str">
        <f t="shared" si="59"/>
        <v>45</v>
      </c>
      <c r="E663" s="73" t="str">
        <f t="shared" si="60"/>
        <v>4503</v>
      </c>
      <c r="F663" s="72" t="s">
        <v>2073</v>
      </c>
      <c r="G663" s="72" t="s">
        <v>2074</v>
      </c>
      <c r="H663" s="72">
        <v>312</v>
      </c>
      <c r="I663" s="72" t="s">
        <v>2075</v>
      </c>
      <c r="J663" s="72" t="s">
        <v>2076</v>
      </c>
      <c r="K663" s="74">
        <v>100</v>
      </c>
      <c r="L663" s="75">
        <v>100</v>
      </c>
      <c r="M663" s="76">
        <v>100</v>
      </c>
      <c r="N663" s="72" t="s">
        <v>2077</v>
      </c>
      <c r="O663" s="72" t="s">
        <v>771</v>
      </c>
      <c r="P663" s="74">
        <v>750000000</v>
      </c>
      <c r="Q663" s="75">
        <v>50</v>
      </c>
      <c r="R663" s="77">
        <v>44197</v>
      </c>
      <c r="S663" s="78">
        <v>12</v>
      </c>
      <c r="T663" s="71" t="s">
        <v>2078</v>
      </c>
      <c r="U663" s="79">
        <v>50</v>
      </c>
      <c r="V663" s="80">
        <v>70</v>
      </c>
      <c r="W663" s="80" t="s">
        <v>2079</v>
      </c>
      <c r="X663" s="81">
        <f t="shared" si="62"/>
        <v>1.4</v>
      </c>
      <c r="Y663" s="74">
        <v>0</v>
      </c>
      <c r="Z663" s="74">
        <v>218035227</v>
      </c>
      <c r="AA663" s="74">
        <v>138003383</v>
      </c>
      <c r="AB663" s="74">
        <v>0</v>
      </c>
      <c r="AC663" s="74">
        <v>0</v>
      </c>
      <c r="AD663" s="74">
        <v>138003383</v>
      </c>
      <c r="AE663" s="113">
        <v>138003383</v>
      </c>
      <c r="AF663" s="81">
        <f t="shared" si="63"/>
        <v>1</v>
      </c>
      <c r="AG663" s="82"/>
      <c r="AH663" s="82"/>
      <c r="AI663" s="82"/>
      <c r="AJ663" s="83">
        <f t="shared" si="61"/>
        <v>138003383</v>
      </c>
      <c r="AK663" s="81">
        <f t="shared" si="64"/>
        <v>1</v>
      </c>
      <c r="AL663" s="84"/>
      <c r="AM663" s="85"/>
    </row>
    <row r="664" spans="1:39" ht="12.75" customHeight="1" x14ac:dyDescent="0.3">
      <c r="A664" s="71" t="s">
        <v>2016</v>
      </c>
      <c r="B664" s="72" t="s">
        <v>2017</v>
      </c>
      <c r="C664" s="72" t="s">
        <v>732</v>
      </c>
      <c r="D664" s="73" t="str">
        <f t="shared" si="59"/>
        <v>45</v>
      </c>
      <c r="E664" s="73" t="str">
        <f t="shared" si="60"/>
        <v>4503</v>
      </c>
      <c r="F664" s="72" t="s">
        <v>2073</v>
      </c>
      <c r="G664" s="72" t="s">
        <v>2074</v>
      </c>
      <c r="H664" s="72">
        <v>312</v>
      </c>
      <c r="I664" s="72" t="s">
        <v>2075</v>
      </c>
      <c r="J664" s="72" t="s">
        <v>2076</v>
      </c>
      <c r="K664" s="74">
        <v>100</v>
      </c>
      <c r="L664" s="75">
        <v>100</v>
      </c>
      <c r="M664" s="76">
        <v>100</v>
      </c>
      <c r="N664" s="72" t="s">
        <v>2080</v>
      </c>
      <c r="O664" s="72" t="s">
        <v>771</v>
      </c>
      <c r="P664" s="74">
        <v>1154534208</v>
      </c>
      <c r="Q664" s="75">
        <v>40</v>
      </c>
      <c r="R664" s="77">
        <v>44197</v>
      </c>
      <c r="S664" s="78">
        <v>12</v>
      </c>
      <c r="T664" s="71" t="s">
        <v>2078</v>
      </c>
      <c r="U664" s="79">
        <v>40</v>
      </c>
      <c r="V664" s="80">
        <v>58</v>
      </c>
      <c r="W664" s="80" t="s">
        <v>2081</v>
      </c>
      <c r="X664" s="81">
        <f t="shared" si="62"/>
        <v>1.45</v>
      </c>
      <c r="Y664" s="74">
        <v>0</v>
      </c>
      <c r="Z664" s="74">
        <v>218035227</v>
      </c>
      <c r="AA664" s="74">
        <v>80031844</v>
      </c>
      <c r="AB664" s="74">
        <v>0</v>
      </c>
      <c r="AC664" s="74">
        <v>0</v>
      </c>
      <c r="AD664" s="74">
        <v>80031844</v>
      </c>
      <c r="AE664" s="113">
        <v>80031844</v>
      </c>
      <c r="AF664" s="81">
        <f t="shared" si="63"/>
        <v>1</v>
      </c>
      <c r="AG664" s="82"/>
      <c r="AH664" s="82"/>
      <c r="AI664" s="82"/>
      <c r="AJ664" s="83">
        <f t="shared" si="61"/>
        <v>80031844</v>
      </c>
      <c r="AK664" s="81">
        <f t="shared" si="64"/>
        <v>1</v>
      </c>
      <c r="AL664" s="84"/>
      <c r="AM664" s="85" t="s">
        <v>2082</v>
      </c>
    </row>
    <row r="665" spans="1:39" ht="12.75" customHeight="1" x14ac:dyDescent="0.3">
      <c r="A665" s="71" t="s">
        <v>2016</v>
      </c>
      <c r="B665" s="72" t="s">
        <v>2017</v>
      </c>
      <c r="C665" s="72" t="s">
        <v>732</v>
      </c>
      <c r="D665" s="73" t="str">
        <f t="shared" si="59"/>
        <v>32</v>
      </c>
      <c r="E665" s="73" t="str">
        <f t="shared" si="60"/>
        <v>3205</v>
      </c>
      <c r="F665" s="72" t="s">
        <v>2083</v>
      </c>
      <c r="G665" s="72" t="s">
        <v>2084</v>
      </c>
      <c r="H665" s="72">
        <v>312</v>
      </c>
      <c r="I665" s="72" t="s">
        <v>2075</v>
      </c>
      <c r="J665" s="72" t="s">
        <v>2076</v>
      </c>
      <c r="K665" s="74">
        <v>100</v>
      </c>
      <c r="L665" s="75">
        <v>100</v>
      </c>
      <c r="M665" s="76">
        <v>100</v>
      </c>
      <c r="N665" s="72" t="s">
        <v>2085</v>
      </c>
      <c r="O665" s="72" t="s">
        <v>72</v>
      </c>
      <c r="P665" s="74">
        <v>652135215</v>
      </c>
      <c r="Q665" s="75">
        <v>1</v>
      </c>
      <c r="R665" s="77">
        <v>44197</v>
      </c>
      <c r="S665" s="78">
        <v>12</v>
      </c>
      <c r="T665" s="71" t="s">
        <v>2054</v>
      </c>
      <c r="U665" s="79">
        <v>1</v>
      </c>
      <c r="V665" s="80"/>
      <c r="W665" s="80"/>
      <c r="X665" s="81">
        <f t="shared" si="62"/>
        <v>0</v>
      </c>
      <c r="Y665" s="74">
        <v>0</v>
      </c>
      <c r="Z665" s="74">
        <v>36430345750</v>
      </c>
      <c r="AA665" s="74">
        <v>652135215</v>
      </c>
      <c r="AB665" s="74">
        <v>0</v>
      </c>
      <c r="AC665" s="74">
        <v>0</v>
      </c>
      <c r="AD665" s="74">
        <v>652135215</v>
      </c>
      <c r="AE665" s="113"/>
      <c r="AF665" s="81">
        <f t="shared" si="63"/>
        <v>0</v>
      </c>
      <c r="AG665" s="82"/>
      <c r="AH665" s="82"/>
      <c r="AI665" s="82"/>
      <c r="AJ665" s="83">
        <f t="shared" si="61"/>
        <v>0</v>
      </c>
      <c r="AK665" s="81">
        <f t="shared" si="64"/>
        <v>0</v>
      </c>
      <c r="AL665" s="84"/>
      <c r="AM665" s="85" t="s">
        <v>2086</v>
      </c>
    </row>
    <row r="666" spans="1:39" ht="12.75" customHeight="1" x14ac:dyDescent="0.3">
      <c r="A666" s="71" t="s">
        <v>2016</v>
      </c>
      <c r="B666" s="72" t="s">
        <v>2017</v>
      </c>
      <c r="C666" s="72" t="s">
        <v>732</v>
      </c>
      <c r="D666" s="73" t="str">
        <f t="shared" si="59"/>
        <v>32</v>
      </c>
      <c r="E666" s="73" t="str">
        <f t="shared" si="60"/>
        <v>3205</v>
      </c>
      <c r="F666" s="72" t="s">
        <v>2083</v>
      </c>
      <c r="G666" s="72" t="s">
        <v>2084</v>
      </c>
      <c r="H666" s="72">
        <v>312</v>
      </c>
      <c r="I666" s="72" t="s">
        <v>2075</v>
      </c>
      <c r="J666" s="72" t="s">
        <v>2076</v>
      </c>
      <c r="K666" s="74">
        <v>100</v>
      </c>
      <c r="L666" s="75">
        <v>100</v>
      </c>
      <c r="M666" s="76">
        <v>100</v>
      </c>
      <c r="N666" s="72" t="s">
        <v>2087</v>
      </c>
      <c r="O666" s="72" t="s">
        <v>72</v>
      </c>
      <c r="P666" s="74">
        <v>4786689405</v>
      </c>
      <c r="Q666" s="75">
        <v>1</v>
      </c>
      <c r="R666" s="77">
        <v>44197</v>
      </c>
      <c r="S666" s="78">
        <v>12</v>
      </c>
      <c r="T666" s="71" t="s">
        <v>2054</v>
      </c>
      <c r="U666" s="79">
        <v>1</v>
      </c>
      <c r="V666" s="80"/>
      <c r="W666" s="80"/>
      <c r="X666" s="81">
        <f t="shared" si="62"/>
        <v>0</v>
      </c>
      <c r="Y666" s="74">
        <v>0</v>
      </c>
      <c r="Z666" s="74">
        <v>36430345750</v>
      </c>
      <c r="AA666" s="74">
        <v>4786689405</v>
      </c>
      <c r="AB666" s="74">
        <v>0</v>
      </c>
      <c r="AC666" s="74">
        <v>0</v>
      </c>
      <c r="AD666" s="74">
        <v>4786689405</v>
      </c>
      <c r="AE666" s="113"/>
      <c r="AF666" s="81">
        <f t="shared" si="63"/>
        <v>0</v>
      </c>
      <c r="AG666" s="82"/>
      <c r="AH666" s="82"/>
      <c r="AI666" s="82"/>
      <c r="AJ666" s="83">
        <f t="shared" si="61"/>
        <v>0</v>
      </c>
      <c r="AK666" s="81">
        <f t="shared" si="64"/>
        <v>0</v>
      </c>
      <c r="AL666" s="84"/>
      <c r="AM666" s="85" t="s">
        <v>2086</v>
      </c>
    </row>
    <row r="667" spans="1:39" ht="12.75" customHeight="1" x14ac:dyDescent="0.3">
      <c r="A667" s="71" t="s">
        <v>2016</v>
      </c>
      <c r="B667" s="72" t="s">
        <v>2017</v>
      </c>
      <c r="C667" s="72" t="s">
        <v>732</v>
      </c>
      <c r="D667" s="73" t="str">
        <f t="shared" si="59"/>
        <v>32</v>
      </c>
      <c r="E667" s="73" t="str">
        <f t="shared" si="60"/>
        <v>3205</v>
      </c>
      <c r="F667" s="72" t="s">
        <v>2083</v>
      </c>
      <c r="G667" s="72" t="s">
        <v>2084</v>
      </c>
      <c r="H667" s="72">
        <v>312</v>
      </c>
      <c r="I667" s="72" t="s">
        <v>2075</v>
      </c>
      <c r="J667" s="72" t="s">
        <v>2076</v>
      </c>
      <c r="K667" s="74">
        <v>100</v>
      </c>
      <c r="L667" s="75">
        <v>100</v>
      </c>
      <c r="M667" s="76">
        <v>100</v>
      </c>
      <c r="N667" s="72" t="s">
        <v>2088</v>
      </c>
      <c r="O667" s="72" t="s">
        <v>72</v>
      </c>
      <c r="P667" s="74">
        <v>24050028233</v>
      </c>
      <c r="Q667" s="75">
        <v>1</v>
      </c>
      <c r="R667" s="77">
        <v>44197</v>
      </c>
      <c r="S667" s="78">
        <v>12</v>
      </c>
      <c r="T667" s="71" t="s">
        <v>2054</v>
      </c>
      <c r="U667" s="79">
        <v>1</v>
      </c>
      <c r="V667" s="80"/>
      <c r="W667" s="80"/>
      <c r="X667" s="81">
        <f t="shared" si="62"/>
        <v>0</v>
      </c>
      <c r="Y667" s="74">
        <v>0</v>
      </c>
      <c r="Z667" s="74">
        <v>36430345750</v>
      </c>
      <c r="AA667" s="74">
        <v>24050028233</v>
      </c>
      <c r="AB667" s="74">
        <v>0</v>
      </c>
      <c r="AC667" s="74">
        <v>0</v>
      </c>
      <c r="AD667" s="74">
        <v>24050028233</v>
      </c>
      <c r="AE667" s="113"/>
      <c r="AF667" s="81">
        <f t="shared" si="63"/>
        <v>0</v>
      </c>
      <c r="AG667" s="82"/>
      <c r="AH667" s="82"/>
      <c r="AI667" s="82"/>
      <c r="AJ667" s="83">
        <f t="shared" si="61"/>
        <v>0</v>
      </c>
      <c r="AK667" s="81">
        <f t="shared" si="64"/>
        <v>0</v>
      </c>
      <c r="AL667" s="84"/>
      <c r="AM667" s="85" t="s">
        <v>2086</v>
      </c>
    </row>
    <row r="668" spans="1:39" ht="12.75" customHeight="1" x14ac:dyDescent="0.3">
      <c r="A668" s="71" t="s">
        <v>2016</v>
      </c>
      <c r="B668" s="72" t="s">
        <v>2017</v>
      </c>
      <c r="C668" s="72" t="s">
        <v>732</v>
      </c>
      <c r="D668" s="73" t="str">
        <f t="shared" si="59"/>
        <v>32</v>
      </c>
      <c r="E668" s="73" t="str">
        <f t="shared" si="60"/>
        <v>3205</v>
      </c>
      <c r="F668" s="72" t="s">
        <v>2083</v>
      </c>
      <c r="G668" s="72" t="s">
        <v>2084</v>
      </c>
      <c r="H668" s="72">
        <v>312</v>
      </c>
      <c r="I668" s="72" t="s">
        <v>2075</v>
      </c>
      <c r="J668" s="72" t="s">
        <v>2076</v>
      </c>
      <c r="K668" s="74">
        <v>100</v>
      </c>
      <c r="L668" s="75">
        <v>100</v>
      </c>
      <c r="M668" s="76">
        <v>100</v>
      </c>
      <c r="N668" s="72" t="s">
        <v>2089</v>
      </c>
      <c r="O668" s="72" t="s">
        <v>72</v>
      </c>
      <c r="P668" s="74">
        <v>349109606</v>
      </c>
      <c r="Q668" s="75">
        <v>1</v>
      </c>
      <c r="R668" s="77">
        <v>44197</v>
      </c>
      <c r="S668" s="78">
        <v>12</v>
      </c>
      <c r="T668" s="71" t="s">
        <v>2054</v>
      </c>
      <c r="U668" s="79">
        <v>1</v>
      </c>
      <c r="V668" s="80"/>
      <c r="W668" s="80"/>
      <c r="X668" s="81">
        <f t="shared" si="62"/>
        <v>0</v>
      </c>
      <c r="Y668" s="74">
        <v>0</v>
      </c>
      <c r="Z668" s="74">
        <v>36430345750</v>
      </c>
      <c r="AA668" s="74">
        <v>349109606</v>
      </c>
      <c r="AB668" s="74">
        <v>0</v>
      </c>
      <c r="AC668" s="74">
        <v>0</v>
      </c>
      <c r="AD668" s="74">
        <v>349109606</v>
      </c>
      <c r="AE668" s="113"/>
      <c r="AF668" s="81">
        <f t="shared" si="63"/>
        <v>0</v>
      </c>
      <c r="AG668" s="82"/>
      <c r="AH668" s="82"/>
      <c r="AI668" s="82"/>
      <c r="AJ668" s="83">
        <f t="shared" si="61"/>
        <v>0</v>
      </c>
      <c r="AK668" s="81">
        <f t="shared" si="64"/>
        <v>0</v>
      </c>
      <c r="AL668" s="84"/>
      <c r="AM668" s="85" t="s">
        <v>2086</v>
      </c>
    </row>
    <row r="669" spans="1:39" ht="12.75" customHeight="1" x14ac:dyDescent="0.3">
      <c r="A669" s="71" t="s">
        <v>2016</v>
      </c>
      <c r="B669" s="72" t="s">
        <v>2017</v>
      </c>
      <c r="C669" s="72" t="s">
        <v>732</v>
      </c>
      <c r="D669" s="73" t="str">
        <f t="shared" si="59"/>
        <v>32</v>
      </c>
      <c r="E669" s="73" t="str">
        <f t="shared" si="60"/>
        <v>3205</v>
      </c>
      <c r="F669" s="72" t="s">
        <v>2083</v>
      </c>
      <c r="G669" s="72" t="s">
        <v>2084</v>
      </c>
      <c r="H669" s="72">
        <v>312</v>
      </c>
      <c r="I669" s="72" t="s">
        <v>2075</v>
      </c>
      <c r="J669" s="72" t="s">
        <v>2076</v>
      </c>
      <c r="K669" s="74">
        <v>100</v>
      </c>
      <c r="L669" s="75">
        <v>100</v>
      </c>
      <c r="M669" s="76">
        <v>100</v>
      </c>
      <c r="N669" s="72" t="s">
        <v>1053</v>
      </c>
      <c r="O669" s="72" t="s">
        <v>72</v>
      </c>
      <c r="P669" s="74">
        <v>2341870362</v>
      </c>
      <c r="Q669" s="75">
        <v>1</v>
      </c>
      <c r="R669" s="77">
        <v>44197</v>
      </c>
      <c r="S669" s="78">
        <v>12</v>
      </c>
      <c r="T669" s="71" t="s">
        <v>2054</v>
      </c>
      <c r="U669" s="79">
        <v>1</v>
      </c>
      <c r="V669" s="80"/>
      <c r="W669" s="80"/>
      <c r="X669" s="81">
        <f t="shared" si="62"/>
        <v>0</v>
      </c>
      <c r="Y669" s="74">
        <v>0</v>
      </c>
      <c r="Z669" s="74">
        <v>36430345750</v>
      </c>
      <c r="AA669" s="74">
        <v>2341870362</v>
      </c>
      <c r="AB669" s="74">
        <v>0</v>
      </c>
      <c r="AC669" s="74">
        <v>0</v>
      </c>
      <c r="AD669" s="74">
        <v>2341870362</v>
      </c>
      <c r="AE669" s="113"/>
      <c r="AF669" s="81">
        <f t="shared" si="63"/>
        <v>0</v>
      </c>
      <c r="AG669" s="82"/>
      <c r="AH669" s="82"/>
      <c r="AI669" s="82"/>
      <c r="AJ669" s="83">
        <f t="shared" si="61"/>
        <v>0</v>
      </c>
      <c r="AK669" s="81">
        <f t="shared" si="64"/>
        <v>0</v>
      </c>
      <c r="AL669" s="84"/>
      <c r="AM669" s="85" t="s">
        <v>2086</v>
      </c>
    </row>
    <row r="670" spans="1:39" ht="12.75" customHeight="1" x14ac:dyDescent="0.3">
      <c r="A670" s="71" t="s">
        <v>2016</v>
      </c>
      <c r="B670" s="72" t="s">
        <v>2017</v>
      </c>
      <c r="C670" s="72" t="s">
        <v>732</v>
      </c>
      <c r="D670" s="73" t="str">
        <f t="shared" si="59"/>
        <v>32</v>
      </c>
      <c r="E670" s="73" t="str">
        <f t="shared" si="60"/>
        <v>3205</v>
      </c>
      <c r="F670" s="72" t="s">
        <v>2083</v>
      </c>
      <c r="G670" s="72" t="s">
        <v>2084</v>
      </c>
      <c r="H670" s="72">
        <v>312</v>
      </c>
      <c r="I670" s="72" t="s">
        <v>2075</v>
      </c>
      <c r="J670" s="72" t="s">
        <v>2076</v>
      </c>
      <c r="K670" s="74">
        <v>100</v>
      </c>
      <c r="L670" s="75">
        <v>100</v>
      </c>
      <c r="M670" s="76">
        <v>100</v>
      </c>
      <c r="N670" s="72" t="s">
        <v>2090</v>
      </c>
      <c r="O670" s="72" t="s">
        <v>72</v>
      </c>
      <c r="P670" s="74">
        <v>4250512929</v>
      </c>
      <c r="Q670" s="75">
        <v>1</v>
      </c>
      <c r="R670" s="77">
        <v>44197</v>
      </c>
      <c r="S670" s="78">
        <v>12</v>
      </c>
      <c r="T670" s="71" t="s">
        <v>2054</v>
      </c>
      <c r="U670" s="79">
        <v>1</v>
      </c>
      <c r="V670" s="80"/>
      <c r="W670" s="80"/>
      <c r="X670" s="81">
        <f t="shared" si="62"/>
        <v>0</v>
      </c>
      <c r="Y670" s="74">
        <v>0</v>
      </c>
      <c r="Z670" s="74">
        <v>36430345750</v>
      </c>
      <c r="AA670" s="74">
        <v>4250512929</v>
      </c>
      <c r="AB670" s="74">
        <v>0</v>
      </c>
      <c r="AC670" s="74">
        <v>0</v>
      </c>
      <c r="AD670" s="74">
        <v>4250512929</v>
      </c>
      <c r="AE670" s="113"/>
      <c r="AF670" s="81">
        <f t="shared" si="63"/>
        <v>0</v>
      </c>
      <c r="AG670" s="82"/>
      <c r="AH670" s="82"/>
      <c r="AI670" s="82"/>
      <c r="AJ670" s="83">
        <f t="shared" si="61"/>
        <v>0</v>
      </c>
      <c r="AK670" s="81">
        <f t="shared" si="64"/>
        <v>0</v>
      </c>
      <c r="AL670" s="84"/>
      <c r="AM670" s="85" t="s">
        <v>2086</v>
      </c>
    </row>
    <row r="671" spans="1:39" ht="12.75" customHeight="1" x14ac:dyDescent="0.3">
      <c r="A671" s="71" t="s">
        <v>2016</v>
      </c>
      <c r="B671" s="72" t="s">
        <v>2017</v>
      </c>
      <c r="C671" s="72" t="s">
        <v>732</v>
      </c>
      <c r="D671" s="73" t="str">
        <f t="shared" si="59"/>
        <v>45</v>
      </c>
      <c r="E671" s="73" t="str">
        <f t="shared" si="60"/>
        <v>4503</v>
      </c>
      <c r="F671" s="72" t="s">
        <v>2091</v>
      </c>
      <c r="G671" s="72" t="s">
        <v>2092</v>
      </c>
      <c r="H671" s="72">
        <v>312</v>
      </c>
      <c r="I671" s="72" t="s">
        <v>2075</v>
      </c>
      <c r="J671" s="72" t="s">
        <v>2076</v>
      </c>
      <c r="K671" s="74">
        <v>100</v>
      </c>
      <c r="L671" s="75">
        <v>100</v>
      </c>
      <c r="M671" s="76">
        <v>100</v>
      </c>
      <c r="N671" s="72" t="s">
        <v>2093</v>
      </c>
      <c r="O671" s="72" t="s">
        <v>72</v>
      </c>
      <c r="P671" s="74">
        <v>23819184</v>
      </c>
      <c r="Q671" s="75">
        <v>4</v>
      </c>
      <c r="R671" s="77">
        <v>44197</v>
      </c>
      <c r="S671" s="78">
        <v>12</v>
      </c>
      <c r="T671" s="71" t="s">
        <v>2078</v>
      </c>
      <c r="U671" s="79">
        <v>0</v>
      </c>
      <c r="V671" s="80">
        <v>5</v>
      </c>
      <c r="W671" s="80" t="s">
        <v>2094</v>
      </c>
      <c r="X671" s="81"/>
      <c r="Y671" s="74">
        <v>0</v>
      </c>
      <c r="Z671" s="74">
        <v>60955217</v>
      </c>
      <c r="AA671" s="74">
        <v>23819184</v>
      </c>
      <c r="AB671" s="74">
        <v>0</v>
      </c>
      <c r="AC671" s="74">
        <v>0</v>
      </c>
      <c r="AD671" s="74">
        <v>23819184</v>
      </c>
      <c r="AE671" s="113">
        <v>16787012</v>
      </c>
      <c r="AF671" s="81">
        <f t="shared" si="63"/>
        <v>0.7047685596618255</v>
      </c>
      <c r="AG671" s="82"/>
      <c r="AH671" s="82"/>
      <c r="AI671" s="82"/>
      <c r="AJ671" s="83">
        <f t="shared" si="61"/>
        <v>16787012</v>
      </c>
      <c r="AK671" s="81">
        <f t="shared" si="64"/>
        <v>0.7047685596618255</v>
      </c>
      <c r="AL671" s="84"/>
      <c r="AM671" s="85" t="s">
        <v>2095</v>
      </c>
    </row>
    <row r="672" spans="1:39" ht="12.75" customHeight="1" x14ac:dyDescent="0.3">
      <c r="A672" s="71" t="s">
        <v>2016</v>
      </c>
      <c r="B672" s="72" t="s">
        <v>2017</v>
      </c>
      <c r="C672" s="72" t="s">
        <v>732</v>
      </c>
      <c r="D672" s="73" t="str">
        <f t="shared" si="59"/>
        <v>45</v>
      </c>
      <c r="E672" s="73" t="str">
        <f t="shared" si="60"/>
        <v>4503</v>
      </c>
      <c r="F672" s="72" t="s">
        <v>2091</v>
      </c>
      <c r="G672" s="72" t="s">
        <v>2092</v>
      </c>
      <c r="H672" s="72">
        <v>312</v>
      </c>
      <c r="I672" s="72" t="s">
        <v>2075</v>
      </c>
      <c r="J672" s="72" t="s">
        <v>2076</v>
      </c>
      <c r="K672" s="74">
        <v>100</v>
      </c>
      <c r="L672" s="75">
        <v>100</v>
      </c>
      <c r="M672" s="76">
        <v>100</v>
      </c>
      <c r="N672" s="72" t="s">
        <v>2096</v>
      </c>
      <c r="O672" s="72" t="s">
        <v>72</v>
      </c>
      <c r="P672" s="74">
        <v>37136033</v>
      </c>
      <c r="Q672" s="75">
        <v>6</v>
      </c>
      <c r="R672" s="77">
        <v>44197</v>
      </c>
      <c r="S672" s="78">
        <v>12</v>
      </c>
      <c r="T672" s="71" t="s">
        <v>2078</v>
      </c>
      <c r="U672" s="79">
        <v>0</v>
      </c>
      <c r="V672" s="80">
        <v>22</v>
      </c>
      <c r="W672" s="166" t="s">
        <v>2097</v>
      </c>
      <c r="X672" s="81"/>
      <c r="Y672" s="74">
        <v>0</v>
      </c>
      <c r="Z672" s="74">
        <v>60955217</v>
      </c>
      <c r="AA672" s="74">
        <v>37136033</v>
      </c>
      <c r="AB672" s="74">
        <v>0</v>
      </c>
      <c r="AC672" s="74">
        <v>0</v>
      </c>
      <c r="AD672" s="74">
        <v>37136033</v>
      </c>
      <c r="AE672" s="113">
        <v>30357757</v>
      </c>
      <c r="AF672" s="81">
        <f t="shared" si="63"/>
        <v>0.81747441898277073</v>
      </c>
      <c r="AG672" s="82"/>
      <c r="AH672" s="82"/>
      <c r="AI672" s="82"/>
      <c r="AJ672" s="83">
        <f t="shared" si="61"/>
        <v>30357757</v>
      </c>
      <c r="AK672" s="81">
        <f t="shared" si="64"/>
        <v>0.81747441898277073</v>
      </c>
      <c r="AL672" s="84"/>
      <c r="AM672" s="85" t="s">
        <v>2098</v>
      </c>
    </row>
    <row r="673" spans="1:39" ht="12.75" customHeight="1" x14ac:dyDescent="0.3">
      <c r="A673" s="71" t="s">
        <v>2016</v>
      </c>
      <c r="B673" s="72" t="s">
        <v>2017</v>
      </c>
      <c r="C673" s="72" t="s">
        <v>732</v>
      </c>
      <c r="D673" s="73" t="str">
        <f t="shared" si="59"/>
        <v>45</v>
      </c>
      <c r="E673" s="73" t="str">
        <f t="shared" si="60"/>
        <v>4503</v>
      </c>
      <c r="F673" s="72" t="s">
        <v>2091</v>
      </c>
      <c r="G673" s="72" t="s">
        <v>2074</v>
      </c>
      <c r="H673" s="72">
        <v>312</v>
      </c>
      <c r="I673" s="72" t="s">
        <v>2075</v>
      </c>
      <c r="J673" s="72" t="s">
        <v>2076</v>
      </c>
      <c r="K673" s="74">
        <v>100</v>
      </c>
      <c r="L673" s="75">
        <v>100</v>
      </c>
      <c r="M673" s="76">
        <v>100</v>
      </c>
      <c r="N673" s="72" t="s">
        <v>2099</v>
      </c>
      <c r="O673" s="72" t="s">
        <v>72</v>
      </c>
      <c r="P673" s="74">
        <v>150000000</v>
      </c>
      <c r="Q673" s="75">
        <v>4</v>
      </c>
      <c r="R673" s="77">
        <v>44197</v>
      </c>
      <c r="S673" s="78">
        <v>12</v>
      </c>
      <c r="T673" s="71" t="s">
        <v>2078</v>
      </c>
      <c r="U673" s="79">
        <v>4</v>
      </c>
      <c r="V673" s="80">
        <v>1</v>
      </c>
      <c r="W673" s="80" t="s">
        <v>2100</v>
      </c>
      <c r="X673" s="81">
        <f t="shared" si="62"/>
        <v>0.25</v>
      </c>
      <c r="Y673" s="74">
        <v>0</v>
      </c>
      <c r="Z673" s="74">
        <v>150000000</v>
      </c>
      <c r="AA673" s="74">
        <v>150000000</v>
      </c>
      <c r="AB673" s="74">
        <v>0</v>
      </c>
      <c r="AC673" s="74">
        <v>0</v>
      </c>
      <c r="AD673" s="74">
        <v>150000000</v>
      </c>
      <c r="AE673" s="113">
        <v>150000000</v>
      </c>
      <c r="AF673" s="81">
        <f t="shared" si="63"/>
        <v>1</v>
      </c>
      <c r="AG673" s="82"/>
      <c r="AH673" s="82"/>
      <c r="AI673" s="82"/>
      <c r="AJ673" s="83">
        <f t="shared" si="61"/>
        <v>150000000</v>
      </c>
      <c r="AK673" s="81">
        <f t="shared" si="64"/>
        <v>1</v>
      </c>
      <c r="AL673" s="84"/>
      <c r="AM673" s="85" t="s">
        <v>2101</v>
      </c>
    </row>
    <row r="674" spans="1:39" ht="12.75" customHeight="1" x14ac:dyDescent="0.3">
      <c r="A674" s="71" t="s">
        <v>2016</v>
      </c>
      <c r="B674" s="72" t="s">
        <v>2017</v>
      </c>
      <c r="C674" s="72" t="s">
        <v>732</v>
      </c>
      <c r="D674" s="73" t="str">
        <f t="shared" si="59"/>
        <v>45</v>
      </c>
      <c r="E674" s="73" t="str">
        <f t="shared" si="60"/>
        <v>4503</v>
      </c>
      <c r="F674" s="72" t="s">
        <v>2102</v>
      </c>
      <c r="G674" s="72" t="s">
        <v>2103</v>
      </c>
      <c r="H674" s="72">
        <v>314</v>
      </c>
      <c r="I674" s="72" t="s">
        <v>2104</v>
      </c>
      <c r="J674" s="72" t="s">
        <v>2105</v>
      </c>
      <c r="K674" s="74">
        <v>2</v>
      </c>
      <c r="L674" s="75">
        <v>1</v>
      </c>
      <c r="M674" s="76">
        <v>1</v>
      </c>
      <c r="N674" s="72" t="s">
        <v>2106</v>
      </c>
      <c r="O674" s="72" t="s">
        <v>72</v>
      </c>
      <c r="P674" s="74">
        <v>100000000</v>
      </c>
      <c r="Q674" s="75">
        <v>1</v>
      </c>
      <c r="R674" s="77">
        <v>44197</v>
      </c>
      <c r="S674" s="78">
        <v>12</v>
      </c>
      <c r="T674" s="71" t="s">
        <v>2054</v>
      </c>
      <c r="U674" s="79">
        <v>1</v>
      </c>
      <c r="V674" s="80">
        <v>1</v>
      </c>
      <c r="W674" s="166" t="s">
        <v>2107</v>
      </c>
      <c r="X674" s="81">
        <f t="shared" si="62"/>
        <v>1</v>
      </c>
      <c r="Y674" s="74">
        <v>0</v>
      </c>
      <c r="Z674" s="74">
        <v>52500000</v>
      </c>
      <c r="AA674" s="74">
        <v>52500000</v>
      </c>
      <c r="AB674" s="74">
        <v>0</v>
      </c>
      <c r="AC674" s="74">
        <v>0</v>
      </c>
      <c r="AD674" s="74">
        <v>52500000</v>
      </c>
      <c r="AE674" s="113">
        <v>52500000</v>
      </c>
      <c r="AF674" s="81">
        <f t="shared" si="63"/>
        <v>1</v>
      </c>
      <c r="AG674" s="82"/>
      <c r="AH674" s="82"/>
      <c r="AI674" s="82"/>
      <c r="AJ674" s="83">
        <f t="shared" si="61"/>
        <v>52500000</v>
      </c>
      <c r="AK674" s="81">
        <f t="shared" si="64"/>
        <v>1</v>
      </c>
      <c r="AL674" s="84"/>
      <c r="AM674" s="85"/>
    </row>
    <row r="675" spans="1:39" ht="12.75" customHeight="1" x14ac:dyDescent="0.3">
      <c r="A675" s="71" t="s">
        <v>2016</v>
      </c>
      <c r="B675" s="72" t="s">
        <v>2017</v>
      </c>
      <c r="C675" s="72" t="s">
        <v>732</v>
      </c>
      <c r="D675" s="73" t="str">
        <f t="shared" si="59"/>
        <v>45</v>
      </c>
      <c r="E675" s="73" t="str">
        <f t="shared" si="60"/>
        <v>4503</v>
      </c>
      <c r="F675" s="72" t="s">
        <v>2108</v>
      </c>
      <c r="G675" s="72" t="s">
        <v>2092</v>
      </c>
      <c r="H675" s="72">
        <v>314</v>
      </c>
      <c r="I675" s="72" t="s">
        <v>2104</v>
      </c>
      <c r="J675" s="72" t="s">
        <v>2105</v>
      </c>
      <c r="K675" s="74">
        <v>2</v>
      </c>
      <c r="L675" s="75">
        <v>1</v>
      </c>
      <c r="M675" s="76">
        <v>1</v>
      </c>
      <c r="N675" s="72" t="s">
        <v>2109</v>
      </c>
      <c r="O675" s="72" t="s">
        <v>72</v>
      </c>
      <c r="P675" s="74">
        <v>199997025</v>
      </c>
      <c r="Q675" s="75">
        <v>11</v>
      </c>
      <c r="R675" s="77">
        <v>44197</v>
      </c>
      <c r="S675" s="78">
        <v>12</v>
      </c>
      <c r="T675" s="71" t="s">
        <v>2054</v>
      </c>
      <c r="U675" s="79">
        <v>11</v>
      </c>
      <c r="V675" s="80">
        <v>5</v>
      </c>
      <c r="W675" s="166" t="s">
        <v>2110</v>
      </c>
      <c r="X675" s="81">
        <f t="shared" si="62"/>
        <v>0.45454545454545453</v>
      </c>
      <c r="Y675" s="74">
        <v>0</v>
      </c>
      <c r="Z675" s="74">
        <v>212830358</v>
      </c>
      <c r="AA675" s="74">
        <v>199997025</v>
      </c>
      <c r="AB675" s="74">
        <v>0</v>
      </c>
      <c r="AC675" s="74">
        <v>0</v>
      </c>
      <c r="AD675" s="74">
        <v>199997025</v>
      </c>
      <c r="AE675" s="113">
        <v>199997025</v>
      </c>
      <c r="AF675" s="81">
        <f t="shared" si="63"/>
        <v>1</v>
      </c>
      <c r="AG675" s="82"/>
      <c r="AH675" s="82"/>
      <c r="AI675" s="82"/>
      <c r="AJ675" s="83">
        <f t="shared" si="61"/>
        <v>199997025</v>
      </c>
      <c r="AK675" s="81">
        <f t="shared" si="64"/>
        <v>1</v>
      </c>
      <c r="AL675" s="84"/>
      <c r="AM675" s="85"/>
    </row>
    <row r="676" spans="1:39" ht="12.75" customHeight="1" x14ac:dyDescent="0.3">
      <c r="A676" s="71" t="s">
        <v>2016</v>
      </c>
      <c r="B676" s="72" t="s">
        <v>2017</v>
      </c>
      <c r="C676" s="72" t="s">
        <v>732</v>
      </c>
      <c r="D676" s="73" t="str">
        <f t="shared" si="59"/>
        <v>45</v>
      </c>
      <c r="E676" s="73" t="str">
        <f t="shared" si="60"/>
        <v>4503</v>
      </c>
      <c r="F676" s="72" t="s">
        <v>2108</v>
      </c>
      <c r="G676" s="72" t="s">
        <v>2092</v>
      </c>
      <c r="H676" s="72">
        <v>314</v>
      </c>
      <c r="I676" s="72" t="s">
        <v>2104</v>
      </c>
      <c r="J676" s="72" t="s">
        <v>2105</v>
      </c>
      <c r="K676" s="74">
        <v>2</v>
      </c>
      <c r="L676" s="75">
        <v>1</v>
      </c>
      <c r="M676" s="76">
        <v>1</v>
      </c>
      <c r="N676" s="72" t="s">
        <v>2111</v>
      </c>
      <c r="O676" s="72" t="s">
        <v>72</v>
      </c>
      <c r="P676" s="74">
        <v>12833333</v>
      </c>
      <c r="Q676" s="75">
        <v>5</v>
      </c>
      <c r="R676" s="77">
        <v>44197</v>
      </c>
      <c r="S676" s="78">
        <v>12</v>
      </c>
      <c r="T676" s="71" t="s">
        <v>2054</v>
      </c>
      <c r="U676" s="79">
        <v>1</v>
      </c>
      <c r="V676" s="80"/>
      <c r="W676" s="80"/>
      <c r="X676" s="81">
        <f t="shared" si="62"/>
        <v>0</v>
      </c>
      <c r="Y676" s="74">
        <v>0</v>
      </c>
      <c r="Z676" s="74">
        <v>212830358</v>
      </c>
      <c r="AA676" s="74">
        <v>12833333</v>
      </c>
      <c r="AB676" s="74">
        <v>0</v>
      </c>
      <c r="AC676" s="74">
        <v>0</v>
      </c>
      <c r="AD676" s="74">
        <v>12833333</v>
      </c>
      <c r="AE676" s="113">
        <v>0</v>
      </c>
      <c r="AF676" s="81">
        <f t="shared" si="63"/>
        <v>0</v>
      </c>
      <c r="AG676" s="82"/>
      <c r="AH676" s="82"/>
      <c r="AI676" s="82"/>
      <c r="AJ676" s="83">
        <f t="shared" si="61"/>
        <v>0</v>
      </c>
      <c r="AK676" s="81">
        <f t="shared" si="64"/>
        <v>0</v>
      </c>
      <c r="AL676" s="84"/>
      <c r="AM676" s="85" t="s">
        <v>2112</v>
      </c>
    </row>
    <row r="677" spans="1:39" ht="12.75" customHeight="1" x14ac:dyDescent="0.3">
      <c r="A677" s="71" t="s">
        <v>2016</v>
      </c>
      <c r="B677" s="72" t="s">
        <v>2017</v>
      </c>
      <c r="C677" s="72" t="s">
        <v>732</v>
      </c>
      <c r="D677" s="73" t="str">
        <f t="shared" si="59"/>
        <v>45</v>
      </c>
      <c r="E677" s="73" t="str">
        <f t="shared" si="60"/>
        <v>4503</v>
      </c>
      <c r="F677" s="72" t="s">
        <v>2113</v>
      </c>
      <c r="G677" s="72" t="s">
        <v>2114</v>
      </c>
      <c r="H677" s="72">
        <v>315</v>
      </c>
      <c r="I677" s="72" t="s">
        <v>2115</v>
      </c>
      <c r="J677" s="72" t="s">
        <v>2116</v>
      </c>
      <c r="K677" s="74">
        <v>3</v>
      </c>
      <c r="L677" s="75">
        <v>1</v>
      </c>
      <c r="M677" s="76">
        <v>1</v>
      </c>
      <c r="N677" s="72" t="s">
        <v>2117</v>
      </c>
      <c r="O677" s="72" t="s">
        <v>72</v>
      </c>
      <c r="P677" s="74">
        <v>322840348</v>
      </c>
      <c r="Q677" s="75">
        <v>12</v>
      </c>
      <c r="R677" s="77">
        <v>44197</v>
      </c>
      <c r="S677" s="78">
        <v>12</v>
      </c>
      <c r="T677" s="71" t="s">
        <v>2054</v>
      </c>
      <c r="U677" s="79">
        <v>12</v>
      </c>
      <c r="V677" s="80">
        <v>12</v>
      </c>
      <c r="W677" s="166" t="s">
        <v>2118</v>
      </c>
      <c r="X677" s="81">
        <f t="shared" si="62"/>
        <v>1</v>
      </c>
      <c r="Y677" s="74">
        <v>0</v>
      </c>
      <c r="Z677" s="74">
        <v>449000000</v>
      </c>
      <c r="AA677" s="74">
        <v>322840348</v>
      </c>
      <c r="AB677" s="74">
        <v>0</v>
      </c>
      <c r="AC677" s="74">
        <v>0</v>
      </c>
      <c r="AD677" s="74">
        <v>322840348</v>
      </c>
      <c r="AE677" s="113">
        <v>322840348</v>
      </c>
      <c r="AF677" s="81">
        <f t="shared" si="63"/>
        <v>1</v>
      </c>
      <c r="AG677" s="82"/>
      <c r="AH677" s="82"/>
      <c r="AI677" s="82"/>
      <c r="AJ677" s="83">
        <f t="shared" si="61"/>
        <v>322840348</v>
      </c>
      <c r="AK677" s="81">
        <f t="shared" si="64"/>
        <v>1</v>
      </c>
      <c r="AL677" s="84"/>
      <c r="AM677" s="85"/>
    </row>
    <row r="678" spans="1:39" ht="12.75" customHeight="1" x14ac:dyDescent="0.3">
      <c r="A678" s="71" t="s">
        <v>2016</v>
      </c>
      <c r="B678" s="72" t="s">
        <v>2017</v>
      </c>
      <c r="C678" s="72" t="s">
        <v>732</v>
      </c>
      <c r="D678" s="73" t="str">
        <f t="shared" si="59"/>
        <v>45</v>
      </c>
      <c r="E678" s="73" t="str">
        <f t="shared" si="60"/>
        <v>4503</v>
      </c>
      <c r="F678" s="72" t="s">
        <v>2113</v>
      </c>
      <c r="G678" s="72" t="s">
        <v>2114</v>
      </c>
      <c r="H678" s="72">
        <v>315</v>
      </c>
      <c r="I678" s="72" t="s">
        <v>2115</v>
      </c>
      <c r="J678" s="72" t="s">
        <v>2116</v>
      </c>
      <c r="K678" s="74">
        <v>3</v>
      </c>
      <c r="L678" s="75">
        <v>1</v>
      </c>
      <c r="M678" s="76">
        <v>1</v>
      </c>
      <c r="N678" s="72" t="s">
        <v>2119</v>
      </c>
      <c r="O678" s="72" t="s">
        <v>771</v>
      </c>
      <c r="P678" s="74">
        <v>126159652</v>
      </c>
      <c r="Q678" s="75">
        <v>1</v>
      </c>
      <c r="R678" s="77">
        <v>44197</v>
      </c>
      <c r="S678" s="78">
        <v>12</v>
      </c>
      <c r="T678" s="71" t="s">
        <v>2054</v>
      </c>
      <c r="U678" s="79">
        <v>1</v>
      </c>
      <c r="V678" s="80">
        <v>1</v>
      </c>
      <c r="W678" s="166" t="s">
        <v>2120</v>
      </c>
      <c r="X678" s="81">
        <f t="shared" si="62"/>
        <v>1</v>
      </c>
      <c r="Y678" s="74">
        <v>0</v>
      </c>
      <c r="Z678" s="74">
        <v>449000000</v>
      </c>
      <c r="AA678" s="74">
        <v>126159652</v>
      </c>
      <c r="AB678" s="74">
        <v>0</v>
      </c>
      <c r="AC678" s="74">
        <v>0</v>
      </c>
      <c r="AD678" s="74">
        <v>126159652</v>
      </c>
      <c r="AE678" s="113">
        <v>126159652</v>
      </c>
      <c r="AF678" s="81">
        <f t="shared" si="63"/>
        <v>1</v>
      </c>
      <c r="AG678" s="82"/>
      <c r="AH678" s="82"/>
      <c r="AI678" s="82"/>
      <c r="AJ678" s="83">
        <f t="shared" si="61"/>
        <v>126159652</v>
      </c>
      <c r="AK678" s="81">
        <f t="shared" si="64"/>
        <v>1</v>
      </c>
      <c r="AL678" s="84"/>
      <c r="AM678" s="85"/>
    </row>
    <row r="679" spans="1:39" ht="12.75" customHeight="1" x14ac:dyDescent="0.3">
      <c r="A679" s="71" t="s">
        <v>2016</v>
      </c>
      <c r="B679" s="72" t="s">
        <v>2017</v>
      </c>
      <c r="C679" s="72" t="s">
        <v>732</v>
      </c>
      <c r="D679" s="73" t="str">
        <f t="shared" si="59"/>
        <v>45</v>
      </c>
      <c r="E679" s="73" t="str">
        <f t="shared" si="60"/>
        <v>4503</v>
      </c>
      <c r="F679" s="72" t="s">
        <v>2121</v>
      </c>
      <c r="G679" s="72" t="s">
        <v>2103</v>
      </c>
      <c r="H679" s="72">
        <v>316</v>
      </c>
      <c r="I679" s="72" t="s">
        <v>2122</v>
      </c>
      <c r="J679" s="72" t="s">
        <v>2123</v>
      </c>
      <c r="K679" s="74">
        <v>1</v>
      </c>
      <c r="L679" s="75">
        <v>0.5</v>
      </c>
      <c r="M679" s="76">
        <v>0.5</v>
      </c>
      <c r="N679" s="72" t="s">
        <v>2124</v>
      </c>
      <c r="O679" s="72" t="s">
        <v>72</v>
      </c>
      <c r="P679" s="74">
        <v>60000000</v>
      </c>
      <c r="Q679" s="75">
        <v>1</v>
      </c>
      <c r="R679" s="77">
        <v>44197</v>
      </c>
      <c r="S679" s="78">
        <v>12</v>
      </c>
      <c r="T679" s="71" t="s">
        <v>2054</v>
      </c>
      <c r="U679" s="79">
        <v>1</v>
      </c>
      <c r="V679" s="80">
        <v>0.1</v>
      </c>
      <c r="W679" s="165" t="s">
        <v>2125</v>
      </c>
      <c r="X679" s="81">
        <f t="shared" si="62"/>
        <v>0.1</v>
      </c>
      <c r="Y679" s="74">
        <v>0</v>
      </c>
      <c r="Z679" s="74">
        <v>90000000</v>
      </c>
      <c r="AA679" s="74">
        <v>30000000</v>
      </c>
      <c r="AB679" s="74">
        <v>0</v>
      </c>
      <c r="AC679" s="74">
        <v>0</v>
      </c>
      <c r="AD679" s="74">
        <v>30000000</v>
      </c>
      <c r="AE679" s="113">
        <v>30000000</v>
      </c>
      <c r="AF679" s="81">
        <f t="shared" si="63"/>
        <v>1</v>
      </c>
      <c r="AG679" s="82"/>
      <c r="AH679" s="82"/>
      <c r="AI679" s="82"/>
      <c r="AJ679" s="83">
        <f t="shared" si="61"/>
        <v>30000000</v>
      </c>
      <c r="AK679" s="81">
        <f t="shared" si="64"/>
        <v>1</v>
      </c>
      <c r="AL679" s="84"/>
      <c r="AM679" s="85" t="s">
        <v>2126</v>
      </c>
    </row>
    <row r="680" spans="1:39" ht="12.75" customHeight="1" x14ac:dyDescent="0.3">
      <c r="A680" s="71" t="s">
        <v>2016</v>
      </c>
      <c r="B680" s="72" t="s">
        <v>2017</v>
      </c>
      <c r="C680" s="72" t="s">
        <v>732</v>
      </c>
      <c r="D680" s="73" t="str">
        <f t="shared" si="59"/>
        <v>45</v>
      </c>
      <c r="E680" s="73" t="str">
        <f t="shared" si="60"/>
        <v>4503</v>
      </c>
      <c r="F680" s="72" t="s">
        <v>2121</v>
      </c>
      <c r="G680" s="72" t="s">
        <v>2103</v>
      </c>
      <c r="H680" s="72">
        <v>316</v>
      </c>
      <c r="I680" s="72" t="s">
        <v>2122</v>
      </c>
      <c r="J680" s="72" t="s">
        <v>2123</v>
      </c>
      <c r="K680" s="74">
        <v>1</v>
      </c>
      <c r="L680" s="75">
        <v>0.5</v>
      </c>
      <c r="M680" s="76">
        <v>0.5</v>
      </c>
      <c r="N680" s="72" t="s">
        <v>2127</v>
      </c>
      <c r="O680" s="72" t="s">
        <v>72</v>
      </c>
      <c r="P680" s="74">
        <v>30000000</v>
      </c>
      <c r="Q680" s="75">
        <v>1</v>
      </c>
      <c r="R680" s="77">
        <v>44197</v>
      </c>
      <c r="S680" s="78">
        <v>12</v>
      </c>
      <c r="T680" s="71" t="s">
        <v>2054</v>
      </c>
      <c r="U680" s="79">
        <v>1</v>
      </c>
      <c r="V680" s="80">
        <v>0.5</v>
      </c>
      <c r="W680" s="80" t="s">
        <v>2128</v>
      </c>
      <c r="X680" s="81">
        <f t="shared" si="62"/>
        <v>0.5</v>
      </c>
      <c r="Y680" s="74">
        <v>0</v>
      </c>
      <c r="Z680" s="74">
        <v>90000000</v>
      </c>
      <c r="AA680" s="74">
        <v>30000000</v>
      </c>
      <c r="AB680" s="74">
        <v>0</v>
      </c>
      <c r="AC680" s="74">
        <v>0</v>
      </c>
      <c r="AD680" s="74">
        <v>30000000</v>
      </c>
      <c r="AE680" s="113">
        <v>30000000</v>
      </c>
      <c r="AF680" s="81">
        <f t="shared" si="63"/>
        <v>1</v>
      </c>
      <c r="AG680" s="82"/>
      <c r="AH680" s="82"/>
      <c r="AI680" s="82"/>
      <c r="AJ680" s="83">
        <f t="shared" si="61"/>
        <v>30000000</v>
      </c>
      <c r="AK680" s="81">
        <f t="shared" si="64"/>
        <v>1</v>
      </c>
      <c r="AL680" s="84"/>
      <c r="AM680" s="85"/>
    </row>
    <row r="681" spans="1:39" ht="12.75" customHeight="1" x14ac:dyDescent="0.3">
      <c r="A681" s="71" t="s">
        <v>2016</v>
      </c>
      <c r="B681" s="72" t="s">
        <v>2017</v>
      </c>
      <c r="C681" s="72" t="s">
        <v>732</v>
      </c>
      <c r="D681" s="73" t="str">
        <f t="shared" si="59"/>
        <v>45</v>
      </c>
      <c r="E681" s="73" t="str">
        <f t="shared" si="60"/>
        <v>4503</v>
      </c>
      <c r="F681" s="72" t="s">
        <v>2121</v>
      </c>
      <c r="G681" s="72" t="s">
        <v>2103</v>
      </c>
      <c r="H681" s="72">
        <v>316</v>
      </c>
      <c r="I681" s="72" t="s">
        <v>2122</v>
      </c>
      <c r="J681" s="72" t="s">
        <v>2123</v>
      </c>
      <c r="K681" s="74">
        <v>1</v>
      </c>
      <c r="L681" s="75">
        <v>0.5</v>
      </c>
      <c r="M681" s="76">
        <v>0.5</v>
      </c>
      <c r="N681" s="72" t="s">
        <v>2129</v>
      </c>
      <c r="O681" s="72" t="s">
        <v>72</v>
      </c>
      <c r="P681" s="74">
        <v>30000000</v>
      </c>
      <c r="Q681" s="75">
        <v>1</v>
      </c>
      <c r="R681" s="77">
        <v>44197</v>
      </c>
      <c r="S681" s="78">
        <v>12</v>
      </c>
      <c r="T681" s="71" t="s">
        <v>2054</v>
      </c>
      <c r="U681" s="79">
        <v>1</v>
      </c>
      <c r="V681" s="80">
        <v>0.5</v>
      </c>
      <c r="W681" s="165" t="s">
        <v>2130</v>
      </c>
      <c r="X681" s="81">
        <f t="shared" si="62"/>
        <v>0.5</v>
      </c>
      <c r="Y681" s="74">
        <v>0</v>
      </c>
      <c r="Z681" s="74">
        <v>90000000</v>
      </c>
      <c r="AA681" s="74">
        <v>30000000</v>
      </c>
      <c r="AB681" s="74">
        <v>0</v>
      </c>
      <c r="AC681" s="74">
        <v>0</v>
      </c>
      <c r="AD681" s="74">
        <v>30000000</v>
      </c>
      <c r="AE681" s="113">
        <v>30000000</v>
      </c>
      <c r="AF681" s="81">
        <f t="shared" si="63"/>
        <v>1</v>
      </c>
      <c r="AG681" s="82"/>
      <c r="AH681" s="82"/>
      <c r="AI681" s="82"/>
      <c r="AJ681" s="83">
        <f t="shared" si="61"/>
        <v>30000000</v>
      </c>
      <c r="AK681" s="81">
        <f t="shared" si="64"/>
        <v>1</v>
      </c>
      <c r="AL681" s="84"/>
      <c r="AM681" s="85"/>
    </row>
    <row r="682" spans="1:39" ht="12.75" customHeight="1" x14ac:dyDescent="0.3">
      <c r="A682" s="71" t="s">
        <v>2016</v>
      </c>
      <c r="B682" s="72" t="s">
        <v>2017</v>
      </c>
      <c r="C682" s="72" t="s">
        <v>732</v>
      </c>
      <c r="D682" s="73" t="str">
        <f t="shared" si="59"/>
        <v>45</v>
      </c>
      <c r="E682" s="73" t="str">
        <f t="shared" si="60"/>
        <v>4503</v>
      </c>
      <c r="F682" s="72" t="s">
        <v>2131</v>
      </c>
      <c r="G682" s="72" t="s">
        <v>2092</v>
      </c>
      <c r="H682" s="72">
        <v>317</v>
      </c>
      <c r="I682" s="72" t="s">
        <v>2132</v>
      </c>
      <c r="J682" s="72" t="s">
        <v>169</v>
      </c>
      <c r="K682" s="74">
        <v>100</v>
      </c>
      <c r="L682" s="75">
        <v>100</v>
      </c>
      <c r="M682" s="76">
        <v>100</v>
      </c>
      <c r="N682" s="72" t="s">
        <v>2133</v>
      </c>
      <c r="O682" s="72" t="s">
        <v>72</v>
      </c>
      <c r="P682" s="74">
        <v>1000000000</v>
      </c>
      <c r="Q682" s="75">
        <v>2000</v>
      </c>
      <c r="R682" s="77">
        <v>44197</v>
      </c>
      <c r="S682" s="78">
        <v>12</v>
      </c>
      <c r="T682" s="71" t="s">
        <v>2054</v>
      </c>
      <c r="U682" s="79">
        <v>2000</v>
      </c>
      <c r="V682" s="80">
        <v>2346</v>
      </c>
      <c r="W682" s="165" t="s">
        <v>2134</v>
      </c>
      <c r="X682" s="81">
        <f t="shared" si="62"/>
        <v>1.173</v>
      </c>
      <c r="Y682" s="74">
        <v>0</v>
      </c>
      <c r="Z682" s="74">
        <v>4619174407</v>
      </c>
      <c r="AA682" s="74">
        <v>1000000000</v>
      </c>
      <c r="AB682" s="74">
        <v>0</v>
      </c>
      <c r="AC682" s="74">
        <v>0</v>
      </c>
      <c r="AD682" s="74">
        <v>1000000000</v>
      </c>
      <c r="AE682" s="113">
        <v>885762424</v>
      </c>
      <c r="AF682" s="81">
        <f t="shared" si="63"/>
        <v>0.88576242400000005</v>
      </c>
      <c r="AG682" s="82"/>
      <c r="AH682" s="82"/>
      <c r="AI682" s="82"/>
      <c r="AJ682" s="83">
        <f t="shared" si="61"/>
        <v>885762424</v>
      </c>
      <c r="AK682" s="81">
        <f t="shared" si="64"/>
        <v>0.88576242400000005</v>
      </c>
      <c r="AL682" s="84"/>
      <c r="AM682" s="85"/>
    </row>
    <row r="683" spans="1:39" ht="12.75" customHeight="1" x14ac:dyDescent="0.3">
      <c r="A683" s="71" t="s">
        <v>2016</v>
      </c>
      <c r="B683" s="72" t="s">
        <v>2017</v>
      </c>
      <c r="C683" s="72" t="s">
        <v>732</v>
      </c>
      <c r="D683" s="73" t="str">
        <f t="shared" si="59"/>
        <v>45</v>
      </c>
      <c r="E683" s="73" t="str">
        <f t="shared" si="60"/>
        <v>4503</v>
      </c>
      <c r="F683" s="72" t="s">
        <v>2131</v>
      </c>
      <c r="G683" s="72" t="s">
        <v>2092</v>
      </c>
      <c r="H683" s="72">
        <v>317</v>
      </c>
      <c r="I683" s="72" t="s">
        <v>2132</v>
      </c>
      <c r="J683" s="72" t="s">
        <v>169</v>
      </c>
      <c r="K683" s="74">
        <v>100</v>
      </c>
      <c r="L683" s="75">
        <v>100</v>
      </c>
      <c r="M683" s="76">
        <v>100</v>
      </c>
      <c r="N683" s="72" t="s">
        <v>2135</v>
      </c>
      <c r="O683" s="72" t="s">
        <v>72</v>
      </c>
      <c r="P683" s="74">
        <v>2729889061</v>
      </c>
      <c r="Q683" s="75">
        <v>38595</v>
      </c>
      <c r="R683" s="77">
        <v>44197</v>
      </c>
      <c r="S683" s="78">
        <v>12</v>
      </c>
      <c r="T683" s="71" t="s">
        <v>2054</v>
      </c>
      <c r="U683" s="79">
        <v>38595</v>
      </c>
      <c r="V683" s="80">
        <v>37014</v>
      </c>
      <c r="W683" s="166" t="s">
        <v>2136</v>
      </c>
      <c r="X683" s="81">
        <f t="shared" si="62"/>
        <v>0.95903614457831321</v>
      </c>
      <c r="Y683" s="74">
        <v>0</v>
      </c>
      <c r="Z683" s="74">
        <v>4619174407</v>
      </c>
      <c r="AA683" s="74">
        <v>2729889061</v>
      </c>
      <c r="AB683" s="74">
        <v>0</v>
      </c>
      <c r="AC683" s="74">
        <v>0</v>
      </c>
      <c r="AD683" s="74">
        <v>2729889061</v>
      </c>
      <c r="AE683" s="113">
        <v>2729889061</v>
      </c>
      <c r="AF683" s="81">
        <f t="shared" si="63"/>
        <v>1</v>
      </c>
      <c r="AG683" s="82"/>
      <c r="AH683" s="82"/>
      <c r="AI683" s="82"/>
      <c r="AJ683" s="83">
        <f t="shared" si="61"/>
        <v>2729889061</v>
      </c>
      <c r="AK683" s="81">
        <f t="shared" si="64"/>
        <v>1</v>
      </c>
      <c r="AL683" s="84"/>
      <c r="AM683" s="85"/>
    </row>
    <row r="684" spans="1:39" ht="12.75" customHeight="1" x14ac:dyDescent="0.3">
      <c r="A684" s="71" t="s">
        <v>2016</v>
      </c>
      <c r="B684" s="72" t="s">
        <v>2017</v>
      </c>
      <c r="C684" s="72" t="s">
        <v>732</v>
      </c>
      <c r="D684" s="73" t="str">
        <f t="shared" si="59"/>
        <v>45</v>
      </c>
      <c r="E684" s="73" t="str">
        <f t="shared" si="60"/>
        <v>4503</v>
      </c>
      <c r="F684" s="72" t="s">
        <v>2131</v>
      </c>
      <c r="G684" s="72" t="s">
        <v>2092</v>
      </c>
      <c r="H684" s="72">
        <v>317</v>
      </c>
      <c r="I684" s="72" t="s">
        <v>2132</v>
      </c>
      <c r="J684" s="72" t="s">
        <v>169</v>
      </c>
      <c r="K684" s="74">
        <v>100</v>
      </c>
      <c r="L684" s="75">
        <v>100</v>
      </c>
      <c r="M684" s="76">
        <v>100</v>
      </c>
      <c r="N684" s="72" t="s">
        <v>2137</v>
      </c>
      <c r="O684" s="72" t="s">
        <v>72</v>
      </c>
      <c r="P684" s="74">
        <v>889285346</v>
      </c>
      <c r="Q684" s="75">
        <v>25</v>
      </c>
      <c r="R684" s="77">
        <v>44197</v>
      </c>
      <c r="S684" s="78">
        <v>12</v>
      </c>
      <c r="T684" s="71" t="s">
        <v>2054</v>
      </c>
      <c r="U684" s="79">
        <v>25</v>
      </c>
      <c r="V684" s="80">
        <v>18</v>
      </c>
      <c r="W684" s="165" t="s">
        <v>2138</v>
      </c>
      <c r="X684" s="81">
        <f t="shared" si="62"/>
        <v>0.72</v>
      </c>
      <c r="Y684" s="74">
        <v>0</v>
      </c>
      <c r="Z684" s="74">
        <v>4619174407</v>
      </c>
      <c r="AA684" s="74">
        <v>889285346</v>
      </c>
      <c r="AB684" s="74">
        <v>0</v>
      </c>
      <c r="AC684" s="74">
        <v>0</v>
      </c>
      <c r="AD684" s="74">
        <v>889285346</v>
      </c>
      <c r="AE684" s="113">
        <v>883498679</v>
      </c>
      <c r="AF684" s="81">
        <f t="shared" si="63"/>
        <v>0.99349290188348616</v>
      </c>
      <c r="AG684" s="82"/>
      <c r="AH684" s="82"/>
      <c r="AI684" s="82"/>
      <c r="AJ684" s="83">
        <f t="shared" si="61"/>
        <v>883498679</v>
      </c>
      <c r="AK684" s="81">
        <f t="shared" si="64"/>
        <v>0.99349290188348616</v>
      </c>
      <c r="AL684" s="84"/>
      <c r="AM684" s="85"/>
    </row>
    <row r="685" spans="1:39" ht="12.75" customHeight="1" x14ac:dyDescent="0.3">
      <c r="A685" s="71" t="s">
        <v>2016</v>
      </c>
      <c r="B685" s="72" t="s">
        <v>2017</v>
      </c>
      <c r="C685" s="72" t="s">
        <v>732</v>
      </c>
      <c r="D685" s="73" t="str">
        <f t="shared" si="59"/>
        <v>45</v>
      </c>
      <c r="E685" s="73" t="str">
        <f t="shared" si="60"/>
        <v>4503</v>
      </c>
      <c r="F685" s="72" t="s">
        <v>2139</v>
      </c>
      <c r="G685" s="72" t="s">
        <v>2140</v>
      </c>
      <c r="H685" s="72">
        <v>451</v>
      </c>
      <c r="I685" s="72"/>
      <c r="J685" s="72"/>
      <c r="K685" s="74">
        <v>0</v>
      </c>
      <c r="L685" s="75">
        <v>0</v>
      </c>
      <c r="M685" s="76">
        <v>0</v>
      </c>
      <c r="N685" s="72" t="s">
        <v>2141</v>
      </c>
      <c r="O685" s="72" t="s">
        <v>72</v>
      </c>
      <c r="P685" s="74">
        <v>315545688</v>
      </c>
      <c r="Q685" s="75">
        <v>10</v>
      </c>
      <c r="R685" s="77">
        <v>44197</v>
      </c>
      <c r="S685" s="78">
        <v>12</v>
      </c>
      <c r="T685" s="71" t="s">
        <v>2054</v>
      </c>
      <c r="U685" s="79">
        <v>10</v>
      </c>
      <c r="V685" s="80">
        <v>19</v>
      </c>
      <c r="W685" s="80" t="s">
        <v>2142</v>
      </c>
      <c r="X685" s="81">
        <f t="shared" si="62"/>
        <v>1.9</v>
      </c>
      <c r="Y685" s="74">
        <v>0</v>
      </c>
      <c r="Z685" s="74">
        <v>4678775701</v>
      </c>
      <c r="AA685" s="74">
        <v>315545688</v>
      </c>
      <c r="AB685" s="74">
        <v>0</v>
      </c>
      <c r="AC685" s="74">
        <v>0</v>
      </c>
      <c r="AD685" s="74">
        <v>315545688</v>
      </c>
      <c r="AE685" s="113">
        <v>22166667</v>
      </c>
      <c r="AF685" s="81">
        <f t="shared" si="63"/>
        <v>7.0248676635378399E-2</v>
      </c>
      <c r="AG685" s="82"/>
      <c r="AH685" s="82"/>
      <c r="AI685" s="82"/>
      <c r="AJ685" s="83">
        <f t="shared" si="61"/>
        <v>22166667</v>
      </c>
      <c r="AK685" s="81">
        <f t="shared" si="64"/>
        <v>7.0248676635378399E-2</v>
      </c>
      <c r="AL685" s="84"/>
      <c r="AM685" s="85"/>
    </row>
    <row r="686" spans="1:39" ht="12.75" customHeight="1" x14ac:dyDescent="0.3">
      <c r="A686" s="71" t="s">
        <v>2016</v>
      </c>
      <c r="B686" s="72" t="s">
        <v>2017</v>
      </c>
      <c r="C686" s="72" t="s">
        <v>732</v>
      </c>
      <c r="D686" s="73" t="str">
        <f t="shared" si="59"/>
        <v>45</v>
      </c>
      <c r="E686" s="73" t="str">
        <f t="shared" si="60"/>
        <v>4503</v>
      </c>
      <c r="F686" s="72" t="s">
        <v>2139</v>
      </c>
      <c r="G686" s="72" t="s">
        <v>2140</v>
      </c>
      <c r="H686" s="72">
        <v>451</v>
      </c>
      <c r="I686" s="72"/>
      <c r="J686" s="72"/>
      <c r="K686" s="74">
        <v>0</v>
      </c>
      <c r="L686" s="75">
        <v>0</v>
      </c>
      <c r="M686" s="76">
        <v>0</v>
      </c>
      <c r="N686" s="72" t="s">
        <v>2143</v>
      </c>
      <c r="O686" s="72" t="s">
        <v>72</v>
      </c>
      <c r="P686" s="74">
        <v>4363230013</v>
      </c>
      <c r="Q686" s="75">
        <v>58</v>
      </c>
      <c r="R686" s="77">
        <v>44197</v>
      </c>
      <c r="S686" s="78">
        <v>12</v>
      </c>
      <c r="T686" s="71" t="s">
        <v>2054</v>
      </c>
      <c r="U686" s="79">
        <v>58</v>
      </c>
      <c r="V686" s="80"/>
      <c r="W686" s="80"/>
      <c r="X686" s="81">
        <f t="shared" si="62"/>
        <v>0</v>
      </c>
      <c r="Y686" s="74">
        <v>0</v>
      </c>
      <c r="Z686" s="74">
        <v>4678775701</v>
      </c>
      <c r="AA686" s="74">
        <v>4363230013</v>
      </c>
      <c r="AB686" s="74">
        <v>0</v>
      </c>
      <c r="AC686" s="74">
        <v>0</v>
      </c>
      <c r="AD686" s="74">
        <v>4363230013</v>
      </c>
      <c r="AE686" s="113"/>
      <c r="AF686" s="81">
        <f t="shared" si="63"/>
        <v>0</v>
      </c>
      <c r="AG686" s="82"/>
      <c r="AH686" s="82"/>
      <c r="AI686" s="82"/>
      <c r="AJ686" s="83">
        <f t="shared" si="61"/>
        <v>0</v>
      </c>
      <c r="AK686" s="81">
        <f t="shared" si="64"/>
        <v>0</v>
      </c>
      <c r="AL686" s="84"/>
      <c r="AM686" s="85" t="s">
        <v>2144</v>
      </c>
    </row>
    <row r="687" spans="1:39" ht="12.75" customHeight="1" x14ac:dyDescent="0.3">
      <c r="A687" s="71" t="s">
        <v>2145</v>
      </c>
      <c r="B687" s="72" t="s">
        <v>2146</v>
      </c>
      <c r="C687" s="72" t="s">
        <v>67</v>
      </c>
      <c r="D687" s="73" t="str">
        <f t="shared" si="59"/>
        <v>23</v>
      </c>
      <c r="E687" s="73" t="str">
        <f t="shared" si="60"/>
        <v>2399</v>
      </c>
      <c r="F687" s="72" t="s">
        <v>2147</v>
      </c>
      <c r="G687" s="72" t="s">
        <v>2148</v>
      </c>
      <c r="H687" s="72">
        <v>412</v>
      </c>
      <c r="I687" s="72" t="s">
        <v>2149</v>
      </c>
      <c r="J687" s="72" t="s">
        <v>2150</v>
      </c>
      <c r="K687" s="74">
        <v>1</v>
      </c>
      <c r="L687" s="75">
        <v>0.3</v>
      </c>
      <c r="M687" s="76">
        <v>0.3</v>
      </c>
      <c r="N687" s="72" t="s">
        <v>2151</v>
      </c>
      <c r="O687" s="72" t="s">
        <v>72</v>
      </c>
      <c r="P687" s="74">
        <v>1832082307</v>
      </c>
      <c r="Q687" s="75">
        <v>30</v>
      </c>
      <c r="R687" s="77">
        <v>44197</v>
      </c>
      <c r="S687" s="78">
        <v>12</v>
      </c>
      <c r="T687" s="71" t="s">
        <v>129</v>
      </c>
      <c r="U687" s="79">
        <v>26</v>
      </c>
      <c r="V687" s="80">
        <v>26</v>
      </c>
      <c r="W687" s="85" t="s">
        <v>2152</v>
      </c>
      <c r="X687" s="81">
        <f t="shared" si="62"/>
        <v>1</v>
      </c>
      <c r="Y687" s="74">
        <v>0</v>
      </c>
      <c r="Z687" s="74">
        <v>2014721077</v>
      </c>
      <c r="AA687" s="74">
        <v>1832082307</v>
      </c>
      <c r="AB687" s="74">
        <v>0</v>
      </c>
      <c r="AC687" s="74">
        <v>0</v>
      </c>
      <c r="AD687" s="74">
        <v>1832082307</v>
      </c>
      <c r="AE687" s="113">
        <v>1832082307</v>
      </c>
      <c r="AF687" s="81">
        <f t="shared" si="63"/>
        <v>1</v>
      </c>
      <c r="AG687" s="82"/>
      <c r="AH687" s="82"/>
      <c r="AI687" s="82"/>
      <c r="AJ687" s="83">
        <f t="shared" si="61"/>
        <v>1832082307</v>
      </c>
      <c r="AK687" s="81">
        <f t="shared" si="64"/>
        <v>1</v>
      </c>
      <c r="AL687" s="84"/>
      <c r="AM687" s="85"/>
    </row>
    <row r="688" spans="1:39" ht="12.75" customHeight="1" x14ac:dyDescent="0.3">
      <c r="A688" s="71" t="s">
        <v>2145</v>
      </c>
      <c r="B688" s="72" t="s">
        <v>2146</v>
      </c>
      <c r="C688" s="72" t="s">
        <v>67</v>
      </c>
      <c r="D688" s="73" t="str">
        <f t="shared" si="59"/>
        <v>23</v>
      </c>
      <c r="E688" s="73" t="str">
        <f t="shared" si="60"/>
        <v>2399</v>
      </c>
      <c r="F688" s="72" t="s">
        <v>2147</v>
      </c>
      <c r="G688" s="72" t="s">
        <v>2148</v>
      </c>
      <c r="H688" s="72">
        <v>412</v>
      </c>
      <c r="I688" s="72" t="s">
        <v>2149</v>
      </c>
      <c r="J688" s="72" t="s">
        <v>2150</v>
      </c>
      <c r="K688" s="74">
        <v>1</v>
      </c>
      <c r="L688" s="75">
        <v>0.3</v>
      </c>
      <c r="M688" s="76">
        <v>0.3</v>
      </c>
      <c r="N688" s="72" t="s">
        <v>2153</v>
      </c>
      <c r="O688" s="72" t="s">
        <v>72</v>
      </c>
      <c r="P688" s="74">
        <v>168266333</v>
      </c>
      <c r="Q688" s="75">
        <v>2</v>
      </c>
      <c r="R688" s="77">
        <v>44197</v>
      </c>
      <c r="S688" s="78">
        <v>12</v>
      </c>
      <c r="T688" s="71" t="s">
        <v>129</v>
      </c>
      <c r="U688" s="79">
        <v>2</v>
      </c>
      <c r="V688" s="80">
        <v>2</v>
      </c>
      <c r="W688" s="80" t="s">
        <v>2154</v>
      </c>
      <c r="X688" s="81">
        <f t="shared" si="62"/>
        <v>1</v>
      </c>
      <c r="Y688" s="74">
        <v>0</v>
      </c>
      <c r="Z688" s="74">
        <v>2014721077</v>
      </c>
      <c r="AA688" s="74">
        <v>168266333</v>
      </c>
      <c r="AB688" s="74">
        <v>0</v>
      </c>
      <c r="AC688" s="74">
        <v>0</v>
      </c>
      <c r="AD688" s="74">
        <v>168266333</v>
      </c>
      <c r="AE688" s="113">
        <v>168266333</v>
      </c>
      <c r="AF688" s="81">
        <f t="shared" si="63"/>
        <v>1</v>
      </c>
      <c r="AG688" s="82"/>
      <c r="AH688" s="82"/>
      <c r="AI688" s="82"/>
      <c r="AJ688" s="83">
        <f t="shared" si="61"/>
        <v>168266333</v>
      </c>
      <c r="AK688" s="81">
        <f t="shared" si="64"/>
        <v>1</v>
      </c>
      <c r="AL688" s="84"/>
      <c r="AM688" s="85"/>
    </row>
    <row r="689" spans="1:39" ht="12.75" customHeight="1" x14ac:dyDescent="0.3">
      <c r="A689" s="71" t="s">
        <v>2145</v>
      </c>
      <c r="B689" s="72" t="s">
        <v>2146</v>
      </c>
      <c r="C689" s="72" t="s">
        <v>67</v>
      </c>
      <c r="D689" s="73" t="str">
        <f t="shared" si="59"/>
        <v>23</v>
      </c>
      <c r="E689" s="73" t="str">
        <f t="shared" si="60"/>
        <v>2399</v>
      </c>
      <c r="F689" s="72" t="s">
        <v>2147</v>
      </c>
      <c r="G689" s="72" t="s">
        <v>2148</v>
      </c>
      <c r="H689" s="72">
        <v>412</v>
      </c>
      <c r="I689" s="72" t="s">
        <v>2149</v>
      </c>
      <c r="J689" s="72" t="s">
        <v>2150</v>
      </c>
      <c r="K689" s="74">
        <v>1</v>
      </c>
      <c r="L689" s="75">
        <v>0.3</v>
      </c>
      <c r="M689" s="76">
        <v>0.3</v>
      </c>
      <c r="N689" s="72" t="s">
        <v>2155</v>
      </c>
      <c r="O689" s="72" t="s">
        <v>72</v>
      </c>
      <c r="P689" s="74">
        <v>14372437</v>
      </c>
      <c r="Q689" s="75">
        <v>1</v>
      </c>
      <c r="R689" s="77">
        <v>44197</v>
      </c>
      <c r="S689" s="78">
        <v>12</v>
      </c>
      <c r="T689" s="71" t="s">
        <v>129</v>
      </c>
      <c r="U689" s="79">
        <v>1</v>
      </c>
      <c r="V689" s="80">
        <v>0</v>
      </c>
      <c r="W689" s="80"/>
      <c r="X689" s="81">
        <f t="shared" si="62"/>
        <v>0</v>
      </c>
      <c r="Y689" s="74">
        <v>0</v>
      </c>
      <c r="Z689" s="74">
        <v>2014721077</v>
      </c>
      <c r="AA689" s="74">
        <v>14372437</v>
      </c>
      <c r="AB689" s="74">
        <v>0</v>
      </c>
      <c r="AC689" s="74">
        <v>0</v>
      </c>
      <c r="AD689" s="74">
        <v>14372437</v>
      </c>
      <c r="AE689" s="113">
        <v>0</v>
      </c>
      <c r="AF689" s="81">
        <f t="shared" si="63"/>
        <v>0</v>
      </c>
      <c r="AG689" s="82"/>
      <c r="AH689" s="82"/>
      <c r="AI689" s="82"/>
      <c r="AJ689" s="83">
        <f t="shared" si="61"/>
        <v>0</v>
      </c>
      <c r="AK689" s="81">
        <f t="shared" si="64"/>
        <v>0</v>
      </c>
      <c r="AL689" s="84"/>
      <c r="AM689" s="85"/>
    </row>
    <row r="690" spans="1:39" ht="12.75" customHeight="1" x14ac:dyDescent="0.3">
      <c r="A690" s="71" t="s">
        <v>2145</v>
      </c>
      <c r="B690" s="72" t="s">
        <v>2146</v>
      </c>
      <c r="C690" s="72" t="s">
        <v>67</v>
      </c>
      <c r="D690" s="73" t="str">
        <f t="shared" si="59"/>
        <v>23</v>
      </c>
      <c r="E690" s="73" t="str">
        <f t="shared" si="60"/>
        <v>2399</v>
      </c>
      <c r="F690" s="72" t="s">
        <v>2147</v>
      </c>
      <c r="G690" s="72" t="s">
        <v>2148</v>
      </c>
      <c r="H690" s="72">
        <v>413</v>
      </c>
      <c r="I690" s="72" t="s">
        <v>2156</v>
      </c>
      <c r="J690" s="72" t="s">
        <v>2157</v>
      </c>
      <c r="K690" s="74">
        <v>50</v>
      </c>
      <c r="L690" s="75">
        <v>20</v>
      </c>
      <c r="M690" s="76">
        <v>15</v>
      </c>
      <c r="N690" s="72" t="s">
        <v>2158</v>
      </c>
      <c r="O690" s="72" t="s">
        <v>72</v>
      </c>
      <c r="P690" s="74">
        <v>232457500</v>
      </c>
      <c r="Q690" s="75">
        <v>848</v>
      </c>
      <c r="R690" s="77">
        <v>44197</v>
      </c>
      <c r="S690" s="78">
        <v>12</v>
      </c>
      <c r="T690" s="71" t="s">
        <v>129</v>
      </c>
      <c r="U690" s="79">
        <v>848</v>
      </c>
      <c r="V690" s="80">
        <v>848</v>
      </c>
      <c r="W690" s="80" t="s">
        <v>2159</v>
      </c>
      <c r="X690" s="81">
        <f t="shared" si="62"/>
        <v>1</v>
      </c>
      <c r="Y690" s="74">
        <v>0</v>
      </c>
      <c r="Z690" s="74">
        <v>247080333</v>
      </c>
      <c r="AA690" s="74">
        <v>232457500</v>
      </c>
      <c r="AB690" s="74">
        <v>0</v>
      </c>
      <c r="AC690" s="74">
        <v>0</v>
      </c>
      <c r="AD690" s="74">
        <v>232457500</v>
      </c>
      <c r="AE690" s="113">
        <v>232457500</v>
      </c>
      <c r="AF690" s="81">
        <f t="shared" si="63"/>
        <v>1</v>
      </c>
      <c r="AG690" s="82"/>
      <c r="AH690" s="82"/>
      <c r="AI690" s="82"/>
      <c r="AJ690" s="83">
        <f t="shared" si="61"/>
        <v>232457500</v>
      </c>
      <c r="AK690" s="81">
        <f t="shared" si="64"/>
        <v>1</v>
      </c>
      <c r="AL690" s="84"/>
      <c r="AM690" s="85"/>
    </row>
    <row r="691" spans="1:39" ht="12.75" customHeight="1" x14ac:dyDescent="0.3">
      <c r="A691" s="71" t="s">
        <v>2145</v>
      </c>
      <c r="B691" s="72" t="s">
        <v>2146</v>
      </c>
      <c r="C691" s="72" t="s">
        <v>67</v>
      </c>
      <c r="D691" s="73" t="str">
        <f t="shared" si="59"/>
        <v>23</v>
      </c>
      <c r="E691" s="73" t="str">
        <f t="shared" si="60"/>
        <v>2399</v>
      </c>
      <c r="F691" s="72" t="s">
        <v>2147</v>
      </c>
      <c r="G691" s="72" t="s">
        <v>2148</v>
      </c>
      <c r="H691" s="72">
        <v>413</v>
      </c>
      <c r="I691" s="72" t="s">
        <v>2156</v>
      </c>
      <c r="J691" s="72" t="s">
        <v>2157</v>
      </c>
      <c r="K691" s="74">
        <v>50</v>
      </c>
      <c r="L691" s="75">
        <v>20</v>
      </c>
      <c r="M691" s="76">
        <v>15</v>
      </c>
      <c r="N691" s="72" t="s">
        <v>2160</v>
      </c>
      <c r="O691" s="72" t="s">
        <v>72</v>
      </c>
      <c r="P691" s="74">
        <v>14622833</v>
      </c>
      <c r="Q691" s="75">
        <v>54</v>
      </c>
      <c r="R691" s="77">
        <v>44197</v>
      </c>
      <c r="S691" s="78">
        <v>12</v>
      </c>
      <c r="T691" s="71" t="s">
        <v>129</v>
      </c>
      <c r="U691" s="79">
        <v>54</v>
      </c>
      <c r="V691" s="80">
        <v>54</v>
      </c>
      <c r="W691" s="167" t="s">
        <v>2161</v>
      </c>
      <c r="X691" s="81">
        <f t="shared" si="62"/>
        <v>1</v>
      </c>
      <c r="Y691" s="74">
        <v>0</v>
      </c>
      <c r="Z691" s="74">
        <v>247080333</v>
      </c>
      <c r="AA691" s="74">
        <v>14622833</v>
      </c>
      <c r="AB691" s="74">
        <v>0</v>
      </c>
      <c r="AC691" s="74">
        <v>0</v>
      </c>
      <c r="AD691" s="74">
        <v>14622833</v>
      </c>
      <c r="AE691" s="113">
        <v>14622833</v>
      </c>
      <c r="AF691" s="81">
        <f t="shared" si="63"/>
        <v>1</v>
      </c>
      <c r="AG691" s="82"/>
      <c r="AH691" s="82"/>
      <c r="AI691" s="82"/>
      <c r="AJ691" s="83">
        <f t="shared" si="61"/>
        <v>14622833</v>
      </c>
      <c r="AK691" s="81">
        <f t="shared" si="64"/>
        <v>1</v>
      </c>
      <c r="AL691" s="84"/>
      <c r="AM691" s="85"/>
    </row>
    <row r="692" spans="1:39" ht="12.75" customHeight="1" x14ac:dyDescent="0.3">
      <c r="A692" s="71" t="s">
        <v>2145</v>
      </c>
      <c r="B692" s="72" t="s">
        <v>2146</v>
      </c>
      <c r="C692" s="72" t="s">
        <v>67</v>
      </c>
      <c r="D692" s="73" t="str">
        <f t="shared" si="59"/>
        <v>23</v>
      </c>
      <c r="E692" s="73" t="str">
        <f t="shared" si="60"/>
        <v>2399</v>
      </c>
      <c r="F692" s="72" t="s">
        <v>2147</v>
      </c>
      <c r="G692" s="72" t="s">
        <v>2148</v>
      </c>
      <c r="H692" s="72">
        <v>414</v>
      </c>
      <c r="I692" s="72" t="s">
        <v>2162</v>
      </c>
      <c r="J692" s="72" t="s">
        <v>393</v>
      </c>
      <c r="K692" s="74">
        <v>1</v>
      </c>
      <c r="L692" s="75">
        <v>1</v>
      </c>
      <c r="M692" s="76">
        <v>1</v>
      </c>
      <c r="N692" s="72" t="s">
        <v>2163</v>
      </c>
      <c r="O692" s="72" t="s">
        <v>72</v>
      </c>
      <c r="P692" s="74">
        <v>540505667</v>
      </c>
      <c r="Q692" s="75">
        <v>1</v>
      </c>
      <c r="R692" s="77">
        <v>44197</v>
      </c>
      <c r="S692" s="78">
        <v>12</v>
      </c>
      <c r="T692" s="71" t="s">
        <v>129</v>
      </c>
      <c r="U692" s="79">
        <v>1</v>
      </c>
      <c r="V692" s="80">
        <v>1</v>
      </c>
      <c r="W692" s="80" t="s">
        <v>2164</v>
      </c>
      <c r="X692" s="81">
        <f t="shared" si="62"/>
        <v>1</v>
      </c>
      <c r="Y692" s="74">
        <v>0</v>
      </c>
      <c r="Z692" s="74">
        <v>5772696147</v>
      </c>
      <c r="AA692" s="74">
        <v>540505667</v>
      </c>
      <c r="AB692" s="74">
        <v>0</v>
      </c>
      <c r="AC692" s="74">
        <v>0</v>
      </c>
      <c r="AD692" s="74">
        <v>540505667</v>
      </c>
      <c r="AE692" s="113">
        <v>540505667</v>
      </c>
      <c r="AF692" s="81">
        <f t="shared" si="63"/>
        <v>1</v>
      </c>
      <c r="AG692" s="82"/>
      <c r="AH692" s="82"/>
      <c r="AI692" s="82"/>
      <c r="AJ692" s="83">
        <f t="shared" si="61"/>
        <v>540505667</v>
      </c>
      <c r="AK692" s="81">
        <f t="shared" si="64"/>
        <v>1</v>
      </c>
      <c r="AL692" s="84"/>
      <c r="AM692" s="85"/>
    </row>
    <row r="693" spans="1:39" ht="12.75" customHeight="1" x14ac:dyDescent="0.3">
      <c r="A693" s="71" t="s">
        <v>2145</v>
      </c>
      <c r="B693" s="72" t="s">
        <v>2146</v>
      </c>
      <c r="C693" s="72" t="s">
        <v>67</v>
      </c>
      <c r="D693" s="73" t="str">
        <f t="shared" si="59"/>
        <v>23</v>
      </c>
      <c r="E693" s="73" t="str">
        <f t="shared" si="60"/>
        <v>2399</v>
      </c>
      <c r="F693" s="72" t="s">
        <v>2147</v>
      </c>
      <c r="G693" s="72" t="s">
        <v>2148</v>
      </c>
      <c r="H693" s="72">
        <v>414</v>
      </c>
      <c r="I693" s="72" t="s">
        <v>2162</v>
      </c>
      <c r="J693" s="72" t="s">
        <v>393</v>
      </c>
      <c r="K693" s="74">
        <v>1</v>
      </c>
      <c r="L693" s="75">
        <v>1</v>
      </c>
      <c r="M693" s="76">
        <v>1</v>
      </c>
      <c r="N693" s="72"/>
      <c r="O693" s="72" t="s">
        <v>72</v>
      </c>
      <c r="P693" s="134">
        <v>3969994080</v>
      </c>
      <c r="Q693" s="135">
        <v>30</v>
      </c>
      <c r="R693" s="77">
        <v>44197</v>
      </c>
      <c r="S693" s="78">
        <v>12</v>
      </c>
      <c r="T693" s="71" t="s">
        <v>129</v>
      </c>
      <c r="U693" s="79">
        <v>30</v>
      </c>
      <c r="V693" s="80">
        <v>30</v>
      </c>
      <c r="W693" s="80" t="s">
        <v>2165</v>
      </c>
      <c r="X693" s="81">
        <f t="shared" si="62"/>
        <v>1</v>
      </c>
      <c r="Y693" s="74">
        <v>0</v>
      </c>
      <c r="Z693" s="74">
        <v>5772696147</v>
      </c>
      <c r="AA693" s="74">
        <v>3969994080</v>
      </c>
      <c r="AB693" s="74">
        <v>0</v>
      </c>
      <c r="AC693" s="74">
        <v>0</v>
      </c>
      <c r="AD693" s="74">
        <v>3969994080</v>
      </c>
      <c r="AE693" s="113">
        <v>3969994080</v>
      </c>
      <c r="AF693" s="81">
        <f t="shared" si="63"/>
        <v>1</v>
      </c>
      <c r="AG693" s="82"/>
      <c r="AH693" s="82"/>
      <c r="AI693" s="82"/>
      <c r="AJ693" s="83">
        <f t="shared" si="61"/>
        <v>3969994080</v>
      </c>
      <c r="AK693" s="81">
        <f t="shared" si="64"/>
        <v>1</v>
      </c>
      <c r="AL693" s="84"/>
      <c r="AM693" s="85"/>
    </row>
    <row r="694" spans="1:39" ht="12.75" customHeight="1" x14ac:dyDescent="0.3">
      <c r="A694" s="71" t="s">
        <v>2145</v>
      </c>
      <c r="B694" s="72" t="s">
        <v>2146</v>
      </c>
      <c r="C694" s="72" t="s">
        <v>67</v>
      </c>
      <c r="D694" s="73" t="str">
        <f t="shared" si="59"/>
        <v>23</v>
      </c>
      <c r="E694" s="73" t="str">
        <f t="shared" si="60"/>
        <v>2399</v>
      </c>
      <c r="F694" s="72" t="s">
        <v>2147</v>
      </c>
      <c r="G694" s="72" t="s">
        <v>2148</v>
      </c>
      <c r="H694" s="72">
        <v>414</v>
      </c>
      <c r="I694" s="72" t="s">
        <v>2162</v>
      </c>
      <c r="J694" s="72" t="s">
        <v>393</v>
      </c>
      <c r="K694" s="74">
        <v>1</v>
      </c>
      <c r="L694" s="75">
        <v>1</v>
      </c>
      <c r="M694" s="76">
        <v>1</v>
      </c>
      <c r="N694" s="72" t="s">
        <v>2166</v>
      </c>
      <c r="O694" s="72" t="s">
        <v>72</v>
      </c>
      <c r="P694" s="134">
        <v>1008311400</v>
      </c>
      <c r="Q694" s="135">
        <v>4</v>
      </c>
      <c r="R694" s="77">
        <v>44197</v>
      </c>
      <c r="S694" s="78">
        <v>12</v>
      </c>
      <c r="T694" s="71" t="s">
        <v>129</v>
      </c>
      <c r="U694" s="79">
        <v>4</v>
      </c>
      <c r="V694" s="80">
        <v>4</v>
      </c>
      <c r="W694" s="80" t="s">
        <v>2167</v>
      </c>
      <c r="X694" s="81">
        <f t="shared" si="62"/>
        <v>1</v>
      </c>
      <c r="Y694" s="74">
        <v>0</v>
      </c>
      <c r="Z694" s="74">
        <v>5772696147</v>
      </c>
      <c r="AA694" s="74">
        <v>1008311400</v>
      </c>
      <c r="AB694" s="74">
        <v>0</v>
      </c>
      <c r="AC694" s="74">
        <v>0</v>
      </c>
      <c r="AD694" s="74">
        <v>1008311400</v>
      </c>
      <c r="AE694" s="113">
        <v>1008311400</v>
      </c>
      <c r="AF694" s="81">
        <f t="shared" si="63"/>
        <v>1</v>
      </c>
      <c r="AG694" s="82"/>
      <c r="AH694" s="82"/>
      <c r="AI694" s="82"/>
      <c r="AJ694" s="83">
        <f t="shared" si="61"/>
        <v>1008311400</v>
      </c>
      <c r="AK694" s="81">
        <f t="shared" si="64"/>
        <v>1</v>
      </c>
      <c r="AL694" s="84"/>
      <c r="AM694" s="85"/>
    </row>
    <row r="695" spans="1:39" ht="12.75" customHeight="1" x14ac:dyDescent="0.3">
      <c r="A695" s="71" t="s">
        <v>2145</v>
      </c>
      <c r="B695" s="72" t="s">
        <v>2146</v>
      </c>
      <c r="C695" s="72" t="s">
        <v>67</v>
      </c>
      <c r="D695" s="73" t="str">
        <f t="shared" si="59"/>
        <v>23</v>
      </c>
      <c r="E695" s="73" t="str">
        <f t="shared" si="60"/>
        <v>2399</v>
      </c>
      <c r="F695" s="72" t="s">
        <v>2147</v>
      </c>
      <c r="G695" s="72" t="s">
        <v>2148</v>
      </c>
      <c r="H695" s="72">
        <v>414</v>
      </c>
      <c r="I695" s="72" t="s">
        <v>2162</v>
      </c>
      <c r="J695" s="72" t="s">
        <v>393</v>
      </c>
      <c r="K695" s="74">
        <v>1</v>
      </c>
      <c r="L695" s="75">
        <v>1</v>
      </c>
      <c r="M695" s="76">
        <v>1</v>
      </c>
      <c r="N695" s="72" t="s">
        <v>2168</v>
      </c>
      <c r="O695" s="72" t="s">
        <v>72</v>
      </c>
      <c r="P695" s="74">
        <v>253885000</v>
      </c>
      <c r="Q695" s="75">
        <v>1</v>
      </c>
      <c r="R695" s="77">
        <v>44197</v>
      </c>
      <c r="S695" s="78">
        <v>12</v>
      </c>
      <c r="T695" s="71" t="s">
        <v>129</v>
      </c>
      <c r="U695" s="79">
        <v>1</v>
      </c>
      <c r="V695" s="80">
        <v>1</v>
      </c>
      <c r="W695" s="80" t="s">
        <v>2169</v>
      </c>
      <c r="X695" s="81">
        <f t="shared" si="62"/>
        <v>1</v>
      </c>
      <c r="Y695" s="74">
        <v>0</v>
      </c>
      <c r="Z695" s="74">
        <v>5772696147</v>
      </c>
      <c r="AA695" s="74">
        <v>253885000</v>
      </c>
      <c r="AB695" s="74">
        <v>0</v>
      </c>
      <c r="AC695" s="74">
        <v>0</v>
      </c>
      <c r="AD695" s="74">
        <v>253885000</v>
      </c>
      <c r="AE695" s="113">
        <v>253885000</v>
      </c>
      <c r="AF695" s="81">
        <f t="shared" si="63"/>
        <v>1</v>
      </c>
      <c r="AG695" s="82"/>
      <c r="AH695" s="82"/>
      <c r="AI695" s="82"/>
      <c r="AJ695" s="83">
        <f t="shared" si="61"/>
        <v>253885000</v>
      </c>
      <c r="AK695" s="81">
        <f t="shared" si="64"/>
        <v>1</v>
      </c>
      <c r="AL695" s="84"/>
      <c r="AM695" s="85"/>
    </row>
    <row r="696" spans="1:39" ht="12.75" customHeight="1" x14ac:dyDescent="0.3">
      <c r="A696" s="71" t="s">
        <v>2170</v>
      </c>
      <c r="B696" s="72" t="s">
        <v>2171</v>
      </c>
      <c r="C696" s="72" t="s">
        <v>137</v>
      </c>
      <c r="D696" s="73" t="str">
        <f t="shared" si="59"/>
        <v>19</v>
      </c>
      <c r="E696" s="73" t="str">
        <f t="shared" si="60"/>
        <v>1901</v>
      </c>
      <c r="F696" s="72" t="s">
        <v>2172</v>
      </c>
      <c r="G696" s="72" t="s">
        <v>2173</v>
      </c>
      <c r="H696" s="72">
        <v>1</v>
      </c>
      <c r="I696" s="72" t="s">
        <v>2174</v>
      </c>
      <c r="J696" s="72" t="s">
        <v>2175</v>
      </c>
      <c r="K696" s="74">
        <v>40</v>
      </c>
      <c r="L696" s="75">
        <v>12</v>
      </c>
      <c r="M696" s="76">
        <v>10</v>
      </c>
      <c r="N696" s="72" t="s">
        <v>2176</v>
      </c>
      <c r="O696" s="72" t="s">
        <v>72</v>
      </c>
      <c r="P696" s="74">
        <v>125823210</v>
      </c>
      <c r="Q696" s="75">
        <v>12</v>
      </c>
      <c r="R696" s="77">
        <v>44197</v>
      </c>
      <c r="S696" s="78">
        <v>12</v>
      </c>
      <c r="T696" s="71"/>
      <c r="U696" s="79">
        <v>12</v>
      </c>
      <c r="V696" s="80">
        <v>12</v>
      </c>
      <c r="W696" s="80" t="s">
        <v>2177</v>
      </c>
      <c r="X696" s="81">
        <f t="shared" si="62"/>
        <v>1</v>
      </c>
      <c r="Y696" s="74">
        <v>0</v>
      </c>
      <c r="Z696" s="74">
        <v>454011350</v>
      </c>
      <c r="AA696" s="74">
        <v>125823210</v>
      </c>
      <c r="AB696" s="74">
        <v>0</v>
      </c>
      <c r="AC696" s="74">
        <v>0</v>
      </c>
      <c r="AD696" s="74">
        <v>125823210</v>
      </c>
      <c r="AE696" s="113">
        <v>122947777</v>
      </c>
      <c r="AF696" s="81">
        <f t="shared" si="63"/>
        <v>0.97714703829285554</v>
      </c>
      <c r="AG696" s="82">
        <v>0</v>
      </c>
      <c r="AH696" s="82">
        <v>0</v>
      </c>
      <c r="AI696" s="82">
        <v>0</v>
      </c>
      <c r="AJ696" s="83">
        <f t="shared" si="61"/>
        <v>122947777</v>
      </c>
      <c r="AK696" s="81">
        <f t="shared" si="64"/>
        <v>0.97714703829285554</v>
      </c>
      <c r="AL696" s="84"/>
      <c r="AM696" s="85"/>
    </row>
    <row r="697" spans="1:39" ht="12.75" customHeight="1" x14ac:dyDescent="0.3">
      <c r="A697" s="71" t="s">
        <v>2170</v>
      </c>
      <c r="B697" s="72" t="s">
        <v>2171</v>
      </c>
      <c r="C697" s="72" t="s">
        <v>137</v>
      </c>
      <c r="D697" s="73" t="str">
        <f t="shared" si="59"/>
        <v>19</v>
      </c>
      <c r="E697" s="73" t="str">
        <f t="shared" si="60"/>
        <v>1901</v>
      </c>
      <c r="F697" s="72" t="s">
        <v>2172</v>
      </c>
      <c r="G697" s="72" t="s">
        <v>2173</v>
      </c>
      <c r="H697" s="72">
        <v>1</v>
      </c>
      <c r="I697" s="72" t="s">
        <v>2174</v>
      </c>
      <c r="J697" s="72" t="s">
        <v>2175</v>
      </c>
      <c r="K697" s="74">
        <v>40</v>
      </c>
      <c r="L697" s="75">
        <v>12</v>
      </c>
      <c r="M697" s="76">
        <v>10</v>
      </c>
      <c r="N697" s="72" t="s">
        <v>2178</v>
      </c>
      <c r="O697" s="72" t="s">
        <v>72</v>
      </c>
      <c r="P697" s="74">
        <v>50000000</v>
      </c>
      <c r="Q697" s="75">
        <v>40</v>
      </c>
      <c r="R697" s="77">
        <v>44197</v>
      </c>
      <c r="S697" s="78">
        <v>12</v>
      </c>
      <c r="T697" s="71"/>
      <c r="U697" s="79">
        <v>40</v>
      </c>
      <c r="V697" s="80">
        <v>40</v>
      </c>
      <c r="W697" s="80" t="s">
        <v>2179</v>
      </c>
      <c r="X697" s="81">
        <f t="shared" si="62"/>
        <v>1</v>
      </c>
      <c r="Y697" s="74">
        <v>0</v>
      </c>
      <c r="Z697" s="74">
        <v>454011350</v>
      </c>
      <c r="AA697" s="74">
        <v>50000000</v>
      </c>
      <c r="AB697" s="74">
        <v>0</v>
      </c>
      <c r="AC697" s="74">
        <v>0</v>
      </c>
      <c r="AD697" s="74">
        <v>50000000</v>
      </c>
      <c r="AE697" s="113">
        <v>41167357</v>
      </c>
      <c r="AF697" s="81">
        <f t="shared" si="63"/>
        <v>0.82334713999999998</v>
      </c>
      <c r="AG697" s="82">
        <v>0</v>
      </c>
      <c r="AH697" s="82">
        <v>0</v>
      </c>
      <c r="AI697" s="82">
        <v>0</v>
      </c>
      <c r="AJ697" s="83">
        <f t="shared" si="61"/>
        <v>41167357</v>
      </c>
      <c r="AK697" s="81">
        <f t="shared" si="64"/>
        <v>0.82334713999999998</v>
      </c>
      <c r="AL697" s="84"/>
      <c r="AM697" s="85"/>
    </row>
    <row r="698" spans="1:39" ht="12.75" customHeight="1" x14ac:dyDescent="0.3">
      <c r="A698" s="71" t="s">
        <v>2170</v>
      </c>
      <c r="B698" s="72" t="s">
        <v>2171</v>
      </c>
      <c r="C698" s="72" t="s">
        <v>137</v>
      </c>
      <c r="D698" s="73" t="str">
        <f t="shared" si="59"/>
        <v>19</v>
      </c>
      <c r="E698" s="73" t="str">
        <f t="shared" si="60"/>
        <v>1901</v>
      </c>
      <c r="F698" s="72" t="s">
        <v>2172</v>
      </c>
      <c r="G698" s="72" t="s">
        <v>2173</v>
      </c>
      <c r="H698" s="72">
        <v>1</v>
      </c>
      <c r="I698" s="72" t="s">
        <v>2174</v>
      </c>
      <c r="J698" s="72" t="s">
        <v>2175</v>
      </c>
      <c r="K698" s="74">
        <v>40</v>
      </c>
      <c r="L698" s="75">
        <v>12</v>
      </c>
      <c r="M698" s="76">
        <v>10</v>
      </c>
      <c r="N698" s="72" t="s">
        <v>2180</v>
      </c>
      <c r="O698" s="72" t="s">
        <v>72</v>
      </c>
      <c r="P698" s="74">
        <v>278188140</v>
      </c>
      <c r="Q698" s="75">
        <v>166</v>
      </c>
      <c r="R698" s="77">
        <v>44197</v>
      </c>
      <c r="S698" s="78">
        <v>12</v>
      </c>
      <c r="T698" s="71"/>
      <c r="U698" s="79">
        <v>166</v>
      </c>
      <c r="V698" s="80">
        <v>166</v>
      </c>
      <c r="W698" s="102" t="s">
        <v>2181</v>
      </c>
      <c r="X698" s="81">
        <f t="shared" si="62"/>
        <v>1</v>
      </c>
      <c r="Y698" s="74">
        <v>0</v>
      </c>
      <c r="Z698" s="74">
        <v>454011350</v>
      </c>
      <c r="AA698" s="74">
        <v>278188140</v>
      </c>
      <c r="AB698" s="74">
        <v>0</v>
      </c>
      <c r="AC698" s="74">
        <v>0</v>
      </c>
      <c r="AD698" s="74">
        <v>278188140</v>
      </c>
      <c r="AE698" s="113">
        <v>228394578</v>
      </c>
      <c r="AF698" s="81">
        <f t="shared" si="63"/>
        <v>0.82100760298408115</v>
      </c>
      <c r="AG698" s="82">
        <v>0</v>
      </c>
      <c r="AH698" s="82">
        <v>0</v>
      </c>
      <c r="AI698" s="82">
        <v>0</v>
      </c>
      <c r="AJ698" s="83">
        <f t="shared" si="61"/>
        <v>228394578</v>
      </c>
      <c r="AK698" s="81">
        <f t="shared" si="64"/>
        <v>0.82100760298408115</v>
      </c>
      <c r="AL698" s="84"/>
      <c r="AM698" s="85"/>
    </row>
    <row r="699" spans="1:39" ht="12.75" customHeight="1" x14ac:dyDescent="0.3">
      <c r="A699" s="71" t="s">
        <v>2170</v>
      </c>
      <c r="B699" s="72" t="s">
        <v>2171</v>
      </c>
      <c r="C699" s="72" t="s">
        <v>137</v>
      </c>
      <c r="D699" s="73" t="str">
        <f t="shared" si="59"/>
        <v>19</v>
      </c>
      <c r="E699" s="73" t="str">
        <f t="shared" si="60"/>
        <v>1901</v>
      </c>
      <c r="F699" s="72" t="s">
        <v>2182</v>
      </c>
      <c r="G699" s="72" t="s">
        <v>2183</v>
      </c>
      <c r="H699" s="72">
        <v>4</v>
      </c>
      <c r="I699" s="72" t="s">
        <v>2184</v>
      </c>
      <c r="J699" s="72" t="s">
        <v>1377</v>
      </c>
      <c r="K699" s="74">
        <v>11</v>
      </c>
      <c r="L699" s="75">
        <v>3</v>
      </c>
      <c r="M699" s="76">
        <v>3</v>
      </c>
      <c r="N699" s="72" t="s">
        <v>2185</v>
      </c>
      <c r="O699" s="72" t="s">
        <v>72</v>
      </c>
      <c r="P699" s="74">
        <v>503439656</v>
      </c>
      <c r="Q699" s="75">
        <v>750</v>
      </c>
      <c r="R699" s="77">
        <v>44197</v>
      </c>
      <c r="S699" s="78">
        <v>12</v>
      </c>
      <c r="T699" s="71"/>
      <c r="U699" s="79">
        <v>750</v>
      </c>
      <c r="V699" s="80">
        <v>750</v>
      </c>
      <c r="W699" s="80" t="s">
        <v>2186</v>
      </c>
      <c r="X699" s="81">
        <f t="shared" si="62"/>
        <v>1</v>
      </c>
      <c r="Y699" s="74">
        <v>0</v>
      </c>
      <c r="Z699" s="74">
        <v>5213137025</v>
      </c>
      <c r="AA699" s="74">
        <v>503439656</v>
      </c>
      <c r="AB699" s="74">
        <v>0</v>
      </c>
      <c r="AC699" s="74">
        <v>0</v>
      </c>
      <c r="AD699" s="74">
        <v>503439656</v>
      </c>
      <c r="AE699" s="113">
        <v>503419162</v>
      </c>
      <c r="AF699" s="81">
        <f t="shared" si="63"/>
        <v>0.99995929204273892</v>
      </c>
      <c r="AG699" s="82">
        <v>0</v>
      </c>
      <c r="AH699" s="82">
        <v>0</v>
      </c>
      <c r="AI699" s="82">
        <v>0</v>
      </c>
      <c r="AJ699" s="83">
        <f t="shared" si="61"/>
        <v>503419162</v>
      </c>
      <c r="AK699" s="81">
        <f t="shared" si="64"/>
        <v>0.99995929204273892</v>
      </c>
      <c r="AL699" s="84"/>
      <c r="AM699" s="85"/>
    </row>
    <row r="700" spans="1:39" ht="12.75" customHeight="1" x14ac:dyDescent="0.3">
      <c r="A700" s="71" t="s">
        <v>2170</v>
      </c>
      <c r="B700" s="72" t="s">
        <v>2171</v>
      </c>
      <c r="C700" s="72" t="s">
        <v>137</v>
      </c>
      <c r="D700" s="73" t="str">
        <f t="shared" si="59"/>
        <v>19</v>
      </c>
      <c r="E700" s="73" t="str">
        <f t="shared" si="60"/>
        <v>1901</v>
      </c>
      <c r="F700" s="72" t="s">
        <v>2182</v>
      </c>
      <c r="G700" s="72" t="s">
        <v>2183</v>
      </c>
      <c r="H700" s="72">
        <v>4</v>
      </c>
      <c r="I700" s="72" t="s">
        <v>2184</v>
      </c>
      <c r="J700" s="72" t="s">
        <v>1377</v>
      </c>
      <c r="K700" s="74">
        <v>11</v>
      </c>
      <c r="L700" s="75">
        <v>3</v>
      </c>
      <c r="M700" s="76">
        <v>3</v>
      </c>
      <c r="N700" s="72" t="s">
        <v>2187</v>
      </c>
      <c r="O700" s="72" t="s">
        <v>72</v>
      </c>
      <c r="P700" s="74">
        <v>288428057</v>
      </c>
      <c r="Q700" s="75">
        <v>320</v>
      </c>
      <c r="R700" s="77">
        <v>44197</v>
      </c>
      <c r="S700" s="78">
        <v>12</v>
      </c>
      <c r="T700" s="71"/>
      <c r="U700" s="79">
        <v>320</v>
      </c>
      <c r="V700" s="80">
        <v>320</v>
      </c>
      <c r="W700" s="102" t="s">
        <v>2188</v>
      </c>
      <c r="X700" s="81">
        <f t="shared" si="62"/>
        <v>1</v>
      </c>
      <c r="Y700" s="74">
        <v>0</v>
      </c>
      <c r="Z700" s="74">
        <v>5213137025</v>
      </c>
      <c r="AA700" s="74">
        <v>288428057</v>
      </c>
      <c r="AB700" s="74">
        <v>0</v>
      </c>
      <c r="AC700" s="74">
        <v>0</v>
      </c>
      <c r="AD700" s="74">
        <v>288428057</v>
      </c>
      <c r="AE700" s="113">
        <v>280428057</v>
      </c>
      <c r="AF700" s="81">
        <f t="shared" si="63"/>
        <v>0.97226344731088354</v>
      </c>
      <c r="AG700" s="82">
        <v>0</v>
      </c>
      <c r="AH700" s="82">
        <v>0</v>
      </c>
      <c r="AI700" s="82">
        <v>0</v>
      </c>
      <c r="AJ700" s="83">
        <f t="shared" si="61"/>
        <v>280428057</v>
      </c>
      <c r="AK700" s="81">
        <f t="shared" si="64"/>
        <v>0.97226344731088354</v>
      </c>
      <c r="AL700" s="84"/>
      <c r="AM700" s="85"/>
    </row>
    <row r="701" spans="1:39" ht="12.75" customHeight="1" x14ac:dyDescent="0.3">
      <c r="A701" s="71" t="s">
        <v>2170</v>
      </c>
      <c r="B701" s="72" t="s">
        <v>2171</v>
      </c>
      <c r="C701" s="72" t="s">
        <v>137</v>
      </c>
      <c r="D701" s="73" t="str">
        <f t="shared" si="59"/>
        <v>19</v>
      </c>
      <c r="E701" s="73" t="str">
        <f t="shared" si="60"/>
        <v>1901</v>
      </c>
      <c r="F701" s="72" t="s">
        <v>2182</v>
      </c>
      <c r="G701" s="72" t="s">
        <v>2183</v>
      </c>
      <c r="H701" s="72">
        <v>4</v>
      </c>
      <c r="I701" s="72" t="s">
        <v>2184</v>
      </c>
      <c r="J701" s="72" t="s">
        <v>1377</v>
      </c>
      <c r="K701" s="74">
        <v>11</v>
      </c>
      <c r="L701" s="75">
        <v>3</v>
      </c>
      <c r="M701" s="76">
        <v>3</v>
      </c>
      <c r="N701" s="72" t="s">
        <v>2189</v>
      </c>
      <c r="O701" s="72" t="s">
        <v>72</v>
      </c>
      <c r="P701" s="74">
        <v>1540535187</v>
      </c>
      <c r="Q701" s="75">
        <v>30</v>
      </c>
      <c r="R701" s="77">
        <v>44197</v>
      </c>
      <c r="S701" s="78">
        <v>12</v>
      </c>
      <c r="T701" s="71"/>
      <c r="U701" s="79">
        <v>30</v>
      </c>
      <c r="V701" s="80">
        <v>30</v>
      </c>
      <c r="W701" s="102" t="s">
        <v>2190</v>
      </c>
      <c r="X701" s="81">
        <f t="shared" si="62"/>
        <v>1</v>
      </c>
      <c r="Y701" s="74">
        <v>0</v>
      </c>
      <c r="Z701" s="74">
        <v>5213137025</v>
      </c>
      <c r="AA701" s="74">
        <v>1540535187</v>
      </c>
      <c r="AB701" s="74">
        <v>0</v>
      </c>
      <c r="AC701" s="74">
        <v>0</v>
      </c>
      <c r="AD701" s="74">
        <v>1540535187</v>
      </c>
      <c r="AE701" s="113">
        <v>52178415</v>
      </c>
      <c r="AF701" s="81">
        <f t="shared" si="63"/>
        <v>3.3870316913442888E-2</v>
      </c>
      <c r="AG701" s="82">
        <v>0</v>
      </c>
      <c r="AH701" s="82">
        <v>0</v>
      </c>
      <c r="AI701" s="82">
        <v>0</v>
      </c>
      <c r="AJ701" s="83">
        <f t="shared" si="61"/>
        <v>52178415</v>
      </c>
      <c r="AK701" s="81">
        <f t="shared" si="64"/>
        <v>3.3870316913442888E-2</v>
      </c>
      <c r="AL701" s="84"/>
      <c r="AM701" s="85"/>
    </row>
    <row r="702" spans="1:39" ht="12.75" customHeight="1" x14ac:dyDescent="0.3">
      <c r="A702" s="71" t="s">
        <v>2170</v>
      </c>
      <c r="B702" s="72" t="s">
        <v>2171</v>
      </c>
      <c r="C702" s="72" t="s">
        <v>137</v>
      </c>
      <c r="D702" s="73" t="str">
        <f t="shared" si="59"/>
        <v>19</v>
      </c>
      <c r="E702" s="73" t="str">
        <f t="shared" si="60"/>
        <v>1901</v>
      </c>
      <c r="F702" s="72" t="s">
        <v>2182</v>
      </c>
      <c r="G702" s="72" t="s">
        <v>2183</v>
      </c>
      <c r="H702" s="72">
        <v>4</v>
      </c>
      <c r="I702" s="72" t="s">
        <v>2184</v>
      </c>
      <c r="J702" s="72" t="s">
        <v>1377</v>
      </c>
      <c r="K702" s="74">
        <v>11</v>
      </c>
      <c r="L702" s="75">
        <v>3</v>
      </c>
      <c r="M702" s="76">
        <v>3</v>
      </c>
      <c r="N702" s="72" t="s">
        <v>2191</v>
      </c>
      <c r="O702" s="72" t="s">
        <v>72</v>
      </c>
      <c r="P702" s="74">
        <v>2825768180</v>
      </c>
      <c r="Q702" s="75">
        <v>405</v>
      </c>
      <c r="R702" s="77">
        <v>44197</v>
      </c>
      <c r="S702" s="78">
        <v>12</v>
      </c>
      <c r="T702" s="71"/>
      <c r="U702" s="79">
        <v>405</v>
      </c>
      <c r="V702" s="80">
        <v>405033</v>
      </c>
      <c r="W702" s="80" t="s">
        <v>2192</v>
      </c>
      <c r="X702" s="81">
        <f t="shared" si="62"/>
        <v>1000.0814814814814</v>
      </c>
      <c r="Y702" s="74">
        <v>0</v>
      </c>
      <c r="Z702" s="74">
        <v>5213137025</v>
      </c>
      <c r="AA702" s="74">
        <v>2825768180</v>
      </c>
      <c r="AB702" s="74">
        <v>0</v>
      </c>
      <c r="AC702" s="74">
        <v>0</v>
      </c>
      <c r="AD702" s="74">
        <v>2825768180</v>
      </c>
      <c r="AE702" s="113">
        <v>1867119660</v>
      </c>
      <c r="AF702" s="81">
        <f t="shared" si="63"/>
        <v>0.66074764137233655</v>
      </c>
      <c r="AG702" s="82">
        <v>0</v>
      </c>
      <c r="AH702" s="82">
        <v>0</v>
      </c>
      <c r="AI702" s="82">
        <v>0</v>
      </c>
      <c r="AJ702" s="83">
        <f t="shared" si="61"/>
        <v>1867119660</v>
      </c>
      <c r="AK702" s="81">
        <f t="shared" si="64"/>
        <v>0.66074764137233655</v>
      </c>
      <c r="AL702" s="84"/>
      <c r="AM702" s="85"/>
    </row>
    <row r="703" spans="1:39" ht="12.75" customHeight="1" x14ac:dyDescent="0.3">
      <c r="A703" s="71" t="s">
        <v>2170</v>
      </c>
      <c r="B703" s="72" t="s">
        <v>2171</v>
      </c>
      <c r="C703" s="72" t="s">
        <v>137</v>
      </c>
      <c r="D703" s="73" t="str">
        <f t="shared" si="59"/>
        <v>19</v>
      </c>
      <c r="E703" s="73" t="str">
        <f t="shared" si="60"/>
        <v>1901</v>
      </c>
      <c r="F703" s="72" t="s">
        <v>2182</v>
      </c>
      <c r="G703" s="72" t="s">
        <v>2183</v>
      </c>
      <c r="H703" s="72">
        <v>4</v>
      </c>
      <c r="I703" s="72" t="s">
        <v>2184</v>
      </c>
      <c r="J703" s="72" t="s">
        <v>1377</v>
      </c>
      <c r="K703" s="74">
        <v>11</v>
      </c>
      <c r="L703" s="75">
        <v>3</v>
      </c>
      <c r="M703" s="76">
        <v>3</v>
      </c>
      <c r="N703" s="72" t="s">
        <v>2193</v>
      </c>
      <c r="O703" s="72" t="s">
        <v>72</v>
      </c>
      <c r="P703" s="74">
        <v>29965945</v>
      </c>
      <c r="Q703" s="75">
        <v>4</v>
      </c>
      <c r="R703" s="77">
        <v>44197</v>
      </c>
      <c r="S703" s="78">
        <v>12</v>
      </c>
      <c r="T703" s="71"/>
      <c r="U703" s="79">
        <v>4</v>
      </c>
      <c r="V703" s="80">
        <v>4</v>
      </c>
      <c r="W703" s="80" t="s">
        <v>2194</v>
      </c>
      <c r="X703" s="81">
        <f t="shared" si="62"/>
        <v>1</v>
      </c>
      <c r="Y703" s="74">
        <v>0</v>
      </c>
      <c r="Z703" s="74">
        <v>5213137025</v>
      </c>
      <c r="AA703" s="74">
        <v>29965945</v>
      </c>
      <c r="AB703" s="74">
        <v>0</v>
      </c>
      <c r="AC703" s="74">
        <v>0</v>
      </c>
      <c r="AD703" s="74">
        <v>29965945</v>
      </c>
      <c r="AE703" s="113">
        <v>14948916</v>
      </c>
      <c r="AF703" s="81">
        <f t="shared" si="63"/>
        <v>0.49886349320870743</v>
      </c>
      <c r="AG703" s="82">
        <v>0</v>
      </c>
      <c r="AH703" s="82">
        <v>0</v>
      </c>
      <c r="AI703" s="82">
        <v>0</v>
      </c>
      <c r="AJ703" s="83">
        <f t="shared" si="61"/>
        <v>14948916</v>
      </c>
      <c r="AK703" s="81">
        <f t="shared" si="64"/>
        <v>0.49886349320870743</v>
      </c>
      <c r="AL703" s="84"/>
      <c r="AM703" s="85"/>
    </row>
    <row r="704" spans="1:39" ht="12.75" customHeight="1" x14ac:dyDescent="0.3">
      <c r="A704" s="71" t="s">
        <v>2170</v>
      </c>
      <c r="B704" s="72" t="s">
        <v>2171</v>
      </c>
      <c r="C704" s="72" t="s">
        <v>137</v>
      </c>
      <c r="D704" s="73" t="str">
        <f t="shared" si="59"/>
        <v>19</v>
      </c>
      <c r="E704" s="73" t="str">
        <f t="shared" si="60"/>
        <v>1901</v>
      </c>
      <c r="F704" s="72" t="s">
        <v>2182</v>
      </c>
      <c r="G704" s="72" t="s">
        <v>2183</v>
      </c>
      <c r="H704" s="72">
        <v>4</v>
      </c>
      <c r="I704" s="72" t="s">
        <v>2184</v>
      </c>
      <c r="J704" s="72" t="s">
        <v>1377</v>
      </c>
      <c r="K704" s="74">
        <v>11</v>
      </c>
      <c r="L704" s="75">
        <v>3</v>
      </c>
      <c r="M704" s="76">
        <v>3</v>
      </c>
      <c r="N704" s="72" t="s">
        <v>2195</v>
      </c>
      <c r="O704" s="72" t="s">
        <v>72</v>
      </c>
      <c r="P704" s="74">
        <v>25000000</v>
      </c>
      <c r="Q704" s="75">
        <v>4</v>
      </c>
      <c r="R704" s="77">
        <v>44197</v>
      </c>
      <c r="S704" s="78">
        <v>12</v>
      </c>
      <c r="T704" s="71"/>
      <c r="U704" s="79">
        <v>4</v>
      </c>
      <c r="V704" s="80">
        <v>4</v>
      </c>
      <c r="W704" s="80" t="s">
        <v>2196</v>
      </c>
      <c r="X704" s="81">
        <f t="shared" si="62"/>
        <v>1</v>
      </c>
      <c r="Y704" s="74">
        <v>0</v>
      </c>
      <c r="Z704" s="74">
        <v>5213137025</v>
      </c>
      <c r="AA704" s="74">
        <v>25000000</v>
      </c>
      <c r="AB704" s="74">
        <v>0</v>
      </c>
      <c r="AC704" s="74">
        <v>0</v>
      </c>
      <c r="AD704" s="74">
        <v>25000000</v>
      </c>
      <c r="AE704" s="113">
        <v>16495823</v>
      </c>
      <c r="AF704" s="81">
        <f t="shared" si="63"/>
        <v>0.65983292000000004</v>
      </c>
      <c r="AG704" s="82">
        <v>0</v>
      </c>
      <c r="AH704" s="82">
        <v>0</v>
      </c>
      <c r="AI704" s="82">
        <v>0</v>
      </c>
      <c r="AJ704" s="83">
        <f t="shared" si="61"/>
        <v>16495823</v>
      </c>
      <c r="AK704" s="81">
        <f t="shared" si="64"/>
        <v>0.65983292000000004</v>
      </c>
      <c r="AL704" s="84"/>
      <c r="AM704" s="85"/>
    </row>
    <row r="705" spans="1:39" ht="12.75" customHeight="1" x14ac:dyDescent="0.3">
      <c r="A705" s="71" t="s">
        <v>2170</v>
      </c>
      <c r="B705" s="72" t="s">
        <v>2171</v>
      </c>
      <c r="C705" s="72" t="s">
        <v>137</v>
      </c>
      <c r="D705" s="73" t="str">
        <f t="shared" si="59"/>
        <v>19</v>
      </c>
      <c r="E705" s="73" t="str">
        <f t="shared" si="60"/>
        <v>1901</v>
      </c>
      <c r="F705" s="72" t="s">
        <v>2197</v>
      </c>
      <c r="G705" s="72" t="s">
        <v>2198</v>
      </c>
      <c r="H705" s="72">
        <v>8</v>
      </c>
      <c r="I705" s="72" t="s">
        <v>2199</v>
      </c>
      <c r="J705" s="72" t="s">
        <v>2200</v>
      </c>
      <c r="K705" s="74">
        <v>24</v>
      </c>
      <c r="L705" s="75">
        <v>7</v>
      </c>
      <c r="M705" s="76">
        <v>7</v>
      </c>
      <c r="N705" s="72" t="s">
        <v>2201</v>
      </c>
      <c r="O705" s="72" t="s">
        <v>72</v>
      </c>
      <c r="P705" s="74">
        <v>196209921</v>
      </c>
      <c r="Q705" s="75">
        <v>400</v>
      </c>
      <c r="R705" s="77">
        <v>44197</v>
      </c>
      <c r="S705" s="78">
        <v>12</v>
      </c>
      <c r="T705" s="71"/>
      <c r="U705" s="79">
        <v>400</v>
      </c>
      <c r="V705" s="80">
        <v>100</v>
      </c>
      <c r="W705" s="80" t="s">
        <v>2202</v>
      </c>
      <c r="X705" s="81">
        <f t="shared" si="62"/>
        <v>0.25</v>
      </c>
      <c r="Y705" s="74">
        <v>0</v>
      </c>
      <c r="Z705" s="74">
        <v>4801519051</v>
      </c>
      <c r="AA705" s="74">
        <v>196209921</v>
      </c>
      <c r="AB705" s="74">
        <v>0</v>
      </c>
      <c r="AC705" s="74">
        <v>0</v>
      </c>
      <c r="AD705" s="74">
        <v>196209921</v>
      </c>
      <c r="AE705" s="113">
        <v>190039010</v>
      </c>
      <c r="AF705" s="81">
        <f t="shared" si="63"/>
        <v>0.96854944455127734</v>
      </c>
      <c r="AG705" s="82">
        <v>0</v>
      </c>
      <c r="AH705" s="82">
        <v>0</v>
      </c>
      <c r="AI705" s="82">
        <v>0</v>
      </c>
      <c r="AJ705" s="83">
        <f t="shared" si="61"/>
        <v>190039010</v>
      </c>
      <c r="AK705" s="81">
        <f t="shared" si="64"/>
        <v>0.96854944455127734</v>
      </c>
      <c r="AL705" s="84"/>
      <c r="AM705" s="85"/>
    </row>
    <row r="706" spans="1:39" ht="12.75" customHeight="1" x14ac:dyDescent="0.3">
      <c r="A706" s="71" t="s">
        <v>2170</v>
      </c>
      <c r="B706" s="72" t="s">
        <v>2171</v>
      </c>
      <c r="C706" s="72" t="s">
        <v>137</v>
      </c>
      <c r="D706" s="73" t="str">
        <f t="shared" si="59"/>
        <v>19</v>
      </c>
      <c r="E706" s="73" t="str">
        <f t="shared" si="60"/>
        <v>1901</v>
      </c>
      <c r="F706" s="72" t="s">
        <v>2197</v>
      </c>
      <c r="G706" s="72" t="s">
        <v>2198</v>
      </c>
      <c r="H706" s="72">
        <v>8</v>
      </c>
      <c r="I706" s="72" t="s">
        <v>2199</v>
      </c>
      <c r="J706" s="72" t="s">
        <v>2200</v>
      </c>
      <c r="K706" s="74">
        <v>24</v>
      </c>
      <c r="L706" s="75">
        <v>7</v>
      </c>
      <c r="M706" s="76">
        <v>7</v>
      </c>
      <c r="N706" s="72" t="s">
        <v>2203</v>
      </c>
      <c r="O706" s="72" t="s">
        <v>236</v>
      </c>
      <c r="P706" s="74">
        <v>41424013</v>
      </c>
      <c r="Q706" s="75">
        <v>100</v>
      </c>
      <c r="R706" s="77">
        <v>44197</v>
      </c>
      <c r="S706" s="78">
        <v>12</v>
      </c>
      <c r="T706" s="71"/>
      <c r="U706" s="79">
        <v>100</v>
      </c>
      <c r="V706" s="80">
        <v>0</v>
      </c>
      <c r="W706" s="80" t="s">
        <v>2204</v>
      </c>
      <c r="X706" s="81">
        <f t="shared" si="62"/>
        <v>0</v>
      </c>
      <c r="Y706" s="74">
        <v>0</v>
      </c>
      <c r="Z706" s="74">
        <v>4801519051</v>
      </c>
      <c r="AA706" s="74">
        <v>41424013</v>
      </c>
      <c r="AB706" s="74">
        <v>0</v>
      </c>
      <c r="AC706" s="74">
        <v>0</v>
      </c>
      <c r="AD706" s="74">
        <v>41424013</v>
      </c>
      <c r="AE706" s="113">
        <v>41424013</v>
      </c>
      <c r="AF706" s="81">
        <f t="shared" si="63"/>
        <v>1</v>
      </c>
      <c r="AG706" s="82">
        <v>0</v>
      </c>
      <c r="AH706" s="82">
        <v>0</v>
      </c>
      <c r="AI706" s="82">
        <v>0</v>
      </c>
      <c r="AJ706" s="83">
        <f t="shared" si="61"/>
        <v>41424013</v>
      </c>
      <c r="AK706" s="81">
        <f t="shared" si="64"/>
        <v>1</v>
      </c>
      <c r="AL706" s="84"/>
      <c r="AM706" s="85"/>
    </row>
    <row r="707" spans="1:39" ht="12.75" customHeight="1" x14ac:dyDescent="0.3">
      <c r="A707" s="71" t="s">
        <v>2170</v>
      </c>
      <c r="B707" s="72" t="s">
        <v>2171</v>
      </c>
      <c r="C707" s="72" t="s">
        <v>137</v>
      </c>
      <c r="D707" s="73" t="str">
        <f t="shared" si="59"/>
        <v>19</v>
      </c>
      <c r="E707" s="73" t="str">
        <f t="shared" si="60"/>
        <v>1901</v>
      </c>
      <c r="F707" s="72" t="s">
        <v>2197</v>
      </c>
      <c r="G707" s="72" t="s">
        <v>2198</v>
      </c>
      <c r="H707" s="72">
        <v>8</v>
      </c>
      <c r="I707" s="72" t="s">
        <v>2199</v>
      </c>
      <c r="J707" s="72" t="s">
        <v>2200</v>
      </c>
      <c r="K707" s="74">
        <v>24</v>
      </c>
      <c r="L707" s="75">
        <v>7</v>
      </c>
      <c r="M707" s="76">
        <v>7</v>
      </c>
      <c r="N707" s="72" t="s">
        <v>2205</v>
      </c>
      <c r="O707" s="72" t="s">
        <v>72</v>
      </c>
      <c r="P707" s="74">
        <v>792790249</v>
      </c>
      <c r="Q707" s="75">
        <v>840</v>
      </c>
      <c r="R707" s="77">
        <v>44197</v>
      </c>
      <c r="S707" s="78">
        <v>12</v>
      </c>
      <c r="T707" s="71"/>
      <c r="U707" s="79">
        <v>840</v>
      </c>
      <c r="V707" s="80">
        <v>840</v>
      </c>
      <c r="W707" s="80" t="s">
        <v>2206</v>
      </c>
      <c r="X707" s="81">
        <f t="shared" si="62"/>
        <v>1</v>
      </c>
      <c r="Y707" s="74">
        <v>0</v>
      </c>
      <c r="Z707" s="74">
        <v>4801519051</v>
      </c>
      <c r="AA707" s="74">
        <v>792790249</v>
      </c>
      <c r="AB707" s="74">
        <v>0</v>
      </c>
      <c r="AC707" s="74">
        <v>0</v>
      </c>
      <c r="AD707" s="74">
        <v>792790249</v>
      </c>
      <c r="AE707" s="113">
        <v>694625217</v>
      </c>
      <c r="AF707" s="81">
        <f t="shared" si="63"/>
        <v>0.8761778009709098</v>
      </c>
      <c r="AG707" s="82">
        <v>0</v>
      </c>
      <c r="AH707" s="82">
        <v>0</v>
      </c>
      <c r="AI707" s="82">
        <v>0</v>
      </c>
      <c r="AJ707" s="83">
        <f t="shared" si="61"/>
        <v>694625217</v>
      </c>
      <c r="AK707" s="81">
        <f t="shared" si="64"/>
        <v>0.8761778009709098</v>
      </c>
      <c r="AL707" s="84"/>
      <c r="AM707" s="85"/>
    </row>
    <row r="708" spans="1:39" ht="12.75" customHeight="1" x14ac:dyDescent="0.3">
      <c r="A708" s="71" t="s">
        <v>2170</v>
      </c>
      <c r="B708" s="72" t="s">
        <v>2171</v>
      </c>
      <c r="C708" s="72" t="s">
        <v>137</v>
      </c>
      <c r="D708" s="73" t="str">
        <f t="shared" si="59"/>
        <v>19</v>
      </c>
      <c r="E708" s="73" t="str">
        <f t="shared" si="60"/>
        <v>1901</v>
      </c>
      <c r="F708" s="72" t="s">
        <v>2197</v>
      </c>
      <c r="G708" s="72" t="s">
        <v>2198</v>
      </c>
      <c r="H708" s="72">
        <v>8</v>
      </c>
      <c r="I708" s="72" t="s">
        <v>2199</v>
      </c>
      <c r="J708" s="72" t="s">
        <v>2200</v>
      </c>
      <c r="K708" s="74">
        <v>24</v>
      </c>
      <c r="L708" s="75">
        <v>7</v>
      </c>
      <c r="M708" s="76">
        <v>7</v>
      </c>
      <c r="N708" s="72" t="s">
        <v>2207</v>
      </c>
      <c r="O708" s="72" t="s">
        <v>72</v>
      </c>
      <c r="P708" s="74">
        <v>304188189</v>
      </c>
      <c r="Q708" s="75">
        <v>100</v>
      </c>
      <c r="R708" s="77">
        <v>44197</v>
      </c>
      <c r="S708" s="78">
        <v>12</v>
      </c>
      <c r="T708" s="71"/>
      <c r="U708" s="79">
        <v>100</v>
      </c>
      <c r="V708" s="80">
        <v>93</v>
      </c>
      <c r="W708" s="80" t="s">
        <v>2208</v>
      </c>
      <c r="X708" s="81">
        <f t="shared" si="62"/>
        <v>0.93</v>
      </c>
      <c r="Y708" s="74">
        <v>0</v>
      </c>
      <c r="Z708" s="74">
        <v>4801519051</v>
      </c>
      <c r="AA708" s="74">
        <v>304188189</v>
      </c>
      <c r="AB708" s="74">
        <v>0</v>
      </c>
      <c r="AC708" s="74">
        <v>0</v>
      </c>
      <c r="AD708" s="74">
        <v>304188189</v>
      </c>
      <c r="AE708" s="113">
        <v>275464487</v>
      </c>
      <c r="AF708" s="81">
        <f t="shared" si="63"/>
        <v>0.90557259276098978</v>
      </c>
      <c r="AG708" s="82">
        <v>0</v>
      </c>
      <c r="AH708" s="82">
        <v>0</v>
      </c>
      <c r="AI708" s="82">
        <v>0</v>
      </c>
      <c r="AJ708" s="83">
        <f t="shared" si="61"/>
        <v>275464487</v>
      </c>
      <c r="AK708" s="81">
        <f t="shared" si="64"/>
        <v>0.90557259276098978</v>
      </c>
      <c r="AL708" s="84"/>
      <c r="AM708" s="85"/>
    </row>
    <row r="709" spans="1:39" ht="12.75" customHeight="1" x14ac:dyDescent="0.3">
      <c r="A709" s="71" t="s">
        <v>2170</v>
      </c>
      <c r="B709" s="72" t="s">
        <v>2171</v>
      </c>
      <c r="C709" s="72" t="s">
        <v>137</v>
      </c>
      <c r="D709" s="73" t="str">
        <f t="shared" ref="D709:D772" si="65">MID(G709,1,2)</f>
        <v>19</v>
      </c>
      <c r="E709" s="73" t="str">
        <f t="shared" ref="E709:E772" si="66">MID(G709,1,4)</f>
        <v>1901</v>
      </c>
      <c r="F709" s="72" t="s">
        <v>2197</v>
      </c>
      <c r="G709" s="72" t="s">
        <v>2198</v>
      </c>
      <c r="H709" s="72">
        <v>8</v>
      </c>
      <c r="I709" s="72" t="s">
        <v>2199</v>
      </c>
      <c r="J709" s="72" t="s">
        <v>2200</v>
      </c>
      <c r="K709" s="74">
        <v>24</v>
      </c>
      <c r="L709" s="75">
        <v>7</v>
      </c>
      <c r="M709" s="76">
        <v>7</v>
      </c>
      <c r="N709" s="72" t="s">
        <v>2209</v>
      </c>
      <c r="O709" s="72" t="s">
        <v>72</v>
      </c>
      <c r="P709" s="74">
        <v>106914931</v>
      </c>
      <c r="Q709" s="75">
        <v>1144</v>
      </c>
      <c r="R709" s="77">
        <v>44197</v>
      </c>
      <c r="S709" s="78">
        <v>12</v>
      </c>
      <c r="T709" s="71"/>
      <c r="U709" s="79">
        <v>1144</v>
      </c>
      <c r="V709" s="80">
        <v>1144</v>
      </c>
      <c r="W709" s="80" t="s">
        <v>2210</v>
      </c>
      <c r="X709" s="81">
        <f t="shared" si="62"/>
        <v>1</v>
      </c>
      <c r="Y709" s="74">
        <v>0</v>
      </c>
      <c r="Z709" s="74">
        <v>4801519051</v>
      </c>
      <c r="AA709" s="74">
        <v>106914931</v>
      </c>
      <c r="AB709" s="74">
        <v>0</v>
      </c>
      <c r="AC709" s="74">
        <v>0</v>
      </c>
      <c r="AD709" s="74">
        <v>106914931</v>
      </c>
      <c r="AE709" s="113">
        <v>101357661</v>
      </c>
      <c r="AF709" s="81">
        <f t="shared" si="63"/>
        <v>0.94802157240320339</v>
      </c>
      <c r="AG709" s="82">
        <v>0</v>
      </c>
      <c r="AH709" s="82">
        <v>0</v>
      </c>
      <c r="AI709" s="82">
        <v>0</v>
      </c>
      <c r="AJ709" s="83">
        <f t="shared" ref="AJ709:AJ772" si="67">AE709+AG709+AI709</f>
        <v>101357661</v>
      </c>
      <c r="AK709" s="81">
        <f t="shared" si="64"/>
        <v>0.94802157240320339</v>
      </c>
      <c r="AL709" s="84"/>
      <c r="AM709" s="85"/>
    </row>
    <row r="710" spans="1:39" ht="12.75" customHeight="1" x14ac:dyDescent="0.3">
      <c r="A710" s="71" t="s">
        <v>2170</v>
      </c>
      <c r="B710" s="72" t="s">
        <v>2171</v>
      </c>
      <c r="C710" s="72" t="s">
        <v>137</v>
      </c>
      <c r="D710" s="73" t="str">
        <f t="shared" si="65"/>
        <v>19</v>
      </c>
      <c r="E710" s="73" t="str">
        <f t="shared" si="66"/>
        <v>1901</v>
      </c>
      <c r="F710" s="72" t="s">
        <v>2197</v>
      </c>
      <c r="G710" s="72" t="s">
        <v>2198</v>
      </c>
      <c r="H710" s="72">
        <v>8</v>
      </c>
      <c r="I710" s="72" t="s">
        <v>2199</v>
      </c>
      <c r="J710" s="72" t="s">
        <v>2200</v>
      </c>
      <c r="K710" s="74">
        <v>24</v>
      </c>
      <c r="L710" s="75">
        <v>7</v>
      </c>
      <c r="M710" s="76">
        <v>7</v>
      </c>
      <c r="N710" s="72" t="s">
        <v>2211</v>
      </c>
      <c r="O710" s="72" t="s">
        <v>72</v>
      </c>
      <c r="P710" s="74">
        <v>3359991748</v>
      </c>
      <c r="Q710" s="75">
        <v>51</v>
      </c>
      <c r="R710" s="77">
        <v>44197</v>
      </c>
      <c r="S710" s="78">
        <v>12</v>
      </c>
      <c r="T710" s="71"/>
      <c r="U710" s="79">
        <v>51</v>
      </c>
      <c r="V710" s="80">
        <v>51</v>
      </c>
      <c r="W710" s="80" t="s">
        <v>2212</v>
      </c>
      <c r="X710" s="81">
        <f t="shared" si="62"/>
        <v>1</v>
      </c>
      <c r="Y710" s="74">
        <v>0</v>
      </c>
      <c r="Z710" s="74">
        <v>4801519051</v>
      </c>
      <c r="AA710" s="74">
        <v>3359991748</v>
      </c>
      <c r="AB710" s="74">
        <v>0</v>
      </c>
      <c r="AC710" s="74">
        <v>0</v>
      </c>
      <c r="AD710" s="74">
        <v>3359991748</v>
      </c>
      <c r="AE710" s="113">
        <v>2969975109</v>
      </c>
      <c r="AF710" s="81">
        <f t="shared" si="63"/>
        <v>0.88392333426647451</v>
      </c>
      <c r="AG710" s="82">
        <v>0</v>
      </c>
      <c r="AH710" s="82">
        <v>0</v>
      </c>
      <c r="AI710" s="82">
        <v>0</v>
      </c>
      <c r="AJ710" s="83">
        <f t="shared" si="67"/>
        <v>2969975109</v>
      </c>
      <c r="AK710" s="81">
        <f t="shared" si="64"/>
        <v>0.88392333426647451</v>
      </c>
      <c r="AL710" s="84"/>
      <c r="AM710" s="85"/>
    </row>
    <row r="711" spans="1:39" ht="12.75" customHeight="1" x14ac:dyDescent="0.3">
      <c r="A711" s="71" t="s">
        <v>2170</v>
      </c>
      <c r="B711" s="72" t="s">
        <v>2171</v>
      </c>
      <c r="C711" s="72" t="s">
        <v>137</v>
      </c>
      <c r="D711" s="73" t="str">
        <f t="shared" si="65"/>
        <v>19</v>
      </c>
      <c r="E711" s="73" t="str">
        <f t="shared" si="66"/>
        <v>1901</v>
      </c>
      <c r="F711" s="72" t="s">
        <v>2182</v>
      </c>
      <c r="G711" s="72" t="s">
        <v>2213</v>
      </c>
      <c r="H711" s="72">
        <v>9</v>
      </c>
      <c r="I711" s="72" t="s">
        <v>2214</v>
      </c>
      <c r="J711" s="72" t="s">
        <v>2215</v>
      </c>
      <c r="K711" s="74">
        <v>20</v>
      </c>
      <c r="L711" s="75">
        <v>6</v>
      </c>
      <c r="M711" s="76">
        <v>6</v>
      </c>
      <c r="N711" s="72" t="s">
        <v>2216</v>
      </c>
      <c r="O711" s="72" t="s">
        <v>236</v>
      </c>
      <c r="P711" s="74">
        <v>190198814</v>
      </c>
      <c r="Q711" s="75">
        <v>100</v>
      </c>
      <c r="R711" s="77">
        <v>44197</v>
      </c>
      <c r="S711" s="78">
        <v>12</v>
      </c>
      <c r="T711" s="71"/>
      <c r="U711" s="79">
        <v>100</v>
      </c>
      <c r="V711" s="80">
        <v>100</v>
      </c>
      <c r="W711" s="102" t="s">
        <v>2217</v>
      </c>
      <c r="X711" s="81">
        <f t="shared" si="62"/>
        <v>1</v>
      </c>
      <c r="Y711" s="74">
        <v>0</v>
      </c>
      <c r="Z711" s="74">
        <v>542817123</v>
      </c>
      <c r="AA711" s="74">
        <v>190198814</v>
      </c>
      <c r="AB711" s="74">
        <v>0</v>
      </c>
      <c r="AC711" s="74">
        <v>0</v>
      </c>
      <c r="AD711" s="74">
        <v>190198814</v>
      </c>
      <c r="AE711" s="113">
        <v>165338349</v>
      </c>
      <c r="AF711" s="81">
        <f t="shared" si="63"/>
        <v>0.86929221861499095</v>
      </c>
      <c r="AG711" s="82">
        <v>0</v>
      </c>
      <c r="AH711" s="82">
        <v>0</v>
      </c>
      <c r="AI711" s="82">
        <v>0</v>
      </c>
      <c r="AJ711" s="83">
        <f t="shared" si="67"/>
        <v>165338349</v>
      </c>
      <c r="AK711" s="81">
        <f t="shared" si="64"/>
        <v>0.86929221861499095</v>
      </c>
      <c r="AL711" s="84"/>
      <c r="AM711" s="85"/>
    </row>
    <row r="712" spans="1:39" ht="12.75" customHeight="1" x14ac:dyDescent="0.3">
      <c r="A712" s="71" t="s">
        <v>2170</v>
      </c>
      <c r="B712" s="72" t="s">
        <v>2171</v>
      </c>
      <c r="C712" s="72" t="s">
        <v>137</v>
      </c>
      <c r="D712" s="73" t="str">
        <f t="shared" si="65"/>
        <v>19</v>
      </c>
      <c r="E712" s="73" t="str">
        <f t="shared" si="66"/>
        <v>1901</v>
      </c>
      <c r="F712" s="72" t="s">
        <v>2182</v>
      </c>
      <c r="G712" s="72" t="s">
        <v>2213</v>
      </c>
      <c r="H712" s="72">
        <v>9</v>
      </c>
      <c r="I712" s="72" t="s">
        <v>2214</v>
      </c>
      <c r="J712" s="72" t="s">
        <v>2215</v>
      </c>
      <c r="K712" s="74">
        <v>20</v>
      </c>
      <c r="L712" s="75">
        <v>6</v>
      </c>
      <c r="M712" s="76">
        <v>6</v>
      </c>
      <c r="N712" s="72" t="s">
        <v>2218</v>
      </c>
      <c r="O712" s="72" t="s">
        <v>236</v>
      </c>
      <c r="P712" s="74">
        <v>228341868</v>
      </c>
      <c r="Q712" s="75">
        <v>100</v>
      </c>
      <c r="R712" s="77">
        <v>44197</v>
      </c>
      <c r="S712" s="78">
        <v>12</v>
      </c>
      <c r="T712" s="71"/>
      <c r="U712" s="79">
        <v>100</v>
      </c>
      <c r="V712" s="80">
        <v>100</v>
      </c>
      <c r="W712" s="80" t="s">
        <v>2219</v>
      </c>
      <c r="X712" s="81">
        <f t="shared" si="62"/>
        <v>1</v>
      </c>
      <c r="Y712" s="74">
        <v>0</v>
      </c>
      <c r="Z712" s="74">
        <v>542817123</v>
      </c>
      <c r="AA712" s="74">
        <v>228341868</v>
      </c>
      <c r="AB712" s="74">
        <v>0</v>
      </c>
      <c r="AC712" s="74">
        <v>0</v>
      </c>
      <c r="AD712" s="74">
        <v>228341868</v>
      </c>
      <c r="AE712" s="113">
        <v>228341868</v>
      </c>
      <c r="AF712" s="81">
        <f t="shared" si="63"/>
        <v>1</v>
      </c>
      <c r="AG712" s="82">
        <v>0</v>
      </c>
      <c r="AH712" s="82">
        <v>0</v>
      </c>
      <c r="AI712" s="82">
        <v>0</v>
      </c>
      <c r="AJ712" s="83">
        <f t="shared" si="67"/>
        <v>228341868</v>
      </c>
      <c r="AK712" s="81">
        <f t="shared" si="64"/>
        <v>1</v>
      </c>
      <c r="AL712" s="84"/>
      <c r="AM712" s="85"/>
    </row>
    <row r="713" spans="1:39" ht="12.75" customHeight="1" x14ac:dyDescent="0.3">
      <c r="A713" s="71" t="s">
        <v>2170</v>
      </c>
      <c r="B713" s="72" t="s">
        <v>2171</v>
      </c>
      <c r="C713" s="72" t="s">
        <v>137</v>
      </c>
      <c r="D713" s="73" t="str">
        <f t="shared" si="65"/>
        <v>19</v>
      </c>
      <c r="E713" s="73" t="str">
        <f t="shared" si="66"/>
        <v>1901</v>
      </c>
      <c r="F713" s="72" t="s">
        <v>2182</v>
      </c>
      <c r="G713" s="72" t="s">
        <v>2213</v>
      </c>
      <c r="H713" s="72">
        <v>9</v>
      </c>
      <c r="I713" s="72" t="s">
        <v>2214</v>
      </c>
      <c r="J713" s="72" t="s">
        <v>2215</v>
      </c>
      <c r="K713" s="74">
        <v>20</v>
      </c>
      <c r="L713" s="75">
        <v>6</v>
      </c>
      <c r="M713" s="76">
        <v>6</v>
      </c>
      <c r="N713" s="72" t="s">
        <v>2220</v>
      </c>
      <c r="O713" s="72" t="s">
        <v>236</v>
      </c>
      <c r="P713" s="74">
        <v>41707939</v>
      </c>
      <c r="Q713" s="75">
        <v>100</v>
      </c>
      <c r="R713" s="77">
        <v>44197</v>
      </c>
      <c r="S713" s="78">
        <v>12</v>
      </c>
      <c r="T713" s="71"/>
      <c r="U713" s="79">
        <v>100</v>
      </c>
      <c r="V713" s="80">
        <v>100</v>
      </c>
      <c r="W713" s="102" t="s">
        <v>2221</v>
      </c>
      <c r="X713" s="81">
        <f t="shared" si="62"/>
        <v>1</v>
      </c>
      <c r="Y713" s="74">
        <v>0</v>
      </c>
      <c r="Z713" s="74">
        <v>542817123</v>
      </c>
      <c r="AA713" s="74">
        <v>41707939</v>
      </c>
      <c r="AB713" s="74">
        <v>0</v>
      </c>
      <c r="AC713" s="74">
        <v>0</v>
      </c>
      <c r="AD713" s="74">
        <v>41707939</v>
      </c>
      <c r="AE713" s="113">
        <v>0</v>
      </c>
      <c r="AF713" s="81">
        <f t="shared" si="63"/>
        <v>0</v>
      </c>
      <c r="AG713" s="82">
        <v>0</v>
      </c>
      <c r="AH713" s="82">
        <v>0</v>
      </c>
      <c r="AI713" s="82">
        <v>0</v>
      </c>
      <c r="AJ713" s="83">
        <f t="shared" si="67"/>
        <v>0</v>
      </c>
      <c r="AK713" s="81">
        <f t="shared" si="64"/>
        <v>0</v>
      </c>
      <c r="AL713" s="84"/>
      <c r="AM713" s="85"/>
    </row>
    <row r="714" spans="1:39" ht="12.75" customHeight="1" x14ac:dyDescent="0.3">
      <c r="A714" s="71" t="s">
        <v>2170</v>
      </c>
      <c r="B714" s="72" t="s">
        <v>2171</v>
      </c>
      <c r="C714" s="72" t="s">
        <v>137</v>
      </c>
      <c r="D714" s="73" t="str">
        <f t="shared" si="65"/>
        <v>19</v>
      </c>
      <c r="E714" s="73" t="str">
        <f t="shared" si="66"/>
        <v>1901</v>
      </c>
      <c r="F714" s="72" t="s">
        <v>2182</v>
      </c>
      <c r="G714" s="72" t="s">
        <v>2213</v>
      </c>
      <c r="H714" s="72">
        <v>9</v>
      </c>
      <c r="I714" s="72" t="s">
        <v>2214</v>
      </c>
      <c r="J714" s="72" t="s">
        <v>2215</v>
      </c>
      <c r="K714" s="74">
        <v>20</v>
      </c>
      <c r="L714" s="75">
        <v>6</v>
      </c>
      <c r="M714" s="76">
        <v>6</v>
      </c>
      <c r="N714" s="72" t="s">
        <v>2222</v>
      </c>
      <c r="O714" s="72" t="s">
        <v>72</v>
      </c>
      <c r="P714" s="74">
        <v>48442234</v>
      </c>
      <c r="Q714" s="75">
        <v>6</v>
      </c>
      <c r="R714" s="77">
        <v>44197</v>
      </c>
      <c r="S714" s="78">
        <v>12</v>
      </c>
      <c r="T714" s="71"/>
      <c r="U714" s="79">
        <v>6</v>
      </c>
      <c r="V714" s="80">
        <v>6</v>
      </c>
      <c r="W714" s="80" t="s">
        <v>2223</v>
      </c>
      <c r="X714" s="81">
        <f t="shared" si="62"/>
        <v>1</v>
      </c>
      <c r="Y714" s="74">
        <v>0</v>
      </c>
      <c r="Z714" s="74">
        <v>542817123</v>
      </c>
      <c r="AA714" s="74">
        <v>48442234</v>
      </c>
      <c r="AB714" s="74">
        <v>0</v>
      </c>
      <c r="AC714" s="74">
        <v>0</v>
      </c>
      <c r="AD714" s="74">
        <v>48442234</v>
      </c>
      <c r="AE714" s="113">
        <v>0</v>
      </c>
      <c r="AF714" s="81">
        <f t="shared" si="63"/>
        <v>0</v>
      </c>
      <c r="AG714" s="82">
        <v>0</v>
      </c>
      <c r="AH714" s="82">
        <v>0</v>
      </c>
      <c r="AI714" s="82">
        <v>0</v>
      </c>
      <c r="AJ714" s="83">
        <f t="shared" si="67"/>
        <v>0</v>
      </c>
      <c r="AK714" s="81">
        <f t="shared" si="64"/>
        <v>0</v>
      </c>
      <c r="AL714" s="84"/>
      <c r="AM714" s="85"/>
    </row>
    <row r="715" spans="1:39" ht="12.75" customHeight="1" x14ac:dyDescent="0.3">
      <c r="A715" s="71" t="s">
        <v>2170</v>
      </c>
      <c r="B715" s="72" t="s">
        <v>2171</v>
      </c>
      <c r="C715" s="72" t="s">
        <v>137</v>
      </c>
      <c r="D715" s="73" t="str">
        <f t="shared" si="65"/>
        <v>19</v>
      </c>
      <c r="E715" s="73" t="str">
        <f t="shared" si="66"/>
        <v>1901</v>
      </c>
      <c r="F715" s="72" t="s">
        <v>2182</v>
      </c>
      <c r="G715" s="72" t="s">
        <v>2213</v>
      </c>
      <c r="H715" s="72">
        <v>9</v>
      </c>
      <c r="I715" s="72" t="s">
        <v>2214</v>
      </c>
      <c r="J715" s="72" t="s">
        <v>2215</v>
      </c>
      <c r="K715" s="74">
        <v>20</v>
      </c>
      <c r="L715" s="75">
        <v>6</v>
      </c>
      <c r="M715" s="76">
        <v>6</v>
      </c>
      <c r="N715" s="72" t="s">
        <v>2224</v>
      </c>
      <c r="O715" s="72" t="s">
        <v>72</v>
      </c>
      <c r="P715" s="74">
        <v>34126268</v>
      </c>
      <c r="Q715" s="75">
        <v>6</v>
      </c>
      <c r="R715" s="77">
        <v>44197</v>
      </c>
      <c r="S715" s="78">
        <v>12</v>
      </c>
      <c r="T715" s="71"/>
      <c r="U715" s="79">
        <v>6</v>
      </c>
      <c r="V715" s="80">
        <v>6</v>
      </c>
      <c r="W715" s="80" t="s">
        <v>2225</v>
      </c>
      <c r="X715" s="81">
        <f t="shared" si="62"/>
        <v>1</v>
      </c>
      <c r="Y715" s="74">
        <v>0</v>
      </c>
      <c r="Z715" s="74">
        <v>542817123</v>
      </c>
      <c r="AA715" s="74">
        <v>34126268</v>
      </c>
      <c r="AB715" s="74">
        <v>0</v>
      </c>
      <c r="AC715" s="74">
        <v>0</v>
      </c>
      <c r="AD715" s="74">
        <v>34126268</v>
      </c>
      <c r="AE715" s="113">
        <v>34126268</v>
      </c>
      <c r="AF715" s="81">
        <f t="shared" si="63"/>
        <v>1</v>
      </c>
      <c r="AG715" s="82">
        <v>0</v>
      </c>
      <c r="AH715" s="82">
        <v>0</v>
      </c>
      <c r="AI715" s="82">
        <v>0</v>
      </c>
      <c r="AJ715" s="83">
        <f t="shared" si="67"/>
        <v>34126268</v>
      </c>
      <c r="AK715" s="81">
        <f t="shared" si="64"/>
        <v>1</v>
      </c>
      <c r="AL715" s="84"/>
      <c r="AM715" s="85"/>
    </row>
    <row r="716" spans="1:39" ht="12.75" customHeight="1" x14ac:dyDescent="0.3">
      <c r="A716" s="71" t="s">
        <v>2170</v>
      </c>
      <c r="B716" s="72" t="s">
        <v>2171</v>
      </c>
      <c r="C716" s="72" t="s">
        <v>137</v>
      </c>
      <c r="D716" s="73" t="str">
        <f t="shared" si="65"/>
        <v>19</v>
      </c>
      <c r="E716" s="73" t="str">
        <f t="shared" si="66"/>
        <v>1901</v>
      </c>
      <c r="F716" s="72" t="s">
        <v>2226</v>
      </c>
      <c r="G716" s="72" t="s">
        <v>1463</v>
      </c>
      <c r="H716" s="72">
        <v>25</v>
      </c>
      <c r="I716" s="72" t="s">
        <v>2227</v>
      </c>
      <c r="J716" s="72" t="s">
        <v>1377</v>
      </c>
      <c r="K716" s="74">
        <v>60</v>
      </c>
      <c r="L716" s="75">
        <v>20</v>
      </c>
      <c r="M716" s="76">
        <v>42</v>
      </c>
      <c r="N716" s="72" t="s">
        <v>2228</v>
      </c>
      <c r="O716" s="72" t="s">
        <v>72</v>
      </c>
      <c r="P716" s="74">
        <v>251286592</v>
      </c>
      <c r="Q716" s="75">
        <v>28</v>
      </c>
      <c r="R716" s="77">
        <v>44197</v>
      </c>
      <c r="S716" s="78">
        <v>12</v>
      </c>
      <c r="T716" s="71"/>
      <c r="U716" s="79">
        <v>28</v>
      </c>
      <c r="V716" s="80">
        <v>28</v>
      </c>
      <c r="W716" s="80" t="s">
        <v>2229</v>
      </c>
      <c r="X716" s="81">
        <f t="shared" si="62"/>
        <v>1</v>
      </c>
      <c r="Y716" s="74">
        <v>0</v>
      </c>
      <c r="Z716" s="74">
        <v>803625706</v>
      </c>
      <c r="AA716" s="74">
        <v>251286592</v>
      </c>
      <c r="AB716" s="74">
        <v>0</v>
      </c>
      <c r="AC716" s="74">
        <v>0</v>
      </c>
      <c r="AD716" s="74">
        <v>251286592</v>
      </c>
      <c r="AE716" s="113">
        <v>219617049</v>
      </c>
      <c r="AF716" s="81">
        <f t="shared" si="63"/>
        <v>0.87397042258426583</v>
      </c>
      <c r="AG716" s="82">
        <v>0</v>
      </c>
      <c r="AH716" s="82">
        <v>0</v>
      </c>
      <c r="AI716" s="82">
        <v>0</v>
      </c>
      <c r="AJ716" s="83">
        <f t="shared" si="67"/>
        <v>219617049</v>
      </c>
      <c r="AK716" s="81">
        <f t="shared" si="64"/>
        <v>0.87397042258426583</v>
      </c>
      <c r="AL716" s="84"/>
      <c r="AM716" s="85"/>
    </row>
    <row r="717" spans="1:39" ht="12.75" customHeight="1" x14ac:dyDescent="0.3">
      <c r="A717" s="71" t="s">
        <v>2170</v>
      </c>
      <c r="B717" s="72" t="s">
        <v>2171</v>
      </c>
      <c r="C717" s="72" t="s">
        <v>137</v>
      </c>
      <c r="D717" s="73" t="str">
        <f t="shared" si="65"/>
        <v>19</v>
      </c>
      <c r="E717" s="73" t="str">
        <f t="shared" si="66"/>
        <v>1901</v>
      </c>
      <c r="F717" s="72" t="s">
        <v>2226</v>
      </c>
      <c r="G717" s="72" t="s">
        <v>1463</v>
      </c>
      <c r="H717" s="72">
        <v>25</v>
      </c>
      <c r="I717" s="72" t="s">
        <v>2227</v>
      </c>
      <c r="J717" s="72" t="s">
        <v>1377</v>
      </c>
      <c r="K717" s="74">
        <v>60</v>
      </c>
      <c r="L717" s="75">
        <v>20</v>
      </c>
      <c r="M717" s="76">
        <v>42</v>
      </c>
      <c r="N717" s="72" t="s">
        <v>2230</v>
      </c>
      <c r="O717" s="72" t="s">
        <v>72</v>
      </c>
      <c r="P717" s="74">
        <v>552339114</v>
      </c>
      <c r="Q717" s="75">
        <v>116</v>
      </c>
      <c r="R717" s="77">
        <v>44197</v>
      </c>
      <c r="S717" s="78">
        <v>12</v>
      </c>
      <c r="T717" s="71"/>
      <c r="U717" s="79">
        <v>116</v>
      </c>
      <c r="V717" s="80">
        <v>116</v>
      </c>
      <c r="W717" s="102" t="s">
        <v>2231</v>
      </c>
      <c r="X717" s="81">
        <f t="shared" ref="X717:X780" si="68">V717/U717</f>
        <v>1</v>
      </c>
      <c r="Y717" s="74">
        <v>0</v>
      </c>
      <c r="Z717" s="74">
        <v>803625706</v>
      </c>
      <c r="AA717" s="74">
        <v>552339114</v>
      </c>
      <c r="AB717" s="74">
        <v>0</v>
      </c>
      <c r="AC717" s="74">
        <v>0</v>
      </c>
      <c r="AD717" s="74">
        <v>552339114</v>
      </c>
      <c r="AE717" s="113">
        <v>498882119</v>
      </c>
      <c r="AF717" s="81">
        <f t="shared" si="63"/>
        <v>0.90321707508116111</v>
      </c>
      <c r="AG717" s="82">
        <v>0</v>
      </c>
      <c r="AH717" s="82">
        <v>0</v>
      </c>
      <c r="AI717" s="82">
        <v>0</v>
      </c>
      <c r="AJ717" s="83">
        <f t="shared" si="67"/>
        <v>498882119</v>
      </c>
      <c r="AK717" s="81">
        <f t="shared" si="64"/>
        <v>0.90321707508116111</v>
      </c>
      <c r="AL717" s="84"/>
      <c r="AM717" s="85"/>
    </row>
    <row r="718" spans="1:39" ht="12.75" customHeight="1" x14ac:dyDescent="0.3">
      <c r="A718" s="71" t="s">
        <v>2170</v>
      </c>
      <c r="B718" s="72" t="s">
        <v>2171</v>
      </c>
      <c r="C718" s="72" t="s">
        <v>137</v>
      </c>
      <c r="D718" s="73" t="str">
        <f t="shared" si="65"/>
        <v>19</v>
      </c>
      <c r="E718" s="73" t="str">
        <f t="shared" si="66"/>
        <v>1901</v>
      </c>
      <c r="F718" s="72" t="s">
        <v>2197</v>
      </c>
      <c r="G718" s="72" t="s">
        <v>2232</v>
      </c>
      <c r="H718" s="72">
        <v>31</v>
      </c>
      <c r="I718" s="72" t="s">
        <v>2233</v>
      </c>
      <c r="J718" s="72" t="s">
        <v>2234</v>
      </c>
      <c r="K718" s="74">
        <v>10</v>
      </c>
      <c r="L718" s="75">
        <v>2</v>
      </c>
      <c r="M718" s="76">
        <v>2</v>
      </c>
      <c r="N718" s="72" t="s">
        <v>2235</v>
      </c>
      <c r="O718" s="72" t="s">
        <v>72</v>
      </c>
      <c r="P718" s="74">
        <v>461278121</v>
      </c>
      <c r="Q718" s="75">
        <v>1392</v>
      </c>
      <c r="R718" s="77">
        <v>44197</v>
      </c>
      <c r="S718" s="78">
        <v>12</v>
      </c>
      <c r="T718" s="71"/>
      <c r="U718" s="79">
        <v>1392</v>
      </c>
      <c r="V718" s="80">
        <v>648</v>
      </c>
      <c r="W718" s="102" t="s">
        <v>2236</v>
      </c>
      <c r="X718" s="81">
        <f t="shared" si="68"/>
        <v>0.46551724137931033</v>
      </c>
      <c r="Y718" s="74">
        <v>0</v>
      </c>
      <c r="Z718" s="74">
        <v>8360667862</v>
      </c>
      <c r="AA718" s="74">
        <v>461278121</v>
      </c>
      <c r="AB718" s="74">
        <v>0</v>
      </c>
      <c r="AC718" s="74">
        <v>0</v>
      </c>
      <c r="AD718" s="74">
        <v>461278121</v>
      </c>
      <c r="AE718" s="113">
        <v>432056856</v>
      </c>
      <c r="AF718" s="81">
        <f t="shared" ref="AF718:AF781" si="69">AE718/AA718</f>
        <v>0.93665152611909808</v>
      </c>
      <c r="AG718" s="82">
        <v>0</v>
      </c>
      <c r="AH718" s="82">
        <v>0</v>
      </c>
      <c r="AI718" s="82">
        <v>0</v>
      </c>
      <c r="AJ718" s="83">
        <f t="shared" si="67"/>
        <v>432056856</v>
      </c>
      <c r="AK718" s="81">
        <f t="shared" ref="AK718:AK781" si="70">AJ718/AD718</f>
        <v>0.93665152611909808</v>
      </c>
      <c r="AL718" s="84"/>
      <c r="AM718" s="85"/>
    </row>
    <row r="719" spans="1:39" ht="12.75" customHeight="1" x14ac:dyDescent="0.3">
      <c r="A719" s="71" t="s">
        <v>2170</v>
      </c>
      <c r="B719" s="72" t="s">
        <v>2171</v>
      </c>
      <c r="C719" s="72" t="s">
        <v>137</v>
      </c>
      <c r="D719" s="73" t="str">
        <f t="shared" si="65"/>
        <v>19</v>
      </c>
      <c r="E719" s="73" t="str">
        <f t="shared" si="66"/>
        <v>1901</v>
      </c>
      <c r="F719" s="72" t="s">
        <v>2197</v>
      </c>
      <c r="G719" s="72" t="s">
        <v>2232</v>
      </c>
      <c r="H719" s="72">
        <v>31</v>
      </c>
      <c r="I719" s="72" t="s">
        <v>2233</v>
      </c>
      <c r="J719" s="72" t="s">
        <v>2234</v>
      </c>
      <c r="K719" s="74">
        <v>10</v>
      </c>
      <c r="L719" s="75">
        <v>2</v>
      </c>
      <c r="M719" s="76">
        <v>2</v>
      </c>
      <c r="N719" s="72" t="s">
        <v>2237</v>
      </c>
      <c r="O719" s="72" t="s">
        <v>72</v>
      </c>
      <c r="P719" s="74">
        <v>108891108</v>
      </c>
      <c r="Q719" s="75">
        <v>1280</v>
      </c>
      <c r="R719" s="77">
        <v>44197</v>
      </c>
      <c r="S719" s="78">
        <v>12</v>
      </c>
      <c r="T719" s="71"/>
      <c r="U719" s="79">
        <v>1280</v>
      </c>
      <c r="V719" s="80">
        <v>1280</v>
      </c>
      <c r="W719" s="102" t="s">
        <v>2238</v>
      </c>
      <c r="X719" s="81">
        <f t="shared" si="68"/>
        <v>1</v>
      </c>
      <c r="Y719" s="74">
        <v>0</v>
      </c>
      <c r="Z719" s="74">
        <v>8360667862</v>
      </c>
      <c r="AA719" s="74">
        <v>108891108</v>
      </c>
      <c r="AB719" s="74">
        <v>0</v>
      </c>
      <c r="AC719" s="74">
        <v>0</v>
      </c>
      <c r="AD719" s="74">
        <v>108891108</v>
      </c>
      <c r="AE719" s="113">
        <v>104091108</v>
      </c>
      <c r="AF719" s="81">
        <f t="shared" si="69"/>
        <v>0.95591926569431174</v>
      </c>
      <c r="AG719" s="82">
        <v>0</v>
      </c>
      <c r="AH719" s="82">
        <v>0</v>
      </c>
      <c r="AI719" s="82">
        <v>0</v>
      </c>
      <c r="AJ719" s="83">
        <f t="shared" si="67"/>
        <v>104091108</v>
      </c>
      <c r="AK719" s="81">
        <f t="shared" si="70"/>
        <v>0.95591926569431174</v>
      </c>
      <c r="AL719" s="84"/>
      <c r="AM719" s="85"/>
    </row>
    <row r="720" spans="1:39" ht="12.75" customHeight="1" x14ac:dyDescent="0.3">
      <c r="A720" s="71" t="s">
        <v>2170</v>
      </c>
      <c r="B720" s="72" t="s">
        <v>2171</v>
      </c>
      <c r="C720" s="72" t="s">
        <v>137</v>
      </c>
      <c r="D720" s="73" t="str">
        <f t="shared" si="65"/>
        <v>19</v>
      </c>
      <c r="E720" s="73" t="str">
        <f t="shared" si="66"/>
        <v>1901</v>
      </c>
      <c r="F720" s="72" t="s">
        <v>2197</v>
      </c>
      <c r="G720" s="72" t="s">
        <v>2232</v>
      </c>
      <c r="H720" s="72">
        <v>31</v>
      </c>
      <c r="I720" s="72" t="s">
        <v>2233</v>
      </c>
      <c r="J720" s="72" t="s">
        <v>2234</v>
      </c>
      <c r="K720" s="74">
        <v>10</v>
      </c>
      <c r="L720" s="75">
        <v>2</v>
      </c>
      <c r="M720" s="76">
        <v>2</v>
      </c>
      <c r="N720" s="72" t="s">
        <v>2239</v>
      </c>
      <c r="O720" s="72" t="s">
        <v>72</v>
      </c>
      <c r="P720" s="74">
        <v>1307218304</v>
      </c>
      <c r="Q720" s="75">
        <v>459</v>
      </c>
      <c r="R720" s="77">
        <v>44197</v>
      </c>
      <c r="S720" s="78">
        <v>12</v>
      </c>
      <c r="T720" s="71"/>
      <c r="U720" s="79">
        <v>459</v>
      </c>
      <c r="V720" s="80">
        <v>400</v>
      </c>
      <c r="W720" s="80" t="s">
        <v>2240</v>
      </c>
      <c r="X720" s="81">
        <f t="shared" si="68"/>
        <v>0.8714596949891068</v>
      </c>
      <c r="Y720" s="74">
        <v>0</v>
      </c>
      <c r="Z720" s="74">
        <v>8360667862</v>
      </c>
      <c r="AA720" s="74">
        <v>1307218304</v>
      </c>
      <c r="AB720" s="74">
        <v>0</v>
      </c>
      <c r="AC720" s="74">
        <v>0</v>
      </c>
      <c r="AD720" s="74">
        <v>1307218304</v>
      </c>
      <c r="AE720" s="113">
        <v>1161819857</v>
      </c>
      <c r="AF720" s="81">
        <f t="shared" si="69"/>
        <v>0.88877263533176476</v>
      </c>
      <c r="AG720" s="82">
        <v>0</v>
      </c>
      <c r="AH720" s="82">
        <v>0</v>
      </c>
      <c r="AI720" s="82">
        <v>0</v>
      </c>
      <c r="AJ720" s="83">
        <f t="shared" si="67"/>
        <v>1161819857</v>
      </c>
      <c r="AK720" s="81">
        <f t="shared" si="70"/>
        <v>0.88877263533176476</v>
      </c>
      <c r="AL720" s="84"/>
      <c r="AM720" s="85"/>
    </row>
    <row r="721" spans="1:39" ht="12.75" customHeight="1" x14ac:dyDescent="0.3">
      <c r="A721" s="71" t="s">
        <v>2170</v>
      </c>
      <c r="B721" s="72" t="s">
        <v>2171</v>
      </c>
      <c r="C721" s="72" t="s">
        <v>137</v>
      </c>
      <c r="D721" s="73" t="str">
        <f t="shared" si="65"/>
        <v>19</v>
      </c>
      <c r="E721" s="73" t="str">
        <f t="shared" si="66"/>
        <v>1901</v>
      </c>
      <c r="F721" s="72" t="s">
        <v>2197</v>
      </c>
      <c r="G721" s="72" t="s">
        <v>2232</v>
      </c>
      <c r="H721" s="72">
        <v>31</v>
      </c>
      <c r="I721" s="72" t="s">
        <v>2233</v>
      </c>
      <c r="J721" s="72" t="s">
        <v>2234</v>
      </c>
      <c r="K721" s="74">
        <v>10</v>
      </c>
      <c r="L721" s="75">
        <v>2</v>
      </c>
      <c r="M721" s="76">
        <v>2</v>
      </c>
      <c r="N721" s="72" t="s">
        <v>2241</v>
      </c>
      <c r="O721" s="72" t="s">
        <v>236</v>
      </c>
      <c r="P721" s="74">
        <v>5758739859</v>
      </c>
      <c r="Q721" s="75">
        <v>100</v>
      </c>
      <c r="R721" s="77">
        <v>44197</v>
      </c>
      <c r="S721" s="78">
        <v>12</v>
      </c>
      <c r="T721" s="71"/>
      <c r="U721" s="79">
        <v>100</v>
      </c>
      <c r="V721" s="80">
        <v>100</v>
      </c>
      <c r="W721" s="80" t="s">
        <v>2242</v>
      </c>
      <c r="X721" s="81">
        <f t="shared" si="68"/>
        <v>1</v>
      </c>
      <c r="Y721" s="74">
        <v>0</v>
      </c>
      <c r="Z721" s="74">
        <v>8360667862</v>
      </c>
      <c r="AA721" s="74">
        <v>5758739859</v>
      </c>
      <c r="AB721" s="74">
        <v>0</v>
      </c>
      <c r="AC721" s="74">
        <v>0</v>
      </c>
      <c r="AD721" s="74">
        <v>5758739859</v>
      </c>
      <c r="AE721" s="113">
        <v>4874367408</v>
      </c>
      <c r="AF721" s="81">
        <f t="shared" si="69"/>
        <v>0.84642951884380302</v>
      </c>
      <c r="AG721" s="82">
        <v>0</v>
      </c>
      <c r="AH721" s="82">
        <v>0</v>
      </c>
      <c r="AI721" s="82">
        <v>0</v>
      </c>
      <c r="AJ721" s="83">
        <f t="shared" si="67"/>
        <v>4874367408</v>
      </c>
      <c r="AK721" s="81">
        <f t="shared" si="70"/>
        <v>0.84642951884380302</v>
      </c>
      <c r="AL721" s="84"/>
      <c r="AM721" s="85"/>
    </row>
    <row r="722" spans="1:39" ht="12.75" customHeight="1" x14ac:dyDescent="0.3">
      <c r="A722" s="71" t="s">
        <v>2170</v>
      </c>
      <c r="B722" s="72" t="s">
        <v>2171</v>
      </c>
      <c r="C722" s="72" t="s">
        <v>137</v>
      </c>
      <c r="D722" s="73" t="str">
        <f t="shared" si="65"/>
        <v>19</v>
      </c>
      <c r="E722" s="73" t="str">
        <f t="shared" si="66"/>
        <v>1901</v>
      </c>
      <c r="F722" s="72" t="s">
        <v>2197</v>
      </c>
      <c r="G722" s="72" t="s">
        <v>2232</v>
      </c>
      <c r="H722" s="72">
        <v>31</v>
      </c>
      <c r="I722" s="72" t="s">
        <v>2233</v>
      </c>
      <c r="J722" s="72" t="s">
        <v>2234</v>
      </c>
      <c r="K722" s="74">
        <v>10</v>
      </c>
      <c r="L722" s="75">
        <v>2</v>
      </c>
      <c r="M722" s="76">
        <v>2</v>
      </c>
      <c r="N722" s="72" t="s">
        <v>2243</v>
      </c>
      <c r="O722" s="72" t="s">
        <v>236</v>
      </c>
      <c r="P722" s="74">
        <v>724540470</v>
      </c>
      <c r="Q722" s="75">
        <v>100</v>
      </c>
      <c r="R722" s="77">
        <v>44197</v>
      </c>
      <c r="S722" s="78">
        <v>12</v>
      </c>
      <c r="T722" s="71"/>
      <c r="U722" s="79">
        <v>100</v>
      </c>
      <c r="V722" s="80">
        <v>100</v>
      </c>
      <c r="W722" s="102" t="s">
        <v>2244</v>
      </c>
      <c r="X722" s="81">
        <f t="shared" si="68"/>
        <v>1</v>
      </c>
      <c r="Y722" s="74">
        <v>0</v>
      </c>
      <c r="Z722" s="74">
        <v>8360667862</v>
      </c>
      <c r="AA722" s="74">
        <v>724540470</v>
      </c>
      <c r="AB722" s="74">
        <v>0</v>
      </c>
      <c r="AC722" s="74">
        <v>0</v>
      </c>
      <c r="AD722" s="74">
        <v>724540470</v>
      </c>
      <c r="AE722" s="113">
        <v>705503999</v>
      </c>
      <c r="AF722" s="81">
        <f t="shared" si="69"/>
        <v>0.97372614534561475</v>
      </c>
      <c r="AG722" s="82">
        <v>0</v>
      </c>
      <c r="AH722" s="82">
        <v>0</v>
      </c>
      <c r="AI722" s="82">
        <v>0</v>
      </c>
      <c r="AJ722" s="83">
        <f t="shared" si="67"/>
        <v>705503999</v>
      </c>
      <c r="AK722" s="81">
        <f t="shared" si="70"/>
        <v>0.97372614534561475</v>
      </c>
      <c r="AL722" s="84"/>
      <c r="AM722" s="85"/>
    </row>
    <row r="723" spans="1:39" ht="12.75" customHeight="1" x14ac:dyDescent="0.3">
      <c r="A723" s="71" t="s">
        <v>2170</v>
      </c>
      <c r="B723" s="72" t="s">
        <v>2171</v>
      </c>
      <c r="C723" s="72" t="s">
        <v>137</v>
      </c>
      <c r="D723" s="73" t="str">
        <f t="shared" si="65"/>
        <v>19</v>
      </c>
      <c r="E723" s="73" t="str">
        <f t="shared" si="66"/>
        <v>1901</v>
      </c>
      <c r="F723" s="72" t="s">
        <v>2245</v>
      </c>
      <c r="G723" s="72" t="s">
        <v>2246</v>
      </c>
      <c r="H723" s="72">
        <v>64</v>
      </c>
      <c r="I723" s="72" t="s">
        <v>2247</v>
      </c>
      <c r="J723" s="72" t="s">
        <v>2248</v>
      </c>
      <c r="K723" s="74">
        <v>14</v>
      </c>
      <c r="L723" s="75">
        <v>6</v>
      </c>
      <c r="M723" s="76">
        <v>10</v>
      </c>
      <c r="N723" s="72" t="s">
        <v>2249</v>
      </c>
      <c r="O723" s="72" t="s">
        <v>72</v>
      </c>
      <c r="P723" s="74">
        <v>41336457</v>
      </c>
      <c r="Q723" s="75">
        <v>3</v>
      </c>
      <c r="R723" s="77">
        <v>44197</v>
      </c>
      <c r="S723" s="78">
        <v>12</v>
      </c>
      <c r="T723" s="71"/>
      <c r="U723" s="79">
        <v>3</v>
      </c>
      <c r="V723" s="80">
        <v>3</v>
      </c>
      <c r="W723" s="80" t="s">
        <v>2250</v>
      </c>
      <c r="X723" s="81">
        <f t="shared" si="68"/>
        <v>1</v>
      </c>
      <c r="Y723" s="74">
        <v>0</v>
      </c>
      <c r="Z723" s="74">
        <v>705897143</v>
      </c>
      <c r="AA723" s="74">
        <v>41336457</v>
      </c>
      <c r="AB723" s="74">
        <v>0</v>
      </c>
      <c r="AC723" s="74">
        <v>0</v>
      </c>
      <c r="AD723" s="74">
        <v>41336457</v>
      </c>
      <c r="AE723" s="113">
        <v>40061705</v>
      </c>
      <c r="AF723" s="81">
        <f t="shared" si="69"/>
        <v>0.96916155634722156</v>
      </c>
      <c r="AG723" s="82">
        <v>0</v>
      </c>
      <c r="AH723" s="82">
        <v>0</v>
      </c>
      <c r="AI723" s="82">
        <v>0</v>
      </c>
      <c r="AJ723" s="83">
        <f t="shared" si="67"/>
        <v>40061705</v>
      </c>
      <c r="AK723" s="81">
        <f t="shared" si="70"/>
        <v>0.96916155634722156</v>
      </c>
      <c r="AL723" s="84"/>
      <c r="AM723" s="85"/>
    </row>
    <row r="724" spans="1:39" ht="12.75" customHeight="1" x14ac:dyDescent="0.3">
      <c r="A724" s="71" t="s">
        <v>2170</v>
      </c>
      <c r="B724" s="72" t="s">
        <v>2171</v>
      </c>
      <c r="C724" s="72" t="s">
        <v>137</v>
      </c>
      <c r="D724" s="73" t="str">
        <f t="shared" si="65"/>
        <v>19</v>
      </c>
      <c r="E724" s="73" t="str">
        <f t="shared" si="66"/>
        <v>1901</v>
      </c>
      <c r="F724" s="72" t="s">
        <v>2245</v>
      </c>
      <c r="G724" s="72" t="s">
        <v>2246</v>
      </c>
      <c r="H724" s="72">
        <v>64</v>
      </c>
      <c r="I724" s="72" t="s">
        <v>2247</v>
      </c>
      <c r="J724" s="72" t="s">
        <v>2248</v>
      </c>
      <c r="K724" s="74">
        <v>14</v>
      </c>
      <c r="L724" s="75">
        <v>6</v>
      </c>
      <c r="M724" s="76">
        <v>10</v>
      </c>
      <c r="N724" s="72" t="s">
        <v>2251</v>
      </c>
      <c r="O724" s="72" t="s">
        <v>72</v>
      </c>
      <c r="P724" s="74">
        <v>52620415</v>
      </c>
      <c r="Q724" s="75">
        <v>4</v>
      </c>
      <c r="R724" s="77">
        <v>44197</v>
      </c>
      <c r="S724" s="78">
        <v>12</v>
      </c>
      <c r="T724" s="71"/>
      <c r="U724" s="79">
        <v>4</v>
      </c>
      <c r="V724" s="80">
        <v>4</v>
      </c>
      <c r="W724" s="80" t="s">
        <v>2252</v>
      </c>
      <c r="X724" s="81">
        <f t="shared" si="68"/>
        <v>1</v>
      </c>
      <c r="Y724" s="74">
        <v>0</v>
      </c>
      <c r="Z724" s="74">
        <v>705897143</v>
      </c>
      <c r="AA724" s="74">
        <v>52620415</v>
      </c>
      <c r="AB724" s="74">
        <v>0</v>
      </c>
      <c r="AC724" s="74">
        <v>0</v>
      </c>
      <c r="AD724" s="74">
        <v>52620415</v>
      </c>
      <c r="AE724" s="113">
        <v>50987701</v>
      </c>
      <c r="AF724" s="81">
        <f t="shared" si="69"/>
        <v>0.96897185246448547</v>
      </c>
      <c r="AG724" s="82">
        <v>0</v>
      </c>
      <c r="AH724" s="82">
        <v>0</v>
      </c>
      <c r="AI724" s="82">
        <v>0</v>
      </c>
      <c r="AJ724" s="83">
        <f t="shared" si="67"/>
        <v>50987701</v>
      </c>
      <c r="AK724" s="81">
        <f t="shared" si="70"/>
        <v>0.96897185246448547</v>
      </c>
      <c r="AL724" s="84"/>
      <c r="AM724" s="85"/>
    </row>
    <row r="725" spans="1:39" ht="12.75" customHeight="1" x14ac:dyDescent="0.3">
      <c r="A725" s="71" t="s">
        <v>2170</v>
      </c>
      <c r="B725" s="72" t="s">
        <v>2171</v>
      </c>
      <c r="C725" s="72" t="s">
        <v>137</v>
      </c>
      <c r="D725" s="73" t="str">
        <f t="shared" si="65"/>
        <v>19</v>
      </c>
      <c r="E725" s="73" t="str">
        <f t="shared" si="66"/>
        <v>1901</v>
      </c>
      <c r="F725" s="72" t="s">
        <v>2245</v>
      </c>
      <c r="G725" s="72" t="s">
        <v>2246</v>
      </c>
      <c r="H725" s="72">
        <v>64</v>
      </c>
      <c r="I725" s="72" t="s">
        <v>2247</v>
      </c>
      <c r="J725" s="72" t="s">
        <v>2248</v>
      </c>
      <c r="K725" s="74">
        <v>14</v>
      </c>
      <c r="L725" s="75">
        <v>6</v>
      </c>
      <c r="M725" s="76">
        <v>10</v>
      </c>
      <c r="N725" s="72" t="s">
        <v>2253</v>
      </c>
      <c r="O725" s="72" t="s">
        <v>72</v>
      </c>
      <c r="P725" s="74">
        <v>40608062</v>
      </c>
      <c r="Q725" s="75">
        <v>10</v>
      </c>
      <c r="R725" s="77">
        <v>44197</v>
      </c>
      <c r="S725" s="78">
        <v>12</v>
      </c>
      <c r="T725" s="71"/>
      <c r="U725" s="79">
        <v>10</v>
      </c>
      <c r="V725" s="80">
        <v>10</v>
      </c>
      <c r="W725" s="102" t="s">
        <v>2254</v>
      </c>
      <c r="X725" s="81">
        <f t="shared" si="68"/>
        <v>1</v>
      </c>
      <c r="Y725" s="74">
        <v>0</v>
      </c>
      <c r="Z725" s="74">
        <v>705897143</v>
      </c>
      <c r="AA725" s="74">
        <v>40608062</v>
      </c>
      <c r="AB725" s="74">
        <v>0</v>
      </c>
      <c r="AC725" s="74">
        <v>0</v>
      </c>
      <c r="AD725" s="74">
        <v>40608062</v>
      </c>
      <c r="AE725" s="113">
        <v>40061765</v>
      </c>
      <c r="AF725" s="81">
        <f t="shared" si="69"/>
        <v>0.98654708023249171</v>
      </c>
      <c r="AG725" s="82">
        <v>0</v>
      </c>
      <c r="AH725" s="82">
        <v>0</v>
      </c>
      <c r="AI725" s="82">
        <v>0</v>
      </c>
      <c r="AJ725" s="83">
        <f t="shared" si="67"/>
        <v>40061765</v>
      </c>
      <c r="AK725" s="81">
        <f t="shared" si="70"/>
        <v>0.98654708023249171</v>
      </c>
      <c r="AL725" s="84"/>
      <c r="AM725" s="85"/>
    </row>
    <row r="726" spans="1:39" ht="12.75" customHeight="1" x14ac:dyDescent="0.3">
      <c r="A726" s="71" t="s">
        <v>2170</v>
      </c>
      <c r="B726" s="72" t="s">
        <v>2171</v>
      </c>
      <c r="C726" s="72" t="s">
        <v>137</v>
      </c>
      <c r="D726" s="73" t="str">
        <f t="shared" si="65"/>
        <v>19</v>
      </c>
      <c r="E726" s="73" t="str">
        <f t="shared" si="66"/>
        <v>1901</v>
      </c>
      <c r="F726" s="72" t="s">
        <v>2245</v>
      </c>
      <c r="G726" s="72" t="s">
        <v>2246</v>
      </c>
      <c r="H726" s="72">
        <v>64</v>
      </c>
      <c r="I726" s="72" t="s">
        <v>2247</v>
      </c>
      <c r="J726" s="72" t="s">
        <v>2248</v>
      </c>
      <c r="K726" s="74">
        <v>14</v>
      </c>
      <c r="L726" s="75">
        <v>6</v>
      </c>
      <c r="M726" s="76">
        <v>10</v>
      </c>
      <c r="N726" s="72" t="s">
        <v>2255</v>
      </c>
      <c r="O726" s="72" t="s">
        <v>72</v>
      </c>
      <c r="P726" s="74">
        <v>329813652</v>
      </c>
      <c r="Q726" s="75">
        <v>17</v>
      </c>
      <c r="R726" s="77">
        <v>44197</v>
      </c>
      <c r="S726" s="78">
        <v>12</v>
      </c>
      <c r="T726" s="71"/>
      <c r="U726" s="79">
        <v>17</v>
      </c>
      <c r="V726" s="80">
        <v>15</v>
      </c>
      <c r="W726" s="80" t="s">
        <v>2256</v>
      </c>
      <c r="X726" s="81">
        <f t="shared" si="68"/>
        <v>0.88235294117647056</v>
      </c>
      <c r="Y726" s="74">
        <v>0</v>
      </c>
      <c r="Z726" s="74">
        <v>705897143</v>
      </c>
      <c r="AA726" s="74">
        <v>329813652</v>
      </c>
      <c r="AB726" s="74">
        <v>0</v>
      </c>
      <c r="AC726" s="74">
        <v>0</v>
      </c>
      <c r="AD726" s="74">
        <v>329813652</v>
      </c>
      <c r="AE726" s="113">
        <v>169355559</v>
      </c>
      <c r="AF726" s="81">
        <f t="shared" si="69"/>
        <v>0.51348862599538481</v>
      </c>
      <c r="AG726" s="82">
        <v>0</v>
      </c>
      <c r="AH726" s="82">
        <v>0</v>
      </c>
      <c r="AI726" s="82">
        <v>0</v>
      </c>
      <c r="AJ726" s="83">
        <f t="shared" si="67"/>
        <v>169355559</v>
      </c>
      <c r="AK726" s="81">
        <f t="shared" si="70"/>
        <v>0.51348862599538481</v>
      </c>
      <c r="AL726" s="84"/>
      <c r="AM726" s="85"/>
    </row>
    <row r="727" spans="1:39" ht="12.75" customHeight="1" x14ac:dyDescent="0.3">
      <c r="A727" s="71" t="s">
        <v>2170</v>
      </c>
      <c r="B727" s="72" t="s">
        <v>2171</v>
      </c>
      <c r="C727" s="72" t="s">
        <v>137</v>
      </c>
      <c r="D727" s="73" t="str">
        <f t="shared" si="65"/>
        <v>19</v>
      </c>
      <c r="E727" s="73" t="str">
        <f t="shared" si="66"/>
        <v>1901</v>
      </c>
      <c r="F727" s="72" t="s">
        <v>2245</v>
      </c>
      <c r="G727" s="72" t="s">
        <v>2246</v>
      </c>
      <c r="H727" s="72">
        <v>64</v>
      </c>
      <c r="I727" s="72" t="s">
        <v>2247</v>
      </c>
      <c r="J727" s="72" t="s">
        <v>2248</v>
      </c>
      <c r="K727" s="74">
        <v>14</v>
      </c>
      <c r="L727" s="75">
        <v>6</v>
      </c>
      <c r="M727" s="76">
        <v>10</v>
      </c>
      <c r="N727" s="72" t="s">
        <v>2257</v>
      </c>
      <c r="O727" s="72" t="s">
        <v>72</v>
      </c>
      <c r="P727" s="74">
        <v>200000000</v>
      </c>
      <c r="Q727" s="75">
        <v>8</v>
      </c>
      <c r="R727" s="77">
        <v>44197</v>
      </c>
      <c r="S727" s="78">
        <v>12</v>
      </c>
      <c r="T727" s="71"/>
      <c r="U727" s="79">
        <v>8</v>
      </c>
      <c r="V727" s="80">
        <v>10</v>
      </c>
      <c r="W727" s="80" t="s">
        <v>2258</v>
      </c>
      <c r="X727" s="81">
        <f t="shared" si="68"/>
        <v>1.25</v>
      </c>
      <c r="Y727" s="74">
        <v>0</v>
      </c>
      <c r="Z727" s="74">
        <v>705897143</v>
      </c>
      <c r="AA727" s="74">
        <v>200000000</v>
      </c>
      <c r="AB727" s="74">
        <v>0</v>
      </c>
      <c r="AC727" s="74">
        <v>0</v>
      </c>
      <c r="AD727" s="74">
        <v>200000000</v>
      </c>
      <c r="AE727" s="113">
        <v>200000000</v>
      </c>
      <c r="AF727" s="81">
        <f t="shared" si="69"/>
        <v>1</v>
      </c>
      <c r="AG727" s="82">
        <v>0</v>
      </c>
      <c r="AH727" s="82">
        <v>0</v>
      </c>
      <c r="AI727" s="82">
        <v>0</v>
      </c>
      <c r="AJ727" s="83">
        <f t="shared" si="67"/>
        <v>200000000</v>
      </c>
      <c r="AK727" s="81">
        <f t="shared" si="70"/>
        <v>1</v>
      </c>
      <c r="AL727" s="84"/>
      <c r="AM727" s="85"/>
    </row>
    <row r="728" spans="1:39" ht="12.75" customHeight="1" x14ac:dyDescent="0.3">
      <c r="A728" s="71" t="s">
        <v>2170</v>
      </c>
      <c r="B728" s="72" t="s">
        <v>2171</v>
      </c>
      <c r="C728" s="72" t="s">
        <v>137</v>
      </c>
      <c r="D728" s="73" t="str">
        <f t="shared" si="65"/>
        <v>19</v>
      </c>
      <c r="E728" s="73" t="str">
        <f t="shared" si="66"/>
        <v>1901</v>
      </c>
      <c r="F728" s="72" t="s">
        <v>2245</v>
      </c>
      <c r="G728" s="72" t="s">
        <v>2246</v>
      </c>
      <c r="H728" s="72">
        <v>64</v>
      </c>
      <c r="I728" s="72" t="s">
        <v>2247</v>
      </c>
      <c r="J728" s="72" t="s">
        <v>2248</v>
      </c>
      <c r="K728" s="74">
        <v>14</v>
      </c>
      <c r="L728" s="75">
        <v>6</v>
      </c>
      <c r="M728" s="76">
        <v>10</v>
      </c>
      <c r="N728" s="72" t="s">
        <v>2259</v>
      </c>
      <c r="O728" s="72" t="s">
        <v>72</v>
      </c>
      <c r="P728" s="74">
        <v>41518557</v>
      </c>
      <c r="Q728" s="75">
        <v>10</v>
      </c>
      <c r="R728" s="77">
        <v>44197</v>
      </c>
      <c r="S728" s="78">
        <v>12</v>
      </c>
      <c r="T728" s="71"/>
      <c r="U728" s="79">
        <v>10</v>
      </c>
      <c r="V728" s="80">
        <v>10</v>
      </c>
      <c r="W728" s="102" t="s">
        <v>2260</v>
      </c>
      <c r="X728" s="81">
        <f t="shared" si="68"/>
        <v>1</v>
      </c>
      <c r="Y728" s="74">
        <v>0</v>
      </c>
      <c r="Z728" s="74">
        <v>705897143</v>
      </c>
      <c r="AA728" s="74">
        <v>41518557</v>
      </c>
      <c r="AB728" s="74">
        <v>0</v>
      </c>
      <c r="AC728" s="74">
        <v>0</v>
      </c>
      <c r="AD728" s="74">
        <v>41518557</v>
      </c>
      <c r="AE728" s="113">
        <v>40972260</v>
      </c>
      <c r="AF728" s="81">
        <f t="shared" si="69"/>
        <v>0.98684210050941801</v>
      </c>
      <c r="AG728" s="82">
        <v>0</v>
      </c>
      <c r="AH728" s="82">
        <v>0</v>
      </c>
      <c r="AI728" s="82">
        <v>0</v>
      </c>
      <c r="AJ728" s="83">
        <f t="shared" si="67"/>
        <v>40972260</v>
      </c>
      <c r="AK728" s="81">
        <f t="shared" si="70"/>
        <v>0.98684210050941801</v>
      </c>
      <c r="AL728" s="84"/>
      <c r="AM728" s="85"/>
    </row>
    <row r="729" spans="1:39" ht="12.75" customHeight="1" x14ac:dyDescent="0.3">
      <c r="A729" s="71" t="s">
        <v>2170</v>
      </c>
      <c r="B729" s="72" t="s">
        <v>2171</v>
      </c>
      <c r="C729" s="72" t="s">
        <v>137</v>
      </c>
      <c r="D729" s="73" t="str">
        <f t="shared" si="65"/>
        <v>19</v>
      </c>
      <c r="E729" s="73" t="str">
        <f t="shared" si="66"/>
        <v>1901</v>
      </c>
      <c r="F729" s="72" t="s">
        <v>2245</v>
      </c>
      <c r="G729" s="72" t="s">
        <v>2261</v>
      </c>
      <c r="H729" s="72">
        <v>65</v>
      </c>
      <c r="I729" s="72" t="s">
        <v>2262</v>
      </c>
      <c r="J729" s="72" t="s">
        <v>2263</v>
      </c>
      <c r="K729" s="74">
        <v>60</v>
      </c>
      <c r="L729" s="75">
        <v>30</v>
      </c>
      <c r="M729" s="76">
        <v>30</v>
      </c>
      <c r="N729" s="72" t="s">
        <v>2264</v>
      </c>
      <c r="O729" s="72" t="s">
        <v>72</v>
      </c>
      <c r="P729" s="74">
        <v>41882755</v>
      </c>
      <c r="Q729" s="75">
        <v>25</v>
      </c>
      <c r="R729" s="77">
        <v>44197</v>
      </c>
      <c r="S729" s="78">
        <v>12</v>
      </c>
      <c r="T729" s="71"/>
      <c r="U729" s="79">
        <v>25</v>
      </c>
      <c r="V729" s="80">
        <v>30</v>
      </c>
      <c r="W729" s="80" t="s">
        <v>2265</v>
      </c>
      <c r="X729" s="81">
        <f t="shared" si="68"/>
        <v>1.2</v>
      </c>
      <c r="Y729" s="74">
        <v>0</v>
      </c>
      <c r="Z729" s="74">
        <v>365238923</v>
      </c>
      <c r="AA729" s="74">
        <v>41882755</v>
      </c>
      <c r="AB729" s="74">
        <v>0</v>
      </c>
      <c r="AC729" s="74">
        <v>0</v>
      </c>
      <c r="AD729" s="74">
        <v>41882755</v>
      </c>
      <c r="AE729" s="113">
        <v>36237687</v>
      </c>
      <c r="AF729" s="81">
        <f t="shared" si="69"/>
        <v>0.86521736690912521</v>
      </c>
      <c r="AG729" s="82">
        <v>0</v>
      </c>
      <c r="AH729" s="82">
        <v>0</v>
      </c>
      <c r="AI729" s="82">
        <v>0</v>
      </c>
      <c r="AJ729" s="83">
        <f t="shared" si="67"/>
        <v>36237687</v>
      </c>
      <c r="AK729" s="81">
        <f t="shared" si="70"/>
        <v>0.86521736690912521</v>
      </c>
      <c r="AL729" s="84"/>
      <c r="AM729" s="85"/>
    </row>
    <row r="730" spans="1:39" ht="12.75" customHeight="1" x14ac:dyDescent="0.3">
      <c r="A730" s="71" t="s">
        <v>2170</v>
      </c>
      <c r="B730" s="72" t="s">
        <v>2171</v>
      </c>
      <c r="C730" s="72" t="s">
        <v>137</v>
      </c>
      <c r="D730" s="73" t="str">
        <f t="shared" si="65"/>
        <v>19</v>
      </c>
      <c r="E730" s="73" t="str">
        <f t="shared" si="66"/>
        <v>1901</v>
      </c>
      <c r="F730" s="72" t="s">
        <v>2245</v>
      </c>
      <c r="G730" s="72" t="s">
        <v>2261</v>
      </c>
      <c r="H730" s="72">
        <v>65</v>
      </c>
      <c r="I730" s="72" t="s">
        <v>2262</v>
      </c>
      <c r="J730" s="72" t="s">
        <v>2263</v>
      </c>
      <c r="K730" s="74">
        <v>60</v>
      </c>
      <c r="L730" s="75">
        <v>30</v>
      </c>
      <c r="M730" s="76">
        <v>30</v>
      </c>
      <c r="N730" s="72" t="s">
        <v>2266</v>
      </c>
      <c r="O730" s="72" t="s">
        <v>72</v>
      </c>
      <c r="P730" s="74">
        <v>323356168</v>
      </c>
      <c r="Q730" s="75">
        <v>15</v>
      </c>
      <c r="R730" s="77">
        <v>44197</v>
      </c>
      <c r="S730" s="78">
        <v>12</v>
      </c>
      <c r="T730" s="71"/>
      <c r="U730" s="79">
        <v>15</v>
      </c>
      <c r="V730" s="80">
        <v>30</v>
      </c>
      <c r="W730" s="80" t="s">
        <v>2265</v>
      </c>
      <c r="X730" s="81">
        <f t="shared" si="68"/>
        <v>2</v>
      </c>
      <c r="Y730" s="74">
        <v>0</v>
      </c>
      <c r="Z730" s="74">
        <v>365238923</v>
      </c>
      <c r="AA730" s="74">
        <v>323356168</v>
      </c>
      <c r="AB730" s="74">
        <v>0</v>
      </c>
      <c r="AC730" s="74">
        <v>0</v>
      </c>
      <c r="AD730" s="74">
        <v>323356168</v>
      </c>
      <c r="AE730" s="113">
        <v>323356168</v>
      </c>
      <c r="AF730" s="81">
        <f t="shared" si="69"/>
        <v>1</v>
      </c>
      <c r="AG730" s="82">
        <v>0</v>
      </c>
      <c r="AH730" s="82">
        <v>0</v>
      </c>
      <c r="AI730" s="82">
        <v>0</v>
      </c>
      <c r="AJ730" s="83">
        <f t="shared" si="67"/>
        <v>323356168</v>
      </c>
      <c r="AK730" s="81">
        <f t="shared" si="70"/>
        <v>1</v>
      </c>
      <c r="AL730" s="84"/>
      <c r="AM730" s="85"/>
    </row>
    <row r="731" spans="1:39" ht="12.75" customHeight="1" x14ac:dyDescent="0.3">
      <c r="A731" s="71" t="s">
        <v>2170</v>
      </c>
      <c r="B731" s="72" t="s">
        <v>2171</v>
      </c>
      <c r="C731" s="72" t="s">
        <v>137</v>
      </c>
      <c r="D731" s="73" t="str">
        <f t="shared" si="65"/>
        <v>19</v>
      </c>
      <c r="E731" s="73" t="str">
        <f t="shared" si="66"/>
        <v>1901</v>
      </c>
      <c r="F731" s="72" t="s">
        <v>2267</v>
      </c>
      <c r="G731" s="72" t="s">
        <v>2268</v>
      </c>
      <c r="H731" s="72">
        <v>66</v>
      </c>
      <c r="I731" s="72" t="s">
        <v>2269</v>
      </c>
      <c r="J731" s="72" t="s">
        <v>2270</v>
      </c>
      <c r="K731" s="74">
        <v>80</v>
      </c>
      <c r="L731" s="75">
        <v>30</v>
      </c>
      <c r="M731" s="76">
        <v>30</v>
      </c>
      <c r="N731" s="72" t="s">
        <v>2271</v>
      </c>
      <c r="O731" s="72" t="s">
        <v>72</v>
      </c>
      <c r="P731" s="74">
        <v>449303869</v>
      </c>
      <c r="Q731" s="75">
        <v>1</v>
      </c>
      <c r="R731" s="77">
        <v>44197</v>
      </c>
      <c r="S731" s="78">
        <v>12</v>
      </c>
      <c r="T731" s="71"/>
      <c r="U731" s="79">
        <v>1</v>
      </c>
      <c r="V731" s="80">
        <v>1</v>
      </c>
      <c r="W731" s="80" t="s">
        <v>2272</v>
      </c>
      <c r="X731" s="81">
        <f t="shared" si="68"/>
        <v>1</v>
      </c>
      <c r="Y731" s="74">
        <v>0</v>
      </c>
      <c r="Z731" s="74">
        <v>496234540</v>
      </c>
      <c r="AA731" s="74">
        <v>449303869</v>
      </c>
      <c r="AB731" s="74">
        <v>0</v>
      </c>
      <c r="AC731" s="74">
        <v>0</v>
      </c>
      <c r="AD731" s="74">
        <v>449303869</v>
      </c>
      <c r="AE731" s="113">
        <v>0</v>
      </c>
      <c r="AF731" s="81">
        <f t="shared" si="69"/>
        <v>0</v>
      </c>
      <c r="AG731" s="82">
        <v>0</v>
      </c>
      <c r="AH731" s="82">
        <v>0</v>
      </c>
      <c r="AI731" s="82">
        <v>0</v>
      </c>
      <c r="AJ731" s="83">
        <f t="shared" si="67"/>
        <v>0</v>
      </c>
      <c r="AK731" s="81">
        <f t="shared" si="70"/>
        <v>0</v>
      </c>
      <c r="AL731" s="84"/>
      <c r="AM731" s="85"/>
    </row>
    <row r="732" spans="1:39" ht="12.75" customHeight="1" x14ac:dyDescent="0.3">
      <c r="A732" s="71" t="s">
        <v>2170</v>
      </c>
      <c r="B732" s="72" t="s">
        <v>2171</v>
      </c>
      <c r="C732" s="72" t="s">
        <v>137</v>
      </c>
      <c r="D732" s="73" t="str">
        <f t="shared" si="65"/>
        <v>19</v>
      </c>
      <c r="E732" s="73" t="str">
        <f t="shared" si="66"/>
        <v>1901</v>
      </c>
      <c r="F732" s="72" t="s">
        <v>2267</v>
      </c>
      <c r="G732" s="72" t="s">
        <v>2268</v>
      </c>
      <c r="H732" s="72">
        <v>66</v>
      </c>
      <c r="I732" s="72" t="s">
        <v>2269</v>
      </c>
      <c r="J732" s="72" t="s">
        <v>2270</v>
      </c>
      <c r="K732" s="74">
        <v>80</v>
      </c>
      <c r="L732" s="75">
        <v>30</v>
      </c>
      <c r="M732" s="76">
        <v>30</v>
      </c>
      <c r="N732" s="72" t="s">
        <v>2273</v>
      </c>
      <c r="O732" s="72" t="s">
        <v>72</v>
      </c>
      <c r="P732" s="74">
        <v>46930671</v>
      </c>
      <c r="Q732" s="75">
        <v>30</v>
      </c>
      <c r="R732" s="77">
        <v>44197</v>
      </c>
      <c r="S732" s="78">
        <v>12</v>
      </c>
      <c r="T732" s="71"/>
      <c r="U732" s="79">
        <v>30</v>
      </c>
      <c r="V732" s="80">
        <v>30</v>
      </c>
      <c r="W732" s="102" t="s">
        <v>2274</v>
      </c>
      <c r="X732" s="81">
        <f t="shared" si="68"/>
        <v>1</v>
      </c>
      <c r="Y732" s="74">
        <v>0</v>
      </c>
      <c r="Z732" s="74">
        <v>496234540</v>
      </c>
      <c r="AA732" s="74">
        <v>46930671</v>
      </c>
      <c r="AB732" s="74">
        <v>0</v>
      </c>
      <c r="AC732" s="74">
        <v>0</v>
      </c>
      <c r="AD732" s="74">
        <v>46930671</v>
      </c>
      <c r="AE732" s="113">
        <v>46930671</v>
      </c>
      <c r="AF732" s="81">
        <f t="shared" si="69"/>
        <v>1</v>
      </c>
      <c r="AG732" s="82">
        <v>0</v>
      </c>
      <c r="AH732" s="82">
        <v>0</v>
      </c>
      <c r="AI732" s="82">
        <v>0</v>
      </c>
      <c r="AJ732" s="83">
        <f t="shared" si="67"/>
        <v>46930671</v>
      </c>
      <c r="AK732" s="81">
        <f t="shared" si="70"/>
        <v>1</v>
      </c>
      <c r="AL732" s="84"/>
      <c r="AM732" s="85"/>
    </row>
    <row r="733" spans="1:39" ht="12.75" customHeight="1" x14ac:dyDescent="0.3">
      <c r="A733" s="71" t="s">
        <v>2170</v>
      </c>
      <c r="B733" s="72" t="s">
        <v>2171</v>
      </c>
      <c r="C733" s="72" t="s">
        <v>137</v>
      </c>
      <c r="D733" s="73" t="str">
        <f t="shared" si="65"/>
        <v>19</v>
      </c>
      <c r="E733" s="73" t="str">
        <f t="shared" si="66"/>
        <v>1901</v>
      </c>
      <c r="F733" s="72" t="s">
        <v>2245</v>
      </c>
      <c r="G733" s="72" t="s">
        <v>2275</v>
      </c>
      <c r="H733" s="72">
        <v>67</v>
      </c>
      <c r="I733" s="72" t="s">
        <v>2276</v>
      </c>
      <c r="J733" s="72" t="s">
        <v>2277</v>
      </c>
      <c r="K733" s="74">
        <v>100</v>
      </c>
      <c r="L733" s="75">
        <v>100</v>
      </c>
      <c r="M733" s="76">
        <v>73</v>
      </c>
      <c r="N733" s="72" t="s">
        <v>2278</v>
      </c>
      <c r="O733" s="72" t="s">
        <v>72</v>
      </c>
      <c r="P733" s="74">
        <v>54629680</v>
      </c>
      <c r="Q733" s="75">
        <v>1</v>
      </c>
      <c r="R733" s="77">
        <v>44197</v>
      </c>
      <c r="S733" s="78">
        <v>12</v>
      </c>
      <c r="T733" s="71"/>
      <c r="U733" s="79">
        <v>1</v>
      </c>
      <c r="V733" s="80">
        <v>1</v>
      </c>
      <c r="W733" s="80" t="s">
        <v>2279</v>
      </c>
      <c r="X733" s="81">
        <f t="shared" si="68"/>
        <v>1</v>
      </c>
      <c r="Y733" s="74">
        <v>0</v>
      </c>
      <c r="Z733" s="74">
        <v>462970392</v>
      </c>
      <c r="AA733" s="74">
        <v>54629680</v>
      </c>
      <c r="AB733" s="74">
        <v>0</v>
      </c>
      <c r="AC733" s="74">
        <v>0</v>
      </c>
      <c r="AD733" s="74">
        <v>54629680</v>
      </c>
      <c r="AE733" s="113">
        <v>54629680</v>
      </c>
      <c r="AF733" s="81">
        <f t="shared" si="69"/>
        <v>1</v>
      </c>
      <c r="AG733" s="82">
        <v>0</v>
      </c>
      <c r="AH733" s="82">
        <v>0</v>
      </c>
      <c r="AI733" s="82">
        <v>0</v>
      </c>
      <c r="AJ733" s="83">
        <f t="shared" si="67"/>
        <v>54629680</v>
      </c>
      <c r="AK733" s="81">
        <f t="shared" si="70"/>
        <v>1</v>
      </c>
      <c r="AL733" s="84"/>
      <c r="AM733" s="85"/>
    </row>
    <row r="734" spans="1:39" ht="12.75" customHeight="1" x14ac:dyDescent="0.3">
      <c r="A734" s="71" t="s">
        <v>2170</v>
      </c>
      <c r="B734" s="72" t="s">
        <v>2171</v>
      </c>
      <c r="C734" s="72" t="s">
        <v>137</v>
      </c>
      <c r="D734" s="73" t="str">
        <f t="shared" si="65"/>
        <v>19</v>
      </c>
      <c r="E734" s="73" t="str">
        <f t="shared" si="66"/>
        <v>1901</v>
      </c>
      <c r="F734" s="72" t="s">
        <v>2245</v>
      </c>
      <c r="G734" s="72" t="s">
        <v>2275</v>
      </c>
      <c r="H734" s="72">
        <v>67</v>
      </c>
      <c r="I734" s="72" t="s">
        <v>2276</v>
      </c>
      <c r="J734" s="72" t="s">
        <v>2277</v>
      </c>
      <c r="K734" s="74">
        <v>100</v>
      </c>
      <c r="L734" s="75">
        <v>100</v>
      </c>
      <c r="M734" s="76">
        <v>73</v>
      </c>
      <c r="N734" s="72" t="s">
        <v>2280</v>
      </c>
      <c r="O734" s="72" t="s">
        <v>72</v>
      </c>
      <c r="P734" s="74">
        <v>408340712</v>
      </c>
      <c r="Q734" s="75">
        <v>40</v>
      </c>
      <c r="R734" s="77">
        <v>44197</v>
      </c>
      <c r="S734" s="78">
        <v>12</v>
      </c>
      <c r="T734" s="71"/>
      <c r="U734" s="79">
        <v>40</v>
      </c>
      <c r="V734" s="80">
        <v>14</v>
      </c>
      <c r="W734" s="80" t="s">
        <v>2281</v>
      </c>
      <c r="X734" s="81">
        <f t="shared" si="68"/>
        <v>0.35</v>
      </c>
      <c r="Y734" s="74">
        <v>0</v>
      </c>
      <c r="Z734" s="74">
        <v>462970392</v>
      </c>
      <c r="AA734" s="74">
        <v>408340712</v>
      </c>
      <c r="AB734" s="74">
        <v>0</v>
      </c>
      <c r="AC734" s="74">
        <v>0</v>
      </c>
      <c r="AD734" s="74">
        <v>408340712</v>
      </c>
      <c r="AE734" s="113">
        <v>193801031</v>
      </c>
      <c r="AF734" s="81">
        <f t="shared" si="69"/>
        <v>0.47460619356514222</v>
      </c>
      <c r="AG734" s="82">
        <v>0</v>
      </c>
      <c r="AH734" s="82">
        <v>0</v>
      </c>
      <c r="AI734" s="82">
        <v>0</v>
      </c>
      <c r="AJ734" s="83">
        <f t="shared" si="67"/>
        <v>193801031</v>
      </c>
      <c r="AK734" s="81">
        <f t="shared" si="70"/>
        <v>0.47460619356514222</v>
      </c>
      <c r="AL734" s="84"/>
      <c r="AM734" s="85"/>
    </row>
    <row r="735" spans="1:39" ht="12.75" customHeight="1" x14ac:dyDescent="0.3">
      <c r="A735" s="71" t="s">
        <v>2170</v>
      </c>
      <c r="B735" s="72" t="s">
        <v>2171</v>
      </c>
      <c r="C735" s="72" t="s">
        <v>137</v>
      </c>
      <c r="D735" s="73" t="str">
        <f t="shared" si="65"/>
        <v>19</v>
      </c>
      <c r="E735" s="73" t="str">
        <f t="shared" si="66"/>
        <v>1901</v>
      </c>
      <c r="F735" s="72" t="s">
        <v>2282</v>
      </c>
      <c r="G735" s="72" t="s">
        <v>1442</v>
      </c>
      <c r="H735" s="72">
        <v>68</v>
      </c>
      <c r="I735" s="72" t="s">
        <v>2283</v>
      </c>
      <c r="J735" s="72" t="s">
        <v>2284</v>
      </c>
      <c r="K735" s="74">
        <v>50</v>
      </c>
      <c r="L735" s="75">
        <v>15</v>
      </c>
      <c r="M735" s="76">
        <v>15</v>
      </c>
      <c r="N735" s="72"/>
      <c r="O735" s="72" t="s">
        <v>72</v>
      </c>
      <c r="P735" s="74">
        <v>644455328</v>
      </c>
      <c r="Q735" s="75">
        <v>116</v>
      </c>
      <c r="R735" s="77">
        <v>44197</v>
      </c>
      <c r="S735" s="78">
        <v>12</v>
      </c>
      <c r="T735" s="71"/>
      <c r="U735" s="79">
        <v>116</v>
      </c>
      <c r="V735" s="80">
        <v>116</v>
      </c>
      <c r="W735" s="80" t="s">
        <v>2285</v>
      </c>
      <c r="X735" s="81">
        <f t="shared" si="68"/>
        <v>1</v>
      </c>
      <c r="Y735" s="74">
        <v>0</v>
      </c>
      <c r="Z735" s="74">
        <v>732358075</v>
      </c>
      <c r="AA735" s="74">
        <v>644455328</v>
      </c>
      <c r="AB735" s="74">
        <v>0</v>
      </c>
      <c r="AC735" s="74">
        <v>0</v>
      </c>
      <c r="AD735" s="74">
        <v>644455328</v>
      </c>
      <c r="AE735" s="113">
        <v>271261477</v>
      </c>
      <c r="AF735" s="81">
        <f t="shared" si="69"/>
        <v>0.42091587300834604</v>
      </c>
      <c r="AG735" s="82">
        <v>0</v>
      </c>
      <c r="AH735" s="82">
        <v>0</v>
      </c>
      <c r="AI735" s="82">
        <v>0</v>
      </c>
      <c r="AJ735" s="83">
        <f t="shared" si="67"/>
        <v>271261477</v>
      </c>
      <c r="AK735" s="81">
        <f t="shared" si="70"/>
        <v>0.42091587300834604</v>
      </c>
      <c r="AL735" s="84"/>
      <c r="AM735" s="85"/>
    </row>
    <row r="736" spans="1:39" ht="12.75" customHeight="1" x14ac:dyDescent="0.3">
      <c r="A736" s="71" t="s">
        <v>2170</v>
      </c>
      <c r="B736" s="72" t="s">
        <v>2171</v>
      </c>
      <c r="C736" s="72" t="s">
        <v>137</v>
      </c>
      <c r="D736" s="73" t="str">
        <f t="shared" si="65"/>
        <v>19</v>
      </c>
      <c r="E736" s="73" t="str">
        <f t="shared" si="66"/>
        <v>1901</v>
      </c>
      <c r="F736" s="72" t="s">
        <v>2282</v>
      </c>
      <c r="G736" s="72" t="s">
        <v>1442</v>
      </c>
      <c r="H736" s="72">
        <v>68</v>
      </c>
      <c r="I736" s="72" t="s">
        <v>2283</v>
      </c>
      <c r="J736" s="72" t="s">
        <v>2284</v>
      </c>
      <c r="K736" s="74">
        <v>50</v>
      </c>
      <c r="L736" s="75">
        <v>15</v>
      </c>
      <c r="M736" s="76">
        <v>15</v>
      </c>
      <c r="N736" s="72" t="s">
        <v>2286</v>
      </c>
      <c r="O736" s="72" t="s">
        <v>72</v>
      </c>
      <c r="P736" s="74">
        <v>87902747</v>
      </c>
      <c r="Q736" s="75">
        <v>300</v>
      </c>
      <c r="R736" s="77">
        <v>44197</v>
      </c>
      <c r="S736" s="78">
        <v>12</v>
      </c>
      <c r="T736" s="71"/>
      <c r="U736" s="79">
        <v>300</v>
      </c>
      <c r="V736" s="80">
        <v>300</v>
      </c>
      <c r="W736" s="102" t="s">
        <v>2287</v>
      </c>
      <c r="X736" s="81">
        <f t="shared" si="68"/>
        <v>1</v>
      </c>
      <c r="Y736" s="74">
        <v>0</v>
      </c>
      <c r="Z736" s="74">
        <v>732358075</v>
      </c>
      <c r="AA736" s="74">
        <v>87902747</v>
      </c>
      <c r="AB736" s="74">
        <v>0</v>
      </c>
      <c r="AC736" s="74">
        <v>0</v>
      </c>
      <c r="AD736" s="74">
        <v>87902747</v>
      </c>
      <c r="AE736" s="113">
        <v>87902747</v>
      </c>
      <c r="AF736" s="81">
        <f t="shared" si="69"/>
        <v>1</v>
      </c>
      <c r="AG736" s="82">
        <v>0</v>
      </c>
      <c r="AH736" s="82">
        <v>0</v>
      </c>
      <c r="AI736" s="82">
        <v>0</v>
      </c>
      <c r="AJ736" s="83">
        <f t="shared" si="67"/>
        <v>87902747</v>
      </c>
      <c r="AK736" s="81">
        <f t="shared" si="70"/>
        <v>1</v>
      </c>
      <c r="AL736" s="84"/>
      <c r="AM736" s="85"/>
    </row>
    <row r="737" spans="1:39" ht="12.75" customHeight="1" x14ac:dyDescent="0.3">
      <c r="A737" s="71" t="s">
        <v>2170</v>
      </c>
      <c r="B737" s="72" t="s">
        <v>2171</v>
      </c>
      <c r="C737" s="72" t="s">
        <v>137</v>
      </c>
      <c r="D737" s="73" t="str">
        <f t="shared" si="65"/>
        <v>19</v>
      </c>
      <c r="E737" s="73" t="str">
        <f t="shared" si="66"/>
        <v>1901</v>
      </c>
      <c r="F737" s="72" t="s">
        <v>2282</v>
      </c>
      <c r="G737" s="72" t="s">
        <v>2288</v>
      </c>
      <c r="H737" s="72">
        <v>69</v>
      </c>
      <c r="I737" s="72" t="s">
        <v>2289</v>
      </c>
      <c r="J737" s="72" t="s">
        <v>2290</v>
      </c>
      <c r="K737" s="74">
        <v>4</v>
      </c>
      <c r="L737" s="75">
        <v>1.2</v>
      </c>
      <c r="M737" s="76">
        <v>0.2</v>
      </c>
      <c r="N737" s="72" t="s">
        <v>2291</v>
      </c>
      <c r="O737" s="72" t="s">
        <v>72</v>
      </c>
      <c r="P737" s="74">
        <v>161703852</v>
      </c>
      <c r="Q737" s="75">
        <v>100</v>
      </c>
      <c r="R737" s="77">
        <v>44197</v>
      </c>
      <c r="S737" s="78">
        <v>12</v>
      </c>
      <c r="T737" s="71"/>
      <c r="U737" s="79">
        <v>100</v>
      </c>
      <c r="V737" s="80">
        <v>100</v>
      </c>
      <c r="W737" s="102" t="s">
        <v>2292</v>
      </c>
      <c r="X737" s="81">
        <f t="shared" si="68"/>
        <v>1</v>
      </c>
      <c r="Y737" s="74">
        <v>0</v>
      </c>
      <c r="Z737" s="74">
        <v>161703852</v>
      </c>
      <c r="AA737" s="74">
        <v>161703852</v>
      </c>
      <c r="AB737" s="74">
        <v>0</v>
      </c>
      <c r="AC737" s="74">
        <v>0</v>
      </c>
      <c r="AD737" s="74">
        <v>161703852</v>
      </c>
      <c r="AE737" s="113">
        <v>160247061</v>
      </c>
      <c r="AF737" s="81">
        <f t="shared" si="69"/>
        <v>0.99099099383235467</v>
      </c>
      <c r="AG737" s="82">
        <v>0</v>
      </c>
      <c r="AH737" s="82">
        <v>0</v>
      </c>
      <c r="AI737" s="82">
        <v>0</v>
      </c>
      <c r="AJ737" s="83">
        <f t="shared" si="67"/>
        <v>160247061</v>
      </c>
      <c r="AK737" s="81">
        <f t="shared" si="70"/>
        <v>0.99099099383235467</v>
      </c>
      <c r="AL737" s="84"/>
      <c r="AM737" s="85"/>
    </row>
    <row r="738" spans="1:39" ht="12.75" customHeight="1" x14ac:dyDescent="0.3">
      <c r="A738" s="71" t="s">
        <v>2170</v>
      </c>
      <c r="B738" s="72" t="s">
        <v>2171</v>
      </c>
      <c r="C738" s="72" t="s">
        <v>137</v>
      </c>
      <c r="D738" s="73" t="str">
        <f t="shared" si="65"/>
        <v>19</v>
      </c>
      <c r="E738" s="73" t="str">
        <f t="shared" si="66"/>
        <v>1901</v>
      </c>
      <c r="F738" s="72" t="s">
        <v>2182</v>
      </c>
      <c r="G738" s="72" t="s">
        <v>2293</v>
      </c>
      <c r="H738" s="72">
        <v>71</v>
      </c>
      <c r="I738" s="72" t="s">
        <v>2294</v>
      </c>
      <c r="J738" s="72" t="s">
        <v>2295</v>
      </c>
      <c r="K738" s="74">
        <v>95</v>
      </c>
      <c r="L738" s="75">
        <v>95</v>
      </c>
      <c r="M738" s="76">
        <v>93</v>
      </c>
      <c r="N738" s="72" t="s">
        <v>2296</v>
      </c>
      <c r="O738" s="72" t="s">
        <v>72</v>
      </c>
      <c r="P738" s="74">
        <v>911376525</v>
      </c>
      <c r="Q738" s="75">
        <v>360</v>
      </c>
      <c r="R738" s="77">
        <v>44197</v>
      </c>
      <c r="S738" s="78">
        <v>12</v>
      </c>
      <c r="T738" s="71"/>
      <c r="U738" s="79">
        <v>360</v>
      </c>
      <c r="V738" s="80">
        <v>360</v>
      </c>
      <c r="W738" s="80" t="s">
        <v>2297</v>
      </c>
      <c r="X738" s="81">
        <f t="shared" si="68"/>
        <v>1</v>
      </c>
      <c r="Y738" s="74">
        <v>0</v>
      </c>
      <c r="Z738" s="74">
        <v>6887043443</v>
      </c>
      <c r="AA738" s="74">
        <v>911376525</v>
      </c>
      <c r="AB738" s="74">
        <v>0</v>
      </c>
      <c r="AC738" s="74">
        <v>0</v>
      </c>
      <c r="AD738" s="74">
        <v>911376525</v>
      </c>
      <c r="AE738" s="113">
        <v>868895635</v>
      </c>
      <c r="AF738" s="81">
        <f t="shared" si="69"/>
        <v>0.95338821131035822</v>
      </c>
      <c r="AG738" s="82">
        <v>0</v>
      </c>
      <c r="AH738" s="82">
        <v>0</v>
      </c>
      <c r="AI738" s="82">
        <v>0</v>
      </c>
      <c r="AJ738" s="83">
        <f t="shared" si="67"/>
        <v>868895635</v>
      </c>
      <c r="AK738" s="81">
        <f t="shared" si="70"/>
        <v>0.95338821131035822</v>
      </c>
      <c r="AL738" s="84"/>
      <c r="AM738" s="85"/>
    </row>
    <row r="739" spans="1:39" ht="12.75" customHeight="1" x14ac:dyDescent="0.3">
      <c r="A739" s="71" t="s">
        <v>2170</v>
      </c>
      <c r="B739" s="72" t="s">
        <v>2171</v>
      </c>
      <c r="C739" s="72" t="s">
        <v>137</v>
      </c>
      <c r="D739" s="73" t="str">
        <f t="shared" si="65"/>
        <v>19</v>
      </c>
      <c r="E739" s="73" t="str">
        <f t="shared" si="66"/>
        <v>1901</v>
      </c>
      <c r="F739" s="72" t="s">
        <v>2182</v>
      </c>
      <c r="G739" s="72" t="s">
        <v>2293</v>
      </c>
      <c r="H739" s="72">
        <v>71</v>
      </c>
      <c r="I739" s="72" t="s">
        <v>2294</v>
      </c>
      <c r="J739" s="72" t="s">
        <v>2295</v>
      </c>
      <c r="K739" s="74">
        <v>95</v>
      </c>
      <c r="L739" s="75">
        <v>95</v>
      </c>
      <c r="M739" s="76">
        <v>93</v>
      </c>
      <c r="N739" s="72" t="s">
        <v>2298</v>
      </c>
      <c r="O739" s="72" t="s">
        <v>72</v>
      </c>
      <c r="P739" s="74">
        <v>36965725</v>
      </c>
      <c r="Q739" s="75">
        <v>11</v>
      </c>
      <c r="R739" s="77">
        <v>44197</v>
      </c>
      <c r="S739" s="78">
        <v>12</v>
      </c>
      <c r="T739" s="71"/>
      <c r="U739" s="79">
        <v>11</v>
      </c>
      <c r="V739" s="80">
        <v>11</v>
      </c>
      <c r="W739" s="80" t="s">
        <v>2299</v>
      </c>
      <c r="X739" s="81">
        <f t="shared" si="68"/>
        <v>1</v>
      </c>
      <c r="Y739" s="74">
        <v>0</v>
      </c>
      <c r="Z739" s="74">
        <v>6887043443</v>
      </c>
      <c r="AA739" s="74">
        <v>36965725</v>
      </c>
      <c r="AB739" s="74">
        <v>0</v>
      </c>
      <c r="AC739" s="74">
        <v>0</v>
      </c>
      <c r="AD739" s="74">
        <v>36965725</v>
      </c>
      <c r="AE739" s="113">
        <v>21554530</v>
      </c>
      <c r="AF739" s="81">
        <f t="shared" si="69"/>
        <v>0.58309501572064393</v>
      </c>
      <c r="AG739" s="82">
        <v>0</v>
      </c>
      <c r="AH739" s="82">
        <v>0</v>
      </c>
      <c r="AI739" s="82">
        <v>0</v>
      </c>
      <c r="AJ739" s="83">
        <f t="shared" si="67"/>
        <v>21554530</v>
      </c>
      <c r="AK739" s="81">
        <f t="shared" si="70"/>
        <v>0.58309501572064393</v>
      </c>
      <c r="AL739" s="84"/>
      <c r="AM739" s="85"/>
    </row>
    <row r="740" spans="1:39" ht="12.75" customHeight="1" x14ac:dyDescent="0.3">
      <c r="A740" s="71" t="s">
        <v>2170</v>
      </c>
      <c r="B740" s="72" t="s">
        <v>2171</v>
      </c>
      <c r="C740" s="72" t="s">
        <v>137</v>
      </c>
      <c r="D740" s="73" t="str">
        <f t="shared" si="65"/>
        <v>19</v>
      </c>
      <c r="E740" s="73" t="str">
        <f t="shared" si="66"/>
        <v>1901</v>
      </c>
      <c r="F740" s="72" t="s">
        <v>2182</v>
      </c>
      <c r="G740" s="72" t="s">
        <v>2293</v>
      </c>
      <c r="H740" s="72">
        <v>71</v>
      </c>
      <c r="I740" s="72" t="s">
        <v>2294</v>
      </c>
      <c r="J740" s="72" t="s">
        <v>2295</v>
      </c>
      <c r="K740" s="74">
        <v>95</v>
      </c>
      <c r="L740" s="75">
        <v>95</v>
      </c>
      <c r="M740" s="76">
        <v>93</v>
      </c>
      <c r="N740" s="72" t="s">
        <v>2300</v>
      </c>
      <c r="O740" s="72" t="s">
        <v>72</v>
      </c>
      <c r="P740" s="74">
        <v>3562000000</v>
      </c>
      <c r="Q740" s="75">
        <v>464</v>
      </c>
      <c r="R740" s="77">
        <v>44197</v>
      </c>
      <c r="S740" s="78">
        <v>12</v>
      </c>
      <c r="T740" s="71"/>
      <c r="U740" s="79">
        <v>464</v>
      </c>
      <c r="V740" s="80">
        <v>464</v>
      </c>
      <c r="W740" s="80" t="s">
        <v>2301</v>
      </c>
      <c r="X740" s="81">
        <f t="shared" si="68"/>
        <v>1</v>
      </c>
      <c r="Y740" s="74">
        <v>0</v>
      </c>
      <c r="Z740" s="74">
        <v>6887043443</v>
      </c>
      <c r="AA740" s="74">
        <v>3562000000</v>
      </c>
      <c r="AB740" s="74">
        <v>0</v>
      </c>
      <c r="AC740" s="74">
        <v>0</v>
      </c>
      <c r="AD740" s="74">
        <v>3562000000</v>
      </c>
      <c r="AE740" s="113">
        <v>1873105349</v>
      </c>
      <c r="AF740" s="81">
        <f t="shared" si="69"/>
        <v>0.52585776221224034</v>
      </c>
      <c r="AG740" s="82">
        <v>0</v>
      </c>
      <c r="AH740" s="82">
        <v>0</v>
      </c>
      <c r="AI740" s="82">
        <v>0</v>
      </c>
      <c r="AJ740" s="83">
        <f t="shared" si="67"/>
        <v>1873105349</v>
      </c>
      <c r="AK740" s="81">
        <f t="shared" si="70"/>
        <v>0.52585776221224034</v>
      </c>
      <c r="AL740" s="84"/>
      <c r="AM740" s="85"/>
    </row>
    <row r="741" spans="1:39" ht="12.75" customHeight="1" x14ac:dyDescent="0.3">
      <c r="A741" s="71" t="s">
        <v>2170</v>
      </c>
      <c r="B741" s="72" t="s">
        <v>2171</v>
      </c>
      <c r="C741" s="72" t="s">
        <v>137</v>
      </c>
      <c r="D741" s="73" t="str">
        <f t="shared" si="65"/>
        <v>19</v>
      </c>
      <c r="E741" s="73" t="str">
        <f t="shared" si="66"/>
        <v>1901</v>
      </c>
      <c r="F741" s="72" t="s">
        <v>2182</v>
      </c>
      <c r="G741" s="72" t="s">
        <v>2293</v>
      </c>
      <c r="H741" s="72">
        <v>71</v>
      </c>
      <c r="I741" s="72" t="s">
        <v>2294</v>
      </c>
      <c r="J741" s="72" t="s">
        <v>2295</v>
      </c>
      <c r="K741" s="74">
        <v>95</v>
      </c>
      <c r="L741" s="75">
        <v>95</v>
      </c>
      <c r="M741" s="76">
        <v>93</v>
      </c>
      <c r="N741" s="72" t="s">
        <v>2302</v>
      </c>
      <c r="O741" s="72" t="s">
        <v>72</v>
      </c>
      <c r="P741" s="74">
        <v>101998060</v>
      </c>
      <c r="Q741" s="75">
        <v>12</v>
      </c>
      <c r="R741" s="77">
        <v>44197</v>
      </c>
      <c r="S741" s="78">
        <v>12</v>
      </c>
      <c r="T741" s="71"/>
      <c r="U741" s="79">
        <v>12</v>
      </c>
      <c r="V741" s="80">
        <v>12</v>
      </c>
      <c r="W741" s="80" t="s">
        <v>2303</v>
      </c>
      <c r="X741" s="81">
        <f t="shared" si="68"/>
        <v>1</v>
      </c>
      <c r="Y741" s="74">
        <v>0</v>
      </c>
      <c r="Z741" s="74">
        <v>6887043443</v>
      </c>
      <c r="AA741" s="74">
        <v>101998060</v>
      </c>
      <c r="AB741" s="74">
        <v>0</v>
      </c>
      <c r="AC741" s="74">
        <v>0</v>
      </c>
      <c r="AD741" s="74">
        <v>101998060</v>
      </c>
      <c r="AE741" s="113">
        <v>100856731</v>
      </c>
      <c r="AF741" s="81">
        <f t="shared" si="69"/>
        <v>0.98881028717605024</v>
      </c>
      <c r="AG741" s="82">
        <v>0</v>
      </c>
      <c r="AH741" s="82">
        <v>0</v>
      </c>
      <c r="AI741" s="82">
        <v>0</v>
      </c>
      <c r="AJ741" s="83">
        <f t="shared" si="67"/>
        <v>100856731</v>
      </c>
      <c r="AK741" s="81">
        <f t="shared" si="70"/>
        <v>0.98881028717605024</v>
      </c>
      <c r="AL741" s="84"/>
      <c r="AM741" s="85"/>
    </row>
    <row r="742" spans="1:39" ht="12.75" customHeight="1" x14ac:dyDescent="0.3">
      <c r="A742" s="71" t="s">
        <v>2170</v>
      </c>
      <c r="B742" s="72" t="s">
        <v>2171</v>
      </c>
      <c r="C742" s="72" t="s">
        <v>137</v>
      </c>
      <c r="D742" s="73" t="str">
        <f t="shared" si="65"/>
        <v>19</v>
      </c>
      <c r="E742" s="73" t="str">
        <f t="shared" si="66"/>
        <v>1901</v>
      </c>
      <c r="F742" s="72" t="s">
        <v>2182</v>
      </c>
      <c r="G742" s="72" t="s">
        <v>2293</v>
      </c>
      <c r="H742" s="72">
        <v>71</v>
      </c>
      <c r="I742" s="72" t="s">
        <v>2294</v>
      </c>
      <c r="J742" s="72" t="s">
        <v>2295</v>
      </c>
      <c r="K742" s="74">
        <v>95</v>
      </c>
      <c r="L742" s="75">
        <v>95</v>
      </c>
      <c r="M742" s="76">
        <v>93</v>
      </c>
      <c r="N742" s="72" t="s">
        <v>2304</v>
      </c>
      <c r="O742" s="72" t="s">
        <v>72</v>
      </c>
      <c r="P742" s="74">
        <v>67502186</v>
      </c>
      <c r="Q742" s="75">
        <v>12</v>
      </c>
      <c r="R742" s="77">
        <v>44197</v>
      </c>
      <c r="S742" s="78">
        <v>12</v>
      </c>
      <c r="T742" s="71"/>
      <c r="U742" s="79">
        <v>12</v>
      </c>
      <c r="V742" s="80">
        <v>12</v>
      </c>
      <c r="W742" s="80" t="s">
        <v>2305</v>
      </c>
      <c r="X742" s="81">
        <f t="shared" si="68"/>
        <v>1</v>
      </c>
      <c r="Y742" s="74">
        <v>0</v>
      </c>
      <c r="Z742" s="74">
        <v>6887043443</v>
      </c>
      <c r="AA742" s="74">
        <v>67502186</v>
      </c>
      <c r="AB742" s="74">
        <v>0</v>
      </c>
      <c r="AC742" s="74">
        <v>0</v>
      </c>
      <c r="AD742" s="74">
        <v>67502186</v>
      </c>
      <c r="AE742" s="113">
        <v>64746282</v>
      </c>
      <c r="AF742" s="81">
        <f t="shared" si="69"/>
        <v>0.95917311477883105</v>
      </c>
      <c r="AG742" s="82">
        <v>0</v>
      </c>
      <c r="AH742" s="82">
        <v>0</v>
      </c>
      <c r="AI742" s="82">
        <v>0</v>
      </c>
      <c r="AJ742" s="83">
        <f t="shared" si="67"/>
        <v>64746282</v>
      </c>
      <c r="AK742" s="81">
        <f t="shared" si="70"/>
        <v>0.95917311477883105</v>
      </c>
      <c r="AL742" s="84"/>
      <c r="AM742" s="85"/>
    </row>
    <row r="743" spans="1:39" ht="12.75" customHeight="1" x14ac:dyDescent="0.3">
      <c r="A743" s="71" t="s">
        <v>2170</v>
      </c>
      <c r="B743" s="72" t="s">
        <v>2171</v>
      </c>
      <c r="C743" s="72" t="s">
        <v>137</v>
      </c>
      <c r="D743" s="73" t="str">
        <f t="shared" si="65"/>
        <v>19</v>
      </c>
      <c r="E743" s="73" t="str">
        <f t="shared" si="66"/>
        <v>1901</v>
      </c>
      <c r="F743" s="72" t="s">
        <v>2182</v>
      </c>
      <c r="G743" s="72" t="s">
        <v>2293</v>
      </c>
      <c r="H743" s="72">
        <v>71</v>
      </c>
      <c r="I743" s="72" t="s">
        <v>2294</v>
      </c>
      <c r="J743" s="72" t="s">
        <v>2295</v>
      </c>
      <c r="K743" s="74">
        <v>95</v>
      </c>
      <c r="L743" s="75">
        <v>95</v>
      </c>
      <c r="M743" s="76">
        <v>93</v>
      </c>
      <c r="N743" s="72" t="s">
        <v>2306</v>
      </c>
      <c r="O743" s="72" t="s">
        <v>72</v>
      </c>
      <c r="P743" s="74">
        <v>440102520</v>
      </c>
      <c r="Q743" s="75">
        <v>50</v>
      </c>
      <c r="R743" s="77">
        <v>44197</v>
      </c>
      <c r="S743" s="78">
        <v>12</v>
      </c>
      <c r="T743" s="71"/>
      <c r="U743" s="79">
        <v>50</v>
      </c>
      <c r="V743" s="80">
        <v>45</v>
      </c>
      <c r="W743" s="80" t="s">
        <v>2307</v>
      </c>
      <c r="X743" s="81">
        <f t="shared" si="68"/>
        <v>0.9</v>
      </c>
      <c r="Y743" s="74">
        <v>0</v>
      </c>
      <c r="Z743" s="74">
        <v>6887043443</v>
      </c>
      <c r="AA743" s="74">
        <v>440102520</v>
      </c>
      <c r="AB743" s="74">
        <v>0</v>
      </c>
      <c r="AC743" s="74">
        <v>0</v>
      </c>
      <c r="AD743" s="74">
        <v>440102520</v>
      </c>
      <c r="AE743" s="113">
        <v>389979707</v>
      </c>
      <c r="AF743" s="81">
        <f t="shared" si="69"/>
        <v>0.88611105203396701</v>
      </c>
      <c r="AG743" s="82">
        <v>0</v>
      </c>
      <c r="AH743" s="82">
        <v>0</v>
      </c>
      <c r="AI743" s="82">
        <v>0</v>
      </c>
      <c r="AJ743" s="83">
        <f t="shared" si="67"/>
        <v>389979707</v>
      </c>
      <c r="AK743" s="81">
        <f t="shared" si="70"/>
        <v>0.88611105203396701</v>
      </c>
      <c r="AL743" s="84"/>
      <c r="AM743" s="85"/>
    </row>
    <row r="744" spans="1:39" ht="12.75" customHeight="1" x14ac:dyDescent="0.3">
      <c r="A744" s="71" t="s">
        <v>2170</v>
      </c>
      <c r="B744" s="72" t="s">
        <v>2171</v>
      </c>
      <c r="C744" s="72" t="s">
        <v>137</v>
      </c>
      <c r="D744" s="73" t="str">
        <f t="shared" si="65"/>
        <v>19</v>
      </c>
      <c r="E744" s="73" t="str">
        <f t="shared" si="66"/>
        <v>1901</v>
      </c>
      <c r="F744" s="72" t="s">
        <v>2182</v>
      </c>
      <c r="G744" s="72" t="s">
        <v>2293</v>
      </c>
      <c r="H744" s="72">
        <v>71</v>
      </c>
      <c r="I744" s="72" t="s">
        <v>2294</v>
      </c>
      <c r="J744" s="72" t="s">
        <v>2295</v>
      </c>
      <c r="K744" s="74">
        <v>95</v>
      </c>
      <c r="L744" s="75">
        <v>95</v>
      </c>
      <c r="M744" s="76">
        <v>93</v>
      </c>
      <c r="N744" s="72" t="s">
        <v>2308</v>
      </c>
      <c r="O744" s="72" t="s">
        <v>72</v>
      </c>
      <c r="P744" s="74">
        <v>500000000</v>
      </c>
      <c r="Q744" s="75">
        <v>12</v>
      </c>
      <c r="R744" s="77">
        <v>44197</v>
      </c>
      <c r="S744" s="78">
        <v>12</v>
      </c>
      <c r="T744" s="71"/>
      <c r="U744" s="79">
        <v>12</v>
      </c>
      <c r="V744" s="80">
        <v>12</v>
      </c>
      <c r="W744" s="80" t="s">
        <v>2309</v>
      </c>
      <c r="X744" s="81">
        <f t="shared" si="68"/>
        <v>1</v>
      </c>
      <c r="Y744" s="74">
        <v>0</v>
      </c>
      <c r="Z744" s="74">
        <v>6887043443</v>
      </c>
      <c r="AA744" s="74">
        <v>500000000</v>
      </c>
      <c r="AB744" s="74">
        <v>0</v>
      </c>
      <c r="AC744" s="74">
        <v>0</v>
      </c>
      <c r="AD744" s="74">
        <v>500000000</v>
      </c>
      <c r="AE744" s="113">
        <v>499687180</v>
      </c>
      <c r="AF744" s="81">
        <f t="shared" si="69"/>
        <v>0.99937436000000002</v>
      </c>
      <c r="AG744" s="82">
        <v>0</v>
      </c>
      <c r="AH744" s="82">
        <v>0</v>
      </c>
      <c r="AI744" s="82">
        <v>0</v>
      </c>
      <c r="AJ744" s="83">
        <f t="shared" si="67"/>
        <v>499687180</v>
      </c>
      <c r="AK744" s="81">
        <f t="shared" si="70"/>
        <v>0.99937436000000002</v>
      </c>
      <c r="AL744" s="84"/>
      <c r="AM744" s="85"/>
    </row>
    <row r="745" spans="1:39" ht="12.75" customHeight="1" x14ac:dyDescent="0.3">
      <c r="A745" s="71" t="s">
        <v>2170</v>
      </c>
      <c r="B745" s="72" t="s">
        <v>2171</v>
      </c>
      <c r="C745" s="72" t="s">
        <v>137</v>
      </c>
      <c r="D745" s="73" t="str">
        <f t="shared" si="65"/>
        <v>19</v>
      </c>
      <c r="E745" s="73" t="str">
        <f t="shared" si="66"/>
        <v>1901</v>
      </c>
      <c r="F745" s="72" t="s">
        <v>2182</v>
      </c>
      <c r="G745" s="72" t="s">
        <v>2293</v>
      </c>
      <c r="H745" s="72">
        <v>71</v>
      </c>
      <c r="I745" s="72" t="s">
        <v>2294</v>
      </c>
      <c r="J745" s="72" t="s">
        <v>2295</v>
      </c>
      <c r="K745" s="74">
        <v>95</v>
      </c>
      <c r="L745" s="75">
        <v>95</v>
      </c>
      <c r="M745" s="76">
        <v>93</v>
      </c>
      <c r="N745" s="72" t="s">
        <v>2310</v>
      </c>
      <c r="O745" s="72" t="s">
        <v>72</v>
      </c>
      <c r="P745" s="74">
        <v>1267098427</v>
      </c>
      <c r="Q745" s="75">
        <v>1</v>
      </c>
      <c r="R745" s="77">
        <v>44197</v>
      </c>
      <c r="S745" s="78">
        <v>12</v>
      </c>
      <c r="T745" s="71"/>
      <c r="U745" s="79">
        <v>1</v>
      </c>
      <c r="V745" s="80">
        <v>0</v>
      </c>
      <c r="W745" s="80" t="s">
        <v>2311</v>
      </c>
      <c r="X745" s="81">
        <f t="shared" si="68"/>
        <v>0</v>
      </c>
      <c r="Y745" s="74">
        <v>0</v>
      </c>
      <c r="Z745" s="74">
        <v>6887043443</v>
      </c>
      <c r="AA745" s="74">
        <v>1267098427</v>
      </c>
      <c r="AB745" s="74">
        <v>0</v>
      </c>
      <c r="AC745" s="74">
        <v>0</v>
      </c>
      <c r="AD745" s="74">
        <v>1267098427</v>
      </c>
      <c r="AE745" s="113">
        <v>0</v>
      </c>
      <c r="AF745" s="81">
        <f t="shared" si="69"/>
        <v>0</v>
      </c>
      <c r="AG745" s="82">
        <v>0</v>
      </c>
      <c r="AH745" s="82">
        <v>0</v>
      </c>
      <c r="AI745" s="82">
        <v>0</v>
      </c>
      <c r="AJ745" s="83">
        <f t="shared" si="67"/>
        <v>0</v>
      </c>
      <c r="AK745" s="81">
        <f t="shared" si="70"/>
        <v>0</v>
      </c>
      <c r="AL745" s="84"/>
      <c r="AM745" s="85"/>
    </row>
    <row r="746" spans="1:39" ht="12.75" customHeight="1" x14ac:dyDescent="0.3">
      <c r="A746" s="71" t="s">
        <v>2170</v>
      </c>
      <c r="B746" s="72" t="s">
        <v>2171</v>
      </c>
      <c r="C746" s="72" t="s">
        <v>137</v>
      </c>
      <c r="D746" s="73" t="str">
        <f t="shared" si="65"/>
        <v>19</v>
      </c>
      <c r="E746" s="73" t="str">
        <f t="shared" si="66"/>
        <v>1901</v>
      </c>
      <c r="F746" s="72" t="s">
        <v>2267</v>
      </c>
      <c r="G746" s="72" t="s">
        <v>1436</v>
      </c>
      <c r="H746" s="72">
        <v>72</v>
      </c>
      <c r="I746" s="72" t="s">
        <v>2312</v>
      </c>
      <c r="J746" s="72" t="s">
        <v>2313</v>
      </c>
      <c r="K746" s="74">
        <v>116</v>
      </c>
      <c r="L746" s="75">
        <v>116</v>
      </c>
      <c r="M746" s="76">
        <v>116</v>
      </c>
      <c r="N746" s="72" t="s">
        <v>2314</v>
      </c>
      <c r="O746" s="72" t="s">
        <v>72</v>
      </c>
      <c r="P746" s="74">
        <v>327287210</v>
      </c>
      <c r="Q746" s="75">
        <v>116</v>
      </c>
      <c r="R746" s="77">
        <v>44197</v>
      </c>
      <c r="S746" s="78">
        <v>12</v>
      </c>
      <c r="T746" s="71"/>
      <c r="U746" s="79">
        <v>116</v>
      </c>
      <c r="V746" s="80">
        <v>116</v>
      </c>
      <c r="W746" s="102" t="s">
        <v>2315</v>
      </c>
      <c r="X746" s="81">
        <f t="shared" si="68"/>
        <v>1</v>
      </c>
      <c r="Y746" s="74">
        <v>0</v>
      </c>
      <c r="Z746" s="74">
        <v>561519682</v>
      </c>
      <c r="AA746" s="74">
        <v>327287210</v>
      </c>
      <c r="AB746" s="74">
        <v>0</v>
      </c>
      <c r="AC746" s="74">
        <v>0</v>
      </c>
      <c r="AD746" s="74">
        <v>327287210</v>
      </c>
      <c r="AE746" s="113">
        <v>233386190</v>
      </c>
      <c r="AF746" s="81">
        <f t="shared" si="69"/>
        <v>0.713092913102226</v>
      </c>
      <c r="AG746" s="82">
        <v>0</v>
      </c>
      <c r="AH746" s="82">
        <v>0</v>
      </c>
      <c r="AI746" s="82">
        <v>0</v>
      </c>
      <c r="AJ746" s="83">
        <f t="shared" si="67"/>
        <v>233386190</v>
      </c>
      <c r="AK746" s="81">
        <f t="shared" si="70"/>
        <v>0.713092913102226</v>
      </c>
      <c r="AL746" s="84"/>
      <c r="AM746" s="85"/>
    </row>
    <row r="747" spans="1:39" ht="12.75" customHeight="1" x14ac:dyDescent="0.3">
      <c r="A747" s="71" t="s">
        <v>2170</v>
      </c>
      <c r="B747" s="72" t="s">
        <v>2171</v>
      </c>
      <c r="C747" s="72" t="s">
        <v>137</v>
      </c>
      <c r="D747" s="73" t="str">
        <f t="shared" si="65"/>
        <v>19</v>
      </c>
      <c r="E747" s="73" t="str">
        <f t="shared" si="66"/>
        <v>1901</v>
      </c>
      <c r="F747" s="72" t="s">
        <v>2267</v>
      </c>
      <c r="G747" s="72" t="s">
        <v>1436</v>
      </c>
      <c r="H747" s="72">
        <v>72</v>
      </c>
      <c r="I747" s="72" t="s">
        <v>2312</v>
      </c>
      <c r="J747" s="72" t="s">
        <v>2313</v>
      </c>
      <c r="K747" s="74">
        <v>116</v>
      </c>
      <c r="L747" s="75">
        <v>116</v>
      </c>
      <c r="M747" s="76">
        <v>116</v>
      </c>
      <c r="N747" s="72" t="s">
        <v>2316</v>
      </c>
      <c r="O747" s="72" t="s">
        <v>72</v>
      </c>
      <c r="P747" s="74">
        <v>234232472</v>
      </c>
      <c r="Q747" s="75">
        <v>7</v>
      </c>
      <c r="R747" s="77">
        <v>44197</v>
      </c>
      <c r="S747" s="78">
        <v>12</v>
      </c>
      <c r="T747" s="71"/>
      <c r="U747" s="79">
        <v>7</v>
      </c>
      <c r="V747" s="80">
        <v>6</v>
      </c>
      <c r="W747" s="80" t="s">
        <v>2317</v>
      </c>
      <c r="X747" s="81">
        <f t="shared" si="68"/>
        <v>0.8571428571428571</v>
      </c>
      <c r="Y747" s="74">
        <v>0</v>
      </c>
      <c r="Z747" s="74">
        <v>561519682</v>
      </c>
      <c r="AA747" s="74">
        <v>234232472</v>
      </c>
      <c r="AB747" s="74">
        <v>0</v>
      </c>
      <c r="AC747" s="74">
        <v>0</v>
      </c>
      <c r="AD747" s="74">
        <v>234232472</v>
      </c>
      <c r="AE747" s="113">
        <v>151845530</v>
      </c>
      <c r="AF747" s="81">
        <f t="shared" si="69"/>
        <v>0.6482684860193082</v>
      </c>
      <c r="AG747" s="82">
        <v>0</v>
      </c>
      <c r="AH747" s="82">
        <v>0</v>
      </c>
      <c r="AI747" s="82">
        <v>0</v>
      </c>
      <c r="AJ747" s="83">
        <f t="shared" si="67"/>
        <v>151845530</v>
      </c>
      <c r="AK747" s="81">
        <f t="shared" si="70"/>
        <v>0.6482684860193082</v>
      </c>
      <c r="AL747" s="84"/>
      <c r="AM747" s="85"/>
    </row>
    <row r="748" spans="1:39" ht="12.75" customHeight="1" x14ac:dyDescent="0.3">
      <c r="A748" s="71" t="s">
        <v>2170</v>
      </c>
      <c r="B748" s="72" t="s">
        <v>2171</v>
      </c>
      <c r="C748" s="72" t="s">
        <v>137</v>
      </c>
      <c r="D748" s="73" t="str">
        <f t="shared" si="65"/>
        <v>19</v>
      </c>
      <c r="E748" s="73" t="str">
        <f t="shared" si="66"/>
        <v>1901</v>
      </c>
      <c r="F748" s="72" t="s">
        <v>2267</v>
      </c>
      <c r="G748" s="72" t="s">
        <v>2318</v>
      </c>
      <c r="H748" s="72">
        <v>72</v>
      </c>
      <c r="I748" s="72" t="s">
        <v>2312</v>
      </c>
      <c r="J748" s="72" t="s">
        <v>2313</v>
      </c>
      <c r="K748" s="74">
        <v>116</v>
      </c>
      <c r="L748" s="75">
        <v>116</v>
      </c>
      <c r="M748" s="76">
        <v>116</v>
      </c>
      <c r="N748" s="72" t="s">
        <v>2319</v>
      </c>
      <c r="O748" s="72" t="s">
        <v>72</v>
      </c>
      <c r="P748" s="74">
        <v>174108240</v>
      </c>
      <c r="Q748" s="75">
        <v>6</v>
      </c>
      <c r="R748" s="77">
        <v>44197</v>
      </c>
      <c r="S748" s="78">
        <v>12</v>
      </c>
      <c r="T748" s="71"/>
      <c r="U748" s="79">
        <v>6</v>
      </c>
      <c r="V748" s="80">
        <v>6</v>
      </c>
      <c r="W748" s="80" t="s">
        <v>2320</v>
      </c>
      <c r="X748" s="81">
        <f t="shared" si="68"/>
        <v>1</v>
      </c>
      <c r="Y748" s="74">
        <v>0</v>
      </c>
      <c r="Z748" s="74">
        <v>523076653</v>
      </c>
      <c r="AA748" s="74">
        <v>174108240</v>
      </c>
      <c r="AB748" s="74">
        <v>0</v>
      </c>
      <c r="AC748" s="74">
        <v>0</v>
      </c>
      <c r="AD748" s="74">
        <v>174108240</v>
      </c>
      <c r="AE748" s="113">
        <v>136582784</v>
      </c>
      <c r="AF748" s="81">
        <f t="shared" si="69"/>
        <v>0.78447053396209165</v>
      </c>
      <c r="AG748" s="82">
        <v>0</v>
      </c>
      <c r="AH748" s="82">
        <v>0</v>
      </c>
      <c r="AI748" s="82">
        <v>0</v>
      </c>
      <c r="AJ748" s="83">
        <f t="shared" si="67"/>
        <v>136582784</v>
      </c>
      <c r="AK748" s="81">
        <f t="shared" si="70"/>
        <v>0.78447053396209165</v>
      </c>
      <c r="AL748" s="84"/>
      <c r="AM748" s="85"/>
    </row>
    <row r="749" spans="1:39" ht="12.75" customHeight="1" x14ac:dyDescent="0.3">
      <c r="A749" s="71" t="s">
        <v>2170</v>
      </c>
      <c r="B749" s="72" t="s">
        <v>2171</v>
      </c>
      <c r="C749" s="72" t="s">
        <v>137</v>
      </c>
      <c r="D749" s="73" t="str">
        <f t="shared" si="65"/>
        <v>19</v>
      </c>
      <c r="E749" s="73" t="str">
        <f t="shared" si="66"/>
        <v>1901</v>
      </c>
      <c r="F749" s="72" t="s">
        <v>2267</v>
      </c>
      <c r="G749" s="72" t="s">
        <v>2318</v>
      </c>
      <c r="H749" s="72">
        <v>72</v>
      </c>
      <c r="I749" s="72" t="s">
        <v>2312</v>
      </c>
      <c r="J749" s="72" t="s">
        <v>2313</v>
      </c>
      <c r="K749" s="74">
        <v>116</v>
      </c>
      <c r="L749" s="75">
        <v>116</v>
      </c>
      <c r="M749" s="76">
        <v>116</v>
      </c>
      <c r="N749" s="72" t="s">
        <v>2321</v>
      </c>
      <c r="O749" s="72" t="s">
        <v>72</v>
      </c>
      <c r="P749" s="74">
        <v>348968413</v>
      </c>
      <c r="Q749" s="75">
        <v>116</v>
      </c>
      <c r="R749" s="77">
        <v>44197</v>
      </c>
      <c r="S749" s="78">
        <v>12</v>
      </c>
      <c r="T749" s="71"/>
      <c r="U749" s="79">
        <v>116</v>
      </c>
      <c r="V749" s="80">
        <v>81</v>
      </c>
      <c r="W749" s="102" t="s">
        <v>2322</v>
      </c>
      <c r="X749" s="81">
        <f t="shared" si="68"/>
        <v>0.69827586206896552</v>
      </c>
      <c r="Y749" s="74">
        <v>0</v>
      </c>
      <c r="Z749" s="74">
        <v>523076653</v>
      </c>
      <c r="AA749" s="74">
        <v>348968413</v>
      </c>
      <c r="AB749" s="74">
        <v>0</v>
      </c>
      <c r="AC749" s="74">
        <v>0</v>
      </c>
      <c r="AD749" s="74">
        <v>348968413</v>
      </c>
      <c r="AE749" s="113">
        <v>186636002</v>
      </c>
      <c r="AF749" s="81">
        <f t="shared" si="69"/>
        <v>0.53482204992576221</v>
      </c>
      <c r="AG749" s="82">
        <v>0</v>
      </c>
      <c r="AH749" s="82">
        <v>0</v>
      </c>
      <c r="AI749" s="82">
        <v>0</v>
      </c>
      <c r="AJ749" s="83">
        <f t="shared" si="67"/>
        <v>186636002</v>
      </c>
      <c r="AK749" s="81">
        <f t="shared" si="70"/>
        <v>0.53482204992576221</v>
      </c>
      <c r="AL749" s="84"/>
      <c r="AM749" s="85"/>
    </row>
    <row r="750" spans="1:39" ht="12.75" customHeight="1" x14ac:dyDescent="0.3">
      <c r="A750" s="71" t="s">
        <v>2170</v>
      </c>
      <c r="B750" s="72" t="s">
        <v>2171</v>
      </c>
      <c r="C750" s="72" t="s">
        <v>137</v>
      </c>
      <c r="D750" s="73" t="str">
        <f t="shared" si="65"/>
        <v>19</v>
      </c>
      <c r="E750" s="73" t="str">
        <f t="shared" si="66"/>
        <v>1901</v>
      </c>
      <c r="F750" s="72" t="s">
        <v>2245</v>
      </c>
      <c r="G750" s="72" t="s">
        <v>2323</v>
      </c>
      <c r="H750" s="72">
        <v>73</v>
      </c>
      <c r="I750" s="72" t="s">
        <v>2324</v>
      </c>
      <c r="J750" s="72" t="s">
        <v>2325</v>
      </c>
      <c r="K750" s="74">
        <v>4</v>
      </c>
      <c r="L750" s="75">
        <v>2</v>
      </c>
      <c r="M750" s="76">
        <v>0</v>
      </c>
      <c r="N750" s="72" t="s">
        <v>2326</v>
      </c>
      <c r="O750" s="72" t="s">
        <v>72</v>
      </c>
      <c r="P750" s="74">
        <v>71215716</v>
      </c>
      <c r="Q750" s="75">
        <v>14</v>
      </c>
      <c r="R750" s="77">
        <v>44197</v>
      </c>
      <c r="S750" s="78">
        <v>12</v>
      </c>
      <c r="T750" s="71"/>
      <c r="U750" s="79">
        <v>14</v>
      </c>
      <c r="V750" s="80">
        <v>14</v>
      </c>
      <c r="W750" s="80" t="s">
        <v>2327</v>
      </c>
      <c r="X750" s="81">
        <f t="shared" si="68"/>
        <v>1</v>
      </c>
      <c r="Y750" s="74">
        <v>0</v>
      </c>
      <c r="Z750" s="74">
        <v>408577481</v>
      </c>
      <c r="AA750" s="74">
        <v>71215716</v>
      </c>
      <c r="AB750" s="74">
        <v>0</v>
      </c>
      <c r="AC750" s="74">
        <v>0</v>
      </c>
      <c r="AD750" s="74">
        <v>71215716</v>
      </c>
      <c r="AE750" s="113">
        <v>66915716</v>
      </c>
      <c r="AF750" s="81">
        <f t="shared" si="69"/>
        <v>0.93962006925549968</v>
      </c>
      <c r="AG750" s="82">
        <v>0</v>
      </c>
      <c r="AH750" s="82">
        <v>0</v>
      </c>
      <c r="AI750" s="82">
        <v>0</v>
      </c>
      <c r="AJ750" s="83">
        <f t="shared" si="67"/>
        <v>66915716</v>
      </c>
      <c r="AK750" s="81">
        <f t="shared" si="70"/>
        <v>0.93962006925549968</v>
      </c>
      <c r="AL750" s="84"/>
      <c r="AM750" s="85"/>
    </row>
    <row r="751" spans="1:39" ht="12.75" customHeight="1" x14ac:dyDescent="0.3">
      <c r="A751" s="71" t="s">
        <v>2170</v>
      </c>
      <c r="B751" s="72" t="s">
        <v>2171</v>
      </c>
      <c r="C751" s="72" t="s">
        <v>137</v>
      </c>
      <c r="D751" s="73" t="str">
        <f t="shared" si="65"/>
        <v>19</v>
      </c>
      <c r="E751" s="73" t="str">
        <f t="shared" si="66"/>
        <v>1901</v>
      </c>
      <c r="F751" s="72" t="s">
        <v>2245</v>
      </c>
      <c r="G751" s="72" t="s">
        <v>2323</v>
      </c>
      <c r="H751" s="72">
        <v>73</v>
      </c>
      <c r="I751" s="72" t="s">
        <v>2324</v>
      </c>
      <c r="J751" s="72" t="s">
        <v>2325</v>
      </c>
      <c r="K751" s="74">
        <v>4</v>
      </c>
      <c r="L751" s="75">
        <v>2</v>
      </c>
      <c r="M751" s="76">
        <v>0</v>
      </c>
      <c r="N751" s="72" t="s">
        <v>2328</v>
      </c>
      <c r="O751" s="72" t="s">
        <v>72</v>
      </c>
      <c r="P751" s="74">
        <v>296800000</v>
      </c>
      <c r="Q751" s="75">
        <v>116</v>
      </c>
      <c r="R751" s="77">
        <v>44197</v>
      </c>
      <c r="S751" s="78">
        <v>12</v>
      </c>
      <c r="T751" s="71"/>
      <c r="U751" s="79">
        <v>116</v>
      </c>
      <c r="V751" s="80">
        <v>116</v>
      </c>
      <c r="W751" s="80" t="s">
        <v>2329</v>
      </c>
      <c r="X751" s="81">
        <f t="shared" si="68"/>
        <v>1</v>
      </c>
      <c r="Y751" s="74">
        <v>0</v>
      </c>
      <c r="Z751" s="74">
        <v>408577481</v>
      </c>
      <c r="AA751" s="74">
        <v>296800000</v>
      </c>
      <c r="AB751" s="74">
        <v>0</v>
      </c>
      <c r="AC751" s="74">
        <v>0</v>
      </c>
      <c r="AD751" s="74">
        <v>296800000</v>
      </c>
      <c r="AE751" s="113">
        <v>296800000</v>
      </c>
      <c r="AF751" s="81">
        <f t="shared" si="69"/>
        <v>1</v>
      </c>
      <c r="AG751" s="82">
        <v>0</v>
      </c>
      <c r="AH751" s="82">
        <v>0</v>
      </c>
      <c r="AI751" s="82">
        <v>0</v>
      </c>
      <c r="AJ751" s="83">
        <f t="shared" si="67"/>
        <v>296800000</v>
      </c>
      <c r="AK751" s="81">
        <f t="shared" si="70"/>
        <v>1</v>
      </c>
      <c r="AL751" s="84"/>
      <c r="AM751" s="85"/>
    </row>
    <row r="752" spans="1:39" ht="12.75" customHeight="1" x14ac:dyDescent="0.3">
      <c r="A752" s="71" t="s">
        <v>2170</v>
      </c>
      <c r="B752" s="72" t="s">
        <v>2171</v>
      </c>
      <c r="C752" s="72" t="s">
        <v>137</v>
      </c>
      <c r="D752" s="73" t="str">
        <f t="shared" si="65"/>
        <v>19</v>
      </c>
      <c r="E752" s="73" t="str">
        <f t="shared" si="66"/>
        <v>1901</v>
      </c>
      <c r="F752" s="72" t="s">
        <v>2245</v>
      </c>
      <c r="G752" s="72" t="s">
        <v>2323</v>
      </c>
      <c r="H752" s="72">
        <v>73</v>
      </c>
      <c r="I752" s="72" t="s">
        <v>2324</v>
      </c>
      <c r="J752" s="72" t="s">
        <v>2325</v>
      </c>
      <c r="K752" s="74">
        <v>4</v>
      </c>
      <c r="L752" s="75">
        <v>2</v>
      </c>
      <c r="M752" s="76">
        <v>0</v>
      </c>
      <c r="N752" s="72" t="s">
        <v>2330</v>
      </c>
      <c r="O752" s="72" t="s">
        <v>72</v>
      </c>
      <c r="P752" s="74">
        <v>40561765</v>
      </c>
      <c r="Q752" s="75">
        <v>14</v>
      </c>
      <c r="R752" s="77">
        <v>44197</v>
      </c>
      <c r="S752" s="78">
        <v>12</v>
      </c>
      <c r="T752" s="71"/>
      <c r="U752" s="79">
        <v>14</v>
      </c>
      <c r="V752" s="80">
        <v>14</v>
      </c>
      <c r="W752" s="80" t="s">
        <v>2331</v>
      </c>
      <c r="X752" s="81">
        <f t="shared" si="68"/>
        <v>1</v>
      </c>
      <c r="Y752" s="74">
        <v>0</v>
      </c>
      <c r="Z752" s="74">
        <v>408577481</v>
      </c>
      <c r="AA752" s="74">
        <v>40561765</v>
      </c>
      <c r="AB752" s="74">
        <v>0</v>
      </c>
      <c r="AC752" s="74">
        <v>0</v>
      </c>
      <c r="AD752" s="74">
        <v>40561765</v>
      </c>
      <c r="AE752" s="113">
        <v>40061765</v>
      </c>
      <c r="AF752" s="81">
        <f t="shared" si="69"/>
        <v>0.98767312024020648</v>
      </c>
      <c r="AG752" s="82">
        <v>0</v>
      </c>
      <c r="AH752" s="82">
        <v>0</v>
      </c>
      <c r="AI752" s="82">
        <v>0</v>
      </c>
      <c r="AJ752" s="83">
        <f t="shared" si="67"/>
        <v>40061765</v>
      </c>
      <c r="AK752" s="81">
        <f t="shared" si="70"/>
        <v>0.98767312024020648</v>
      </c>
      <c r="AL752" s="84"/>
      <c r="AM752" s="85"/>
    </row>
    <row r="753" spans="1:39" ht="12.75" customHeight="1" x14ac:dyDescent="0.3">
      <c r="A753" s="71" t="s">
        <v>2170</v>
      </c>
      <c r="B753" s="72" t="s">
        <v>2171</v>
      </c>
      <c r="C753" s="72" t="s">
        <v>137</v>
      </c>
      <c r="D753" s="73" t="str">
        <f t="shared" si="65"/>
        <v>19</v>
      </c>
      <c r="E753" s="73" t="str">
        <f t="shared" si="66"/>
        <v>1901</v>
      </c>
      <c r="F753" s="72" t="s">
        <v>2282</v>
      </c>
      <c r="G753" s="72" t="s">
        <v>2332</v>
      </c>
      <c r="H753" s="72">
        <v>116</v>
      </c>
      <c r="I753" s="72" t="s">
        <v>2333</v>
      </c>
      <c r="J753" s="72" t="s">
        <v>2334</v>
      </c>
      <c r="K753" s="74">
        <v>16</v>
      </c>
      <c r="L753" s="75">
        <v>7</v>
      </c>
      <c r="M753" s="76">
        <v>7</v>
      </c>
      <c r="N753" s="72" t="s">
        <v>2335</v>
      </c>
      <c r="O753" s="72" t="s">
        <v>72</v>
      </c>
      <c r="P753" s="74">
        <v>661897665</v>
      </c>
      <c r="Q753" s="75">
        <v>200</v>
      </c>
      <c r="R753" s="77">
        <v>44197</v>
      </c>
      <c r="S753" s="78">
        <v>12</v>
      </c>
      <c r="T753" s="71"/>
      <c r="U753" s="79">
        <v>200</v>
      </c>
      <c r="V753" s="80">
        <v>200</v>
      </c>
      <c r="W753" s="80" t="s">
        <v>2336</v>
      </c>
      <c r="X753" s="81">
        <f t="shared" si="68"/>
        <v>1</v>
      </c>
      <c r="Y753" s="74">
        <v>0</v>
      </c>
      <c r="Z753" s="74">
        <v>1239360575</v>
      </c>
      <c r="AA753" s="74">
        <v>661897665</v>
      </c>
      <c r="AB753" s="74">
        <v>0</v>
      </c>
      <c r="AC753" s="74">
        <v>0</v>
      </c>
      <c r="AD753" s="74">
        <v>661897665</v>
      </c>
      <c r="AE753" s="113">
        <v>414130641</v>
      </c>
      <c r="AF753" s="81">
        <f t="shared" si="69"/>
        <v>0.62567170561026231</v>
      </c>
      <c r="AG753" s="82">
        <v>0</v>
      </c>
      <c r="AH753" s="82">
        <v>0</v>
      </c>
      <c r="AI753" s="82">
        <v>0</v>
      </c>
      <c r="AJ753" s="83">
        <f t="shared" si="67"/>
        <v>414130641</v>
      </c>
      <c r="AK753" s="81">
        <f t="shared" si="70"/>
        <v>0.62567170561026231</v>
      </c>
      <c r="AL753" s="84"/>
      <c r="AM753" s="85"/>
    </row>
    <row r="754" spans="1:39" ht="12.75" customHeight="1" x14ac:dyDescent="0.3">
      <c r="A754" s="71" t="s">
        <v>2170</v>
      </c>
      <c r="B754" s="72" t="s">
        <v>2171</v>
      </c>
      <c r="C754" s="72" t="s">
        <v>137</v>
      </c>
      <c r="D754" s="73" t="str">
        <f t="shared" si="65"/>
        <v>19</v>
      </c>
      <c r="E754" s="73" t="str">
        <f t="shared" si="66"/>
        <v>1901</v>
      </c>
      <c r="F754" s="72" t="s">
        <v>2282</v>
      </c>
      <c r="G754" s="72" t="s">
        <v>2332</v>
      </c>
      <c r="H754" s="72">
        <v>116</v>
      </c>
      <c r="I754" s="72" t="s">
        <v>2333</v>
      </c>
      <c r="J754" s="72" t="s">
        <v>2334</v>
      </c>
      <c r="K754" s="74">
        <v>16</v>
      </c>
      <c r="L754" s="75">
        <v>7</v>
      </c>
      <c r="M754" s="76">
        <v>7</v>
      </c>
      <c r="N754" s="72" t="s">
        <v>2337</v>
      </c>
      <c r="O754" s="72" t="s">
        <v>72</v>
      </c>
      <c r="P754" s="74">
        <v>55852689</v>
      </c>
      <c r="Q754" s="75">
        <v>100</v>
      </c>
      <c r="R754" s="77">
        <v>44197</v>
      </c>
      <c r="S754" s="78">
        <v>12</v>
      </c>
      <c r="T754" s="71"/>
      <c r="U754" s="79">
        <v>100</v>
      </c>
      <c r="V754" s="80">
        <v>100</v>
      </c>
      <c r="W754" s="102" t="s">
        <v>2338</v>
      </c>
      <c r="X754" s="81">
        <f t="shared" si="68"/>
        <v>1</v>
      </c>
      <c r="Y754" s="74">
        <v>0</v>
      </c>
      <c r="Z754" s="74">
        <v>1239360575</v>
      </c>
      <c r="AA754" s="74">
        <v>55852689</v>
      </c>
      <c r="AB754" s="74">
        <v>0</v>
      </c>
      <c r="AC754" s="74">
        <v>0</v>
      </c>
      <c r="AD754" s="74">
        <v>55852689</v>
      </c>
      <c r="AE754" s="113">
        <v>54629680</v>
      </c>
      <c r="AF754" s="81">
        <f t="shared" si="69"/>
        <v>0.97810295221417187</v>
      </c>
      <c r="AG754" s="82">
        <v>0</v>
      </c>
      <c r="AH754" s="82">
        <v>0</v>
      </c>
      <c r="AI754" s="82">
        <v>0</v>
      </c>
      <c r="AJ754" s="83">
        <f t="shared" si="67"/>
        <v>54629680</v>
      </c>
      <c r="AK754" s="81">
        <f t="shared" si="70"/>
        <v>0.97810295221417187</v>
      </c>
      <c r="AL754" s="84"/>
      <c r="AM754" s="85"/>
    </row>
    <row r="755" spans="1:39" ht="12.75" customHeight="1" x14ac:dyDescent="0.3">
      <c r="A755" s="71" t="s">
        <v>2170</v>
      </c>
      <c r="B755" s="72" t="s">
        <v>2171</v>
      </c>
      <c r="C755" s="72" t="s">
        <v>137</v>
      </c>
      <c r="D755" s="73" t="str">
        <f t="shared" si="65"/>
        <v>19</v>
      </c>
      <c r="E755" s="73" t="str">
        <f t="shared" si="66"/>
        <v>1901</v>
      </c>
      <c r="F755" s="72" t="s">
        <v>2282</v>
      </c>
      <c r="G755" s="72" t="s">
        <v>2332</v>
      </c>
      <c r="H755" s="72">
        <v>116</v>
      </c>
      <c r="I755" s="72" t="s">
        <v>2333</v>
      </c>
      <c r="J755" s="72" t="s">
        <v>2334</v>
      </c>
      <c r="K755" s="74">
        <v>16</v>
      </c>
      <c r="L755" s="75">
        <v>7</v>
      </c>
      <c r="M755" s="76">
        <v>7</v>
      </c>
      <c r="N755" s="72" t="s">
        <v>2339</v>
      </c>
      <c r="O755" s="72" t="s">
        <v>72</v>
      </c>
      <c r="P755" s="74">
        <v>144680333</v>
      </c>
      <c r="Q755" s="75">
        <v>100</v>
      </c>
      <c r="R755" s="77">
        <v>44197</v>
      </c>
      <c r="S755" s="78">
        <v>12</v>
      </c>
      <c r="T755" s="71"/>
      <c r="U755" s="79">
        <v>100</v>
      </c>
      <c r="V755" s="80">
        <v>100</v>
      </c>
      <c r="W755" s="80" t="s">
        <v>2340</v>
      </c>
      <c r="X755" s="81">
        <f t="shared" si="68"/>
        <v>1</v>
      </c>
      <c r="Y755" s="74">
        <v>0</v>
      </c>
      <c r="Z755" s="74">
        <v>1239360575</v>
      </c>
      <c r="AA755" s="74">
        <v>144680333</v>
      </c>
      <c r="AB755" s="74">
        <v>0</v>
      </c>
      <c r="AC755" s="74">
        <v>0</v>
      </c>
      <c r="AD755" s="74">
        <v>144680333</v>
      </c>
      <c r="AE755" s="113">
        <v>142680333</v>
      </c>
      <c r="AF755" s="81">
        <f t="shared" si="69"/>
        <v>0.98617642108965842</v>
      </c>
      <c r="AG755" s="82">
        <v>0</v>
      </c>
      <c r="AH755" s="82">
        <v>0</v>
      </c>
      <c r="AI755" s="82">
        <v>0</v>
      </c>
      <c r="AJ755" s="83">
        <f t="shared" si="67"/>
        <v>142680333</v>
      </c>
      <c r="AK755" s="81">
        <f t="shared" si="70"/>
        <v>0.98617642108965842</v>
      </c>
      <c r="AL755" s="84"/>
      <c r="AM755" s="85"/>
    </row>
    <row r="756" spans="1:39" ht="12.75" customHeight="1" x14ac:dyDescent="0.3">
      <c r="A756" s="71" t="s">
        <v>2170</v>
      </c>
      <c r="B756" s="72" t="s">
        <v>2171</v>
      </c>
      <c r="C756" s="72" t="s">
        <v>137</v>
      </c>
      <c r="D756" s="73" t="str">
        <f t="shared" si="65"/>
        <v>19</v>
      </c>
      <c r="E756" s="73" t="str">
        <f t="shared" si="66"/>
        <v>1901</v>
      </c>
      <c r="F756" s="72" t="s">
        <v>2282</v>
      </c>
      <c r="G756" s="72" t="s">
        <v>2332</v>
      </c>
      <c r="H756" s="72">
        <v>116</v>
      </c>
      <c r="I756" s="72" t="s">
        <v>2333</v>
      </c>
      <c r="J756" s="72" t="s">
        <v>2334</v>
      </c>
      <c r="K756" s="74">
        <v>16</v>
      </c>
      <c r="L756" s="75">
        <v>7</v>
      </c>
      <c r="M756" s="76">
        <v>7</v>
      </c>
      <c r="N756" s="72" t="s">
        <v>2341</v>
      </c>
      <c r="O756" s="72" t="s">
        <v>72</v>
      </c>
      <c r="P756" s="74">
        <v>376929888</v>
      </c>
      <c r="Q756" s="75">
        <v>57</v>
      </c>
      <c r="R756" s="77">
        <v>44197</v>
      </c>
      <c r="S756" s="78">
        <v>12</v>
      </c>
      <c r="T756" s="71"/>
      <c r="U756" s="79">
        <v>57</v>
      </c>
      <c r="V756" s="80">
        <v>57</v>
      </c>
      <c r="W756" s="80" t="s">
        <v>2336</v>
      </c>
      <c r="X756" s="81">
        <f t="shared" si="68"/>
        <v>1</v>
      </c>
      <c r="Y756" s="74">
        <v>0</v>
      </c>
      <c r="Z756" s="74">
        <v>1239360575</v>
      </c>
      <c r="AA756" s="74">
        <v>376929888</v>
      </c>
      <c r="AB756" s="74">
        <v>0</v>
      </c>
      <c r="AC756" s="74">
        <v>0</v>
      </c>
      <c r="AD756" s="74">
        <v>376929888</v>
      </c>
      <c r="AE756" s="113">
        <v>183971550</v>
      </c>
      <c r="AF756" s="81">
        <f t="shared" si="69"/>
        <v>0.48807896602776163</v>
      </c>
      <c r="AG756" s="82">
        <v>0</v>
      </c>
      <c r="AH756" s="82">
        <v>0</v>
      </c>
      <c r="AI756" s="82">
        <v>0</v>
      </c>
      <c r="AJ756" s="83">
        <f t="shared" si="67"/>
        <v>183971550</v>
      </c>
      <c r="AK756" s="81">
        <f t="shared" si="70"/>
        <v>0.48807896602776163</v>
      </c>
      <c r="AL756" s="84"/>
      <c r="AM756" s="85"/>
    </row>
    <row r="757" spans="1:39" ht="12.75" customHeight="1" x14ac:dyDescent="0.3">
      <c r="A757" s="71" t="s">
        <v>2170</v>
      </c>
      <c r="B757" s="72" t="s">
        <v>2171</v>
      </c>
      <c r="C757" s="72" t="s">
        <v>137</v>
      </c>
      <c r="D757" s="73" t="str">
        <f t="shared" si="65"/>
        <v>19</v>
      </c>
      <c r="E757" s="73" t="str">
        <f t="shared" si="66"/>
        <v>1901</v>
      </c>
      <c r="F757" s="72" t="s">
        <v>2342</v>
      </c>
      <c r="G757" s="72" t="s">
        <v>2343</v>
      </c>
      <c r="H757" s="72">
        <v>128</v>
      </c>
      <c r="I757" s="72" t="s">
        <v>2344</v>
      </c>
      <c r="J757" s="72" t="s">
        <v>2345</v>
      </c>
      <c r="K757" s="74">
        <v>2</v>
      </c>
      <c r="L757" s="75">
        <v>0.6</v>
      </c>
      <c r="M757" s="76">
        <v>0.6</v>
      </c>
      <c r="N757" s="72" t="s">
        <v>2346</v>
      </c>
      <c r="O757" s="72" t="s">
        <v>72</v>
      </c>
      <c r="P757" s="74">
        <v>93234654</v>
      </c>
      <c r="Q757" s="75">
        <v>288</v>
      </c>
      <c r="R757" s="77">
        <v>44197</v>
      </c>
      <c r="S757" s="78">
        <v>12</v>
      </c>
      <c r="T757" s="71"/>
      <c r="U757" s="79">
        <v>288</v>
      </c>
      <c r="V757" s="80">
        <v>120</v>
      </c>
      <c r="W757" s="80" t="s">
        <v>2347</v>
      </c>
      <c r="X757" s="81">
        <f t="shared" si="68"/>
        <v>0.41666666666666669</v>
      </c>
      <c r="Y757" s="74">
        <v>0</v>
      </c>
      <c r="Z757" s="74">
        <v>1207192556</v>
      </c>
      <c r="AA757" s="74">
        <v>93234654</v>
      </c>
      <c r="AB757" s="74">
        <v>0</v>
      </c>
      <c r="AC757" s="74">
        <v>0</v>
      </c>
      <c r="AD757" s="74">
        <v>93234654</v>
      </c>
      <c r="AE757" s="113">
        <v>91049467</v>
      </c>
      <c r="AF757" s="81">
        <f t="shared" si="69"/>
        <v>0.97656250217864271</v>
      </c>
      <c r="AG757" s="82">
        <v>0</v>
      </c>
      <c r="AH757" s="82">
        <v>0</v>
      </c>
      <c r="AI757" s="82">
        <v>0</v>
      </c>
      <c r="AJ757" s="83">
        <f t="shared" si="67"/>
        <v>91049467</v>
      </c>
      <c r="AK757" s="81">
        <f t="shared" si="70"/>
        <v>0.97656250217864271</v>
      </c>
      <c r="AL757" s="84"/>
      <c r="AM757" s="85"/>
    </row>
    <row r="758" spans="1:39" ht="12.75" customHeight="1" x14ac:dyDescent="0.3">
      <c r="A758" s="71" t="s">
        <v>2170</v>
      </c>
      <c r="B758" s="72" t="s">
        <v>2171</v>
      </c>
      <c r="C758" s="72" t="s">
        <v>137</v>
      </c>
      <c r="D758" s="73" t="str">
        <f t="shared" si="65"/>
        <v>19</v>
      </c>
      <c r="E758" s="73" t="str">
        <f t="shared" si="66"/>
        <v>1901</v>
      </c>
      <c r="F758" s="72" t="s">
        <v>2342</v>
      </c>
      <c r="G758" s="72" t="s">
        <v>2343</v>
      </c>
      <c r="H758" s="72">
        <v>128</v>
      </c>
      <c r="I758" s="72" t="s">
        <v>2344</v>
      </c>
      <c r="J758" s="72" t="s">
        <v>2345</v>
      </c>
      <c r="K758" s="74">
        <v>2</v>
      </c>
      <c r="L758" s="75">
        <v>0.6</v>
      </c>
      <c r="M758" s="76">
        <v>0.6</v>
      </c>
      <c r="N758" s="72" t="s">
        <v>2348</v>
      </c>
      <c r="O758" s="72" t="s">
        <v>72</v>
      </c>
      <c r="P758" s="74">
        <v>141348708</v>
      </c>
      <c r="Q758" s="75">
        <v>20</v>
      </c>
      <c r="R758" s="77">
        <v>44197</v>
      </c>
      <c r="S758" s="78">
        <v>12</v>
      </c>
      <c r="T758" s="71"/>
      <c r="U758" s="79">
        <v>20</v>
      </c>
      <c r="V758" s="80">
        <v>9</v>
      </c>
      <c r="W758" s="80" t="s">
        <v>2349</v>
      </c>
      <c r="X758" s="81">
        <f t="shared" si="68"/>
        <v>0.45</v>
      </c>
      <c r="Y758" s="74">
        <v>0</v>
      </c>
      <c r="Z758" s="74">
        <v>1207192556</v>
      </c>
      <c r="AA758" s="74">
        <v>141348708</v>
      </c>
      <c r="AB758" s="74">
        <v>0</v>
      </c>
      <c r="AC758" s="74">
        <v>0</v>
      </c>
      <c r="AD758" s="74">
        <v>141348708</v>
      </c>
      <c r="AE758" s="113">
        <v>132643874</v>
      </c>
      <c r="AF758" s="81">
        <f t="shared" si="69"/>
        <v>0.93841589270133263</v>
      </c>
      <c r="AG758" s="82">
        <v>0</v>
      </c>
      <c r="AH758" s="82">
        <v>0</v>
      </c>
      <c r="AI758" s="82">
        <v>0</v>
      </c>
      <c r="AJ758" s="83">
        <f t="shared" si="67"/>
        <v>132643874</v>
      </c>
      <c r="AK758" s="81">
        <f t="shared" si="70"/>
        <v>0.93841589270133263</v>
      </c>
      <c r="AL758" s="84"/>
      <c r="AM758" s="85"/>
    </row>
    <row r="759" spans="1:39" ht="12.75" customHeight="1" x14ac:dyDescent="0.3">
      <c r="A759" s="71" t="s">
        <v>2170</v>
      </c>
      <c r="B759" s="72" t="s">
        <v>2171</v>
      </c>
      <c r="C759" s="72" t="s">
        <v>137</v>
      </c>
      <c r="D759" s="73" t="str">
        <f t="shared" si="65"/>
        <v>19</v>
      </c>
      <c r="E759" s="73" t="str">
        <f t="shared" si="66"/>
        <v>1901</v>
      </c>
      <c r="F759" s="72" t="s">
        <v>2342</v>
      </c>
      <c r="G759" s="72" t="s">
        <v>2343</v>
      </c>
      <c r="H759" s="72">
        <v>128</v>
      </c>
      <c r="I759" s="72" t="s">
        <v>2344</v>
      </c>
      <c r="J759" s="72" t="s">
        <v>2345</v>
      </c>
      <c r="K759" s="74">
        <v>2</v>
      </c>
      <c r="L759" s="75">
        <v>0.6</v>
      </c>
      <c r="M759" s="76">
        <v>0.6</v>
      </c>
      <c r="N759" s="72" t="s">
        <v>2350</v>
      </c>
      <c r="O759" s="72" t="s">
        <v>72</v>
      </c>
      <c r="P759" s="74">
        <v>219281955</v>
      </c>
      <c r="Q759" s="75">
        <v>432</v>
      </c>
      <c r="R759" s="77">
        <v>44197</v>
      </c>
      <c r="S759" s="78">
        <v>12</v>
      </c>
      <c r="T759" s="71"/>
      <c r="U759" s="79">
        <v>432</v>
      </c>
      <c r="V759" s="80">
        <v>432</v>
      </c>
      <c r="W759" s="80" t="s">
        <v>2351</v>
      </c>
      <c r="X759" s="81">
        <f t="shared" si="68"/>
        <v>1</v>
      </c>
      <c r="Y759" s="74">
        <v>0</v>
      </c>
      <c r="Z759" s="74">
        <v>1207192556</v>
      </c>
      <c r="AA759" s="74">
        <v>219281955</v>
      </c>
      <c r="AB759" s="74">
        <v>0</v>
      </c>
      <c r="AC759" s="74">
        <v>0</v>
      </c>
      <c r="AD759" s="74">
        <v>219281955</v>
      </c>
      <c r="AE759" s="113">
        <v>199382387</v>
      </c>
      <c r="AF759" s="81">
        <f t="shared" si="69"/>
        <v>0.90925122862936902</v>
      </c>
      <c r="AG759" s="82">
        <v>0</v>
      </c>
      <c r="AH759" s="82">
        <v>0</v>
      </c>
      <c r="AI759" s="82">
        <v>0</v>
      </c>
      <c r="AJ759" s="83">
        <f t="shared" si="67"/>
        <v>199382387</v>
      </c>
      <c r="AK759" s="81">
        <f t="shared" si="70"/>
        <v>0.90925122862936902</v>
      </c>
      <c r="AL759" s="84"/>
      <c r="AM759" s="85"/>
    </row>
    <row r="760" spans="1:39" ht="12.75" customHeight="1" x14ac:dyDescent="0.3">
      <c r="A760" s="71" t="s">
        <v>2170</v>
      </c>
      <c r="B760" s="72" t="s">
        <v>2171</v>
      </c>
      <c r="C760" s="72" t="s">
        <v>137</v>
      </c>
      <c r="D760" s="73" t="str">
        <f t="shared" si="65"/>
        <v>19</v>
      </c>
      <c r="E760" s="73" t="str">
        <f t="shared" si="66"/>
        <v>1901</v>
      </c>
      <c r="F760" s="72" t="s">
        <v>2342</v>
      </c>
      <c r="G760" s="72" t="s">
        <v>2343</v>
      </c>
      <c r="H760" s="72">
        <v>128</v>
      </c>
      <c r="I760" s="72" t="s">
        <v>2344</v>
      </c>
      <c r="J760" s="72" t="s">
        <v>2345</v>
      </c>
      <c r="K760" s="74">
        <v>2</v>
      </c>
      <c r="L760" s="75">
        <v>0.6</v>
      </c>
      <c r="M760" s="76">
        <v>0.6</v>
      </c>
      <c r="N760" s="72" t="s">
        <v>2352</v>
      </c>
      <c r="O760" s="72" t="s">
        <v>72</v>
      </c>
      <c r="P760" s="74">
        <v>439751536</v>
      </c>
      <c r="Q760" s="75">
        <v>20</v>
      </c>
      <c r="R760" s="77">
        <v>44197</v>
      </c>
      <c r="S760" s="78">
        <v>12</v>
      </c>
      <c r="T760" s="71"/>
      <c r="U760" s="79">
        <v>20</v>
      </c>
      <c r="V760" s="80">
        <v>20</v>
      </c>
      <c r="W760" s="80" t="s">
        <v>2353</v>
      </c>
      <c r="X760" s="81">
        <f t="shared" si="68"/>
        <v>1</v>
      </c>
      <c r="Y760" s="74">
        <v>0</v>
      </c>
      <c r="Z760" s="74">
        <v>1207192556</v>
      </c>
      <c r="AA760" s="74">
        <v>439751536</v>
      </c>
      <c r="AB760" s="74">
        <v>0</v>
      </c>
      <c r="AC760" s="74">
        <v>0</v>
      </c>
      <c r="AD760" s="74">
        <v>439751536</v>
      </c>
      <c r="AE760" s="113">
        <v>367660424</v>
      </c>
      <c r="AF760" s="81">
        <f t="shared" si="69"/>
        <v>0.836063990462105</v>
      </c>
      <c r="AG760" s="82">
        <v>0</v>
      </c>
      <c r="AH760" s="82">
        <v>0</v>
      </c>
      <c r="AI760" s="82">
        <v>0</v>
      </c>
      <c r="AJ760" s="83">
        <f t="shared" si="67"/>
        <v>367660424</v>
      </c>
      <c r="AK760" s="81">
        <f t="shared" si="70"/>
        <v>0.836063990462105</v>
      </c>
      <c r="AL760" s="84"/>
      <c r="AM760" s="85"/>
    </row>
    <row r="761" spans="1:39" ht="12.75" customHeight="1" x14ac:dyDescent="0.3">
      <c r="A761" s="71" t="s">
        <v>2170</v>
      </c>
      <c r="B761" s="72" t="s">
        <v>2171</v>
      </c>
      <c r="C761" s="72" t="s">
        <v>137</v>
      </c>
      <c r="D761" s="73" t="str">
        <f t="shared" si="65"/>
        <v>19</v>
      </c>
      <c r="E761" s="73" t="str">
        <f t="shared" si="66"/>
        <v>1901</v>
      </c>
      <c r="F761" s="72" t="s">
        <v>2342</v>
      </c>
      <c r="G761" s="72" t="s">
        <v>2343</v>
      </c>
      <c r="H761" s="72">
        <v>128</v>
      </c>
      <c r="I761" s="72" t="s">
        <v>2344</v>
      </c>
      <c r="J761" s="72" t="s">
        <v>2345</v>
      </c>
      <c r="K761" s="74">
        <v>2</v>
      </c>
      <c r="L761" s="75">
        <v>0.6</v>
      </c>
      <c r="M761" s="76">
        <v>0.6</v>
      </c>
      <c r="N761" s="72" t="s">
        <v>2354</v>
      </c>
      <c r="O761" s="72" t="s">
        <v>72</v>
      </c>
      <c r="P761" s="74">
        <v>313575703</v>
      </c>
      <c r="Q761" s="75">
        <v>200</v>
      </c>
      <c r="R761" s="77">
        <v>44197</v>
      </c>
      <c r="S761" s="78">
        <v>12</v>
      </c>
      <c r="T761" s="71"/>
      <c r="U761" s="79">
        <v>200</v>
      </c>
      <c r="V761" s="80">
        <v>200</v>
      </c>
      <c r="W761" s="80" t="s">
        <v>2355</v>
      </c>
      <c r="X761" s="81">
        <f t="shared" si="68"/>
        <v>1</v>
      </c>
      <c r="Y761" s="74">
        <v>0</v>
      </c>
      <c r="Z761" s="74">
        <v>1207192556</v>
      </c>
      <c r="AA761" s="74">
        <v>313575703</v>
      </c>
      <c r="AB761" s="74">
        <v>0</v>
      </c>
      <c r="AC761" s="74">
        <v>0</v>
      </c>
      <c r="AD761" s="74">
        <v>313575703</v>
      </c>
      <c r="AE761" s="113">
        <v>285349029</v>
      </c>
      <c r="AF761" s="81">
        <f t="shared" si="69"/>
        <v>0.90998449902223455</v>
      </c>
      <c r="AG761" s="82">
        <v>0</v>
      </c>
      <c r="AH761" s="82">
        <v>0</v>
      </c>
      <c r="AI761" s="82">
        <v>0</v>
      </c>
      <c r="AJ761" s="83">
        <f t="shared" si="67"/>
        <v>285349029</v>
      </c>
      <c r="AK761" s="81">
        <f t="shared" si="70"/>
        <v>0.90998449902223455</v>
      </c>
      <c r="AL761" s="84"/>
      <c r="AM761" s="85"/>
    </row>
    <row r="762" spans="1:39" ht="12.75" customHeight="1" x14ac:dyDescent="0.3">
      <c r="A762" s="71" t="s">
        <v>2170</v>
      </c>
      <c r="B762" s="72" t="s">
        <v>2171</v>
      </c>
      <c r="C762" s="72" t="s">
        <v>137</v>
      </c>
      <c r="D762" s="73" t="str">
        <f t="shared" si="65"/>
        <v>19</v>
      </c>
      <c r="E762" s="73" t="str">
        <f t="shared" si="66"/>
        <v>1901</v>
      </c>
      <c r="F762" s="72" t="s">
        <v>2342</v>
      </c>
      <c r="G762" s="72" t="s">
        <v>2356</v>
      </c>
      <c r="H762" s="72">
        <v>129</v>
      </c>
      <c r="I762" s="72" t="s">
        <v>2357</v>
      </c>
      <c r="J762" s="72" t="s">
        <v>2358</v>
      </c>
      <c r="K762" s="74">
        <v>2</v>
      </c>
      <c r="L762" s="75">
        <v>0.7</v>
      </c>
      <c r="M762" s="76">
        <v>0.7</v>
      </c>
      <c r="N762" s="72" t="s">
        <v>2359</v>
      </c>
      <c r="O762" s="72" t="s">
        <v>72</v>
      </c>
      <c r="P762" s="74">
        <v>101073424</v>
      </c>
      <c r="Q762" s="75">
        <v>288</v>
      </c>
      <c r="R762" s="77">
        <v>44197</v>
      </c>
      <c r="S762" s="78">
        <v>12</v>
      </c>
      <c r="T762" s="71"/>
      <c r="U762" s="79">
        <v>288</v>
      </c>
      <c r="V762" s="80">
        <v>120</v>
      </c>
      <c r="W762" s="102" t="s">
        <v>2360</v>
      </c>
      <c r="X762" s="81">
        <f t="shared" si="68"/>
        <v>0.41666666666666669</v>
      </c>
      <c r="Y762" s="74">
        <v>0</v>
      </c>
      <c r="Z762" s="74">
        <v>101073424</v>
      </c>
      <c r="AA762" s="74">
        <v>101073424</v>
      </c>
      <c r="AB762" s="74">
        <v>0</v>
      </c>
      <c r="AC762" s="74">
        <v>0</v>
      </c>
      <c r="AD762" s="74">
        <v>101073424</v>
      </c>
      <c r="AE762" s="113">
        <v>99243918</v>
      </c>
      <c r="AF762" s="81">
        <f t="shared" si="69"/>
        <v>0.98189923792430345</v>
      </c>
      <c r="AG762" s="82">
        <v>0</v>
      </c>
      <c r="AH762" s="82">
        <v>0</v>
      </c>
      <c r="AI762" s="82">
        <v>0</v>
      </c>
      <c r="AJ762" s="83">
        <f t="shared" si="67"/>
        <v>99243918</v>
      </c>
      <c r="AK762" s="81">
        <f t="shared" si="70"/>
        <v>0.98189923792430345</v>
      </c>
      <c r="AL762" s="84"/>
      <c r="AM762" s="85"/>
    </row>
    <row r="763" spans="1:39" ht="12.75" customHeight="1" x14ac:dyDescent="0.3">
      <c r="A763" s="71" t="s">
        <v>2170</v>
      </c>
      <c r="B763" s="72" t="s">
        <v>2171</v>
      </c>
      <c r="C763" s="72" t="s">
        <v>137</v>
      </c>
      <c r="D763" s="73" t="str">
        <f t="shared" si="65"/>
        <v>19</v>
      </c>
      <c r="E763" s="73" t="str">
        <f t="shared" si="66"/>
        <v>1901</v>
      </c>
      <c r="F763" s="72" t="s">
        <v>2267</v>
      </c>
      <c r="G763" s="72" t="s">
        <v>1436</v>
      </c>
      <c r="H763" s="72">
        <v>140</v>
      </c>
      <c r="I763" s="72" t="s">
        <v>2361</v>
      </c>
      <c r="J763" s="72" t="s">
        <v>2362</v>
      </c>
      <c r="K763" s="74">
        <v>116</v>
      </c>
      <c r="L763" s="75">
        <v>29</v>
      </c>
      <c r="M763" s="76">
        <v>29</v>
      </c>
      <c r="N763" s="72" t="s">
        <v>2363</v>
      </c>
      <c r="O763" s="72" t="s">
        <v>72</v>
      </c>
      <c r="P763" s="74">
        <v>246750592</v>
      </c>
      <c r="Q763" s="75">
        <v>60</v>
      </c>
      <c r="R763" s="77">
        <v>44197</v>
      </c>
      <c r="S763" s="78">
        <v>12</v>
      </c>
      <c r="T763" s="71"/>
      <c r="U763" s="79">
        <v>60</v>
      </c>
      <c r="V763" s="80">
        <v>60</v>
      </c>
      <c r="W763" s="102" t="s">
        <v>2364</v>
      </c>
      <c r="X763" s="81">
        <f t="shared" si="68"/>
        <v>1</v>
      </c>
      <c r="Y763" s="74">
        <v>0</v>
      </c>
      <c r="Z763" s="74">
        <v>403804712</v>
      </c>
      <c r="AA763" s="74">
        <v>246750592</v>
      </c>
      <c r="AB763" s="74">
        <v>0</v>
      </c>
      <c r="AC763" s="74">
        <v>0</v>
      </c>
      <c r="AD763" s="74">
        <v>246750592</v>
      </c>
      <c r="AE763" s="113">
        <v>245287243</v>
      </c>
      <c r="AF763" s="81">
        <f t="shared" si="69"/>
        <v>0.99406952182712494</v>
      </c>
      <c r="AG763" s="82">
        <v>0</v>
      </c>
      <c r="AH763" s="82">
        <v>0</v>
      </c>
      <c r="AI763" s="82">
        <v>0</v>
      </c>
      <c r="AJ763" s="83">
        <f t="shared" si="67"/>
        <v>245287243</v>
      </c>
      <c r="AK763" s="81">
        <f t="shared" si="70"/>
        <v>0.99406952182712494</v>
      </c>
      <c r="AL763" s="84"/>
      <c r="AM763" s="85"/>
    </row>
    <row r="764" spans="1:39" ht="12.75" customHeight="1" x14ac:dyDescent="0.3">
      <c r="A764" s="71" t="s">
        <v>2170</v>
      </c>
      <c r="B764" s="72" t="s">
        <v>2171</v>
      </c>
      <c r="C764" s="72" t="s">
        <v>137</v>
      </c>
      <c r="D764" s="73" t="str">
        <f t="shared" si="65"/>
        <v>19</v>
      </c>
      <c r="E764" s="73" t="str">
        <f t="shared" si="66"/>
        <v>1901</v>
      </c>
      <c r="F764" s="72" t="s">
        <v>2267</v>
      </c>
      <c r="G764" s="72" t="s">
        <v>1436</v>
      </c>
      <c r="H764" s="72">
        <v>140</v>
      </c>
      <c r="I764" s="72" t="s">
        <v>2361</v>
      </c>
      <c r="J764" s="72" t="s">
        <v>2362</v>
      </c>
      <c r="K764" s="74">
        <v>116</v>
      </c>
      <c r="L764" s="75">
        <v>29</v>
      </c>
      <c r="M764" s="76">
        <v>29</v>
      </c>
      <c r="N764" s="72" t="s">
        <v>2365</v>
      </c>
      <c r="O764" s="72" t="s">
        <v>72</v>
      </c>
      <c r="P764" s="74">
        <v>157054120</v>
      </c>
      <c r="Q764" s="75">
        <v>20</v>
      </c>
      <c r="R764" s="77">
        <v>44197</v>
      </c>
      <c r="S764" s="78">
        <v>12</v>
      </c>
      <c r="T764" s="71"/>
      <c r="U764" s="79">
        <v>20</v>
      </c>
      <c r="V764" s="80">
        <v>20</v>
      </c>
      <c r="W764" s="80" t="s">
        <v>2366</v>
      </c>
      <c r="X764" s="81">
        <f t="shared" si="68"/>
        <v>1</v>
      </c>
      <c r="Y764" s="74">
        <v>0</v>
      </c>
      <c r="Z764" s="74">
        <v>403804712</v>
      </c>
      <c r="AA764" s="74">
        <v>157054120</v>
      </c>
      <c r="AB764" s="74">
        <v>0</v>
      </c>
      <c r="AC764" s="74">
        <v>0</v>
      </c>
      <c r="AD764" s="74">
        <v>157054120</v>
      </c>
      <c r="AE764" s="113">
        <v>157054120</v>
      </c>
      <c r="AF764" s="81">
        <f t="shared" si="69"/>
        <v>1</v>
      </c>
      <c r="AG764" s="82">
        <v>0</v>
      </c>
      <c r="AH764" s="82">
        <v>0</v>
      </c>
      <c r="AI764" s="82">
        <v>0</v>
      </c>
      <c r="AJ764" s="83">
        <f t="shared" si="67"/>
        <v>157054120</v>
      </c>
      <c r="AK764" s="81">
        <f t="shared" si="70"/>
        <v>1</v>
      </c>
      <c r="AL764" s="84"/>
      <c r="AM764" s="85"/>
    </row>
    <row r="765" spans="1:39" ht="12.75" customHeight="1" x14ac:dyDescent="0.3">
      <c r="A765" s="71" t="s">
        <v>2170</v>
      </c>
      <c r="B765" s="72" t="s">
        <v>2171</v>
      </c>
      <c r="C765" s="72" t="s">
        <v>137</v>
      </c>
      <c r="D765" s="73" t="str">
        <f t="shared" si="65"/>
        <v>19</v>
      </c>
      <c r="E765" s="73" t="str">
        <f t="shared" si="66"/>
        <v>1901</v>
      </c>
      <c r="F765" s="72" t="s">
        <v>2267</v>
      </c>
      <c r="G765" s="72" t="s">
        <v>2367</v>
      </c>
      <c r="H765" s="72">
        <v>140</v>
      </c>
      <c r="I765" s="72" t="s">
        <v>2361</v>
      </c>
      <c r="J765" s="72" t="s">
        <v>2362</v>
      </c>
      <c r="K765" s="74">
        <v>116</v>
      </c>
      <c r="L765" s="75">
        <v>29</v>
      </c>
      <c r="M765" s="76">
        <v>29</v>
      </c>
      <c r="N765" s="72" t="s">
        <v>2368</v>
      </c>
      <c r="O765" s="72" t="s">
        <v>72</v>
      </c>
      <c r="P765" s="74">
        <v>77378440</v>
      </c>
      <c r="Q765" s="75">
        <v>144</v>
      </c>
      <c r="R765" s="77">
        <v>44197</v>
      </c>
      <c r="S765" s="78">
        <v>12</v>
      </c>
      <c r="T765" s="71"/>
      <c r="U765" s="79">
        <v>144</v>
      </c>
      <c r="V765" s="80">
        <v>127</v>
      </c>
      <c r="W765" s="102" t="s">
        <v>2369</v>
      </c>
      <c r="X765" s="81">
        <f t="shared" si="68"/>
        <v>0.88194444444444442</v>
      </c>
      <c r="Y765" s="74">
        <v>0</v>
      </c>
      <c r="Z765" s="74">
        <v>152166920</v>
      </c>
      <c r="AA765" s="74">
        <v>77378440</v>
      </c>
      <c r="AB765" s="74">
        <v>0</v>
      </c>
      <c r="AC765" s="74">
        <v>0</v>
      </c>
      <c r="AD765" s="74">
        <v>77378440</v>
      </c>
      <c r="AE765" s="113">
        <v>75858440</v>
      </c>
      <c r="AF765" s="81">
        <f t="shared" si="69"/>
        <v>0.98035628529083807</v>
      </c>
      <c r="AG765" s="82">
        <v>0</v>
      </c>
      <c r="AH765" s="82">
        <v>0</v>
      </c>
      <c r="AI765" s="82">
        <v>0</v>
      </c>
      <c r="AJ765" s="83">
        <f t="shared" si="67"/>
        <v>75858440</v>
      </c>
      <c r="AK765" s="81">
        <f t="shared" si="70"/>
        <v>0.98035628529083807</v>
      </c>
      <c r="AL765" s="84"/>
      <c r="AM765" s="85"/>
    </row>
    <row r="766" spans="1:39" ht="12.75" customHeight="1" x14ac:dyDescent="0.3">
      <c r="A766" s="71" t="s">
        <v>2170</v>
      </c>
      <c r="B766" s="72" t="s">
        <v>2171</v>
      </c>
      <c r="C766" s="72" t="s">
        <v>137</v>
      </c>
      <c r="D766" s="73" t="str">
        <f t="shared" si="65"/>
        <v>19</v>
      </c>
      <c r="E766" s="73" t="str">
        <f t="shared" si="66"/>
        <v>1901</v>
      </c>
      <c r="F766" s="72" t="s">
        <v>2267</v>
      </c>
      <c r="G766" s="72" t="s">
        <v>2367</v>
      </c>
      <c r="H766" s="72">
        <v>140</v>
      </c>
      <c r="I766" s="72" t="s">
        <v>2361</v>
      </c>
      <c r="J766" s="72" t="s">
        <v>2362</v>
      </c>
      <c r="K766" s="74">
        <v>116</v>
      </c>
      <c r="L766" s="75">
        <v>29</v>
      </c>
      <c r="M766" s="76">
        <v>29</v>
      </c>
      <c r="N766" s="72" t="s">
        <v>2370</v>
      </c>
      <c r="O766" s="72" t="s">
        <v>72</v>
      </c>
      <c r="P766" s="74">
        <v>74788480</v>
      </c>
      <c r="Q766" s="75">
        <v>144</v>
      </c>
      <c r="R766" s="77">
        <v>44197</v>
      </c>
      <c r="S766" s="78">
        <v>12</v>
      </c>
      <c r="T766" s="71"/>
      <c r="U766" s="79">
        <v>144</v>
      </c>
      <c r="V766" s="80">
        <v>144</v>
      </c>
      <c r="W766" s="102" t="s">
        <v>2371</v>
      </c>
      <c r="X766" s="81">
        <f t="shared" si="68"/>
        <v>1</v>
      </c>
      <c r="Y766" s="74">
        <v>0</v>
      </c>
      <c r="Z766" s="74">
        <v>152166920</v>
      </c>
      <c r="AA766" s="74">
        <v>74788480</v>
      </c>
      <c r="AB766" s="74">
        <v>0</v>
      </c>
      <c r="AC766" s="74">
        <v>0</v>
      </c>
      <c r="AD766" s="74">
        <v>74788480</v>
      </c>
      <c r="AE766" s="113">
        <v>74441045</v>
      </c>
      <c r="AF766" s="81">
        <f t="shared" si="69"/>
        <v>0.99535443159160342</v>
      </c>
      <c r="AG766" s="82">
        <v>0</v>
      </c>
      <c r="AH766" s="82">
        <v>0</v>
      </c>
      <c r="AI766" s="82">
        <v>0</v>
      </c>
      <c r="AJ766" s="83">
        <f t="shared" si="67"/>
        <v>74441045</v>
      </c>
      <c r="AK766" s="81">
        <f t="shared" si="70"/>
        <v>0.99535443159160342</v>
      </c>
      <c r="AL766" s="84"/>
      <c r="AM766" s="85"/>
    </row>
    <row r="767" spans="1:39" ht="12.75" customHeight="1" x14ac:dyDescent="0.3">
      <c r="A767" s="71" t="s">
        <v>2170</v>
      </c>
      <c r="B767" s="72" t="s">
        <v>2171</v>
      </c>
      <c r="C767" s="72" t="s">
        <v>137</v>
      </c>
      <c r="D767" s="73" t="str">
        <f t="shared" si="65"/>
        <v>19</v>
      </c>
      <c r="E767" s="73" t="str">
        <f t="shared" si="66"/>
        <v>1901</v>
      </c>
      <c r="F767" s="72" t="s">
        <v>2226</v>
      </c>
      <c r="G767" s="72" t="s">
        <v>2372</v>
      </c>
      <c r="H767" s="72">
        <v>142</v>
      </c>
      <c r="I767" s="72" t="s">
        <v>2373</v>
      </c>
      <c r="J767" s="72" t="s">
        <v>1360</v>
      </c>
      <c r="K767" s="74">
        <v>96</v>
      </c>
      <c r="L767" s="75">
        <v>35</v>
      </c>
      <c r="M767" s="76">
        <v>35</v>
      </c>
      <c r="N767" s="72" t="s">
        <v>2374</v>
      </c>
      <c r="O767" s="72" t="s">
        <v>72</v>
      </c>
      <c r="P767" s="74">
        <v>400000000</v>
      </c>
      <c r="Q767" s="75">
        <v>5</v>
      </c>
      <c r="R767" s="77">
        <v>44197</v>
      </c>
      <c r="S767" s="78">
        <v>12</v>
      </c>
      <c r="T767" s="71"/>
      <c r="U767" s="79">
        <v>5</v>
      </c>
      <c r="V767" s="80">
        <v>5</v>
      </c>
      <c r="W767" s="80" t="s">
        <v>2375</v>
      </c>
      <c r="X767" s="81">
        <f t="shared" si="68"/>
        <v>1</v>
      </c>
      <c r="Y767" s="74">
        <v>0</v>
      </c>
      <c r="Z767" s="74">
        <v>601106656</v>
      </c>
      <c r="AA767" s="74">
        <v>400000000</v>
      </c>
      <c r="AB767" s="74">
        <v>0</v>
      </c>
      <c r="AC767" s="74">
        <v>0</v>
      </c>
      <c r="AD767" s="74">
        <v>400000000</v>
      </c>
      <c r="AE767" s="113">
        <v>0</v>
      </c>
      <c r="AF767" s="81">
        <f t="shared" si="69"/>
        <v>0</v>
      </c>
      <c r="AG767" s="82">
        <v>0</v>
      </c>
      <c r="AH767" s="82">
        <v>0</v>
      </c>
      <c r="AI767" s="82">
        <v>0</v>
      </c>
      <c r="AJ767" s="83">
        <f t="shared" si="67"/>
        <v>0</v>
      </c>
      <c r="AK767" s="81">
        <f t="shared" si="70"/>
        <v>0</v>
      </c>
      <c r="AL767" s="84"/>
      <c r="AM767" s="85"/>
    </row>
    <row r="768" spans="1:39" ht="12.75" customHeight="1" x14ac:dyDescent="0.3">
      <c r="A768" s="71" t="s">
        <v>2170</v>
      </c>
      <c r="B768" s="72" t="s">
        <v>2171</v>
      </c>
      <c r="C768" s="72" t="s">
        <v>137</v>
      </c>
      <c r="D768" s="73" t="str">
        <f t="shared" si="65"/>
        <v>19</v>
      </c>
      <c r="E768" s="73" t="str">
        <f t="shared" si="66"/>
        <v>1901</v>
      </c>
      <c r="F768" s="72" t="s">
        <v>2226</v>
      </c>
      <c r="G768" s="72" t="s">
        <v>2372</v>
      </c>
      <c r="H768" s="72">
        <v>142</v>
      </c>
      <c r="I768" s="72" t="s">
        <v>2373</v>
      </c>
      <c r="J768" s="72" t="s">
        <v>1360</v>
      </c>
      <c r="K768" s="74">
        <v>96</v>
      </c>
      <c r="L768" s="75">
        <v>35</v>
      </c>
      <c r="M768" s="76">
        <v>35</v>
      </c>
      <c r="N768" s="72" t="s">
        <v>2376</v>
      </c>
      <c r="O768" s="72" t="s">
        <v>72</v>
      </c>
      <c r="P768" s="74">
        <v>201106656</v>
      </c>
      <c r="Q768" s="75">
        <v>40</v>
      </c>
      <c r="R768" s="77">
        <v>44197</v>
      </c>
      <c r="S768" s="78">
        <v>12</v>
      </c>
      <c r="T768" s="71"/>
      <c r="U768" s="79">
        <v>40</v>
      </c>
      <c r="V768" s="80">
        <v>40</v>
      </c>
      <c r="W768" s="80" t="s">
        <v>2377</v>
      </c>
      <c r="X768" s="81">
        <f t="shared" si="68"/>
        <v>1</v>
      </c>
      <c r="Y768" s="74">
        <v>0</v>
      </c>
      <c r="Z768" s="74">
        <v>601106656</v>
      </c>
      <c r="AA768" s="74">
        <v>201106656</v>
      </c>
      <c r="AB768" s="74">
        <v>0</v>
      </c>
      <c r="AC768" s="74">
        <v>0</v>
      </c>
      <c r="AD768" s="74">
        <v>201106656</v>
      </c>
      <c r="AE768" s="113">
        <v>197913026</v>
      </c>
      <c r="AF768" s="81">
        <f t="shared" si="69"/>
        <v>0.98411972003552184</v>
      </c>
      <c r="AG768" s="82">
        <v>0</v>
      </c>
      <c r="AH768" s="82">
        <v>0</v>
      </c>
      <c r="AI768" s="82">
        <v>0</v>
      </c>
      <c r="AJ768" s="83">
        <f t="shared" si="67"/>
        <v>197913026</v>
      </c>
      <c r="AK768" s="81">
        <f t="shared" si="70"/>
        <v>0.98411972003552184</v>
      </c>
      <c r="AL768" s="84"/>
      <c r="AM768" s="85"/>
    </row>
    <row r="769" spans="1:39" ht="12.75" customHeight="1" x14ac:dyDescent="0.3">
      <c r="A769" s="71" t="s">
        <v>2170</v>
      </c>
      <c r="B769" s="72" t="s">
        <v>2171</v>
      </c>
      <c r="C769" s="72" t="s">
        <v>137</v>
      </c>
      <c r="D769" s="73" t="str">
        <f t="shared" si="65"/>
        <v>19</v>
      </c>
      <c r="E769" s="73" t="str">
        <f t="shared" si="66"/>
        <v>1901</v>
      </c>
      <c r="F769" s="72" t="s">
        <v>2342</v>
      </c>
      <c r="G769" s="72" t="s">
        <v>2378</v>
      </c>
      <c r="H769" s="72">
        <v>143</v>
      </c>
      <c r="I769" s="72" t="s">
        <v>2379</v>
      </c>
      <c r="J769" s="72" t="s">
        <v>2380</v>
      </c>
      <c r="K769" s="74">
        <v>100</v>
      </c>
      <c r="L769" s="75">
        <v>35</v>
      </c>
      <c r="M769" s="76">
        <v>35</v>
      </c>
      <c r="N769" s="72" t="s">
        <v>2381</v>
      </c>
      <c r="O769" s="72" t="s">
        <v>236</v>
      </c>
      <c r="P769" s="74">
        <v>109259360</v>
      </c>
      <c r="Q769" s="75">
        <v>30</v>
      </c>
      <c r="R769" s="77">
        <v>44197</v>
      </c>
      <c r="S769" s="78">
        <v>12</v>
      </c>
      <c r="T769" s="71"/>
      <c r="U769" s="79">
        <v>30</v>
      </c>
      <c r="V769" s="80">
        <v>30</v>
      </c>
      <c r="W769" s="102" t="s">
        <v>2382</v>
      </c>
      <c r="X769" s="81">
        <f t="shared" si="68"/>
        <v>1</v>
      </c>
      <c r="Y769" s="74">
        <v>0</v>
      </c>
      <c r="Z769" s="74">
        <v>417607660</v>
      </c>
      <c r="AA769" s="74">
        <v>109259360</v>
      </c>
      <c r="AB769" s="74">
        <v>0</v>
      </c>
      <c r="AC769" s="74">
        <v>0</v>
      </c>
      <c r="AD769" s="74">
        <v>109259360</v>
      </c>
      <c r="AE769" s="113">
        <v>100336512</v>
      </c>
      <c r="AF769" s="81">
        <f t="shared" si="69"/>
        <v>0.91833333089265756</v>
      </c>
      <c r="AG769" s="82">
        <v>0</v>
      </c>
      <c r="AH769" s="82">
        <v>0</v>
      </c>
      <c r="AI769" s="82">
        <v>0</v>
      </c>
      <c r="AJ769" s="83">
        <f t="shared" si="67"/>
        <v>100336512</v>
      </c>
      <c r="AK769" s="81">
        <f t="shared" si="70"/>
        <v>0.91833333089265756</v>
      </c>
      <c r="AL769" s="84"/>
      <c r="AM769" s="85"/>
    </row>
    <row r="770" spans="1:39" ht="12.75" customHeight="1" x14ac:dyDescent="0.3">
      <c r="A770" s="71" t="s">
        <v>2170</v>
      </c>
      <c r="B770" s="72" t="s">
        <v>2171</v>
      </c>
      <c r="C770" s="72" t="s">
        <v>137</v>
      </c>
      <c r="D770" s="73" t="str">
        <f t="shared" si="65"/>
        <v>19</v>
      </c>
      <c r="E770" s="73" t="str">
        <f t="shared" si="66"/>
        <v>1901</v>
      </c>
      <c r="F770" s="72" t="s">
        <v>2342</v>
      </c>
      <c r="G770" s="72" t="s">
        <v>2378</v>
      </c>
      <c r="H770" s="72">
        <v>143</v>
      </c>
      <c r="I770" s="72" t="s">
        <v>2379</v>
      </c>
      <c r="J770" s="72" t="s">
        <v>2380</v>
      </c>
      <c r="K770" s="74">
        <v>100</v>
      </c>
      <c r="L770" s="75">
        <v>35</v>
      </c>
      <c r="M770" s="76">
        <v>35</v>
      </c>
      <c r="N770" s="72" t="s">
        <v>2383</v>
      </c>
      <c r="O770" s="72" t="s">
        <v>72</v>
      </c>
      <c r="P770" s="74">
        <v>178398276</v>
      </c>
      <c r="Q770" s="75">
        <v>15</v>
      </c>
      <c r="R770" s="77">
        <v>44197</v>
      </c>
      <c r="S770" s="78">
        <v>12</v>
      </c>
      <c r="T770" s="71"/>
      <c r="U770" s="79">
        <v>15</v>
      </c>
      <c r="V770" s="80">
        <v>7</v>
      </c>
      <c r="W770" s="80" t="s">
        <v>2384</v>
      </c>
      <c r="X770" s="81">
        <f t="shared" si="68"/>
        <v>0.46666666666666667</v>
      </c>
      <c r="Y770" s="74">
        <v>0</v>
      </c>
      <c r="Z770" s="74">
        <v>417607660</v>
      </c>
      <c r="AA770" s="74">
        <v>178398276</v>
      </c>
      <c r="AB770" s="74">
        <v>0</v>
      </c>
      <c r="AC770" s="74">
        <v>0</v>
      </c>
      <c r="AD770" s="74">
        <v>178398276</v>
      </c>
      <c r="AE770" s="113">
        <v>72701748</v>
      </c>
      <c r="AF770" s="81">
        <f t="shared" si="69"/>
        <v>0.40752494715812165</v>
      </c>
      <c r="AG770" s="82">
        <v>0</v>
      </c>
      <c r="AH770" s="82">
        <v>0</v>
      </c>
      <c r="AI770" s="82">
        <v>0</v>
      </c>
      <c r="AJ770" s="83">
        <f t="shared" si="67"/>
        <v>72701748</v>
      </c>
      <c r="AK770" s="81">
        <f t="shared" si="70"/>
        <v>0.40752494715812165</v>
      </c>
      <c r="AL770" s="84"/>
      <c r="AM770" s="85"/>
    </row>
    <row r="771" spans="1:39" ht="12.75" customHeight="1" x14ac:dyDescent="0.3">
      <c r="A771" s="71" t="s">
        <v>2170</v>
      </c>
      <c r="B771" s="72" t="s">
        <v>2171</v>
      </c>
      <c r="C771" s="72" t="s">
        <v>137</v>
      </c>
      <c r="D771" s="73" t="str">
        <f t="shared" si="65"/>
        <v>19</v>
      </c>
      <c r="E771" s="73" t="str">
        <f t="shared" si="66"/>
        <v>1901</v>
      </c>
      <c r="F771" s="72" t="s">
        <v>2342</v>
      </c>
      <c r="G771" s="72" t="s">
        <v>2378</v>
      </c>
      <c r="H771" s="72">
        <v>143</v>
      </c>
      <c r="I771" s="72" t="s">
        <v>2379</v>
      </c>
      <c r="J771" s="72" t="s">
        <v>2380</v>
      </c>
      <c r="K771" s="74">
        <v>100</v>
      </c>
      <c r="L771" s="75">
        <v>35</v>
      </c>
      <c r="M771" s="76">
        <v>35</v>
      </c>
      <c r="N771" s="72" t="s">
        <v>2385</v>
      </c>
      <c r="O771" s="72" t="s">
        <v>72</v>
      </c>
      <c r="P771" s="74">
        <v>129950024</v>
      </c>
      <c r="Q771" s="75">
        <v>288</v>
      </c>
      <c r="R771" s="77">
        <v>44197</v>
      </c>
      <c r="S771" s="78">
        <v>12</v>
      </c>
      <c r="T771" s="71"/>
      <c r="U771" s="79">
        <v>288</v>
      </c>
      <c r="V771" s="80">
        <v>120</v>
      </c>
      <c r="W771" s="102" t="s">
        <v>2386</v>
      </c>
      <c r="X771" s="81">
        <f t="shared" si="68"/>
        <v>0.41666666666666669</v>
      </c>
      <c r="Y771" s="74">
        <v>0</v>
      </c>
      <c r="Z771" s="74">
        <v>417607660</v>
      </c>
      <c r="AA771" s="74">
        <v>129950024</v>
      </c>
      <c r="AB771" s="74">
        <v>0</v>
      </c>
      <c r="AC771" s="74">
        <v>0</v>
      </c>
      <c r="AD771" s="74">
        <v>129950024</v>
      </c>
      <c r="AE771" s="113">
        <v>121164725</v>
      </c>
      <c r="AF771" s="81">
        <f t="shared" si="69"/>
        <v>0.93239478739919279</v>
      </c>
      <c r="AG771" s="82">
        <v>0</v>
      </c>
      <c r="AH771" s="82">
        <v>0</v>
      </c>
      <c r="AI771" s="82">
        <v>0</v>
      </c>
      <c r="AJ771" s="83">
        <f t="shared" si="67"/>
        <v>121164725</v>
      </c>
      <c r="AK771" s="81">
        <f t="shared" si="70"/>
        <v>0.93239478739919279</v>
      </c>
      <c r="AL771" s="84"/>
      <c r="AM771" s="85"/>
    </row>
    <row r="772" spans="1:39" ht="12.75" customHeight="1" x14ac:dyDescent="0.3">
      <c r="A772" s="71" t="s">
        <v>2170</v>
      </c>
      <c r="B772" s="72" t="s">
        <v>2171</v>
      </c>
      <c r="C772" s="72" t="s">
        <v>137</v>
      </c>
      <c r="D772" s="73" t="str">
        <f t="shared" si="65"/>
        <v>19</v>
      </c>
      <c r="E772" s="73" t="str">
        <f t="shared" si="66"/>
        <v>1901</v>
      </c>
      <c r="F772" s="72" t="s">
        <v>2267</v>
      </c>
      <c r="G772" s="72" t="s">
        <v>1436</v>
      </c>
      <c r="H772" s="72">
        <v>164</v>
      </c>
      <c r="I772" s="72" t="s">
        <v>2387</v>
      </c>
      <c r="J772" s="72" t="s">
        <v>2388</v>
      </c>
      <c r="K772" s="74">
        <v>6</v>
      </c>
      <c r="L772" s="75">
        <v>2</v>
      </c>
      <c r="M772" s="76">
        <v>2</v>
      </c>
      <c r="N772" s="72" t="s">
        <v>2389</v>
      </c>
      <c r="O772" s="72" t="s">
        <v>72</v>
      </c>
      <c r="P772" s="74">
        <v>430030338</v>
      </c>
      <c r="Q772" s="75">
        <v>24</v>
      </c>
      <c r="R772" s="77">
        <v>44197</v>
      </c>
      <c r="S772" s="78">
        <v>12</v>
      </c>
      <c r="T772" s="71"/>
      <c r="U772" s="79">
        <v>24</v>
      </c>
      <c r="V772" s="80">
        <v>20</v>
      </c>
      <c r="W772" s="80" t="s">
        <v>2390</v>
      </c>
      <c r="X772" s="81">
        <f t="shared" si="68"/>
        <v>0.83333333333333337</v>
      </c>
      <c r="Y772" s="74">
        <v>0</v>
      </c>
      <c r="Z772" s="74">
        <v>674399088</v>
      </c>
      <c r="AA772" s="74">
        <v>430030338</v>
      </c>
      <c r="AB772" s="74">
        <v>0</v>
      </c>
      <c r="AC772" s="74">
        <v>0</v>
      </c>
      <c r="AD772" s="74">
        <v>430030338</v>
      </c>
      <c r="AE772" s="113">
        <v>50259306</v>
      </c>
      <c r="AF772" s="81">
        <f t="shared" si="69"/>
        <v>0.11687386111814278</v>
      </c>
      <c r="AG772" s="82">
        <v>0</v>
      </c>
      <c r="AH772" s="82">
        <v>0</v>
      </c>
      <c r="AI772" s="82">
        <v>0</v>
      </c>
      <c r="AJ772" s="83">
        <f t="shared" si="67"/>
        <v>50259306</v>
      </c>
      <c r="AK772" s="81">
        <f t="shared" si="70"/>
        <v>0.11687386111814278</v>
      </c>
      <c r="AL772" s="84"/>
      <c r="AM772" s="85"/>
    </row>
    <row r="773" spans="1:39" ht="12.75" customHeight="1" x14ac:dyDescent="0.3">
      <c r="A773" s="71" t="s">
        <v>2170</v>
      </c>
      <c r="B773" s="72" t="s">
        <v>2171</v>
      </c>
      <c r="C773" s="72" t="s">
        <v>137</v>
      </c>
      <c r="D773" s="73" t="str">
        <f t="shared" ref="D773:D836" si="71">MID(G773,1,2)</f>
        <v>19</v>
      </c>
      <c r="E773" s="73" t="str">
        <f t="shared" ref="E773:E836" si="72">MID(G773,1,4)</f>
        <v>1901</v>
      </c>
      <c r="F773" s="72" t="s">
        <v>2267</v>
      </c>
      <c r="G773" s="72" t="s">
        <v>1436</v>
      </c>
      <c r="H773" s="72">
        <v>164</v>
      </c>
      <c r="I773" s="72" t="s">
        <v>2387</v>
      </c>
      <c r="J773" s="72" t="s">
        <v>2388</v>
      </c>
      <c r="K773" s="74">
        <v>6</v>
      </c>
      <c r="L773" s="75">
        <v>2</v>
      </c>
      <c r="M773" s="76">
        <v>2</v>
      </c>
      <c r="N773" s="72" t="s">
        <v>2391</v>
      </c>
      <c r="O773" s="72" t="s">
        <v>72</v>
      </c>
      <c r="P773" s="74">
        <v>183566330</v>
      </c>
      <c r="Q773" s="75">
        <v>2</v>
      </c>
      <c r="R773" s="77">
        <v>44197</v>
      </c>
      <c r="S773" s="78">
        <v>12</v>
      </c>
      <c r="T773" s="71"/>
      <c r="U773" s="79">
        <v>2</v>
      </c>
      <c r="V773" s="80">
        <v>2</v>
      </c>
      <c r="W773" s="80" t="s">
        <v>2392</v>
      </c>
      <c r="X773" s="81">
        <f t="shared" si="68"/>
        <v>1</v>
      </c>
      <c r="Y773" s="74">
        <v>0</v>
      </c>
      <c r="Z773" s="74">
        <v>674399088</v>
      </c>
      <c r="AA773" s="74">
        <v>183566330</v>
      </c>
      <c r="AB773" s="74">
        <v>0</v>
      </c>
      <c r="AC773" s="74">
        <v>0</v>
      </c>
      <c r="AD773" s="74">
        <v>183566330</v>
      </c>
      <c r="AE773" s="113">
        <v>181966330</v>
      </c>
      <c r="AF773" s="81">
        <f t="shared" si="69"/>
        <v>0.99128380460621512</v>
      </c>
      <c r="AG773" s="82">
        <v>0</v>
      </c>
      <c r="AH773" s="82">
        <v>0</v>
      </c>
      <c r="AI773" s="82">
        <v>0</v>
      </c>
      <c r="AJ773" s="83">
        <f t="shared" ref="AJ773:AJ836" si="73">AE773+AG773+AI773</f>
        <v>181966330</v>
      </c>
      <c r="AK773" s="81">
        <f t="shared" si="70"/>
        <v>0.99128380460621512</v>
      </c>
      <c r="AL773" s="84"/>
      <c r="AM773" s="85"/>
    </row>
    <row r="774" spans="1:39" ht="12.75" customHeight="1" x14ac:dyDescent="0.3">
      <c r="A774" s="71" t="s">
        <v>2170</v>
      </c>
      <c r="B774" s="72" t="s">
        <v>2171</v>
      </c>
      <c r="C774" s="72" t="s">
        <v>137</v>
      </c>
      <c r="D774" s="73" t="str">
        <f t="shared" si="71"/>
        <v>19</v>
      </c>
      <c r="E774" s="73" t="str">
        <f t="shared" si="72"/>
        <v>1901</v>
      </c>
      <c r="F774" s="72" t="s">
        <v>2267</v>
      </c>
      <c r="G774" s="72" t="s">
        <v>1436</v>
      </c>
      <c r="H774" s="72">
        <v>164</v>
      </c>
      <c r="I774" s="72" t="s">
        <v>2387</v>
      </c>
      <c r="J774" s="72" t="s">
        <v>2388</v>
      </c>
      <c r="K774" s="74">
        <v>6</v>
      </c>
      <c r="L774" s="75">
        <v>2</v>
      </c>
      <c r="M774" s="76">
        <v>2</v>
      </c>
      <c r="N774" s="72" t="s">
        <v>2393</v>
      </c>
      <c r="O774" s="72" t="s">
        <v>72</v>
      </c>
      <c r="P774" s="74">
        <v>60802420</v>
      </c>
      <c r="Q774" s="75">
        <v>2</v>
      </c>
      <c r="R774" s="77">
        <v>44197</v>
      </c>
      <c r="S774" s="78">
        <v>12</v>
      </c>
      <c r="T774" s="71"/>
      <c r="U774" s="79">
        <v>2</v>
      </c>
      <c r="V774" s="80">
        <v>2</v>
      </c>
      <c r="W774" s="80" t="s">
        <v>2394</v>
      </c>
      <c r="X774" s="81">
        <f t="shared" si="68"/>
        <v>1</v>
      </c>
      <c r="Y774" s="74">
        <v>0</v>
      </c>
      <c r="Z774" s="74">
        <v>674399088</v>
      </c>
      <c r="AA774" s="74">
        <v>60802420</v>
      </c>
      <c r="AB774" s="74">
        <v>0</v>
      </c>
      <c r="AC774" s="74">
        <v>0</v>
      </c>
      <c r="AD774" s="74">
        <v>60802420</v>
      </c>
      <c r="AE774" s="113">
        <v>53901284</v>
      </c>
      <c r="AF774" s="81">
        <f t="shared" si="69"/>
        <v>0.88649899132304277</v>
      </c>
      <c r="AG774" s="82">
        <v>0</v>
      </c>
      <c r="AH774" s="82">
        <v>0</v>
      </c>
      <c r="AI774" s="82">
        <v>0</v>
      </c>
      <c r="AJ774" s="83">
        <f t="shared" si="73"/>
        <v>53901284</v>
      </c>
      <c r="AK774" s="81">
        <f t="shared" si="70"/>
        <v>0.88649899132304277</v>
      </c>
      <c r="AL774" s="84"/>
      <c r="AM774" s="85"/>
    </row>
    <row r="775" spans="1:39" ht="12.75" customHeight="1" x14ac:dyDescent="0.3">
      <c r="A775" s="71" t="s">
        <v>2170</v>
      </c>
      <c r="B775" s="72" t="s">
        <v>2171</v>
      </c>
      <c r="C775" s="72" t="s">
        <v>137</v>
      </c>
      <c r="D775" s="73" t="str">
        <f t="shared" si="71"/>
        <v>19</v>
      </c>
      <c r="E775" s="73" t="str">
        <f t="shared" si="72"/>
        <v>1901</v>
      </c>
      <c r="F775" s="72" t="s">
        <v>2267</v>
      </c>
      <c r="G775" s="72" t="s">
        <v>2367</v>
      </c>
      <c r="H775" s="72">
        <v>164</v>
      </c>
      <c r="I775" s="72" t="s">
        <v>2387</v>
      </c>
      <c r="J775" s="72" t="s">
        <v>2388</v>
      </c>
      <c r="K775" s="74">
        <v>6</v>
      </c>
      <c r="L775" s="75">
        <v>2</v>
      </c>
      <c r="M775" s="76">
        <v>2</v>
      </c>
      <c r="N775" s="72" t="s">
        <v>2395</v>
      </c>
      <c r="O775" s="72" t="s">
        <v>72</v>
      </c>
      <c r="P775" s="74">
        <v>1092594</v>
      </c>
      <c r="Q775" s="75">
        <v>144</v>
      </c>
      <c r="R775" s="77">
        <v>44197</v>
      </c>
      <c r="S775" s="78">
        <v>12</v>
      </c>
      <c r="T775" s="71"/>
      <c r="U775" s="79">
        <v>144</v>
      </c>
      <c r="V775" s="80">
        <v>131</v>
      </c>
      <c r="W775" s="102" t="s">
        <v>2396</v>
      </c>
      <c r="X775" s="81">
        <f t="shared" si="68"/>
        <v>0.90972222222222221</v>
      </c>
      <c r="Y775" s="74">
        <v>0</v>
      </c>
      <c r="Z775" s="74">
        <v>436702818</v>
      </c>
      <c r="AA775" s="74">
        <v>1092594</v>
      </c>
      <c r="AB775" s="74">
        <v>0</v>
      </c>
      <c r="AC775" s="74">
        <v>0</v>
      </c>
      <c r="AD775" s="74">
        <v>1092594</v>
      </c>
      <c r="AE775" s="113">
        <v>0</v>
      </c>
      <c r="AF775" s="81">
        <f t="shared" si="69"/>
        <v>0</v>
      </c>
      <c r="AG775" s="82">
        <v>0</v>
      </c>
      <c r="AH775" s="82">
        <v>0</v>
      </c>
      <c r="AI775" s="82">
        <v>0</v>
      </c>
      <c r="AJ775" s="83">
        <f t="shared" si="73"/>
        <v>0</v>
      </c>
      <c r="AK775" s="81">
        <f t="shared" si="70"/>
        <v>0</v>
      </c>
      <c r="AL775" s="84"/>
      <c r="AM775" s="85"/>
    </row>
    <row r="776" spans="1:39" ht="12.75" customHeight="1" x14ac:dyDescent="0.3">
      <c r="A776" s="71" t="s">
        <v>2170</v>
      </c>
      <c r="B776" s="72" t="s">
        <v>2171</v>
      </c>
      <c r="C776" s="72" t="s">
        <v>137</v>
      </c>
      <c r="D776" s="73" t="str">
        <f t="shared" si="71"/>
        <v>19</v>
      </c>
      <c r="E776" s="73" t="str">
        <f t="shared" si="72"/>
        <v>1901</v>
      </c>
      <c r="F776" s="72" t="s">
        <v>2267</v>
      </c>
      <c r="G776" s="72" t="s">
        <v>2367</v>
      </c>
      <c r="H776" s="72">
        <v>164</v>
      </c>
      <c r="I776" s="72" t="s">
        <v>2387</v>
      </c>
      <c r="J776" s="72" t="s">
        <v>2388</v>
      </c>
      <c r="K776" s="74">
        <v>6</v>
      </c>
      <c r="L776" s="75">
        <v>2</v>
      </c>
      <c r="M776" s="76">
        <v>2</v>
      </c>
      <c r="N776" s="72" t="s">
        <v>2397</v>
      </c>
      <c r="O776" s="72" t="s">
        <v>72</v>
      </c>
      <c r="P776" s="74">
        <v>341377752</v>
      </c>
      <c r="Q776" s="75">
        <v>64</v>
      </c>
      <c r="R776" s="77">
        <v>44197</v>
      </c>
      <c r="S776" s="78">
        <v>12</v>
      </c>
      <c r="T776" s="71"/>
      <c r="U776" s="79">
        <v>64</v>
      </c>
      <c r="V776" s="80">
        <v>4</v>
      </c>
      <c r="W776" s="80" t="s">
        <v>2398</v>
      </c>
      <c r="X776" s="81">
        <f t="shared" si="68"/>
        <v>6.25E-2</v>
      </c>
      <c r="Y776" s="74">
        <v>0</v>
      </c>
      <c r="Z776" s="74">
        <v>436702818</v>
      </c>
      <c r="AA776" s="74">
        <v>341377752</v>
      </c>
      <c r="AB776" s="74">
        <v>0</v>
      </c>
      <c r="AC776" s="74">
        <v>0</v>
      </c>
      <c r="AD776" s="74">
        <v>341377752</v>
      </c>
      <c r="AE776" s="113">
        <v>230059612</v>
      </c>
      <c r="AF776" s="81">
        <f t="shared" si="69"/>
        <v>0.67391507106766579</v>
      </c>
      <c r="AG776" s="82">
        <v>0</v>
      </c>
      <c r="AH776" s="82">
        <v>0</v>
      </c>
      <c r="AI776" s="82">
        <v>0</v>
      </c>
      <c r="AJ776" s="83">
        <f t="shared" si="73"/>
        <v>230059612</v>
      </c>
      <c r="AK776" s="81">
        <f t="shared" si="70"/>
        <v>0.67391507106766579</v>
      </c>
      <c r="AL776" s="84"/>
      <c r="AM776" s="85"/>
    </row>
    <row r="777" spans="1:39" ht="12.75" customHeight="1" x14ac:dyDescent="0.3">
      <c r="A777" s="71" t="s">
        <v>2170</v>
      </c>
      <c r="B777" s="72" t="s">
        <v>2171</v>
      </c>
      <c r="C777" s="72" t="s">
        <v>137</v>
      </c>
      <c r="D777" s="73" t="str">
        <f t="shared" si="71"/>
        <v>19</v>
      </c>
      <c r="E777" s="73" t="str">
        <f t="shared" si="72"/>
        <v>1901</v>
      </c>
      <c r="F777" s="72" t="s">
        <v>2267</v>
      </c>
      <c r="G777" s="72" t="s">
        <v>2367</v>
      </c>
      <c r="H777" s="72">
        <v>164</v>
      </c>
      <c r="I777" s="72" t="s">
        <v>2387</v>
      </c>
      <c r="J777" s="72" t="s">
        <v>2388</v>
      </c>
      <c r="K777" s="74">
        <v>6</v>
      </c>
      <c r="L777" s="75">
        <v>2</v>
      </c>
      <c r="M777" s="76">
        <v>2</v>
      </c>
      <c r="N777" s="72" t="s">
        <v>2399</v>
      </c>
      <c r="O777" s="72" t="s">
        <v>72</v>
      </c>
      <c r="P777" s="74">
        <v>94232472</v>
      </c>
      <c r="Q777" s="75">
        <v>4</v>
      </c>
      <c r="R777" s="77">
        <v>44197</v>
      </c>
      <c r="S777" s="78">
        <v>12</v>
      </c>
      <c r="T777" s="71"/>
      <c r="U777" s="79">
        <v>4</v>
      </c>
      <c r="V777" s="80">
        <v>6</v>
      </c>
      <c r="W777" s="80" t="s">
        <v>2400</v>
      </c>
      <c r="X777" s="81">
        <f t="shared" si="68"/>
        <v>1.5</v>
      </c>
      <c r="Y777" s="74">
        <v>0</v>
      </c>
      <c r="Z777" s="74">
        <v>436702818</v>
      </c>
      <c r="AA777" s="74">
        <v>94232472</v>
      </c>
      <c r="AB777" s="74">
        <v>0</v>
      </c>
      <c r="AC777" s="74">
        <v>0</v>
      </c>
      <c r="AD777" s="74">
        <v>94232472</v>
      </c>
      <c r="AE777" s="113">
        <v>88457340</v>
      </c>
      <c r="AF777" s="81">
        <f t="shared" si="69"/>
        <v>0.93871399234862474</v>
      </c>
      <c r="AG777" s="82">
        <v>0</v>
      </c>
      <c r="AH777" s="82">
        <v>0</v>
      </c>
      <c r="AI777" s="82">
        <v>0</v>
      </c>
      <c r="AJ777" s="83">
        <f t="shared" si="73"/>
        <v>88457340</v>
      </c>
      <c r="AK777" s="81">
        <f t="shared" si="70"/>
        <v>0.93871399234862474</v>
      </c>
      <c r="AL777" s="84"/>
      <c r="AM777" s="85"/>
    </row>
    <row r="778" spans="1:39" ht="12.75" customHeight="1" x14ac:dyDescent="0.3">
      <c r="A778" s="71" t="s">
        <v>2170</v>
      </c>
      <c r="B778" s="72" t="s">
        <v>2171</v>
      </c>
      <c r="C778" s="72" t="s">
        <v>137</v>
      </c>
      <c r="D778" s="73" t="str">
        <f t="shared" si="71"/>
        <v>19</v>
      </c>
      <c r="E778" s="73" t="str">
        <f t="shared" si="72"/>
        <v>1901</v>
      </c>
      <c r="F778" s="72" t="s">
        <v>2267</v>
      </c>
      <c r="G778" s="72" t="s">
        <v>1436</v>
      </c>
      <c r="H778" s="72">
        <v>178</v>
      </c>
      <c r="I778" s="72" t="s">
        <v>2401</v>
      </c>
      <c r="J778" s="72" t="s">
        <v>2402</v>
      </c>
      <c r="K778" s="74">
        <v>116</v>
      </c>
      <c r="L778" s="75">
        <v>116</v>
      </c>
      <c r="M778" s="76">
        <v>116</v>
      </c>
      <c r="N778" s="72" t="s">
        <v>2403</v>
      </c>
      <c r="O778" s="72" t="s">
        <v>72</v>
      </c>
      <c r="P778" s="74">
        <v>121247560</v>
      </c>
      <c r="Q778" s="75">
        <v>24</v>
      </c>
      <c r="R778" s="77">
        <v>44197</v>
      </c>
      <c r="S778" s="78">
        <v>12</v>
      </c>
      <c r="T778" s="71"/>
      <c r="U778" s="79">
        <v>24</v>
      </c>
      <c r="V778" s="80">
        <v>116</v>
      </c>
      <c r="W778" s="102" t="s">
        <v>2404</v>
      </c>
      <c r="X778" s="81">
        <f t="shared" si="68"/>
        <v>4.833333333333333</v>
      </c>
      <c r="Y778" s="74">
        <v>0</v>
      </c>
      <c r="Z778" s="74">
        <v>241106490</v>
      </c>
      <c r="AA778" s="74">
        <v>121247560</v>
      </c>
      <c r="AB778" s="74">
        <v>0</v>
      </c>
      <c r="AC778" s="74">
        <v>0</v>
      </c>
      <c r="AD778" s="74">
        <v>121247560</v>
      </c>
      <c r="AE778" s="113">
        <v>119747560</v>
      </c>
      <c r="AF778" s="81">
        <f t="shared" si="69"/>
        <v>0.98762861702124149</v>
      </c>
      <c r="AG778" s="82">
        <v>0</v>
      </c>
      <c r="AH778" s="82">
        <v>0</v>
      </c>
      <c r="AI778" s="82">
        <v>0</v>
      </c>
      <c r="AJ778" s="83">
        <f t="shared" si="73"/>
        <v>119747560</v>
      </c>
      <c r="AK778" s="81">
        <f t="shared" si="70"/>
        <v>0.98762861702124149</v>
      </c>
      <c r="AL778" s="84"/>
      <c r="AM778" s="85"/>
    </row>
    <row r="779" spans="1:39" ht="12.75" customHeight="1" x14ac:dyDescent="0.3">
      <c r="A779" s="71" t="s">
        <v>2170</v>
      </c>
      <c r="B779" s="72" t="s">
        <v>2171</v>
      </c>
      <c r="C779" s="72" t="s">
        <v>137</v>
      </c>
      <c r="D779" s="73" t="str">
        <f t="shared" si="71"/>
        <v>19</v>
      </c>
      <c r="E779" s="73" t="str">
        <f t="shared" si="72"/>
        <v>1901</v>
      </c>
      <c r="F779" s="72" t="s">
        <v>2267</v>
      </c>
      <c r="G779" s="72" t="s">
        <v>1436</v>
      </c>
      <c r="H779" s="72">
        <v>178</v>
      </c>
      <c r="I779" s="72" t="s">
        <v>2401</v>
      </c>
      <c r="J779" s="72" t="s">
        <v>2402</v>
      </c>
      <c r="K779" s="74">
        <v>116</v>
      </c>
      <c r="L779" s="75">
        <v>116</v>
      </c>
      <c r="M779" s="76">
        <v>116</v>
      </c>
      <c r="N779" s="72" t="s">
        <v>2405</v>
      </c>
      <c r="O779" s="72" t="s">
        <v>72</v>
      </c>
      <c r="P779" s="74">
        <v>119858930</v>
      </c>
      <c r="Q779" s="75">
        <v>24</v>
      </c>
      <c r="R779" s="77">
        <v>44197</v>
      </c>
      <c r="S779" s="78">
        <v>12</v>
      </c>
      <c r="T779" s="71"/>
      <c r="U779" s="79">
        <v>24</v>
      </c>
      <c r="V779" s="80">
        <v>116</v>
      </c>
      <c r="W779" s="102" t="s">
        <v>2406</v>
      </c>
      <c r="X779" s="81">
        <f t="shared" si="68"/>
        <v>4.833333333333333</v>
      </c>
      <c r="Y779" s="74">
        <v>0</v>
      </c>
      <c r="Z779" s="74">
        <v>241106490</v>
      </c>
      <c r="AA779" s="74">
        <v>119858930</v>
      </c>
      <c r="AB779" s="74">
        <v>0</v>
      </c>
      <c r="AC779" s="74">
        <v>0</v>
      </c>
      <c r="AD779" s="74">
        <v>119858930</v>
      </c>
      <c r="AE779" s="113">
        <v>118358930</v>
      </c>
      <c r="AF779" s="81">
        <f t="shared" si="69"/>
        <v>0.98748528791304913</v>
      </c>
      <c r="AG779" s="82">
        <v>0</v>
      </c>
      <c r="AH779" s="82">
        <v>0</v>
      </c>
      <c r="AI779" s="82">
        <v>0</v>
      </c>
      <c r="AJ779" s="83">
        <f t="shared" si="73"/>
        <v>118358930</v>
      </c>
      <c r="AK779" s="81">
        <f t="shared" si="70"/>
        <v>0.98748528791304913</v>
      </c>
      <c r="AL779" s="84"/>
      <c r="AM779" s="85"/>
    </row>
    <row r="780" spans="1:39" ht="12.75" customHeight="1" x14ac:dyDescent="0.3">
      <c r="A780" s="71" t="s">
        <v>2170</v>
      </c>
      <c r="B780" s="72" t="s">
        <v>2171</v>
      </c>
      <c r="C780" s="72" t="s">
        <v>732</v>
      </c>
      <c r="D780" s="73" t="str">
        <f t="shared" si="71"/>
        <v>19</v>
      </c>
      <c r="E780" s="73" t="str">
        <f t="shared" si="72"/>
        <v>1903</v>
      </c>
      <c r="F780" s="72" t="s">
        <v>2407</v>
      </c>
      <c r="G780" s="72" t="s">
        <v>2408</v>
      </c>
      <c r="H780" s="72">
        <v>289</v>
      </c>
      <c r="I780" s="72" t="s">
        <v>2409</v>
      </c>
      <c r="J780" s="72" t="s">
        <v>2410</v>
      </c>
      <c r="K780" s="74">
        <v>7</v>
      </c>
      <c r="L780" s="75">
        <v>7</v>
      </c>
      <c r="M780" s="76">
        <v>7</v>
      </c>
      <c r="N780" s="72" t="s">
        <v>2411</v>
      </c>
      <c r="O780" s="72" t="s">
        <v>236</v>
      </c>
      <c r="P780" s="74">
        <v>1223422979</v>
      </c>
      <c r="Q780" s="75">
        <v>7</v>
      </c>
      <c r="R780" s="77">
        <v>44197</v>
      </c>
      <c r="S780" s="78">
        <v>12</v>
      </c>
      <c r="T780" s="71"/>
      <c r="U780" s="79">
        <v>7</v>
      </c>
      <c r="V780" s="80">
        <v>7</v>
      </c>
      <c r="W780" s="80" t="s">
        <v>2412</v>
      </c>
      <c r="X780" s="81">
        <f t="shared" si="68"/>
        <v>1</v>
      </c>
      <c r="Y780" s="74">
        <v>0</v>
      </c>
      <c r="Z780" s="74">
        <v>1223422979</v>
      </c>
      <c r="AA780" s="74">
        <v>1223422979</v>
      </c>
      <c r="AB780" s="74">
        <v>0</v>
      </c>
      <c r="AC780" s="74">
        <v>0</v>
      </c>
      <c r="AD780" s="74">
        <v>1223422979</v>
      </c>
      <c r="AE780" s="113">
        <v>1211349226</v>
      </c>
      <c r="AF780" s="81">
        <f t="shared" si="69"/>
        <v>0.99013117032518971</v>
      </c>
      <c r="AG780" s="82">
        <v>0</v>
      </c>
      <c r="AH780" s="82">
        <v>0</v>
      </c>
      <c r="AI780" s="82">
        <v>0</v>
      </c>
      <c r="AJ780" s="83">
        <f t="shared" si="73"/>
        <v>1211349226</v>
      </c>
      <c r="AK780" s="81">
        <f t="shared" si="70"/>
        <v>0.99013117032518971</v>
      </c>
      <c r="AL780" s="84"/>
      <c r="AM780" s="85"/>
    </row>
    <row r="781" spans="1:39" ht="12.75" customHeight="1" x14ac:dyDescent="0.3">
      <c r="A781" s="71" t="s">
        <v>2170</v>
      </c>
      <c r="B781" s="72" t="s">
        <v>2171</v>
      </c>
      <c r="C781" s="72" t="s">
        <v>732</v>
      </c>
      <c r="D781" s="73" t="str">
        <f t="shared" si="71"/>
        <v>19</v>
      </c>
      <c r="E781" s="73" t="str">
        <f t="shared" si="72"/>
        <v>1903</v>
      </c>
      <c r="F781" s="72" t="s">
        <v>2407</v>
      </c>
      <c r="G781" s="72" t="s">
        <v>2413</v>
      </c>
      <c r="H781" s="72">
        <v>290</v>
      </c>
      <c r="I781" s="72" t="s">
        <v>2414</v>
      </c>
      <c r="J781" s="72" t="s">
        <v>2415</v>
      </c>
      <c r="K781" s="74">
        <v>40</v>
      </c>
      <c r="L781" s="75">
        <v>15</v>
      </c>
      <c r="M781" s="76">
        <v>15</v>
      </c>
      <c r="N781" s="72" t="s">
        <v>2416</v>
      </c>
      <c r="O781" s="72" t="s">
        <v>72</v>
      </c>
      <c r="P781" s="74">
        <v>86879273</v>
      </c>
      <c r="Q781" s="75">
        <v>15</v>
      </c>
      <c r="R781" s="77">
        <v>44197</v>
      </c>
      <c r="S781" s="78">
        <v>12</v>
      </c>
      <c r="T781" s="71"/>
      <c r="U781" s="79">
        <v>15</v>
      </c>
      <c r="V781" s="80">
        <v>15</v>
      </c>
      <c r="W781" s="80" t="s">
        <v>2417</v>
      </c>
      <c r="X781" s="81">
        <f t="shared" ref="X781:X844" si="74">V781/U781</f>
        <v>1</v>
      </c>
      <c r="Y781" s="74">
        <v>0</v>
      </c>
      <c r="Z781" s="74">
        <v>332496655</v>
      </c>
      <c r="AA781" s="74">
        <v>86879273</v>
      </c>
      <c r="AB781" s="74">
        <v>0</v>
      </c>
      <c r="AC781" s="74">
        <v>0</v>
      </c>
      <c r="AD781" s="74">
        <v>86879273</v>
      </c>
      <c r="AE781" s="113">
        <v>65391868</v>
      </c>
      <c r="AF781" s="81">
        <f t="shared" si="69"/>
        <v>0.75267512885380616</v>
      </c>
      <c r="AG781" s="82">
        <v>0</v>
      </c>
      <c r="AH781" s="82">
        <v>0</v>
      </c>
      <c r="AI781" s="82">
        <v>0</v>
      </c>
      <c r="AJ781" s="83">
        <f t="shared" si="73"/>
        <v>65391868</v>
      </c>
      <c r="AK781" s="81">
        <f t="shared" si="70"/>
        <v>0.75267512885380616</v>
      </c>
      <c r="AL781" s="84"/>
      <c r="AM781" s="85"/>
    </row>
    <row r="782" spans="1:39" ht="12.75" customHeight="1" x14ac:dyDescent="0.3">
      <c r="A782" s="71" t="s">
        <v>2170</v>
      </c>
      <c r="B782" s="72" t="s">
        <v>2171</v>
      </c>
      <c r="C782" s="72" t="s">
        <v>732</v>
      </c>
      <c r="D782" s="73" t="str">
        <f t="shared" si="71"/>
        <v>19</v>
      </c>
      <c r="E782" s="73" t="str">
        <f t="shared" si="72"/>
        <v>1903</v>
      </c>
      <c r="F782" s="72" t="s">
        <v>2407</v>
      </c>
      <c r="G782" s="72" t="s">
        <v>2413</v>
      </c>
      <c r="H782" s="72">
        <v>290</v>
      </c>
      <c r="I782" s="72" t="s">
        <v>2414</v>
      </c>
      <c r="J782" s="72" t="s">
        <v>2415</v>
      </c>
      <c r="K782" s="74">
        <v>40</v>
      </c>
      <c r="L782" s="75">
        <v>15</v>
      </c>
      <c r="M782" s="76">
        <v>15</v>
      </c>
      <c r="N782" s="72" t="s">
        <v>2418</v>
      </c>
      <c r="O782" s="72" t="s">
        <v>72</v>
      </c>
      <c r="P782" s="74">
        <v>140000000</v>
      </c>
      <c r="Q782" s="75">
        <v>15</v>
      </c>
      <c r="R782" s="77">
        <v>44197</v>
      </c>
      <c r="S782" s="78">
        <v>12</v>
      </c>
      <c r="T782" s="71"/>
      <c r="U782" s="79">
        <v>15</v>
      </c>
      <c r="V782" s="80">
        <v>15</v>
      </c>
      <c r="W782" s="80" t="s">
        <v>2417</v>
      </c>
      <c r="X782" s="81">
        <f t="shared" si="74"/>
        <v>1</v>
      </c>
      <c r="Y782" s="74">
        <v>0</v>
      </c>
      <c r="Z782" s="74">
        <v>332496655</v>
      </c>
      <c r="AA782" s="74">
        <v>140000000</v>
      </c>
      <c r="AB782" s="74">
        <v>0</v>
      </c>
      <c r="AC782" s="74">
        <v>0</v>
      </c>
      <c r="AD782" s="74">
        <v>140000000</v>
      </c>
      <c r="AE782" s="113">
        <v>0</v>
      </c>
      <c r="AF782" s="81">
        <f t="shared" ref="AF782:AF845" si="75">AE782/AA782</f>
        <v>0</v>
      </c>
      <c r="AG782" s="82">
        <v>0</v>
      </c>
      <c r="AH782" s="82">
        <v>0</v>
      </c>
      <c r="AI782" s="82">
        <v>0</v>
      </c>
      <c r="AJ782" s="83">
        <f t="shared" si="73"/>
        <v>0</v>
      </c>
      <c r="AK782" s="81">
        <f t="shared" ref="AK782:AK845" si="76">AJ782/AD782</f>
        <v>0</v>
      </c>
      <c r="AL782" s="84"/>
      <c r="AM782" s="85"/>
    </row>
    <row r="783" spans="1:39" ht="12.75" customHeight="1" x14ac:dyDescent="0.3">
      <c r="A783" s="71" t="s">
        <v>2170</v>
      </c>
      <c r="B783" s="72" t="s">
        <v>2171</v>
      </c>
      <c r="C783" s="72" t="s">
        <v>732</v>
      </c>
      <c r="D783" s="73" t="str">
        <f t="shared" si="71"/>
        <v>19</v>
      </c>
      <c r="E783" s="73" t="str">
        <f t="shared" si="72"/>
        <v>1903</v>
      </c>
      <c r="F783" s="72" t="s">
        <v>2407</v>
      </c>
      <c r="G783" s="72" t="s">
        <v>2413</v>
      </c>
      <c r="H783" s="72">
        <v>290</v>
      </c>
      <c r="I783" s="72" t="s">
        <v>2414</v>
      </c>
      <c r="J783" s="72" t="s">
        <v>2415</v>
      </c>
      <c r="K783" s="74">
        <v>40</v>
      </c>
      <c r="L783" s="75">
        <v>15</v>
      </c>
      <c r="M783" s="76">
        <v>15</v>
      </c>
      <c r="N783" s="72" t="s">
        <v>2419</v>
      </c>
      <c r="O783" s="72" t="s">
        <v>72</v>
      </c>
      <c r="P783" s="74">
        <v>105617382</v>
      </c>
      <c r="Q783" s="75">
        <v>15</v>
      </c>
      <c r="R783" s="77">
        <v>44197</v>
      </c>
      <c r="S783" s="78">
        <v>12</v>
      </c>
      <c r="T783" s="71"/>
      <c r="U783" s="79">
        <v>15</v>
      </c>
      <c r="V783" s="80">
        <v>15</v>
      </c>
      <c r="W783" s="80" t="s">
        <v>2417</v>
      </c>
      <c r="X783" s="81">
        <f t="shared" si="74"/>
        <v>1</v>
      </c>
      <c r="Y783" s="74">
        <v>0</v>
      </c>
      <c r="Z783" s="74">
        <v>332496655</v>
      </c>
      <c r="AA783" s="74">
        <v>105617382</v>
      </c>
      <c r="AB783" s="74">
        <v>0</v>
      </c>
      <c r="AC783" s="74">
        <v>0</v>
      </c>
      <c r="AD783" s="74">
        <v>105617382</v>
      </c>
      <c r="AE783" s="113">
        <v>105617382</v>
      </c>
      <c r="AF783" s="81">
        <f t="shared" si="75"/>
        <v>1</v>
      </c>
      <c r="AG783" s="82">
        <v>0</v>
      </c>
      <c r="AH783" s="82">
        <v>0</v>
      </c>
      <c r="AI783" s="82">
        <v>0</v>
      </c>
      <c r="AJ783" s="83">
        <f t="shared" si="73"/>
        <v>105617382</v>
      </c>
      <c r="AK783" s="81">
        <f t="shared" si="76"/>
        <v>1</v>
      </c>
      <c r="AL783" s="84"/>
      <c r="AM783" s="85"/>
    </row>
    <row r="784" spans="1:39" ht="12.75" customHeight="1" x14ac:dyDescent="0.3">
      <c r="A784" s="71" t="s">
        <v>2170</v>
      </c>
      <c r="B784" s="72" t="s">
        <v>2171</v>
      </c>
      <c r="C784" s="72" t="s">
        <v>732</v>
      </c>
      <c r="D784" s="73" t="str">
        <f t="shared" si="71"/>
        <v>19</v>
      </c>
      <c r="E784" s="73" t="str">
        <f t="shared" si="72"/>
        <v>1901</v>
      </c>
      <c r="F784" s="72" t="s">
        <v>2182</v>
      </c>
      <c r="G784" s="72" t="s">
        <v>2183</v>
      </c>
      <c r="H784" s="72">
        <v>299</v>
      </c>
      <c r="I784" s="72" t="s">
        <v>2420</v>
      </c>
      <c r="J784" s="72" t="s">
        <v>2421</v>
      </c>
      <c r="K784" s="74">
        <v>10</v>
      </c>
      <c r="L784" s="75">
        <v>4</v>
      </c>
      <c r="M784" s="76">
        <v>4</v>
      </c>
      <c r="N784" s="72" t="s">
        <v>2422</v>
      </c>
      <c r="O784" s="72" t="s">
        <v>72</v>
      </c>
      <c r="P784" s="74">
        <v>257819528</v>
      </c>
      <c r="Q784" s="75">
        <v>226699</v>
      </c>
      <c r="R784" s="77">
        <v>44197</v>
      </c>
      <c r="S784" s="78">
        <v>12</v>
      </c>
      <c r="T784" s="71"/>
      <c r="U784" s="79">
        <v>226699</v>
      </c>
      <c r="V784" s="80">
        <v>226999</v>
      </c>
      <c r="W784" s="80" t="s">
        <v>2423</v>
      </c>
      <c r="X784" s="81">
        <f t="shared" si="74"/>
        <v>1.0013233406411144</v>
      </c>
      <c r="Y784" s="74">
        <v>0</v>
      </c>
      <c r="Z784" s="74">
        <v>816143123</v>
      </c>
      <c r="AA784" s="74">
        <v>257819528</v>
      </c>
      <c r="AB784" s="74">
        <v>0</v>
      </c>
      <c r="AC784" s="74">
        <v>0</v>
      </c>
      <c r="AD784" s="74">
        <v>257819528</v>
      </c>
      <c r="AE784" s="113">
        <v>90392800</v>
      </c>
      <c r="AF784" s="81">
        <f t="shared" si="75"/>
        <v>0.35060493943655036</v>
      </c>
      <c r="AG784" s="82">
        <v>0</v>
      </c>
      <c r="AH784" s="82">
        <v>0</v>
      </c>
      <c r="AI784" s="82">
        <v>0</v>
      </c>
      <c r="AJ784" s="83">
        <f t="shared" si="73"/>
        <v>90392800</v>
      </c>
      <c r="AK784" s="81">
        <f t="shared" si="76"/>
        <v>0.35060493943655036</v>
      </c>
      <c r="AL784" s="84"/>
      <c r="AM784" s="85"/>
    </row>
    <row r="785" spans="1:39" ht="12.75" customHeight="1" x14ac:dyDescent="0.3">
      <c r="A785" s="71" t="s">
        <v>2170</v>
      </c>
      <c r="B785" s="72" t="s">
        <v>2171</v>
      </c>
      <c r="C785" s="72" t="s">
        <v>732</v>
      </c>
      <c r="D785" s="73" t="str">
        <f t="shared" si="71"/>
        <v>19</v>
      </c>
      <c r="E785" s="73" t="str">
        <f t="shared" si="72"/>
        <v>1901</v>
      </c>
      <c r="F785" s="72" t="s">
        <v>2182</v>
      </c>
      <c r="G785" s="72" t="s">
        <v>2183</v>
      </c>
      <c r="H785" s="72">
        <v>299</v>
      </c>
      <c r="I785" s="72" t="s">
        <v>2420</v>
      </c>
      <c r="J785" s="72" t="s">
        <v>2421</v>
      </c>
      <c r="K785" s="74">
        <v>10</v>
      </c>
      <c r="L785" s="75">
        <v>4</v>
      </c>
      <c r="M785" s="76">
        <v>4</v>
      </c>
      <c r="N785" s="72" t="s">
        <v>2424</v>
      </c>
      <c r="O785" s="72" t="s">
        <v>72</v>
      </c>
      <c r="P785" s="74">
        <v>558323595</v>
      </c>
      <c r="Q785" s="75">
        <v>116</v>
      </c>
      <c r="R785" s="77">
        <v>44197</v>
      </c>
      <c r="S785" s="78">
        <v>12</v>
      </c>
      <c r="T785" s="71"/>
      <c r="U785" s="79">
        <v>116</v>
      </c>
      <c r="V785" s="80">
        <v>116</v>
      </c>
      <c r="W785" s="80" t="s">
        <v>2425</v>
      </c>
      <c r="X785" s="81">
        <f t="shared" si="74"/>
        <v>1</v>
      </c>
      <c r="Y785" s="74">
        <v>0</v>
      </c>
      <c r="Z785" s="74">
        <v>816143123</v>
      </c>
      <c r="AA785" s="74">
        <v>558323595</v>
      </c>
      <c r="AB785" s="74">
        <v>0</v>
      </c>
      <c r="AC785" s="74">
        <v>0</v>
      </c>
      <c r="AD785" s="74">
        <v>558323595</v>
      </c>
      <c r="AE785" s="113">
        <v>507918602</v>
      </c>
      <c r="AF785" s="81">
        <f t="shared" si="75"/>
        <v>0.9097208259665257</v>
      </c>
      <c r="AG785" s="82">
        <v>0</v>
      </c>
      <c r="AH785" s="82">
        <v>0</v>
      </c>
      <c r="AI785" s="82">
        <v>0</v>
      </c>
      <c r="AJ785" s="83">
        <f t="shared" si="73"/>
        <v>507918602</v>
      </c>
      <c r="AK785" s="81">
        <f t="shared" si="76"/>
        <v>0.9097208259665257</v>
      </c>
      <c r="AL785" s="84"/>
      <c r="AM785" s="85"/>
    </row>
    <row r="786" spans="1:39" ht="12.75" customHeight="1" x14ac:dyDescent="0.3">
      <c r="A786" s="71" t="s">
        <v>2170</v>
      </c>
      <c r="B786" s="72" t="s">
        <v>2171</v>
      </c>
      <c r="C786" s="72" t="s">
        <v>67</v>
      </c>
      <c r="D786" s="73" t="str">
        <f t="shared" si="71"/>
        <v>19</v>
      </c>
      <c r="E786" s="73" t="str">
        <f t="shared" si="72"/>
        <v>1901</v>
      </c>
      <c r="F786" s="72" t="s">
        <v>2197</v>
      </c>
      <c r="G786" s="72" t="s">
        <v>2426</v>
      </c>
      <c r="H786" s="72">
        <v>381</v>
      </c>
      <c r="I786" s="72" t="s">
        <v>2427</v>
      </c>
      <c r="J786" s="72" t="s">
        <v>2428</v>
      </c>
      <c r="K786" s="74">
        <v>3.3</v>
      </c>
      <c r="L786" s="75">
        <v>0.5</v>
      </c>
      <c r="M786" s="76">
        <v>0.5</v>
      </c>
      <c r="N786" s="72" t="s">
        <v>2429</v>
      </c>
      <c r="O786" s="72" t="s">
        <v>72</v>
      </c>
      <c r="P786" s="74">
        <v>1535674932</v>
      </c>
      <c r="Q786" s="75">
        <v>400</v>
      </c>
      <c r="R786" s="77">
        <v>44197</v>
      </c>
      <c r="S786" s="78">
        <v>12</v>
      </c>
      <c r="T786" s="71"/>
      <c r="U786" s="79">
        <v>400</v>
      </c>
      <c r="V786" s="80">
        <v>400</v>
      </c>
      <c r="W786" s="80" t="s">
        <v>2430</v>
      </c>
      <c r="X786" s="81">
        <f t="shared" si="74"/>
        <v>1</v>
      </c>
      <c r="Y786" s="74">
        <v>0</v>
      </c>
      <c r="Z786" s="74">
        <v>7125714663</v>
      </c>
      <c r="AA786" s="74">
        <v>1535674932</v>
      </c>
      <c r="AB786" s="74">
        <v>0</v>
      </c>
      <c r="AC786" s="74">
        <v>0</v>
      </c>
      <c r="AD786" s="74">
        <v>1535674932</v>
      </c>
      <c r="AE786" s="113">
        <v>1508925280</v>
      </c>
      <c r="AF786" s="81">
        <f t="shared" si="75"/>
        <v>0.9825811755843652</v>
      </c>
      <c r="AG786" s="82">
        <v>0</v>
      </c>
      <c r="AH786" s="82">
        <v>0</v>
      </c>
      <c r="AI786" s="82">
        <v>0</v>
      </c>
      <c r="AJ786" s="83">
        <f t="shared" si="73"/>
        <v>1508925280</v>
      </c>
      <c r="AK786" s="81">
        <f t="shared" si="76"/>
        <v>0.9825811755843652</v>
      </c>
      <c r="AL786" s="84"/>
      <c r="AM786" s="85"/>
    </row>
    <row r="787" spans="1:39" ht="12.75" customHeight="1" x14ac:dyDescent="0.3">
      <c r="A787" s="71" t="s">
        <v>2170</v>
      </c>
      <c r="B787" s="72" t="s">
        <v>2171</v>
      </c>
      <c r="C787" s="72" t="s">
        <v>67</v>
      </c>
      <c r="D787" s="73" t="str">
        <f t="shared" si="71"/>
        <v>19</v>
      </c>
      <c r="E787" s="73" t="str">
        <f t="shared" si="72"/>
        <v>1901</v>
      </c>
      <c r="F787" s="72" t="s">
        <v>2197</v>
      </c>
      <c r="G787" s="72" t="s">
        <v>2426</v>
      </c>
      <c r="H787" s="72">
        <v>381</v>
      </c>
      <c r="I787" s="72" t="s">
        <v>2427</v>
      </c>
      <c r="J787" s="72" t="s">
        <v>2428</v>
      </c>
      <c r="K787" s="74">
        <v>3.3</v>
      </c>
      <c r="L787" s="75">
        <v>0.5</v>
      </c>
      <c r="M787" s="76">
        <v>0.5</v>
      </c>
      <c r="N787" s="72" t="s">
        <v>2431</v>
      </c>
      <c r="O787" s="72" t="s">
        <v>72</v>
      </c>
      <c r="P787" s="74">
        <v>536743661</v>
      </c>
      <c r="Q787" s="75">
        <v>3</v>
      </c>
      <c r="R787" s="77">
        <v>44197</v>
      </c>
      <c r="S787" s="78">
        <v>12</v>
      </c>
      <c r="T787" s="71"/>
      <c r="U787" s="79">
        <v>3</v>
      </c>
      <c r="V787" s="80">
        <v>3</v>
      </c>
      <c r="W787" s="80" t="s">
        <v>2432</v>
      </c>
      <c r="X787" s="81">
        <f t="shared" si="74"/>
        <v>1</v>
      </c>
      <c r="Y787" s="74">
        <v>0</v>
      </c>
      <c r="Z787" s="74">
        <v>7125714663</v>
      </c>
      <c r="AA787" s="74">
        <v>536743661</v>
      </c>
      <c r="AB787" s="74">
        <v>0</v>
      </c>
      <c r="AC787" s="74">
        <v>0</v>
      </c>
      <c r="AD787" s="74">
        <v>536743661</v>
      </c>
      <c r="AE787" s="113">
        <v>436628718</v>
      </c>
      <c r="AF787" s="81">
        <f t="shared" si="75"/>
        <v>0.81347717677098008</v>
      </c>
      <c r="AG787" s="82">
        <v>0</v>
      </c>
      <c r="AH787" s="82">
        <v>0</v>
      </c>
      <c r="AI787" s="82">
        <v>0</v>
      </c>
      <c r="AJ787" s="83">
        <f t="shared" si="73"/>
        <v>436628718</v>
      </c>
      <c r="AK787" s="81">
        <f t="shared" si="76"/>
        <v>0.81347717677098008</v>
      </c>
      <c r="AL787" s="84"/>
      <c r="AM787" s="85"/>
    </row>
    <row r="788" spans="1:39" ht="12.75" customHeight="1" x14ac:dyDescent="0.3">
      <c r="A788" s="71" t="s">
        <v>2170</v>
      </c>
      <c r="B788" s="72" t="s">
        <v>2171</v>
      </c>
      <c r="C788" s="72" t="s">
        <v>67</v>
      </c>
      <c r="D788" s="73" t="str">
        <f t="shared" si="71"/>
        <v>19</v>
      </c>
      <c r="E788" s="73" t="str">
        <f t="shared" si="72"/>
        <v>1901</v>
      </c>
      <c r="F788" s="72" t="s">
        <v>2197</v>
      </c>
      <c r="G788" s="72" t="s">
        <v>2426</v>
      </c>
      <c r="H788" s="72">
        <v>381</v>
      </c>
      <c r="I788" s="72" t="s">
        <v>2427</v>
      </c>
      <c r="J788" s="72" t="s">
        <v>2428</v>
      </c>
      <c r="K788" s="74">
        <v>3.3</v>
      </c>
      <c r="L788" s="75">
        <v>0.5</v>
      </c>
      <c r="M788" s="76">
        <v>0.5</v>
      </c>
      <c r="N788" s="72" t="s">
        <v>2433</v>
      </c>
      <c r="O788" s="72" t="s">
        <v>72</v>
      </c>
      <c r="P788" s="74">
        <v>171308246</v>
      </c>
      <c r="Q788" s="75">
        <v>10000</v>
      </c>
      <c r="R788" s="77">
        <v>44197</v>
      </c>
      <c r="S788" s="78">
        <v>12</v>
      </c>
      <c r="T788" s="71"/>
      <c r="U788" s="79">
        <v>10000</v>
      </c>
      <c r="V788" s="80">
        <v>10000</v>
      </c>
      <c r="W788" s="80" t="s">
        <v>2434</v>
      </c>
      <c r="X788" s="81">
        <f t="shared" si="74"/>
        <v>1</v>
      </c>
      <c r="Y788" s="74">
        <v>0</v>
      </c>
      <c r="Z788" s="74">
        <v>7125714663</v>
      </c>
      <c r="AA788" s="74">
        <v>171308246</v>
      </c>
      <c r="AB788" s="74">
        <v>0</v>
      </c>
      <c r="AC788" s="74">
        <v>0</v>
      </c>
      <c r="AD788" s="74">
        <v>171308246</v>
      </c>
      <c r="AE788" s="113">
        <v>160596800</v>
      </c>
      <c r="AF788" s="81">
        <f t="shared" si="75"/>
        <v>0.93747267717632221</v>
      </c>
      <c r="AG788" s="82">
        <v>0</v>
      </c>
      <c r="AH788" s="82">
        <v>0</v>
      </c>
      <c r="AI788" s="82">
        <v>0</v>
      </c>
      <c r="AJ788" s="83">
        <f t="shared" si="73"/>
        <v>160596800</v>
      </c>
      <c r="AK788" s="81">
        <f t="shared" si="76"/>
        <v>0.93747267717632221</v>
      </c>
      <c r="AL788" s="84"/>
      <c r="AM788" s="85"/>
    </row>
    <row r="789" spans="1:39" ht="12.75" customHeight="1" x14ac:dyDescent="0.3">
      <c r="A789" s="71" t="s">
        <v>2170</v>
      </c>
      <c r="B789" s="72" t="s">
        <v>2171</v>
      </c>
      <c r="C789" s="72" t="s">
        <v>67</v>
      </c>
      <c r="D789" s="73" t="str">
        <f t="shared" si="71"/>
        <v>19</v>
      </c>
      <c r="E789" s="73" t="str">
        <f t="shared" si="72"/>
        <v>1901</v>
      </c>
      <c r="F789" s="72" t="s">
        <v>2197</v>
      </c>
      <c r="G789" s="72" t="s">
        <v>2426</v>
      </c>
      <c r="H789" s="72">
        <v>381</v>
      </c>
      <c r="I789" s="72" t="s">
        <v>2427</v>
      </c>
      <c r="J789" s="72" t="s">
        <v>2428</v>
      </c>
      <c r="K789" s="74">
        <v>3.3</v>
      </c>
      <c r="L789" s="75">
        <v>0.5</v>
      </c>
      <c r="M789" s="76">
        <v>0.5</v>
      </c>
      <c r="N789" s="72" t="s">
        <v>2435</v>
      </c>
      <c r="O789" s="72" t="s">
        <v>72</v>
      </c>
      <c r="P789" s="74">
        <v>2997148386</v>
      </c>
      <c r="Q789" s="75">
        <v>50000</v>
      </c>
      <c r="R789" s="77">
        <v>44197</v>
      </c>
      <c r="S789" s="78">
        <v>12</v>
      </c>
      <c r="T789" s="71"/>
      <c r="U789" s="79">
        <v>50000</v>
      </c>
      <c r="V789" s="80">
        <v>50000</v>
      </c>
      <c r="W789" s="80" t="s">
        <v>2436</v>
      </c>
      <c r="X789" s="81">
        <f t="shared" si="74"/>
        <v>1</v>
      </c>
      <c r="Y789" s="74">
        <v>0</v>
      </c>
      <c r="Z789" s="74">
        <v>7125714663</v>
      </c>
      <c r="AA789" s="74">
        <v>2997148386</v>
      </c>
      <c r="AB789" s="74">
        <v>0</v>
      </c>
      <c r="AC789" s="74">
        <v>0</v>
      </c>
      <c r="AD789" s="74">
        <v>2997148386</v>
      </c>
      <c r="AE789" s="113">
        <v>2989775768</v>
      </c>
      <c r="AF789" s="81">
        <f t="shared" si="75"/>
        <v>0.99754012245958912</v>
      </c>
      <c r="AG789" s="82">
        <v>0</v>
      </c>
      <c r="AH789" s="82">
        <v>0</v>
      </c>
      <c r="AI789" s="82">
        <v>0</v>
      </c>
      <c r="AJ789" s="83">
        <f t="shared" si="73"/>
        <v>2989775768</v>
      </c>
      <c r="AK789" s="81">
        <f t="shared" si="76"/>
        <v>0.99754012245958912</v>
      </c>
      <c r="AL789" s="84"/>
      <c r="AM789" s="85"/>
    </row>
    <row r="790" spans="1:39" ht="12.75" customHeight="1" x14ac:dyDescent="0.3">
      <c r="A790" s="71" t="s">
        <v>2170</v>
      </c>
      <c r="B790" s="72" t="s">
        <v>2171</v>
      </c>
      <c r="C790" s="72" t="s">
        <v>67</v>
      </c>
      <c r="D790" s="73" t="str">
        <f t="shared" si="71"/>
        <v>19</v>
      </c>
      <c r="E790" s="73" t="str">
        <f t="shared" si="72"/>
        <v>1901</v>
      </c>
      <c r="F790" s="72" t="s">
        <v>2197</v>
      </c>
      <c r="G790" s="72" t="s">
        <v>2426</v>
      </c>
      <c r="H790" s="72">
        <v>381</v>
      </c>
      <c r="I790" s="72" t="s">
        <v>2427</v>
      </c>
      <c r="J790" s="72" t="s">
        <v>2428</v>
      </c>
      <c r="K790" s="74">
        <v>3.3</v>
      </c>
      <c r="L790" s="75">
        <v>0.5</v>
      </c>
      <c r="M790" s="76">
        <v>0.5</v>
      </c>
      <c r="N790" s="72" t="s">
        <v>2437</v>
      </c>
      <c r="O790" s="72" t="s">
        <v>236</v>
      </c>
      <c r="P790" s="74">
        <v>1120074529</v>
      </c>
      <c r="Q790" s="75">
        <v>100</v>
      </c>
      <c r="R790" s="77">
        <v>44197</v>
      </c>
      <c r="S790" s="78">
        <v>12</v>
      </c>
      <c r="T790" s="71"/>
      <c r="U790" s="79">
        <v>100</v>
      </c>
      <c r="V790" s="80">
        <v>100</v>
      </c>
      <c r="W790" s="80" t="s">
        <v>2438</v>
      </c>
      <c r="X790" s="81">
        <f t="shared" si="74"/>
        <v>1</v>
      </c>
      <c r="Y790" s="74">
        <v>0</v>
      </c>
      <c r="Z790" s="74">
        <v>7125714663</v>
      </c>
      <c r="AA790" s="74">
        <v>1120074529</v>
      </c>
      <c r="AB790" s="74">
        <v>0</v>
      </c>
      <c r="AC790" s="74">
        <v>0</v>
      </c>
      <c r="AD790" s="74">
        <v>1120074529</v>
      </c>
      <c r="AE790" s="113">
        <v>1072696318</v>
      </c>
      <c r="AF790" s="81">
        <f t="shared" si="75"/>
        <v>0.95770084063754302</v>
      </c>
      <c r="AG790" s="82">
        <v>0</v>
      </c>
      <c r="AH790" s="82">
        <v>0</v>
      </c>
      <c r="AI790" s="82">
        <v>0</v>
      </c>
      <c r="AJ790" s="83">
        <f t="shared" si="73"/>
        <v>1072696318</v>
      </c>
      <c r="AK790" s="81">
        <f t="shared" si="76"/>
        <v>0.95770084063754302</v>
      </c>
      <c r="AL790" s="84"/>
      <c r="AM790" s="85"/>
    </row>
    <row r="791" spans="1:39" ht="12.75" customHeight="1" x14ac:dyDescent="0.3">
      <c r="A791" s="71" t="s">
        <v>2170</v>
      </c>
      <c r="B791" s="72" t="s">
        <v>2171</v>
      </c>
      <c r="C791" s="72" t="s">
        <v>67</v>
      </c>
      <c r="D791" s="73" t="str">
        <f t="shared" si="71"/>
        <v>19</v>
      </c>
      <c r="E791" s="73" t="str">
        <f t="shared" si="72"/>
        <v>1901</v>
      </c>
      <c r="F791" s="72" t="s">
        <v>2197</v>
      </c>
      <c r="G791" s="72" t="s">
        <v>2426</v>
      </c>
      <c r="H791" s="72">
        <v>381</v>
      </c>
      <c r="I791" s="72" t="s">
        <v>2427</v>
      </c>
      <c r="J791" s="72" t="s">
        <v>2428</v>
      </c>
      <c r="K791" s="74">
        <v>3.3</v>
      </c>
      <c r="L791" s="75">
        <v>0.5</v>
      </c>
      <c r="M791" s="76">
        <v>0.5</v>
      </c>
      <c r="N791" s="72" t="s">
        <v>2439</v>
      </c>
      <c r="O791" s="72" t="s">
        <v>72</v>
      </c>
      <c r="P791" s="74">
        <v>764764909</v>
      </c>
      <c r="Q791" s="75">
        <v>1</v>
      </c>
      <c r="R791" s="77">
        <v>44197</v>
      </c>
      <c r="S791" s="78">
        <v>12</v>
      </c>
      <c r="T791" s="71"/>
      <c r="U791" s="79">
        <v>1</v>
      </c>
      <c r="V791" s="80">
        <v>1</v>
      </c>
      <c r="W791" s="80" t="s">
        <v>2440</v>
      </c>
      <c r="X791" s="81">
        <f t="shared" si="74"/>
        <v>1</v>
      </c>
      <c r="Y791" s="74">
        <v>0</v>
      </c>
      <c r="Z791" s="74">
        <v>7125714663</v>
      </c>
      <c r="AA791" s="74">
        <v>764764909</v>
      </c>
      <c r="AB791" s="74">
        <v>0</v>
      </c>
      <c r="AC791" s="74">
        <v>0</v>
      </c>
      <c r="AD791" s="74">
        <v>764764909</v>
      </c>
      <c r="AE791" s="113">
        <v>680371550</v>
      </c>
      <c r="AF791" s="81">
        <f t="shared" si="75"/>
        <v>0.88964797154415465</v>
      </c>
      <c r="AG791" s="82">
        <v>0</v>
      </c>
      <c r="AH791" s="82">
        <v>0</v>
      </c>
      <c r="AI791" s="82">
        <v>0</v>
      </c>
      <c r="AJ791" s="83">
        <f t="shared" si="73"/>
        <v>680371550</v>
      </c>
      <c r="AK791" s="81">
        <f t="shared" si="76"/>
        <v>0.88964797154415465</v>
      </c>
      <c r="AL791" s="84"/>
      <c r="AM791" s="85"/>
    </row>
    <row r="792" spans="1:39" ht="12.75" customHeight="1" x14ac:dyDescent="0.3">
      <c r="A792" s="71" t="s">
        <v>2170</v>
      </c>
      <c r="B792" s="72" t="s">
        <v>2171</v>
      </c>
      <c r="C792" s="72" t="s">
        <v>67</v>
      </c>
      <c r="D792" s="73" t="str">
        <f t="shared" si="71"/>
        <v>19</v>
      </c>
      <c r="E792" s="73" t="str">
        <f t="shared" si="72"/>
        <v>1903</v>
      </c>
      <c r="F792" s="72" t="s">
        <v>2407</v>
      </c>
      <c r="G792" s="72" t="s">
        <v>2408</v>
      </c>
      <c r="H792" s="72">
        <v>393</v>
      </c>
      <c r="I792" s="72" t="s">
        <v>2441</v>
      </c>
      <c r="J792" s="72" t="s">
        <v>2442</v>
      </c>
      <c r="K792" s="74">
        <v>90</v>
      </c>
      <c r="L792" s="75">
        <v>90</v>
      </c>
      <c r="M792" s="76">
        <v>90</v>
      </c>
      <c r="N792" s="72" t="s">
        <v>2443</v>
      </c>
      <c r="O792" s="72" t="s">
        <v>72</v>
      </c>
      <c r="P792" s="74">
        <v>2427252217</v>
      </c>
      <c r="Q792" s="75">
        <v>102</v>
      </c>
      <c r="R792" s="77">
        <v>44197</v>
      </c>
      <c r="S792" s="78">
        <v>12</v>
      </c>
      <c r="T792" s="71"/>
      <c r="U792" s="79">
        <v>102</v>
      </c>
      <c r="V792" s="80">
        <v>90</v>
      </c>
      <c r="W792" s="80" t="s">
        <v>2444</v>
      </c>
      <c r="X792" s="81">
        <f t="shared" si="74"/>
        <v>0.88235294117647056</v>
      </c>
      <c r="Y792" s="74">
        <v>0</v>
      </c>
      <c r="Z792" s="74">
        <v>3100000000</v>
      </c>
      <c r="AA792" s="74">
        <v>2427252217</v>
      </c>
      <c r="AB792" s="74">
        <v>0</v>
      </c>
      <c r="AC792" s="74">
        <v>0</v>
      </c>
      <c r="AD792" s="74">
        <v>2427252217</v>
      </c>
      <c r="AE792" s="113">
        <v>1906179482</v>
      </c>
      <c r="AF792" s="81">
        <f t="shared" si="75"/>
        <v>0.78532402551720482</v>
      </c>
      <c r="AG792" s="82">
        <v>0</v>
      </c>
      <c r="AH792" s="82">
        <v>0</v>
      </c>
      <c r="AI792" s="82">
        <v>0</v>
      </c>
      <c r="AJ792" s="83">
        <f t="shared" si="73"/>
        <v>1906179482</v>
      </c>
      <c r="AK792" s="81">
        <f t="shared" si="76"/>
        <v>0.78532402551720482</v>
      </c>
      <c r="AL792" s="84"/>
      <c r="AM792" s="85"/>
    </row>
    <row r="793" spans="1:39" ht="12.75" customHeight="1" x14ac:dyDescent="0.3">
      <c r="A793" s="71" t="s">
        <v>2170</v>
      </c>
      <c r="B793" s="72" t="s">
        <v>2171</v>
      </c>
      <c r="C793" s="72" t="s">
        <v>67</v>
      </c>
      <c r="D793" s="73" t="str">
        <f t="shared" si="71"/>
        <v>19</v>
      </c>
      <c r="E793" s="73" t="str">
        <f t="shared" si="72"/>
        <v>1903</v>
      </c>
      <c r="F793" s="72" t="s">
        <v>2407</v>
      </c>
      <c r="G793" s="72" t="s">
        <v>2408</v>
      </c>
      <c r="H793" s="72">
        <v>393</v>
      </c>
      <c r="I793" s="72" t="s">
        <v>2441</v>
      </c>
      <c r="J793" s="72" t="s">
        <v>2442</v>
      </c>
      <c r="K793" s="74">
        <v>90</v>
      </c>
      <c r="L793" s="75">
        <v>90</v>
      </c>
      <c r="M793" s="76">
        <v>90</v>
      </c>
      <c r="N793" s="72" t="s">
        <v>2445</v>
      </c>
      <c r="O793" s="72" t="s">
        <v>236</v>
      </c>
      <c r="P793" s="74">
        <v>498951077</v>
      </c>
      <c r="Q793" s="75">
        <v>100</v>
      </c>
      <c r="R793" s="77">
        <v>44197</v>
      </c>
      <c r="S793" s="78">
        <v>12</v>
      </c>
      <c r="T793" s="71"/>
      <c r="U793" s="79">
        <v>100</v>
      </c>
      <c r="V793" s="80">
        <v>90</v>
      </c>
      <c r="W793" s="102" t="s">
        <v>2446</v>
      </c>
      <c r="X793" s="81">
        <f t="shared" si="74"/>
        <v>0.9</v>
      </c>
      <c r="Y793" s="74">
        <v>0</v>
      </c>
      <c r="Z793" s="74">
        <v>3100000000</v>
      </c>
      <c r="AA793" s="74">
        <v>498951077</v>
      </c>
      <c r="AB793" s="74">
        <v>0</v>
      </c>
      <c r="AC793" s="74">
        <v>0</v>
      </c>
      <c r="AD793" s="74">
        <v>498951077</v>
      </c>
      <c r="AE793" s="113">
        <v>488753536</v>
      </c>
      <c r="AF793" s="81">
        <f t="shared" si="75"/>
        <v>0.97956204231221655</v>
      </c>
      <c r="AG793" s="82">
        <v>0</v>
      </c>
      <c r="AH793" s="82">
        <v>0</v>
      </c>
      <c r="AI793" s="82">
        <v>0</v>
      </c>
      <c r="AJ793" s="83">
        <f t="shared" si="73"/>
        <v>488753536</v>
      </c>
      <c r="AK793" s="81">
        <f t="shared" si="76"/>
        <v>0.97956204231221655</v>
      </c>
      <c r="AL793" s="84"/>
      <c r="AM793" s="85"/>
    </row>
    <row r="794" spans="1:39" ht="12.75" customHeight="1" x14ac:dyDescent="0.3">
      <c r="A794" s="71" t="s">
        <v>2170</v>
      </c>
      <c r="B794" s="72" t="s">
        <v>2171</v>
      </c>
      <c r="C794" s="72" t="s">
        <v>67</v>
      </c>
      <c r="D794" s="73" t="str">
        <f t="shared" si="71"/>
        <v>19</v>
      </c>
      <c r="E794" s="73" t="str">
        <f t="shared" si="72"/>
        <v>1903</v>
      </c>
      <c r="F794" s="72" t="s">
        <v>2407</v>
      </c>
      <c r="G794" s="72" t="s">
        <v>2408</v>
      </c>
      <c r="H794" s="72">
        <v>393</v>
      </c>
      <c r="I794" s="72" t="s">
        <v>2441</v>
      </c>
      <c r="J794" s="72" t="s">
        <v>2442</v>
      </c>
      <c r="K794" s="74">
        <v>90</v>
      </c>
      <c r="L794" s="75">
        <v>90</v>
      </c>
      <c r="M794" s="76">
        <v>90</v>
      </c>
      <c r="N794" s="72" t="s">
        <v>2447</v>
      </c>
      <c r="O794" s="72" t="s">
        <v>236</v>
      </c>
      <c r="P794" s="74">
        <v>173796706</v>
      </c>
      <c r="Q794" s="75">
        <v>100</v>
      </c>
      <c r="R794" s="77">
        <v>44197</v>
      </c>
      <c r="S794" s="78">
        <v>12</v>
      </c>
      <c r="T794" s="71"/>
      <c r="U794" s="79">
        <v>100</v>
      </c>
      <c r="V794" s="80">
        <v>79</v>
      </c>
      <c r="W794" s="80" t="s">
        <v>2448</v>
      </c>
      <c r="X794" s="81">
        <f t="shared" si="74"/>
        <v>0.79</v>
      </c>
      <c r="Y794" s="74">
        <v>0</v>
      </c>
      <c r="Z794" s="74">
        <v>3100000000</v>
      </c>
      <c r="AA794" s="74">
        <v>173796706</v>
      </c>
      <c r="AB794" s="74">
        <v>0</v>
      </c>
      <c r="AC794" s="74">
        <v>0</v>
      </c>
      <c r="AD794" s="74">
        <v>173796706</v>
      </c>
      <c r="AE794" s="113">
        <v>0</v>
      </c>
      <c r="AF794" s="81">
        <f t="shared" si="75"/>
        <v>0</v>
      </c>
      <c r="AG794" s="82">
        <v>0</v>
      </c>
      <c r="AH794" s="82">
        <v>0</v>
      </c>
      <c r="AI794" s="82">
        <v>0</v>
      </c>
      <c r="AJ794" s="83">
        <f t="shared" si="73"/>
        <v>0</v>
      </c>
      <c r="AK794" s="81">
        <f t="shared" si="76"/>
        <v>0</v>
      </c>
      <c r="AL794" s="84"/>
      <c r="AM794" s="85"/>
    </row>
    <row r="795" spans="1:39" ht="12.75" customHeight="1" x14ac:dyDescent="0.3">
      <c r="A795" s="71" t="s">
        <v>2449</v>
      </c>
      <c r="B795" s="72" t="s">
        <v>2171</v>
      </c>
      <c r="C795" s="72" t="s">
        <v>137</v>
      </c>
      <c r="D795" s="73" t="str">
        <f t="shared" si="71"/>
        <v>19</v>
      </c>
      <c r="E795" s="73" t="str">
        <f t="shared" si="72"/>
        <v>1901</v>
      </c>
      <c r="F795" s="72" t="s">
        <v>2450</v>
      </c>
      <c r="G795" s="72" t="s">
        <v>2451</v>
      </c>
      <c r="H795" s="72">
        <v>2</v>
      </c>
      <c r="I795" s="72" t="s">
        <v>2452</v>
      </c>
      <c r="J795" s="72" t="s">
        <v>169</v>
      </c>
      <c r="K795" s="74">
        <v>100</v>
      </c>
      <c r="L795" s="75">
        <v>100</v>
      </c>
      <c r="M795" s="76">
        <v>100</v>
      </c>
      <c r="N795" s="72" t="s">
        <v>2453</v>
      </c>
      <c r="O795" s="72" t="s">
        <v>72</v>
      </c>
      <c r="P795" s="74">
        <v>18441614008</v>
      </c>
      <c r="Q795" s="75">
        <v>39</v>
      </c>
      <c r="R795" s="77">
        <v>44197</v>
      </c>
      <c r="S795" s="78">
        <v>12</v>
      </c>
      <c r="T795" s="71"/>
      <c r="U795" s="79">
        <v>39</v>
      </c>
      <c r="V795" s="80">
        <v>39</v>
      </c>
      <c r="W795" s="80" t="s">
        <v>2454</v>
      </c>
      <c r="X795" s="81">
        <f t="shared" si="74"/>
        <v>1</v>
      </c>
      <c r="Y795" s="74">
        <v>0</v>
      </c>
      <c r="Z795" s="74">
        <v>107600329050</v>
      </c>
      <c r="AA795" s="74">
        <v>18441614008</v>
      </c>
      <c r="AB795" s="74">
        <v>0</v>
      </c>
      <c r="AC795" s="74">
        <v>0</v>
      </c>
      <c r="AD795" s="74">
        <v>18441614008</v>
      </c>
      <c r="AE795" s="113">
        <v>17875389361</v>
      </c>
      <c r="AF795" s="81">
        <f t="shared" si="75"/>
        <v>0.96929636165498467</v>
      </c>
      <c r="AG795" s="82">
        <v>0</v>
      </c>
      <c r="AH795" s="82">
        <v>0</v>
      </c>
      <c r="AI795" s="82">
        <v>0</v>
      </c>
      <c r="AJ795" s="83">
        <f t="shared" si="73"/>
        <v>17875389361</v>
      </c>
      <c r="AK795" s="81">
        <f t="shared" si="76"/>
        <v>0.96929636165498467</v>
      </c>
      <c r="AL795" s="84"/>
      <c r="AM795" s="85"/>
    </row>
    <row r="796" spans="1:39" ht="12.75" customHeight="1" x14ac:dyDescent="0.3">
      <c r="A796" s="71" t="s">
        <v>2449</v>
      </c>
      <c r="B796" s="72" t="s">
        <v>2171</v>
      </c>
      <c r="C796" s="72" t="s">
        <v>137</v>
      </c>
      <c r="D796" s="73" t="str">
        <f t="shared" si="71"/>
        <v>19</v>
      </c>
      <c r="E796" s="73" t="str">
        <f t="shared" si="72"/>
        <v>1901</v>
      </c>
      <c r="F796" s="72" t="s">
        <v>2450</v>
      </c>
      <c r="G796" s="72" t="s">
        <v>2451</v>
      </c>
      <c r="H796" s="72">
        <v>2</v>
      </c>
      <c r="I796" s="72" t="s">
        <v>2452</v>
      </c>
      <c r="J796" s="72" t="s">
        <v>169</v>
      </c>
      <c r="K796" s="74">
        <v>100</v>
      </c>
      <c r="L796" s="75">
        <v>100</v>
      </c>
      <c r="M796" s="76">
        <v>100</v>
      </c>
      <c r="N796" s="72" t="s">
        <v>2455</v>
      </c>
      <c r="O796" s="72" t="s">
        <v>236</v>
      </c>
      <c r="P796" s="74">
        <v>62158929702</v>
      </c>
      <c r="Q796" s="75">
        <v>70</v>
      </c>
      <c r="R796" s="77">
        <v>44197</v>
      </c>
      <c r="S796" s="78">
        <v>12</v>
      </c>
      <c r="T796" s="71"/>
      <c r="U796" s="79">
        <v>70</v>
      </c>
      <c r="V796" s="80">
        <v>70</v>
      </c>
      <c r="W796" s="102" t="s">
        <v>2456</v>
      </c>
      <c r="X796" s="81">
        <f t="shared" si="74"/>
        <v>1</v>
      </c>
      <c r="Y796" s="74">
        <v>0</v>
      </c>
      <c r="Z796" s="74">
        <v>107600329050</v>
      </c>
      <c r="AA796" s="74">
        <v>62158929702</v>
      </c>
      <c r="AB796" s="74">
        <v>0</v>
      </c>
      <c r="AC796" s="74">
        <v>0</v>
      </c>
      <c r="AD796" s="74">
        <v>62158929702</v>
      </c>
      <c r="AE796" s="113">
        <v>44790015112</v>
      </c>
      <c r="AF796" s="81">
        <f t="shared" si="75"/>
        <v>0.72057249580600247</v>
      </c>
      <c r="AG796" s="82">
        <v>0</v>
      </c>
      <c r="AH796" s="82">
        <v>0</v>
      </c>
      <c r="AI796" s="82">
        <v>0</v>
      </c>
      <c r="AJ796" s="83">
        <f t="shared" si="73"/>
        <v>44790015112</v>
      </c>
      <c r="AK796" s="81">
        <f t="shared" si="76"/>
        <v>0.72057249580600247</v>
      </c>
      <c r="AL796" s="84"/>
      <c r="AM796" s="85"/>
    </row>
    <row r="797" spans="1:39" ht="12.75" customHeight="1" x14ac:dyDescent="0.3">
      <c r="A797" s="71" t="s">
        <v>2449</v>
      </c>
      <c r="B797" s="72" t="s">
        <v>2171</v>
      </c>
      <c r="C797" s="72" t="s">
        <v>137</v>
      </c>
      <c r="D797" s="73" t="str">
        <f t="shared" si="71"/>
        <v>19</v>
      </c>
      <c r="E797" s="73" t="str">
        <f t="shared" si="72"/>
        <v>1901</v>
      </c>
      <c r="F797" s="72" t="s">
        <v>2450</v>
      </c>
      <c r="G797" s="72" t="s">
        <v>2451</v>
      </c>
      <c r="H797" s="72">
        <v>2</v>
      </c>
      <c r="I797" s="72" t="s">
        <v>2452</v>
      </c>
      <c r="J797" s="72" t="s">
        <v>169</v>
      </c>
      <c r="K797" s="74">
        <v>100</v>
      </c>
      <c r="L797" s="75">
        <v>100</v>
      </c>
      <c r="M797" s="76">
        <v>100</v>
      </c>
      <c r="N797" s="72" t="s">
        <v>2457</v>
      </c>
      <c r="O797" s="72" t="s">
        <v>72</v>
      </c>
      <c r="P797" s="74">
        <v>9109127202</v>
      </c>
      <c r="Q797" s="75">
        <v>116</v>
      </c>
      <c r="R797" s="77">
        <v>44197</v>
      </c>
      <c r="S797" s="78">
        <v>12</v>
      </c>
      <c r="T797" s="71"/>
      <c r="U797" s="79">
        <v>116</v>
      </c>
      <c r="V797" s="80">
        <v>116</v>
      </c>
      <c r="W797" s="102" t="s">
        <v>2458</v>
      </c>
      <c r="X797" s="81">
        <f t="shared" si="74"/>
        <v>1</v>
      </c>
      <c r="Y797" s="74">
        <v>0</v>
      </c>
      <c r="Z797" s="74">
        <v>107600329050</v>
      </c>
      <c r="AA797" s="74">
        <v>9109127202</v>
      </c>
      <c r="AB797" s="74">
        <v>0</v>
      </c>
      <c r="AC797" s="74">
        <v>0</v>
      </c>
      <c r="AD797" s="74">
        <v>9109127202</v>
      </c>
      <c r="AE797" s="113">
        <v>2064891895</v>
      </c>
      <c r="AF797" s="81">
        <f t="shared" si="75"/>
        <v>0.22668383580664372</v>
      </c>
      <c r="AG797" s="82">
        <v>0</v>
      </c>
      <c r="AH797" s="82">
        <v>0</v>
      </c>
      <c r="AI797" s="82">
        <v>0</v>
      </c>
      <c r="AJ797" s="83">
        <f t="shared" si="73"/>
        <v>2064891895</v>
      </c>
      <c r="AK797" s="81">
        <f t="shared" si="76"/>
        <v>0.22668383580664372</v>
      </c>
      <c r="AL797" s="84"/>
      <c r="AM797" s="85"/>
    </row>
    <row r="798" spans="1:39" ht="12.75" customHeight="1" x14ac:dyDescent="0.3">
      <c r="A798" s="71" t="s">
        <v>2449</v>
      </c>
      <c r="B798" s="72" t="s">
        <v>2171</v>
      </c>
      <c r="C798" s="72" t="s">
        <v>137</v>
      </c>
      <c r="D798" s="73" t="str">
        <f t="shared" si="71"/>
        <v>19</v>
      </c>
      <c r="E798" s="73" t="str">
        <f t="shared" si="72"/>
        <v>1901</v>
      </c>
      <c r="F798" s="72" t="s">
        <v>2450</v>
      </c>
      <c r="G798" s="72" t="s">
        <v>2451</v>
      </c>
      <c r="H798" s="72">
        <v>2</v>
      </c>
      <c r="I798" s="72" t="s">
        <v>2452</v>
      </c>
      <c r="J798" s="72" t="s">
        <v>169</v>
      </c>
      <c r="K798" s="74">
        <v>100</v>
      </c>
      <c r="L798" s="75">
        <v>100</v>
      </c>
      <c r="M798" s="76">
        <v>100</v>
      </c>
      <c r="N798" s="72" t="s">
        <v>2459</v>
      </c>
      <c r="O798" s="72" t="s">
        <v>236</v>
      </c>
      <c r="P798" s="74">
        <v>15625276538</v>
      </c>
      <c r="Q798" s="75">
        <v>70</v>
      </c>
      <c r="R798" s="77">
        <v>44197</v>
      </c>
      <c r="S798" s="78">
        <v>12</v>
      </c>
      <c r="T798" s="71"/>
      <c r="U798" s="79">
        <v>70</v>
      </c>
      <c r="V798" s="80">
        <v>70</v>
      </c>
      <c r="W798" s="102" t="s">
        <v>2460</v>
      </c>
      <c r="X798" s="81">
        <f t="shared" si="74"/>
        <v>1</v>
      </c>
      <c r="Y798" s="74">
        <v>0</v>
      </c>
      <c r="Z798" s="74">
        <v>107600329050</v>
      </c>
      <c r="AA798" s="74">
        <v>15625276538</v>
      </c>
      <c r="AB798" s="74">
        <v>0</v>
      </c>
      <c r="AC798" s="74">
        <v>0</v>
      </c>
      <c r="AD798" s="74">
        <v>15625276538</v>
      </c>
      <c r="AE798" s="113">
        <v>3888071200</v>
      </c>
      <c r="AF798" s="81">
        <f t="shared" si="75"/>
        <v>0.24883215286106317</v>
      </c>
      <c r="AG798" s="82">
        <v>0</v>
      </c>
      <c r="AH798" s="82">
        <v>0</v>
      </c>
      <c r="AI798" s="82">
        <v>0</v>
      </c>
      <c r="AJ798" s="83">
        <f t="shared" si="73"/>
        <v>3888071200</v>
      </c>
      <c r="AK798" s="81">
        <f t="shared" si="76"/>
        <v>0.24883215286106317</v>
      </c>
      <c r="AL798" s="84"/>
      <c r="AM798" s="85"/>
    </row>
    <row r="799" spans="1:39" ht="12.75" customHeight="1" x14ac:dyDescent="0.3">
      <c r="A799" s="71" t="s">
        <v>2449</v>
      </c>
      <c r="B799" s="72" t="s">
        <v>2171</v>
      </c>
      <c r="C799" s="72" t="s">
        <v>137</v>
      </c>
      <c r="D799" s="73" t="str">
        <f t="shared" si="71"/>
        <v>19</v>
      </c>
      <c r="E799" s="73" t="str">
        <f t="shared" si="72"/>
        <v>1901</v>
      </c>
      <c r="F799" s="72" t="s">
        <v>2450</v>
      </c>
      <c r="G799" s="72" t="s">
        <v>2451</v>
      </c>
      <c r="H799" s="72">
        <v>2</v>
      </c>
      <c r="I799" s="72" t="s">
        <v>2452</v>
      </c>
      <c r="J799" s="72" t="s">
        <v>169</v>
      </c>
      <c r="K799" s="74">
        <v>100</v>
      </c>
      <c r="L799" s="75">
        <v>100</v>
      </c>
      <c r="M799" s="76">
        <v>100</v>
      </c>
      <c r="N799" s="72" t="s">
        <v>2461</v>
      </c>
      <c r="O799" s="72" t="s">
        <v>236</v>
      </c>
      <c r="P799" s="74">
        <v>50000000</v>
      </c>
      <c r="Q799" s="75">
        <v>70</v>
      </c>
      <c r="R799" s="77">
        <v>44197</v>
      </c>
      <c r="S799" s="78">
        <v>12</v>
      </c>
      <c r="T799" s="71"/>
      <c r="U799" s="79">
        <v>70</v>
      </c>
      <c r="V799" s="80">
        <v>44</v>
      </c>
      <c r="W799" s="80" t="s">
        <v>2462</v>
      </c>
      <c r="X799" s="81">
        <f t="shared" si="74"/>
        <v>0.62857142857142856</v>
      </c>
      <c r="Y799" s="74">
        <v>0</v>
      </c>
      <c r="Z799" s="74">
        <v>107600329050</v>
      </c>
      <c r="AA799" s="74">
        <v>50000000</v>
      </c>
      <c r="AB799" s="74">
        <v>0</v>
      </c>
      <c r="AC799" s="74">
        <v>0</v>
      </c>
      <c r="AD799" s="74">
        <v>50000000</v>
      </c>
      <c r="AE799" s="113">
        <v>0</v>
      </c>
      <c r="AF799" s="81">
        <f t="shared" si="75"/>
        <v>0</v>
      </c>
      <c r="AG799" s="82">
        <v>0</v>
      </c>
      <c r="AH799" s="82">
        <v>0</v>
      </c>
      <c r="AI799" s="82">
        <v>0</v>
      </c>
      <c r="AJ799" s="83">
        <f t="shared" si="73"/>
        <v>0</v>
      </c>
      <c r="AK799" s="81">
        <f t="shared" si="76"/>
        <v>0</v>
      </c>
      <c r="AL799" s="84"/>
      <c r="AM799" s="85"/>
    </row>
    <row r="800" spans="1:39" ht="12.75" customHeight="1" x14ac:dyDescent="0.3">
      <c r="A800" s="71" t="s">
        <v>2449</v>
      </c>
      <c r="B800" s="72" t="s">
        <v>2171</v>
      </c>
      <c r="C800" s="72" t="s">
        <v>137</v>
      </c>
      <c r="D800" s="73" t="str">
        <f t="shared" si="71"/>
        <v>19</v>
      </c>
      <c r="E800" s="73" t="str">
        <f t="shared" si="72"/>
        <v>1901</v>
      </c>
      <c r="F800" s="72" t="s">
        <v>2450</v>
      </c>
      <c r="G800" s="72" t="s">
        <v>2451</v>
      </c>
      <c r="H800" s="72">
        <v>2</v>
      </c>
      <c r="I800" s="72" t="s">
        <v>2452</v>
      </c>
      <c r="J800" s="72" t="s">
        <v>169</v>
      </c>
      <c r="K800" s="74">
        <v>100</v>
      </c>
      <c r="L800" s="75">
        <v>100</v>
      </c>
      <c r="M800" s="76">
        <v>100</v>
      </c>
      <c r="N800" s="72" t="s">
        <v>2463</v>
      </c>
      <c r="O800" s="72" t="s">
        <v>72</v>
      </c>
      <c r="P800" s="74">
        <v>2215381600</v>
      </c>
      <c r="Q800" s="75">
        <v>116</v>
      </c>
      <c r="R800" s="77">
        <v>44197</v>
      </c>
      <c r="S800" s="78">
        <v>12</v>
      </c>
      <c r="T800" s="71"/>
      <c r="U800" s="79">
        <v>116</v>
      </c>
      <c r="V800" s="80">
        <v>116</v>
      </c>
      <c r="W800" s="102" t="s">
        <v>2464</v>
      </c>
      <c r="X800" s="81">
        <f t="shared" si="74"/>
        <v>1</v>
      </c>
      <c r="Y800" s="74">
        <v>0</v>
      </c>
      <c r="Z800" s="74">
        <v>107600329050</v>
      </c>
      <c r="AA800" s="74">
        <v>2215381600</v>
      </c>
      <c r="AB800" s="74">
        <v>0</v>
      </c>
      <c r="AC800" s="74">
        <v>0</v>
      </c>
      <c r="AD800" s="74">
        <v>2215381600</v>
      </c>
      <c r="AE800" s="113">
        <v>55905006</v>
      </c>
      <c r="AF800" s="81">
        <f t="shared" si="75"/>
        <v>2.5234932889214211E-2</v>
      </c>
      <c r="AG800" s="82">
        <v>0</v>
      </c>
      <c r="AH800" s="82">
        <v>0</v>
      </c>
      <c r="AI800" s="82">
        <v>0</v>
      </c>
      <c r="AJ800" s="83">
        <f t="shared" si="73"/>
        <v>55905006</v>
      </c>
      <c r="AK800" s="81">
        <f t="shared" si="76"/>
        <v>2.5234932889214211E-2</v>
      </c>
      <c r="AL800" s="84"/>
      <c r="AM800" s="85"/>
    </row>
    <row r="801" spans="1:39" ht="12.75" customHeight="1" x14ac:dyDescent="0.3">
      <c r="A801" s="71" t="s">
        <v>2465</v>
      </c>
      <c r="B801" s="72" t="s">
        <v>2171</v>
      </c>
      <c r="C801" s="72" t="s">
        <v>67</v>
      </c>
      <c r="D801" s="73" t="str">
        <f t="shared" si="71"/>
        <v>19</v>
      </c>
      <c r="E801" s="73" t="str">
        <f t="shared" si="72"/>
        <v>1902</v>
      </c>
      <c r="F801" s="72" t="s">
        <v>2466</v>
      </c>
      <c r="G801" s="72" t="s">
        <v>2467</v>
      </c>
      <c r="H801" s="72">
        <v>397</v>
      </c>
      <c r="I801" s="72" t="s">
        <v>2468</v>
      </c>
      <c r="J801" s="72" t="s">
        <v>2469</v>
      </c>
      <c r="K801" s="74">
        <v>116</v>
      </c>
      <c r="L801" s="75">
        <v>116</v>
      </c>
      <c r="M801" s="76">
        <v>116</v>
      </c>
      <c r="N801" s="72" t="s">
        <v>2470</v>
      </c>
      <c r="O801" s="72" t="s">
        <v>236</v>
      </c>
      <c r="P801" s="74">
        <v>185454713766</v>
      </c>
      <c r="Q801" s="75">
        <v>100</v>
      </c>
      <c r="R801" s="77">
        <v>44197</v>
      </c>
      <c r="S801" s="78">
        <v>12</v>
      </c>
      <c r="T801" s="71"/>
      <c r="U801" s="79">
        <v>100</v>
      </c>
      <c r="V801" s="80">
        <v>100</v>
      </c>
      <c r="W801" s="102" t="s">
        <v>2471</v>
      </c>
      <c r="X801" s="81">
        <f t="shared" si="74"/>
        <v>1</v>
      </c>
      <c r="Y801" s="74">
        <v>0</v>
      </c>
      <c r="Z801" s="74">
        <v>185454713766</v>
      </c>
      <c r="AA801" s="74">
        <v>185454713766</v>
      </c>
      <c r="AB801" s="74">
        <v>0</v>
      </c>
      <c r="AC801" s="74">
        <v>0</v>
      </c>
      <c r="AD801" s="74">
        <v>185454713766</v>
      </c>
      <c r="AE801" s="113">
        <v>128702604705</v>
      </c>
      <c r="AF801" s="81">
        <f t="shared" si="75"/>
        <v>0.69398400337988853</v>
      </c>
      <c r="AG801" s="82">
        <v>0</v>
      </c>
      <c r="AH801" s="82">
        <v>0</v>
      </c>
      <c r="AI801" s="82">
        <v>0</v>
      </c>
      <c r="AJ801" s="83">
        <f t="shared" si="73"/>
        <v>128702604705</v>
      </c>
      <c r="AK801" s="81">
        <f t="shared" si="76"/>
        <v>0.69398400337988853</v>
      </c>
      <c r="AL801" s="84"/>
      <c r="AM801" s="85"/>
    </row>
    <row r="802" spans="1:39" ht="12.75" customHeight="1" x14ac:dyDescent="0.3">
      <c r="A802" s="71" t="s">
        <v>2472</v>
      </c>
      <c r="B802" s="72" t="s">
        <v>2171</v>
      </c>
      <c r="C802" s="72" t="s">
        <v>137</v>
      </c>
      <c r="D802" s="73" t="str">
        <f t="shared" si="71"/>
        <v>19</v>
      </c>
      <c r="E802" s="73" t="str">
        <f t="shared" si="72"/>
        <v>1901</v>
      </c>
      <c r="F802" s="72" t="s">
        <v>2473</v>
      </c>
      <c r="G802" s="72" t="s">
        <v>2474</v>
      </c>
      <c r="H802" s="72">
        <v>30</v>
      </c>
      <c r="I802" s="72" t="s">
        <v>2475</v>
      </c>
      <c r="J802" s="72" t="s">
        <v>2476</v>
      </c>
      <c r="K802" s="74">
        <v>1</v>
      </c>
      <c r="L802" s="75">
        <v>0.25</v>
      </c>
      <c r="M802" s="76">
        <v>0.25</v>
      </c>
      <c r="N802" s="72" t="s">
        <v>2477</v>
      </c>
      <c r="O802" s="72" t="s">
        <v>72</v>
      </c>
      <c r="P802" s="74">
        <v>70180712</v>
      </c>
      <c r="Q802" s="75">
        <v>2</v>
      </c>
      <c r="R802" s="77">
        <v>44197</v>
      </c>
      <c r="S802" s="78">
        <v>12</v>
      </c>
      <c r="T802" s="71"/>
      <c r="U802" s="79">
        <v>2</v>
      </c>
      <c r="V802" s="80">
        <v>80</v>
      </c>
      <c r="W802" s="80" t="s">
        <v>2478</v>
      </c>
      <c r="X802" s="81">
        <f t="shared" si="74"/>
        <v>40</v>
      </c>
      <c r="Y802" s="74">
        <v>0</v>
      </c>
      <c r="Z802" s="74">
        <v>108685258</v>
      </c>
      <c r="AA802" s="74">
        <v>70180712</v>
      </c>
      <c r="AB802" s="74">
        <v>0</v>
      </c>
      <c r="AC802" s="74">
        <v>0</v>
      </c>
      <c r="AD802" s="74">
        <v>70180712</v>
      </c>
      <c r="AE802" s="113">
        <v>22968351</v>
      </c>
      <c r="AF802" s="81">
        <f t="shared" si="75"/>
        <v>0.32727440838730731</v>
      </c>
      <c r="AG802" s="82">
        <v>0</v>
      </c>
      <c r="AH802" s="82">
        <v>0</v>
      </c>
      <c r="AI802" s="82">
        <v>0</v>
      </c>
      <c r="AJ802" s="83">
        <f t="shared" si="73"/>
        <v>22968351</v>
      </c>
      <c r="AK802" s="81">
        <f t="shared" si="76"/>
        <v>0.32727440838730731</v>
      </c>
      <c r="AL802" s="84"/>
      <c r="AM802" s="85"/>
    </row>
    <row r="803" spans="1:39" ht="12.75" customHeight="1" x14ac:dyDescent="0.3">
      <c r="A803" s="71" t="s">
        <v>2472</v>
      </c>
      <c r="B803" s="72" t="s">
        <v>2171</v>
      </c>
      <c r="C803" s="72" t="s">
        <v>137</v>
      </c>
      <c r="D803" s="73" t="str">
        <f t="shared" si="71"/>
        <v>19</v>
      </c>
      <c r="E803" s="73" t="str">
        <f t="shared" si="72"/>
        <v>1901</v>
      </c>
      <c r="F803" s="72" t="s">
        <v>2473</v>
      </c>
      <c r="G803" s="72" t="s">
        <v>2474</v>
      </c>
      <c r="H803" s="72">
        <v>30</v>
      </c>
      <c r="I803" s="72" t="s">
        <v>2475</v>
      </c>
      <c r="J803" s="72" t="s">
        <v>2476</v>
      </c>
      <c r="K803" s="74">
        <v>1</v>
      </c>
      <c r="L803" s="75">
        <v>0.25</v>
      </c>
      <c r="M803" s="76">
        <v>0.25</v>
      </c>
      <c r="N803" s="72" t="s">
        <v>2479</v>
      </c>
      <c r="O803" s="72" t="s">
        <v>72</v>
      </c>
      <c r="P803" s="74">
        <v>38504546</v>
      </c>
      <c r="Q803" s="75">
        <v>20</v>
      </c>
      <c r="R803" s="77">
        <v>44197</v>
      </c>
      <c r="S803" s="78">
        <v>12</v>
      </c>
      <c r="T803" s="71"/>
      <c r="U803" s="79">
        <v>20</v>
      </c>
      <c r="V803" s="80">
        <v>0</v>
      </c>
      <c r="W803" s="80" t="s">
        <v>2480</v>
      </c>
      <c r="X803" s="81">
        <f t="shared" si="74"/>
        <v>0</v>
      </c>
      <c r="Y803" s="74">
        <v>0</v>
      </c>
      <c r="Z803" s="74">
        <v>108685258</v>
      </c>
      <c r="AA803" s="74">
        <v>38504546</v>
      </c>
      <c r="AB803" s="74">
        <v>0</v>
      </c>
      <c r="AC803" s="74">
        <v>0</v>
      </c>
      <c r="AD803" s="74">
        <v>38504546</v>
      </c>
      <c r="AE803" s="113">
        <v>20396544</v>
      </c>
      <c r="AF803" s="81">
        <f t="shared" si="75"/>
        <v>0.52971781565740317</v>
      </c>
      <c r="AG803" s="82">
        <v>0</v>
      </c>
      <c r="AH803" s="82">
        <v>0</v>
      </c>
      <c r="AI803" s="82">
        <v>0</v>
      </c>
      <c r="AJ803" s="83">
        <f t="shared" si="73"/>
        <v>20396544</v>
      </c>
      <c r="AK803" s="81">
        <f t="shared" si="76"/>
        <v>0.52971781565740317</v>
      </c>
      <c r="AL803" s="84"/>
      <c r="AM803" s="85"/>
    </row>
    <row r="804" spans="1:39" ht="12.75" customHeight="1" x14ac:dyDescent="0.3">
      <c r="A804" s="71" t="s">
        <v>2481</v>
      </c>
      <c r="B804" s="72" t="s">
        <v>2171</v>
      </c>
      <c r="C804" s="72" t="s">
        <v>137</v>
      </c>
      <c r="D804" s="73" t="str">
        <f t="shared" si="71"/>
        <v>19</v>
      </c>
      <c r="E804" s="73" t="str">
        <f t="shared" si="72"/>
        <v>1901</v>
      </c>
      <c r="F804" s="72" t="s">
        <v>2450</v>
      </c>
      <c r="G804" s="72" t="s">
        <v>2451</v>
      </c>
      <c r="H804" s="72">
        <v>2</v>
      </c>
      <c r="I804" s="72" t="s">
        <v>2452</v>
      </c>
      <c r="J804" s="72" t="s">
        <v>169</v>
      </c>
      <c r="K804" s="74">
        <v>100</v>
      </c>
      <c r="L804" s="75">
        <v>100</v>
      </c>
      <c r="M804" s="76">
        <v>100</v>
      </c>
      <c r="N804" s="72" t="s">
        <v>2482</v>
      </c>
      <c r="O804" s="72" t="s">
        <v>236</v>
      </c>
      <c r="P804" s="74">
        <v>40866751</v>
      </c>
      <c r="Q804" s="75">
        <v>100</v>
      </c>
      <c r="R804" s="77">
        <v>44197</v>
      </c>
      <c r="S804" s="78">
        <v>12</v>
      </c>
      <c r="T804" s="71"/>
      <c r="U804" s="79">
        <v>100</v>
      </c>
      <c r="V804" s="80">
        <v>100</v>
      </c>
      <c r="W804" s="102" t="s">
        <v>2483</v>
      </c>
      <c r="X804" s="81">
        <f t="shared" si="74"/>
        <v>1</v>
      </c>
      <c r="Y804" s="74">
        <v>0</v>
      </c>
      <c r="Z804" s="74">
        <v>3774224824</v>
      </c>
      <c r="AA804" s="74">
        <v>40866751</v>
      </c>
      <c r="AB804" s="74">
        <v>0</v>
      </c>
      <c r="AC804" s="74">
        <v>0</v>
      </c>
      <c r="AD804" s="74">
        <v>40866751</v>
      </c>
      <c r="AE804" s="113">
        <v>34711247</v>
      </c>
      <c r="AF804" s="81">
        <f t="shared" si="75"/>
        <v>0.84937623252702421</v>
      </c>
      <c r="AG804" s="82">
        <v>0</v>
      </c>
      <c r="AH804" s="82">
        <v>0</v>
      </c>
      <c r="AI804" s="82">
        <v>0</v>
      </c>
      <c r="AJ804" s="83">
        <f t="shared" si="73"/>
        <v>34711247</v>
      </c>
      <c r="AK804" s="81">
        <f t="shared" si="76"/>
        <v>0.84937623252702421</v>
      </c>
      <c r="AL804" s="84"/>
      <c r="AM804" s="85"/>
    </row>
    <row r="805" spans="1:39" ht="12.75" customHeight="1" x14ac:dyDescent="0.3">
      <c r="A805" s="71" t="s">
        <v>2481</v>
      </c>
      <c r="B805" s="72" t="s">
        <v>2171</v>
      </c>
      <c r="C805" s="72" t="s">
        <v>137</v>
      </c>
      <c r="D805" s="73" t="str">
        <f t="shared" si="71"/>
        <v>19</v>
      </c>
      <c r="E805" s="73" t="str">
        <f t="shared" si="72"/>
        <v>1901</v>
      </c>
      <c r="F805" s="72" t="s">
        <v>2450</v>
      </c>
      <c r="G805" s="72" t="s">
        <v>2451</v>
      </c>
      <c r="H805" s="72">
        <v>2</v>
      </c>
      <c r="I805" s="72" t="s">
        <v>2452</v>
      </c>
      <c r="J805" s="72" t="s">
        <v>169</v>
      </c>
      <c r="K805" s="74">
        <v>100</v>
      </c>
      <c r="L805" s="75">
        <v>100</v>
      </c>
      <c r="M805" s="76">
        <v>100</v>
      </c>
      <c r="N805" s="72" t="s">
        <v>2484</v>
      </c>
      <c r="O805" s="72" t="s">
        <v>236</v>
      </c>
      <c r="P805" s="74">
        <v>184579163</v>
      </c>
      <c r="Q805" s="75">
        <v>100</v>
      </c>
      <c r="R805" s="77">
        <v>44197</v>
      </c>
      <c r="S805" s="78">
        <v>12</v>
      </c>
      <c r="T805" s="71"/>
      <c r="U805" s="79">
        <v>100</v>
      </c>
      <c r="V805" s="80">
        <v>100</v>
      </c>
      <c r="W805" s="102" t="s">
        <v>2485</v>
      </c>
      <c r="X805" s="81">
        <f t="shared" si="74"/>
        <v>1</v>
      </c>
      <c r="Y805" s="74">
        <v>0</v>
      </c>
      <c r="Z805" s="74">
        <v>3774224824</v>
      </c>
      <c r="AA805" s="74">
        <v>184579163</v>
      </c>
      <c r="AB805" s="74">
        <v>0</v>
      </c>
      <c r="AC805" s="74">
        <v>0</v>
      </c>
      <c r="AD805" s="74">
        <v>184579163</v>
      </c>
      <c r="AE805" s="113">
        <v>172534038</v>
      </c>
      <c r="AF805" s="81">
        <f t="shared" si="75"/>
        <v>0.93474276942083656</v>
      </c>
      <c r="AG805" s="82">
        <v>0</v>
      </c>
      <c r="AH805" s="82">
        <v>0</v>
      </c>
      <c r="AI805" s="82">
        <v>0</v>
      </c>
      <c r="AJ805" s="83">
        <f t="shared" si="73"/>
        <v>172534038</v>
      </c>
      <c r="AK805" s="81">
        <f t="shared" si="76"/>
        <v>0.93474276942083656</v>
      </c>
      <c r="AL805" s="84"/>
      <c r="AM805" s="85"/>
    </row>
    <row r="806" spans="1:39" ht="12.75" customHeight="1" x14ac:dyDescent="0.3">
      <c r="A806" s="71" t="s">
        <v>2481</v>
      </c>
      <c r="B806" s="72" t="s">
        <v>2171</v>
      </c>
      <c r="C806" s="72" t="s">
        <v>137</v>
      </c>
      <c r="D806" s="73" t="str">
        <f t="shared" si="71"/>
        <v>19</v>
      </c>
      <c r="E806" s="73" t="str">
        <f t="shared" si="72"/>
        <v>1901</v>
      </c>
      <c r="F806" s="72" t="s">
        <v>2450</v>
      </c>
      <c r="G806" s="72" t="s">
        <v>2451</v>
      </c>
      <c r="H806" s="72">
        <v>2</v>
      </c>
      <c r="I806" s="72" t="s">
        <v>2452</v>
      </c>
      <c r="J806" s="72" t="s">
        <v>169</v>
      </c>
      <c r="K806" s="74">
        <v>100</v>
      </c>
      <c r="L806" s="75">
        <v>100</v>
      </c>
      <c r="M806" s="76">
        <v>100</v>
      </c>
      <c r="N806" s="72" t="s">
        <v>2486</v>
      </c>
      <c r="O806" s="72" t="s">
        <v>236</v>
      </c>
      <c r="P806" s="74">
        <v>3548778910</v>
      </c>
      <c r="Q806" s="75">
        <v>116</v>
      </c>
      <c r="R806" s="77">
        <v>44197</v>
      </c>
      <c r="S806" s="78">
        <v>12</v>
      </c>
      <c r="T806" s="71"/>
      <c r="U806" s="79">
        <v>116</v>
      </c>
      <c r="V806" s="80">
        <v>116</v>
      </c>
      <c r="W806" s="102" t="s">
        <v>2487</v>
      </c>
      <c r="X806" s="81">
        <f t="shared" si="74"/>
        <v>1</v>
      </c>
      <c r="Y806" s="74">
        <v>0</v>
      </c>
      <c r="Z806" s="74">
        <v>3774224824</v>
      </c>
      <c r="AA806" s="74">
        <v>3548778910</v>
      </c>
      <c r="AB806" s="74">
        <v>0</v>
      </c>
      <c r="AC806" s="74">
        <v>0</v>
      </c>
      <c r="AD806" s="74">
        <v>3548778910</v>
      </c>
      <c r="AE806" s="113">
        <v>3542142538</v>
      </c>
      <c r="AF806" s="81">
        <f t="shared" si="75"/>
        <v>0.9981299561994974</v>
      </c>
      <c r="AG806" s="82">
        <v>0</v>
      </c>
      <c r="AH806" s="82">
        <v>0</v>
      </c>
      <c r="AI806" s="82">
        <v>0</v>
      </c>
      <c r="AJ806" s="83">
        <f t="shared" si="73"/>
        <v>3542142538</v>
      </c>
      <c r="AK806" s="81">
        <f t="shared" si="76"/>
        <v>0.9981299561994974</v>
      </c>
      <c r="AL806" s="84"/>
      <c r="AM806" s="85"/>
    </row>
    <row r="807" spans="1:39" ht="12.75" customHeight="1" x14ac:dyDescent="0.3">
      <c r="A807" s="71" t="s">
        <v>2481</v>
      </c>
      <c r="B807" s="72" t="s">
        <v>2171</v>
      </c>
      <c r="C807" s="72" t="s">
        <v>137</v>
      </c>
      <c r="D807" s="73" t="str">
        <f t="shared" si="71"/>
        <v>19</v>
      </c>
      <c r="E807" s="73" t="str">
        <f t="shared" si="72"/>
        <v>1901</v>
      </c>
      <c r="F807" s="72" t="s">
        <v>2450</v>
      </c>
      <c r="G807" s="72" t="s">
        <v>2275</v>
      </c>
      <c r="H807" s="72">
        <v>3</v>
      </c>
      <c r="I807" s="72" t="s">
        <v>2488</v>
      </c>
      <c r="J807" s="72" t="s">
        <v>393</v>
      </c>
      <c r="K807" s="74">
        <v>1</v>
      </c>
      <c r="L807" s="75">
        <v>0.25</v>
      </c>
      <c r="M807" s="76">
        <v>0.25</v>
      </c>
      <c r="N807" s="72" t="s">
        <v>2489</v>
      </c>
      <c r="O807" s="72" t="s">
        <v>72</v>
      </c>
      <c r="P807" s="74">
        <v>99673043</v>
      </c>
      <c r="Q807" s="75">
        <v>4</v>
      </c>
      <c r="R807" s="77">
        <v>44197</v>
      </c>
      <c r="S807" s="78">
        <v>12</v>
      </c>
      <c r="T807" s="71"/>
      <c r="U807" s="79">
        <v>4</v>
      </c>
      <c r="V807" s="80">
        <v>4</v>
      </c>
      <c r="W807" s="102" t="s">
        <v>2490</v>
      </c>
      <c r="X807" s="81">
        <f t="shared" si="74"/>
        <v>1</v>
      </c>
      <c r="Y807" s="74">
        <v>0</v>
      </c>
      <c r="Z807" s="74">
        <v>319284357</v>
      </c>
      <c r="AA807" s="74">
        <v>99673043</v>
      </c>
      <c r="AB807" s="74">
        <v>0</v>
      </c>
      <c r="AC807" s="74">
        <v>0</v>
      </c>
      <c r="AD807" s="74">
        <v>99673043</v>
      </c>
      <c r="AE807" s="113">
        <v>99673043</v>
      </c>
      <c r="AF807" s="81">
        <f t="shared" si="75"/>
        <v>1</v>
      </c>
      <c r="AG807" s="82">
        <v>0</v>
      </c>
      <c r="AH807" s="82">
        <v>0</v>
      </c>
      <c r="AI807" s="82">
        <v>0</v>
      </c>
      <c r="AJ807" s="83">
        <f t="shared" si="73"/>
        <v>99673043</v>
      </c>
      <c r="AK807" s="81">
        <f t="shared" si="76"/>
        <v>1</v>
      </c>
      <c r="AL807" s="84"/>
      <c r="AM807" s="85"/>
    </row>
    <row r="808" spans="1:39" ht="12.75" customHeight="1" x14ac:dyDescent="0.3">
      <c r="A808" s="71" t="s">
        <v>2481</v>
      </c>
      <c r="B808" s="72" t="s">
        <v>2171</v>
      </c>
      <c r="C808" s="72" t="s">
        <v>137</v>
      </c>
      <c r="D808" s="73" t="str">
        <f t="shared" si="71"/>
        <v>19</v>
      </c>
      <c r="E808" s="73" t="str">
        <f t="shared" si="72"/>
        <v>1901</v>
      </c>
      <c r="F808" s="72" t="s">
        <v>2450</v>
      </c>
      <c r="G808" s="72" t="s">
        <v>2275</v>
      </c>
      <c r="H808" s="72">
        <v>3</v>
      </c>
      <c r="I808" s="72" t="s">
        <v>2488</v>
      </c>
      <c r="J808" s="72" t="s">
        <v>393</v>
      </c>
      <c r="K808" s="74">
        <v>1</v>
      </c>
      <c r="L808" s="75">
        <v>0.25</v>
      </c>
      <c r="M808" s="76">
        <v>0.25</v>
      </c>
      <c r="N808" s="72" t="s">
        <v>2491</v>
      </c>
      <c r="O808" s="72" t="s">
        <v>72</v>
      </c>
      <c r="P808" s="74">
        <v>164253238</v>
      </c>
      <c r="Q808" s="75">
        <v>4</v>
      </c>
      <c r="R808" s="77">
        <v>44197</v>
      </c>
      <c r="S808" s="78">
        <v>12</v>
      </c>
      <c r="T808" s="71"/>
      <c r="U808" s="79">
        <v>4</v>
      </c>
      <c r="V808" s="80">
        <v>4</v>
      </c>
      <c r="W808" s="102" t="s">
        <v>2492</v>
      </c>
      <c r="X808" s="81">
        <f t="shared" si="74"/>
        <v>1</v>
      </c>
      <c r="Y808" s="74">
        <v>0</v>
      </c>
      <c r="Z808" s="74">
        <v>319284357</v>
      </c>
      <c r="AA808" s="74">
        <v>164253238</v>
      </c>
      <c r="AB808" s="74">
        <v>0</v>
      </c>
      <c r="AC808" s="74">
        <v>0</v>
      </c>
      <c r="AD808" s="74">
        <v>164253238</v>
      </c>
      <c r="AE808" s="113">
        <v>164253238</v>
      </c>
      <c r="AF808" s="81">
        <f t="shared" si="75"/>
        <v>1</v>
      </c>
      <c r="AG808" s="82">
        <v>0</v>
      </c>
      <c r="AH808" s="82">
        <v>0</v>
      </c>
      <c r="AI808" s="82">
        <v>0</v>
      </c>
      <c r="AJ808" s="83">
        <f t="shared" si="73"/>
        <v>164253238</v>
      </c>
      <c r="AK808" s="81">
        <f t="shared" si="76"/>
        <v>1</v>
      </c>
      <c r="AL808" s="84"/>
      <c r="AM808" s="85"/>
    </row>
    <row r="809" spans="1:39" ht="12.75" customHeight="1" x14ac:dyDescent="0.3">
      <c r="A809" s="71" t="s">
        <v>2481</v>
      </c>
      <c r="B809" s="72" t="s">
        <v>2171</v>
      </c>
      <c r="C809" s="72" t="s">
        <v>137</v>
      </c>
      <c r="D809" s="73" t="str">
        <f t="shared" si="71"/>
        <v>19</v>
      </c>
      <c r="E809" s="73" t="str">
        <f t="shared" si="72"/>
        <v>1901</v>
      </c>
      <c r="F809" s="72" t="s">
        <v>2450</v>
      </c>
      <c r="G809" s="72" t="s">
        <v>2275</v>
      </c>
      <c r="H809" s="72">
        <v>3</v>
      </c>
      <c r="I809" s="72" t="s">
        <v>2488</v>
      </c>
      <c r="J809" s="72" t="s">
        <v>393</v>
      </c>
      <c r="K809" s="74">
        <v>1</v>
      </c>
      <c r="L809" s="75">
        <v>0.25</v>
      </c>
      <c r="M809" s="76">
        <v>0.25</v>
      </c>
      <c r="N809" s="72" t="s">
        <v>2493</v>
      </c>
      <c r="O809" s="72" t="s">
        <v>72</v>
      </c>
      <c r="P809" s="74">
        <v>55358076</v>
      </c>
      <c r="Q809" s="75">
        <v>4</v>
      </c>
      <c r="R809" s="77">
        <v>44197</v>
      </c>
      <c r="S809" s="78">
        <v>12</v>
      </c>
      <c r="T809" s="71"/>
      <c r="U809" s="79">
        <v>4</v>
      </c>
      <c r="V809" s="80">
        <v>4</v>
      </c>
      <c r="W809" s="102" t="s">
        <v>2494</v>
      </c>
      <c r="X809" s="81">
        <f t="shared" si="74"/>
        <v>1</v>
      </c>
      <c r="Y809" s="74">
        <v>0</v>
      </c>
      <c r="Z809" s="74">
        <v>319284357</v>
      </c>
      <c r="AA809" s="74">
        <v>55358076</v>
      </c>
      <c r="AB809" s="74">
        <v>0</v>
      </c>
      <c r="AC809" s="74">
        <v>0</v>
      </c>
      <c r="AD809" s="74">
        <v>55358076</v>
      </c>
      <c r="AE809" s="113">
        <v>55358076</v>
      </c>
      <c r="AF809" s="81">
        <f t="shared" si="75"/>
        <v>1</v>
      </c>
      <c r="AG809" s="82">
        <v>0</v>
      </c>
      <c r="AH809" s="82">
        <v>0</v>
      </c>
      <c r="AI809" s="82">
        <v>0</v>
      </c>
      <c r="AJ809" s="83">
        <f t="shared" si="73"/>
        <v>55358076</v>
      </c>
      <c r="AK809" s="81">
        <f t="shared" si="76"/>
        <v>1</v>
      </c>
      <c r="AL809" s="84"/>
      <c r="AM809" s="85"/>
    </row>
    <row r="810" spans="1:39" ht="12.75" customHeight="1" x14ac:dyDescent="0.3">
      <c r="A810" s="71" t="s">
        <v>2481</v>
      </c>
      <c r="B810" s="72" t="s">
        <v>2171</v>
      </c>
      <c r="C810" s="72" t="s">
        <v>137</v>
      </c>
      <c r="D810" s="73" t="str">
        <f t="shared" si="71"/>
        <v>19</v>
      </c>
      <c r="E810" s="73" t="str">
        <f t="shared" si="72"/>
        <v>1901</v>
      </c>
      <c r="F810" s="72" t="s">
        <v>2495</v>
      </c>
      <c r="G810" s="72" t="s">
        <v>2496</v>
      </c>
      <c r="H810" s="72">
        <v>27</v>
      </c>
      <c r="I810" s="72" t="s">
        <v>2497</v>
      </c>
      <c r="J810" s="72" t="s">
        <v>2498</v>
      </c>
      <c r="K810" s="74">
        <v>100</v>
      </c>
      <c r="L810" s="75">
        <v>20</v>
      </c>
      <c r="M810" s="76">
        <v>20</v>
      </c>
      <c r="N810" s="72" t="s">
        <v>2499</v>
      </c>
      <c r="O810" s="72" t="s">
        <v>72</v>
      </c>
      <c r="P810" s="74">
        <v>6317144975</v>
      </c>
      <c r="Q810" s="75">
        <v>25</v>
      </c>
      <c r="R810" s="77">
        <v>44197</v>
      </c>
      <c r="S810" s="78">
        <v>12</v>
      </c>
      <c r="T810" s="71"/>
      <c r="U810" s="79">
        <v>25</v>
      </c>
      <c r="V810" s="80">
        <v>0</v>
      </c>
      <c r="W810" s="102" t="s">
        <v>2500</v>
      </c>
      <c r="X810" s="81">
        <f t="shared" si="74"/>
        <v>0</v>
      </c>
      <c r="Y810" s="74">
        <v>0</v>
      </c>
      <c r="Z810" s="74">
        <v>7282561637</v>
      </c>
      <c r="AA810" s="74">
        <v>6317144975</v>
      </c>
      <c r="AB810" s="74">
        <v>0</v>
      </c>
      <c r="AC810" s="74">
        <v>0</v>
      </c>
      <c r="AD810" s="74">
        <v>6317144975</v>
      </c>
      <c r="AE810" s="113">
        <v>0</v>
      </c>
      <c r="AF810" s="81">
        <f t="shared" si="75"/>
        <v>0</v>
      </c>
      <c r="AG810" s="82"/>
      <c r="AH810" s="82"/>
      <c r="AI810" s="82"/>
      <c r="AJ810" s="83">
        <f t="shared" si="73"/>
        <v>0</v>
      </c>
      <c r="AK810" s="81">
        <f t="shared" si="76"/>
        <v>0</v>
      </c>
      <c r="AL810" s="84"/>
      <c r="AM810" s="85"/>
    </row>
    <row r="811" spans="1:39" ht="12.75" customHeight="1" x14ac:dyDescent="0.3">
      <c r="A811" s="71" t="s">
        <v>2481</v>
      </c>
      <c r="B811" s="72" t="s">
        <v>2171</v>
      </c>
      <c r="C811" s="72" t="s">
        <v>137</v>
      </c>
      <c r="D811" s="73" t="str">
        <f t="shared" si="71"/>
        <v>19</v>
      </c>
      <c r="E811" s="73" t="str">
        <f t="shared" si="72"/>
        <v>1901</v>
      </c>
      <c r="F811" s="72" t="s">
        <v>2495</v>
      </c>
      <c r="G811" s="72" t="s">
        <v>2496</v>
      </c>
      <c r="H811" s="72">
        <v>27</v>
      </c>
      <c r="I811" s="72" t="s">
        <v>2497</v>
      </c>
      <c r="J811" s="72" t="s">
        <v>2498</v>
      </c>
      <c r="K811" s="74">
        <v>100</v>
      </c>
      <c r="L811" s="75">
        <v>20</v>
      </c>
      <c r="M811" s="76">
        <v>20</v>
      </c>
      <c r="N811" s="72" t="s">
        <v>2501</v>
      </c>
      <c r="O811" s="72" t="s">
        <v>72</v>
      </c>
      <c r="P811" s="74">
        <v>722948113</v>
      </c>
      <c r="Q811" s="75">
        <v>6</v>
      </c>
      <c r="R811" s="77">
        <v>44197</v>
      </c>
      <c r="S811" s="78">
        <v>12</v>
      </c>
      <c r="T811" s="71"/>
      <c r="U811" s="79">
        <v>6</v>
      </c>
      <c r="V811" s="80">
        <v>6</v>
      </c>
      <c r="W811" s="102" t="s">
        <v>2502</v>
      </c>
      <c r="X811" s="81">
        <f t="shared" si="74"/>
        <v>1</v>
      </c>
      <c r="Y811" s="74">
        <v>0</v>
      </c>
      <c r="Z811" s="74">
        <v>7282561637</v>
      </c>
      <c r="AA811" s="74">
        <v>722948113</v>
      </c>
      <c r="AB811" s="74">
        <v>0</v>
      </c>
      <c r="AC811" s="74">
        <v>0</v>
      </c>
      <c r="AD811" s="74">
        <v>722948113</v>
      </c>
      <c r="AE811" s="113">
        <v>125188177</v>
      </c>
      <c r="AF811" s="81">
        <f t="shared" si="75"/>
        <v>0.17316343282301366</v>
      </c>
      <c r="AG811" s="82"/>
      <c r="AH811" s="82"/>
      <c r="AI811" s="82"/>
      <c r="AJ811" s="83">
        <f t="shared" si="73"/>
        <v>125188177</v>
      </c>
      <c r="AK811" s="81">
        <f t="shared" si="76"/>
        <v>0.17316343282301366</v>
      </c>
      <c r="AL811" s="84"/>
      <c r="AM811" s="85"/>
    </row>
    <row r="812" spans="1:39" ht="12.75" customHeight="1" x14ac:dyDescent="0.3">
      <c r="A812" s="71" t="s">
        <v>2481</v>
      </c>
      <c r="B812" s="72" t="s">
        <v>2171</v>
      </c>
      <c r="C812" s="72" t="s">
        <v>137</v>
      </c>
      <c r="D812" s="73" t="str">
        <f t="shared" si="71"/>
        <v>19</v>
      </c>
      <c r="E812" s="73" t="str">
        <f t="shared" si="72"/>
        <v>1901</v>
      </c>
      <c r="F812" s="72" t="s">
        <v>2495</v>
      </c>
      <c r="G812" s="72" t="s">
        <v>2496</v>
      </c>
      <c r="H812" s="72">
        <v>27</v>
      </c>
      <c r="I812" s="72" t="s">
        <v>2497</v>
      </c>
      <c r="J812" s="72" t="s">
        <v>2498</v>
      </c>
      <c r="K812" s="74">
        <v>100</v>
      </c>
      <c r="L812" s="75">
        <v>20</v>
      </c>
      <c r="M812" s="76">
        <v>20</v>
      </c>
      <c r="N812" s="72" t="s">
        <v>2503</v>
      </c>
      <c r="O812" s="72" t="s">
        <v>236</v>
      </c>
      <c r="P812" s="74">
        <v>242468549</v>
      </c>
      <c r="Q812" s="75">
        <v>100</v>
      </c>
      <c r="R812" s="77">
        <v>44197</v>
      </c>
      <c r="S812" s="78">
        <v>12</v>
      </c>
      <c r="T812" s="71"/>
      <c r="U812" s="79">
        <v>100</v>
      </c>
      <c r="V812" s="80">
        <v>100</v>
      </c>
      <c r="W812" s="102" t="s">
        <v>2504</v>
      </c>
      <c r="X812" s="81">
        <f t="shared" si="74"/>
        <v>1</v>
      </c>
      <c r="Y812" s="74">
        <v>0</v>
      </c>
      <c r="Z812" s="74">
        <v>7282561637</v>
      </c>
      <c r="AA812" s="74">
        <v>242468549</v>
      </c>
      <c r="AB812" s="74">
        <v>0</v>
      </c>
      <c r="AC812" s="74">
        <v>0</v>
      </c>
      <c r="AD812" s="74">
        <v>242468549</v>
      </c>
      <c r="AE812" s="113">
        <v>228976813</v>
      </c>
      <c r="AF812" s="81">
        <f t="shared" si="75"/>
        <v>0.94435675861614532</v>
      </c>
      <c r="AG812" s="82"/>
      <c r="AH812" s="82"/>
      <c r="AI812" s="82"/>
      <c r="AJ812" s="83">
        <f t="shared" si="73"/>
        <v>228976813</v>
      </c>
      <c r="AK812" s="81">
        <f t="shared" si="76"/>
        <v>0.94435675861614532</v>
      </c>
      <c r="AL812" s="84"/>
      <c r="AM812" s="85"/>
    </row>
    <row r="813" spans="1:39" ht="12.75" customHeight="1" x14ac:dyDescent="0.3">
      <c r="A813" s="71" t="s">
        <v>2481</v>
      </c>
      <c r="B813" s="72" t="s">
        <v>2171</v>
      </c>
      <c r="C813" s="72" t="s">
        <v>137</v>
      </c>
      <c r="D813" s="73" t="str">
        <f t="shared" si="71"/>
        <v>19</v>
      </c>
      <c r="E813" s="73" t="str">
        <f t="shared" si="72"/>
        <v>1901</v>
      </c>
      <c r="F813" s="72" t="s">
        <v>2505</v>
      </c>
      <c r="G813" s="72" t="s">
        <v>2506</v>
      </c>
      <c r="H813" s="72">
        <v>28</v>
      </c>
      <c r="I813" s="72" t="s">
        <v>2507</v>
      </c>
      <c r="J813" s="72" t="s">
        <v>2508</v>
      </c>
      <c r="K813" s="74">
        <v>14</v>
      </c>
      <c r="L813" s="75">
        <v>3.25</v>
      </c>
      <c r="M813" s="76">
        <v>1.7</v>
      </c>
      <c r="N813" s="72" t="s">
        <v>2509</v>
      </c>
      <c r="O813" s="72" t="s">
        <v>236</v>
      </c>
      <c r="P813" s="74">
        <v>14796422685</v>
      </c>
      <c r="Q813" s="75">
        <v>100</v>
      </c>
      <c r="R813" s="77">
        <v>44197</v>
      </c>
      <c r="S813" s="78">
        <v>12</v>
      </c>
      <c r="T813" s="71"/>
      <c r="U813" s="79">
        <v>100</v>
      </c>
      <c r="V813" s="80">
        <v>100</v>
      </c>
      <c r="W813" s="102" t="s">
        <v>2510</v>
      </c>
      <c r="X813" s="81">
        <f t="shared" si="74"/>
        <v>1</v>
      </c>
      <c r="Y813" s="74">
        <v>0</v>
      </c>
      <c r="Z813" s="74">
        <v>24080697540</v>
      </c>
      <c r="AA813" s="74">
        <v>14796422685</v>
      </c>
      <c r="AB813" s="74">
        <v>0</v>
      </c>
      <c r="AC813" s="74">
        <v>0</v>
      </c>
      <c r="AD813" s="74">
        <v>14796422685</v>
      </c>
      <c r="AE813" s="113">
        <v>2144329006</v>
      </c>
      <c r="AF813" s="81">
        <f t="shared" si="75"/>
        <v>0.14492212419518347</v>
      </c>
      <c r="AG813" s="82">
        <v>0</v>
      </c>
      <c r="AH813" s="82">
        <v>0</v>
      </c>
      <c r="AI813" s="82">
        <v>0</v>
      </c>
      <c r="AJ813" s="83">
        <f t="shared" si="73"/>
        <v>2144329006</v>
      </c>
      <c r="AK813" s="81">
        <f t="shared" si="76"/>
        <v>0.14492212419518347</v>
      </c>
      <c r="AL813" s="84"/>
      <c r="AM813" s="85"/>
    </row>
    <row r="814" spans="1:39" ht="12.75" customHeight="1" x14ac:dyDescent="0.3">
      <c r="A814" s="71" t="s">
        <v>2481</v>
      </c>
      <c r="B814" s="72" t="s">
        <v>2171</v>
      </c>
      <c r="C814" s="72" t="s">
        <v>137</v>
      </c>
      <c r="D814" s="73" t="str">
        <f t="shared" si="71"/>
        <v>19</v>
      </c>
      <c r="E814" s="73" t="str">
        <f t="shared" si="72"/>
        <v>1901</v>
      </c>
      <c r="F814" s="72" t="s">
        <v>2505</v>
      </c>
      <c r="G814" s="72" t="s">
        <v>2506</v>
      </c>
      <c r="H814" s="72">
        <v>28</v>
      </c>
      <c r="I814" s="72" t="s">
        <v>2507</v>
      </c>
      <c r="J814" s="72" t="s">
        <v>2508</v>
      </c>
      <c r="K814" s="74">
        <v>14</v>
      </c>
      <c r="L814" s="75">
        <v>3.25</v>
      </c>
      <c r="M814" s="76">
        <v>1.7</v>
      </c>
      <c r="N814" s="72" t="s">
        <v>2511</v>
      </c>
      <c r="O814" s="72" t="s">
        <v>236</v>
      </c>
      <c r="P814" s="74">
        <v>8499535829</v>
      </c>
      <c r="Q814" s="75">
        <v>100</v>
      </c>
      <c r="R814" s="77">
        <v>44197</v>
      </c>
      <c r="S814" s="78">
        <v>12</v>
      </c>
      <c r="T814" s="71"/>
      <c r="U814" s="79">
        <v>100</v>
      </c>
      <c r="V814" s="80">
        <v>100</v>
      </c>
      <c r="W814" s="80" t="s">
        <v>2512</v>
      </c>
      <c r="X814" s="81">
        <f t="shared" si="74"/>
        <v>1</v>
      </c>
      <c r="Y814" s="74">
        <v>0</v>
      </c>
      <c r="Z814" s="74">
        <v>24080697540</v>
      </c>
      <c r="AA814" s="74">
        <v>8499535829</v>
      </c>
      <c r="AB814" s="74">
        <v>0</v>
      </c>
      <c r="AC814" s="74">
        <v>0</v>
      </c>
      <c r="AD814" s="74">
        <v>8499535829</v>
      </c>
      <c r="AE814" s="113">
        <v>7970205143</v>
      </c>
      <c r="AF814" s="81">
        <f t="shared" si="75"/>
        <v>0.93772240076993973</v>
      </c>
      <c r="AG814" s="82">
        <v>0</v>
      </c>
      <c r="AH814" s="82">
        <v>0</v>
      </c>
      <c r="AI814" s="82">
        <v>0</v>
      </c>
      <c r="AJ814" s="83">
        <f t="shared" si="73"/>
        <v>7970205143</v>
      </c>
      <c r="AK814" s="81">
        <f t="shared" si="76"/>
        <v>0.93772240076993973</v>
      </c>
      <c r="AL814" s="84"/>
      <c r="AM814" s="85"/>
    </row>
    <row r="815" spans="1:39" ht="12.75" customHeight="1" x14ac:dyDescent="0.3">
      <c r="A815" s="71" t="s">
        <v>2481</v>
      </c>
      <c r="B815" s="72" t="s">
        <v>2171</v>
      </c>
      <c r="C815" s="72" t="s">
        <v>137</v>
      </c>
      <c r="D815" s="73" t="str">
        <f t="shared" si="71"/>
        <v>19</v>
      </c>
      <c r="E815" s="73" t="str">
        <f t="shared" si="72"/>
        <v>1901</v>
      </c>
      <c r="F815" s="72" t="s">
        <v>2505</v>
      </c>
      <c r="G815" s="72" t="s">
        <v>2506</v>
      </c>
      <c r="H815" s="72">
        <v>28</v>
      </c>
      <c r="I815" s="72" t="s">
        <v>2507</v>
      </c>
      <c r="J815" s="72" t="s">
        <v>2508</v>
      </c>
      <c r="K815" s="74">
        <v>14</v>
      </c>
      <c r="L815" s="75">
        <v>3.25</v>
      </c>
      <c r="M815" s="76">
        <v>1.7</v>
      </c>
      <c r="N815" s="72" t="s">
        <v>2513</v>
      </c>
      <c r="O815" s="72" t="s">
        <v>72</v>
      </c>
      <c r="P815" s="74">
        <v>784739026</v>
      </c>
      <c r="Q815" s="75">
        <v>15</v>
      </c>
      <c r="R815" s="77">
        <v>44197</v>
      </c>
      <c r="S815" s="78">
        <v>12</v>
      </c>
      <c r="T815" s="71"/>
      <c r="U815" s="79">
        <v>15</v>
      </c>
      <c r="V815" s="80">
        <v>15</v>
      </c>
      <c r="W815" s="80" t="s">
        <v>2514</v>
      </c>
      <c r="X815" s="81">
        <f t="shared" si="74"/>
        <v>1</v>
      </c>
      <c r="Y815" s="74">
        <v>0</v>
      </c>
      <c r="Z815" s="74">
        <v>24080697540</v>
      </c>
      <c r="AA815" s="74">
        <v>784739026</v>
      </c>
      <c r="AB815" s="74">
        <v>0</v>
      </c>
      <c r="AC815" s="74">
        <v>0</v>
      </c>
      <c r="AD815" s="74">
        <v>784739026</v>
      </c>
      <c r="AE815" s="113">
        <v>758746477</v>
      </c>
      <c r="AF815" s="81">
        <f t="shared" si="75"/>
        <v>0.96687746099172589</v>
      </c>
      <c r="AG815" s="82">
        <v>0</v>
      </c>
      <c r="AH815" s="82">
        <v>0</v>
      </c>
      <c r="AI815" s="82">
        <v>0</v>
      </c>
      <c r="AJ815" s="83">
        <f t="shared" si="73"/>
        <v>758746477</v>
      </c>
      <c r="AK815" s="81">
        <f t="shared" si="76"/>
        <v>0.96687746099172589</v>
      </c>
      <c r="AL815" s="84"/>
      <c r="AM815" s="85"/>
    </row>
    <row r="816" spans="1:39" ht="12.75" customHeight="1" x14ac:dyDescent="0.3">
      <c r="A816" s="71" t="s">
        <v>2481</v>
      </c>
      <c r="B816" s="72" t="s">
        <v>2171</v>
      </c>
      <c r="C816" s="72" t="s">
        <v>137</v>
      </c>
      <c r="D816" s="73" t="str">
        <f t="shared" si="71"/>
        <v>19</v>
      </c>
      <c r="E816" s="73" t="str">
        <f t="shared" si="72"/>
        <v>1901</v>
      </c>
      <c r="F816" s="72" t="s">
        <v>2515</v>
      </c>
      <c r="G816" s="72" t="s">
        <v>2516</v>
      </c>
      <c r="H816" s="72">
        <v>28</v>
      </c>
      <c r="I816" s="72" t="s">
        <v>2507</v>
      </c>
      <c r="J816" s="72" t="s">
        <v>2508</v>
      </c>
      <c r="K816" s="74">
        <v>14</v>
      </c>
      <c r="L816" s="75">
        <v>3.25</v>
      </c>
      <c r="M816" s="76">
        <v>1.7</v>
      </c>
      <c r="N816" s="72"/>
      <c r="O816" s="72" t="s">
        <v>72</v>
      </c>
      <c r="P816" s="74">
        <v>4352000000</v>
      </c>
      <c r="Q816" s="75">
        <v>1</v>
      </c>
      <c r="R816" s="77">
        <v>44197</v>
      </c>
      <c r="S816" s="78">
        <v>12</v>
      </c>
      <c r="T816" s="71"/>
      <c r="U816" s="79">
        <v>1</v>
      </c>
      <c r="V816" s="80">
        <v>1</v>
      </c>
      <c r="W816" s="80" t="s">
        <v>2517</v>
      </c>
      <c r="X816" s="81">
        <f t="shared" si="74"/>
        <v>1</v>
      </c>
      <c r="Y816" s="74">
        <v>0</v>
      </c>
      <c r="Z816" s="74">
        <v>6907964376</v>
      </c>
      <c r="AA816" s="74">
        <v>4352000000</v>
      </c>
      <c r="AB816" s="74">
        <v>0</v>
      </c>
      <c r="AC816" s="74">
        <v>0</v>
      </c>
      <c r="AD816" s="74">
        <v>4352000000</v>
      </c>
      <c r="AE816" s="113">
        <v>0</v>
      </c>
      <c r="AF816" s="81">
        <f t="shared" si="75"/>
        <v>0</v>
      </c>
      <c r="AG816" s="82">
        <v>0</v>
      </c>
      <c r="AH816" s="82">
        <v>0</v>
      </c>
      <c r="AI816" s="82">
        <v>0</v>
      </c>
      <c r="AJ816" s="83">
        <f t="shared" si="73"/>
        <v>0</v>
      </c>
      <c r="AK816" s="81">
        <f t="shared" si="76"/>
        <v>0</v>
      </c>
      <c r="AL816" s="84"/>
      <c r="AM816" s="85"/>
    </row>
    <row r="817" spans="1:39" ht="12.75" customHeight="1" x14ac:dyDescent="0.3">
      <c r="A817" s="71" t="s">
        <v>2481</v>
      </c>
      <c r="B817" s="72" t="s">
        <v>2171</v>
      </c>
      <c r="C817" s="72" t="s">
        <v>137</v>
      </c>
      <c r="D817" s="73" t="str">
        <f t="shared" si="71"/>
        <v>19</v>
      </c>
      <c r="E817" s="73" t="str">
        <f t="shared" si="72"/>
        <v>1901</v>
      </c>
      <c r="F817" s="72" t="s">
        <v>2515</v>
      </c>
      <c r="G817" s="72" t="s">
        <v>2516</v>
      </c>
      <c r="H817" s="72">
        <v>28</v>
      </c>
      <c r="I817" s="72" t="s">
        <v>2507</v>
      </c>
      <c r="J817" s="72" t="s">
        <v>2508</v>
      </c>
      <c r="K817" s="74">
        <v>14</v>
      </c>
      <c r="L817" s="75">
        <v>3.25</v>
      </c>
      <c r="M817" s="76">
        <v>1.7</v>
      </c>
      <c r="N817" s="72" t="s">
        <v>2518</v>
      </c>
      <c r="O817" s="72" t="s">
        <v>72</v>
      </c>
      <c r="P817" s="74">
        <v>357964376</v>
      </c>
      <c r="Q817" s="75">
        <v>2</v>
      </c>
      <c r="R817" s="77">
        <v>44197</v>
      </c>
      <c r="S817" s="78">
        <v>12</v>
      </c>
      <c r="T817" s="71"/>
      <c r="U817" s="79">
        <v>2</v>
      </c>
      <c r="V817" s="80">
        <v>2</v>
      </c>
      <c r="W817" s="80" t="s">
        <v>2519</v>
      </c>
      <c r="X817" s="81">
        <f t="shared" si="74"/>
        <v>1</v>
      </c>
      <c r="Y817" s="74">
        <v>0</v>
      </c>
      <c r="Z817" s="74">
        <v>6907964376</v>
      </c>
      <c r="AA817" s="74">
        <v>357964376</v>
      </c>
      <c r="AB817" s="74">
        <v>0</v>
      </c>
      <c r="AC817" s="74">
        <v>0</v>
      </c>
      <c r="AD817" s="74">
        <v>357964376</v>
      </c>
      <c r="AE817" s="113">
        <v>357964376</v>
      </c>
      <c r="AF817" s="81">
        <f t="shared" si="75"/>
        <v>1</v>
      </c>
      <c r="AG817" s="82">
        <v>0</v>
      </c>
      <c r="AH817" s="82">
        <v>0</v>
      </c>
      <c r="AI817" s="82">
        <v>0</v>
      </c>
      <c r="AJ817" s="83">
        <f t="shared" si="73"/>
        <v>357964376</v>
      </c>
      <c r="AK817" s="81">
        <f t="shared" si="76"/>
        <v>1</v>
      </c>
      <c r="AL817" s="84"/>
      <c r="AM817" s="85"/>
    </row>
    <row r="818" spans="1:39" ht="12.75" customHeight="1" x14ac:dyDescent="0.3">
      <c r="A818" s="71" t="s">
        <v>2481</v>
      </c>
      <c r="B818" s="72" t="s">
        <v>2171</v>
      </c>
      <c r="C818" s="72" t="s">
        <v>137</v>
      </c>
      <c r="D818" s="73" t="str">
        <f t="shared" si="71"/>
        <v>19</v>
      </c>
      <c r="E818" s="73" t="str">
        <f t="shared" si="72"/>
        <v>1901</v>
      </c>
      <c r="F818" s="72" t="s">
        <v>2515</v>
      </c>
      <c r="G818" s="72" t="s">
        <v>2516</v>
      </c>
      <c r="H818" s="72">
        <v>28</v>
      </c>
      <c r="I818" s="72" t="s">
        <v>2507</v>
      </c>
      <c r="J818" s="72" t="s">
        <v>2508</v>
      </c>
      <c r="K818" s="74">
        <v>14</v>
      </c>
      <c r="L818" s="75">
        <v>3.25</v>
      </c>
      <c r="M818" s="76">
        <v>1.7</v>
      </c>
      <c r="N818" s="72" t="s">
        <v>2520</v>
      </c>
      <c r="O818" s="72" t="s">
        <v>72</v>
      </c>
      <c r="P818" s="74">
        <v>2198000000</v>
      </c>
      <c r="Q818" s="75">
        <v>2</v>
      </c>
      <c r="R818" s="77">
        <v>44197</v>
      </c>
      <c r="S818" s="78">
        <v>12</v>
      </c>
      <c r="T818" s="71"/>
      <c r="U818" s="79">
        <v>2</v>
      </c>
      <c r="V818" s="80">
        <v>2</v>
      </c>
      <c r="W818" s="80" t="s">
        <v>2521</v>
      </c>
      <c r="X818" s="81">
        <f t="shared" si="74"/>
        <v>1</v>
      </c>
      <c r="Y818" s="74">
        <v>0</v>
      </c>
      <c r="Z818" s="74">
        <v>6907964376</v>
      </c>
      <c r="AA818" s="74">
        <v>2198000000</v>
      </c>
      <c r="AB818" s="74">
        <v>0</v>
      </c>
      <c r="AC818" s="74">
        <v>0</v>
      </c>
      <c r="AD818" s="74">
        <v>2198000000</v>
      </c>
      <c r="AE818" s="113">
        <v>2150829127</v>
      </c>
      <c r="AF818" s="81">
        <f t="shared" si="75"/>
        <v>0.97853918425841679</v>
      </c>
      <c r="AG818" s="82">
        <v>0</v>
      </c>
      <c r="AH818" s="82">
        <v>0</v>
      </c>
      <c r="AI818" s="82">
        <v>0</v>
      </c>
      <c r="AJ818" s="83">
        <f t="shared" si="73"/>
        <v>2150829127</v>
      </c>
      <c r="AK818" s="81">
        <f t="shared" si="76"/>
        <v>0.97853918425841679</v>
      </c>
      <c r="AL818" s="84"/>
      <c r="AM818" s="85"/>
    </row>
    <row r="819" spans="1:39" ht="12.75" customHeight="1" x14ac:dyDescent="0.3">
      <c r="A819" s="71" t="s">
        <v>2481</v>
      </c>
      <c r="B819" s="72" t="s">
        <v>2171</v>
      </c>
      <c r="C819" s="72" t="s">
        <v>137</v>
      </c>
      <c r="D819" s="73" t="str">
        <f t="shared" si="71"/>
        <v>19</v>
      </c>
      <c r="E819" s="73" t="str">
        <f t="shared" si="72"/>
        <v>1901</v>
      </c>
      <c r="F819" s="72" t="s">
        <v>2515</v>
      </c>
      <c r="G819" s="72" t="s">
        <v>2522</v>
      </c>
      <c r="H819" s="72">
        <v>28</v>
      </c>
      <c r="I819" s="72" t="s">
        <v>2507</v>
      </c>
      <c r="J819" s="72" t="s">
        <v>2508</v>
      </c>
      <c r="K819" s="74">
        <v>14</v>
      </c>
      <c r="L819" s="75">
        <v>3.25</v>
      </c>
      <c r="M819" s="76">
        <v>1.7</v>
      </c>
      <c r="N819" s="72" t="s">
        <v>2523</v>
      </c>
      <c r="O819" s="72" t="s">
        <v>72</v>
      </c>
      <c r="P819" s="74">
        <v>3156298895</v>
      </c>
      <c r="Q819" s="75">
        <v>1</v>
      </c>
      <c r="R819" s="77">
        <v>44197</v>
      </c>
      <c r="S819" s="78">
        <v>12</v>
      </c>
      <c r="T819" s="71"/>
      <c r="U819" s="79">
        <v>1</v>
      </c>
      <c r="V819" s="80">
        <v>1</v>
      </c>
      <c r="W819" s="80" t="s">
        <v>2524</v>
      </c>
      <c r="X819" s="81">
        <f t="shared" si="74"/>
        <v>1</v>
      </c>
      <c r="Y819" s="74">
        <v>0</v>
      </c>
      <c r="Z819" s="74">
        <v>3156298895</v>
      </c>
      <c r="AA819" s="74">
        <v>3156298895</v>
      </c>
      <c r="AB819" s="74">
        <v>0</v>
      </c>
      <c r="AC819" s="74">
        <v>0</v>
      </c>
      <c r="AD819" s="74">
        <v>3156298895</v>
      </c>
      <c r="AE819" s="113">
        <v>0</v>
      </c>
      <c r="AF819" s="81">
        <f t="shared" si="75"/>
        <v>0</v>
      </c>
      <c r="AG819" s="82">
        <v>0</v>
      </c>
      <c r="AH819" s="82">
        <v>0</v>
      </c>
      <c r="AI819" s="82">
        <v>0</v>
      </c>
      <c r="AJ819" s="83">
        <f t="shared" si="73"/>
        <v>0</v>
      </c>
      <c r="AK819" s="81">
        <f t="shared" si="76"/>
        <v>0</v>
      </c>
      <c r="AL819" s="84"/>
      <c r="AM819" s="85"/>
    </row>
    <row r="820" spans="1:39" ht="12.75" customHeight="1" x14ac:dyDescent="0.3">
      <c r="A820" s="71" t="s">
        <v>2481</v>
      </c>
      <c r="B820" s="72" t="s">
        <v>2171</v>
      </c>
      <c r="C820" s="72" t="s">
        <v>137</v>
      </c>
      <c r="D820" s="73" t="str">
        <f t="shared" si="71"/>
        <v>19</v>
      </c>
      <c r="E820" s="73" t="str">
        <f t="shared" si="72"/>
        <v>1901</v>
      </c>
      <c r="F820" s="72" t="s">
        <v>2515</v>
      </c>
      <c r="G820" s="72" t="s">
        <v>2525</v>
      </c>
      <c r="H820" s="72">
        <v>28</v>
      </c>
      <c r="I820" s="72" t="s">
        <v>2507</v>
      </c>
      <c r="J820" s="72" t="s">
        <v>2508</v>
      </c>
      <c r="K820" s="74">
        <v>14</v>
      </c>
      <c r="L820" s="75">
        <v>3.25</v>
      </c>
      <c r="M820" s="76">
        <v>1.7</v>
      </c>
      <c r="N820" s="72" t="s">
        <v>2526</v>
      </c>
      <c r="O820" s="72" t="s">
        <v>72</v>
      </c>
      <c r="P820" s="74">
        <v>0</v>
      </c>
      <c r="Q820" s="75">
        <v>0</v>
      </c>
      <c r="R820" s="77">
        <v>44197</v>
      </c>
      <c r="S820" s="78">
        <v>12</v>
      </c>
      <c r="T820" s="71"/>
      <c r="U820" s="79">
        <v>0</v>
      </c>
      <c r="V820" s="80">
        <v>0</v>
      </c>
      <c r="W820" s="80" t="s">
        <v>2527</v>
      </c>
      <c r="X820" s="81"/>
      <c r="Y820" s="74">
        <v>0</v>
      </c>
      <c r="Z820" s="74">
        <v>0</v>
      </c>
      <c r="AA820" s="168">
        <v>0</v>
      </c>
      <c r="AB820" s="74">
        <v>0</v>
      </c>
      <c r="AC820" s="74">
        <v>0</v>
      </c>
      <c r="AD820" s="74">
        <v>0</v>
      </c>
      <c r="AE820" s="113">
        <v>0</v>
      </c>
      <c r="AF820" s="81"/>
      <c r="AG820" s="82">
        <v>0</v>
      </c>
      <c r="AH820" s="82">
        <v>0</v>
      </c>
      <c r="AI820" s="82">
        <v>0</v>
      </c>
      <c r="AJ820" s="83">
        <f t="shared" si="73"/>
        <v>0</v>
      </c>
      <c r="AK820" s="81"/>
      <c r="AL820" s="84"/>
      <c r="AM820" s="85"/>
    </row>
    <row r="821" spans="1:39" ht="12.75" customHeight="1" x14ac:dyDescent="0.3">
      <c r="A821" s="71" t="s">
        <v>2481</v>
      </c>
      <c r="B821" s="72" t="s">
        <v>2171</v>
      </c>
      <c r="C821" s="72" t="s">
        <v>137</v>
      </c>
      <c r="D821" s="73" t="str">
        <f t="shared" si="71"/>
        <v>19</v>
      </c>
      <c r="E821" s="73" t="str">
        <f t="shared" si="72"/>
        <v>1901</v>
      </c>
      <c r="F821" s="72" t="s">
        <v>2515</v>
      </c>
      <c r="G821" s="72" t="s">
        <v>2528</v>
      </c>
      <c r="H821" s="72">
        <v>28</v>
      </c>
      <c r="I821" s="72" t="s">
        <v>2507</v>
      </c>
      <c r="J821" s="72" t="s">
        <v>2508</v>
      </c>
      <c r="K821" s="74">
        <v>14</v>
      </c>
      <c r="L821" s="75">
        <v>3.25</v>
      </c>
      <c r="M821" s="76">
        <v>1.7</v>
      </c>
      <c r="N821" s="72" t="s">
        <v>2529</v>
      </c>
      <c r="O821" s="72" t="s">
        <v>72</v>
      </c>
      <c r="P821" s="74">
        <v>1640000000</v>
      </c>
      <c r="Q821" s="75">
        <v>1</v>
      </c>
      <c r="R821" s="77">
        <v>44197</v>
      </c>
      <c r="S821" s="78">
        <v>12</v>
      </c>
      <c r="T821" s="71"/>
      <c r="U821" s="79">
        <v>1</v>
      </c>
      <c r="V821" s="80">
        <v>0</v>
      </c>
      <c r="W821" s="80" t="s">
        <v>2517</v>
      </c>
      <c r="X821" s="81">
        <f t="shared" si="74"/>
        <v>0</v>
      </c>
      <c r="Y821" s="74">
        <v>0</v>
      </c>
      <c r="Z821" s="74">
        <v>1640000000</v>
      </c>
      <c r="AA821" s="74">
        <v>1640000000</v>
      </c>
      <c r="AB821" s="74">
        <v>0</v>
      </c>
      <c r="AC821" s="74">
        <v>0</v>
      </c>
      <c r="AD821" s="74">
        <v>1640000000</v>
      </c>
      <c r="AE821" s="113">
        <v>1499997502</v>
      </c>
      <c r="AF821" s="81">
        <f t="shared" si="75"/>
        <v>0.91463262317073168</v>
      </c>
      <c r="AG821" s="82">
        <v>0</v>
      </c>
      <c r="AH821" s="82">
        <v>0</v>
      </c>
      <c r="AI821" s="82">
        <v>0</v>
      </c>
      <c r="AJ821" s="83">
        <f t="shared" si="73"/>
        <v>1499997502</v>
      </c>
      <c r="AK821" s="81">
        <f t="shared" si="76"/>
        <v>0.91463262317073168</v>
      </c>
      <c r="AL821" s="84"/>
      <c r="AM821" s="85"/>
    </row>
    <row r="822" spans="1:39" ht="12.75" customHeight="1" x14ac:dyDescent="0.3">
      <c r="A822" s="71" t="s">
        <v>2481</v>
      </c>
      <c r="B822" s="72" t="s">
        <v>2171</v>
      </c>
      <c r="C822" s="72" t="s">
        <v>137</v>
      </c>
      <c r="D822" s="73" t="str">
        <f t="shared" si="71"/>
        <v>19</v>
      </c>
      <c r="E822" s="73" t="str">
        <f t="shared" si="72"/>
        <v>1901</v>
      </c>
      <c r="F822" s="72" t="s">
        <v>2515</v>
      </c>
      <c r="G822" s="72" t="s">
        <v>2530</v>
      </c>
      <c r="H822" s="72">
        <v>28</v>
      </c>
      <c r="I822" s="72" t="s">
        <v>2507</v>
      </c>
      <c r="J822" s="72" t="s">
        <v>2508</v>
      </c>
      <c r="K822" s="74">
        <v>14</v>
      </c>
      <c r="L822" s="75">
        <v>3.25</v>
      </c>
      <c r="M822" s="76">
        <v>1.7</v>
      </c>
      <c r="N822" s="72" t="s">
        <v>2531</v>
      </c>
      <c r="O822" s="72" t="s">
        <v>72</v>
      </c>
      <c r="P822" s="74">
        <v>2100000000</v>
      </c>
      <c r="Q822" s="75">
        <v>1</v>
      </c>
      <c r="R822" s="77">
        <v>44197</v>
      </c>
      <c r="S822" s="78">
        <v>12</v>
      </c>
      <c r="T822" s="71"/>
      <c r="U822" s="79">
        <v>1</v>
      </c>
      <c r="V822" s="80">
        <v>0</v>
      </c>
      <c r="W822" s="80" t="s">
        <v>2517</v>
      </c>
      <c r="X822" s="81">
        <f t="shared" si="74"/>
        <v>0</v>
      </c>
      <c r="Y822" s="74">
        <v>0</v>
      </c>
      <c r="Z822" s="74">
        <v>2100000000</v>
      </c>
      <c r="AA822" s="74">
        <v>2100000000</v>
      </c>
      <c r="AB822" s="74">
        <v>0</v>
      </c>
      <c r="AC822" s="74">
        <v>0</v>
      </c>
      <c r="AD822" s="74">
        <v>2100000000</v>
      </c>
      <c r="AE822" s="113">
        <v>2100000000</v>
      </c>
      <c r="AF822" s="81">
        <f t="shared" si="75"/>
        <v>1</v>
      </c>
      <c r="AG822" s="82">
        <v>0</v>
      </c>
      <c r="AH822" s="82">
        <v>0</v>
      </c>
      <c r="AI822" s="82">
        <v>0</v>
      </c>
      <c r="AJ822" s="83">
        <f t="shared" si="73"/>
        <v>2100000000</v>
      </c>
      <c r="AK822" s="81">
        <f t="shared" si="76"/>
        <v>1</v>
      </c>
      <c r="AL822" s="84"/>
      <c r="AM822" s="85"/>
    </row>
    <row r="823" spans="1:39" ht="12.75" customHeight="1" x14ac:dyDescent="0.3">
      <c r="A823" s="71" t="s">
        <v>2481</v>
      </c>
      <c r="B823" s="72" t="s">
        <v>2171</v>
      </c>
      <c r="C823" s="72" t="s">
        <v>137</v>
      </c>
      <c r="D823" s="73" t="str">
        <f t="shared" si="71"/>
        <v>19</v>
      </c>
      <c r="E823" s="73" t="str">
        <f t="shared" si="72"/>
        <v>1903</v>
      </c>
      <c r="F823" s="72" t="s">
        <v>2532</v>
      </c>
      <c r="G823" s="72" t="s">
        <v>2533</v>
      </c>
      <c r="H823" s="72">
        <v>29</v>
      </c>
      <c r="I823" s="72" t="s">
        <v>2534</v>
      </c>
      <c r="J823" s="72" t="s">
        <v>2535</v>
      </c>
      <c r="K823" s="74">
        <v>5078</v>
      </c>
      <c r="L823" s="75">
        <v>1400</v>
      </c>
      <c r="M823" s="76">
        <v>1486</v>
      </c>
      <c r="N823" s="72" t="s">
        <v>2536</v>
      </c>
      <c r="O823" s="72" t="s">
        <v>72</v>
      </c>
      <c r="P823" s="74">
        <v>203452702</v>
      </c>
      <c r="Q823" s="75">
        <v>116</v>
      </c>
      <c r="R823" s="77">
        <v>44197</v>
      </c>
      <c r="S823" s="78">
        <v>12</v>
      </c>
      <c r="T823" s="71"/>
      <c r="U823" s="79">
        <v>116</v>
      </c>
      <c r="V823" s="80">
        <v>116</v>
      </c>
      <c r="W823" s="102" t="s">
        <v>2537</v>
      </c>
      <c r="X823" s="81">
        <f t="shared" si="74"/>
        <v>1</v>
      </c>
      <c r="Y823" s="74">
        <v>1179765</v>
      </c>
      <c r="Z823" s="74">
        <v>1170885802</v>
      </c>
      <c r="AA823" s="74">
        <v>203452702</v>
      </c>
      <c r="AB823" s="74">
        <v>0</v>
      </c>
      <c r="AC823" s="74">
        <v>0</v>
      </c>
      <c r="AD823" s="74">
        <v>203452702</v>
      </c>
      <c r="AE823" s="113">
        <v>194086447</v>
      </c>
      <c r="AF823" s="81">
        <f t="shared" si="75"/>
        <v>0.95396347697559702</v>
      </c>
      <c r="AG823" s="82">
        <v>0</v>
      </c>
      <c r="AH823" s="82">
        <v>0</v>
      </c>
      <c r="AI823" s="82">
        <v>0</v>
      </c>
      <c r="AJ823" s="83">
        <f t="shared" si="73"/>
        <v>194086447</v>
      </c>
      <c r="AK823" s="81">
        <f t="shared" si="76"/>
        <v>0.95396347697559702</v>
      </c>
      <c r="AL823" s="84"/>
      <c r="AM823" s="85"/>
    </row>
    <row r="824" spans="1:39" ht="12.75" customHeight="1" x14ac:dyDescent="0.3">
      <c r="A824" s="71" t="s">
        <v>2481</v>
      </c>
      <c r="B824" s="72" t="s">
        <v>2171</v>
      </c>
      <c r="C824" s="72" t="s">
        <v>137</v>
      </c>
      <c r="D824" s="73" t="str">
        <f t="shared" si="71"/>
        <v>19</v>
      </c>
      <c r="E824" s="73" t="str">
        <f t="shared" si="72"/>
        <v>1903</v>
      </c>
      <c r="F824" s="72" t="s">
        <v>2532</v>
      </c>
      <c r="G824" s="72" t="s">
        <v>2533</v>
      </c>
      <c r="H824" s="72">
        <v>29</v>
      </c>
      <c r="I824" s="72" t="s">
        <v>2534</v>
      </c>
      <c r="J824" s="72" t="s">
        <v>2535</v>
      </c>
      <c r="K824" s="74">
        <v>5078</v>
      </c>
      <c r="L824" s="75">
        <v>1400</v>
      </c>
      <c r="M824" s="76">
        <v>1486</v>
      </c>
      <c r="N824" s="72" t="s">
        <v>2538</v>
      </c>
      <c r="O824" s="72" t="s">
        <v>72</v>
      </c>
      <c r="P824" s="74">
        <v>4470235</v>
      </c>
      <c r="Q824" s="75">
        <v>80</v>
      </c>
      <c r="R824" s="77">
        <v>44197</v>
      </c>
      <c r="S824" s="78">
        <v>12</v>
      </c>
      <c r="T824" s="71"/>
      <c r="U824" s="79">
        <v>80</v>
      </c>
      <c r="V824" s="80">
        <v>270</v>
      </c>
      <c r="W824" s="102" t="s">
        <v>2539</v>
      </c>
      <c r="X824" s="81">
        <f t="shared" si="74"/>
        <v>3.375</v>
      </c>
      <c r="Y824" s="74">
        <v>1179765</v>
      </c>
      <c r="Z824" s="74">
        <v>1170885802</v>
      </c>
      <c r="AA824" s="74">
        <v>4470235</v>
      </c>
      <c r="AB824" s="74">
        <v>0</v>
      </c>
      <c r="AC824" s="74">
        <v>0</v>
      </c>
      <c r="AD824" s="74">
        <v>5000000</v>
      </c>
      <c r="AE824" s="113">
        <v>4470235</v>
      </c>
      <c r="AF824" s="81">
        <f t="shared" si="75"/>
        <v>1</v>
      </c>
      <c r="AG824" s="82">
        <v>0</v>
      </c>
      <c r="AH824" s="82">
        <v>0</v>
      </c>
      <c r="AI824" s="82">
        <v>0</v>
      </c>
      <c r="AJ824" s="83">
        <f t="shared" si="73"/>
        <v>4470235</v>
      </c>
      <c r="AK824" s="81">
        <f t="shared" si="76"/>
        <v>0.89404700000000004</v>
      </c>
      <c r="AL824" s="84"/>
      <c r="AM824" s="85"/>
    </row>
    <row r="825" spans="1:39" ht="12.75" customHeight="1" x14ac:dyDescent="0.3">
      <c r="A825" s="71" t="s">
        <v>2481</v>
      </c>
      <c r="B825" s="72" t="s">
        <v>2171</v>
      </c>
      <c r="C825" s="72" t="s">
        <v>137</v>
      </c>
      <c r="D825" s="73" t="str">
        <f t="shared" si="71"/>
        <v>19</v>
      </c>
      <c r="E825" s="73" t="str">
        <f t="shared" si="72"/>
        <v>1903</v>
      </c>
      <c r="F825" s="72" t="s">
        <v>2532</v>
      </c>
      <c r="G825" s="72" t="s">
        <v>2533</v>
      </c>
      <c r="H825" s="72">
        <v>29</v>
      </c>
      <c r="I825" s="72" t="s">
        <v>2534</v>
      </c>
      <c r="J825" s="72" t="s">
        <v>2535</v>
      </c>
      <c r="K825" s="74">
        <v>5078</v>
      </c>
      <c r="L825" s="75">
        <v>1400</v>
      </c>
      <c r="M825" s="76">
        <v>1486</v>
      </c>
      <c r="N825" s="72" t="s">
        <v>2540</v>
      </c>
      <c r="O825" s="72" t="s">
        <v>72</v>
      </c>
      <c r="P825" s="74">
        <v>961062865</v>
      </c>
      <c r="Q825" s="75">
        <v>704</v>
      </c>
      <c r="R825" s="77">
        <v>44197</v>
      </c>
      <c r="S825" s="78">
        <v>12</v>
      </c>
      <c r="T825" s="71"/>
      <c r="U825" s="79">
        <v>704</v>
      </c>
      <c r="V825" s="80">
        <v>650</v>
      </c>
      <c r="W825" s="102" t="s">
        <v>2541</v>
      </c>
      <c r="X825" s="81">
        <f t="shared" si="74"/>
        <v>0.92329545454545459</v>
      </c>
      <c r="Y825" s="74">
        <v>1179765</v>
      </c>
      <c r="Z825" s="74">
        <v>1170885802</v>
      </c>
      <c r="AA825" s="74">
        <v>959883100</v>
      </c>
      <c r="AB825" s="74">
        <v>0</v>
      </c>
      <c r="AC825" s="74">
        <v>0</v>
      </c>
      <c r="AD825" s="74">
        <v>959883100</v>
      </c>
      <c r="AE825" s="113">
        <v>938636235</v>
      </c>
      <c r="AF825" s="81">
        <f t="shared" si="75"/>
        <v>0.97786515357963899</v>
      </c>
      <c r="AG825" s="82">
        <v>0</v>
      </c>
      <c r="AH825" s="82">
        <v>0</v>
      </c>
      <c r="AI825" s="82">
        <v>0</v>
      </c>
      <c r="AJ825" s="83">
        <f t="shared" si="73"/>
        <v>938636235</v>
      </c>
      <c r="AK825" s="81">
        <f t="shared" si="76"/>
        <v>0.97786515357963899</v>
      </c>
      <c r="AL825" s="84"/>
      <c r="AM825" s="85"/>
    </row>
    <row r="826" spans="1:39" ht="12.75" customHeight="1" x14ac:dyDescent="0.3">
      <c r="A826" s="71" t="s">
        <v>2481</v>
      </c>
      <c r="B826" s="72" t="s">
        <v>2171</v>
      </c>
      <c r="C826" s="72" t="s">
        <v>137</v>
      </c>
      <c r="D826" s="73" t="str">
        <f t="shared" si="71"/>
        <v>19</v>
      </c>
      <c r="E826" s="73" t="str">
        <f t="shared" si="72"/>
        <v>1903</v>
      </c>
      <c r="F826" s="72" t="s">
        <v>2532</v>
      </c>
      <c r="G826" s="72" t="s">
        <v>2533</v>
      </c>
      <c r="H826" s="72">
        <v>29</v>
      </c>
      <c r="I826" s="72" t="s">
        <v>2534</v>
      </c>
      <c r="J826" s="72" t="s">
        <v>2535</v>
      </c>
      <c r="K826" s="74">
        <v>5078</v>
      </c>
      <c r="L826" s="75">
        <v>1400</v>
      </c>
      <c r="M826" s="76">
        <v>1486</v>
      </c>
      <c r="N826" s="72" t="s">
        <v>2542</v>
      </c>
      <c r="O826" s="72" t="s">
        <v>72</v>
      </c>
      <c r="P826" s="74">
        <v>1250000</v>
      </c>
      <c r="Q826" s="75">
        <v>1</v>
      </c>
      <c r="R826" s="77">
        <v>44197</v>
      </c>
      <c r="S826" s="78">
        <v>12</v>
      </c>
      <c r="T826" s="71"/>
      <c r="U826" s="79">
        <v>1</v>
      </c>
      <c r="V826" s="80">
        <v>1</v>
      </c>
      <c r="W826" s="80" t="s">
        <v>2543</v>
      </c>
      <c r="X826" s="81">
        <f t="shared" si="74"/>
        <v>1</v>
      </c>
      <c r="Y826" s="74">
        <v>1179765</v>
      </c>
      <c r="Z826" s="74">
        <v>1170885802</v>
      </c>
      <c r="AA826" s="74">
        <v>1250000</v>
      </c>
      <c r="AB826" s="74">
        <v>0</v>
      </c>
      <c r="AC826" s="74">
        <v>0</v>
      </c>
      <c r="AD826" s="74">
        <v>1900000</v>
      </c>
      <c r="AE826" s="113">
        <v>1249000</v>
      </c>
      <c r="AF826" s="81">
        <f t="shared" si="75"/>
        <v>0.99919999999999998</v>
      </c>
      <c r="AG826" s="82">
        <v>0</v>
      </c>
      <c r="AH826" s="82">
        <v>0</v>
      </c>
      <c r="AI826" s="82">
        <v>0</v>
      </c>
      <c r="AJ826" s="83">
        <f t="shared" si="73"/>
        <v>1249000</v>
      </c>
      <c r="AK826" s="81">
        <f t="shared" si="76"/>
        <v>0.6573684210526316</v>
      </c>
      <c r="AL826" s="84"/>
      <c r="AM826" s="85"/>
    </row>
    <row r="827" spans="1:39" ht="12.75" customHeight="1" x14ac:dyDescent="0.3">
      <c r="A827" s="71" t="s">
        <v>2481</v>
      </c>
      <c r="B827" s="72" t="s">
        <v>2171</v>
      </c>
      <c r="C827" s="72" t="s">
        <v>137</v>
      </c>
      <c r="D827" s="73" t="str">
        <f t="shared" si="71"/>
        <v>19</v>
      </c>
      <c r="E827" s="73" t="str">
        <f t="shared" si="72"/>
        <v>1903</v>
      </c>
      <c r="F827" s="72" t="s">
        <v>2532</v>
      </c>
      <c r="G827" s="72" t="s">
        <v>2533</v>
      </c>
      <c r="H827" s="72">
        <v>29</v>
      </c>
      <c r="I827" s="72" t="s">
        <v>2534</v>
      </c>
      <c r="J827" s="72" t="s">
        <v>2535</v>
      </c>
      <c r="K827" s="74">
        <v>5078</v>
      </c>
      <c r="L827" s="75">
        <v>1400</v>
      </c>
      <c r="M827" s="76">
        <v>1486</v>
      </c>
      <c r="N827" s="72" t="s">
        <v>2544</v>
      </c>
      <c r="O827" s="72" t="s">
        <v>72</v>
      </c>
      <c r="P827" s="74">
        <v>650000</v>
      </c>
      <c r="Q827" s="75">
        <v>1</v>
      </c>
      <c r="R827" s="77">
        <v>44197</v>
      </c>
      <c r="S827" s="78">
        <v>12</v>
      </c>
      <c r="T827" s="71"/>
      <c r="U827" s="79">
        <v>1</v>
      </c>
      <c r="V827" s="80">
        <v>1</v>
      </c>
      <c r="W827" s="80" t="s">
        <v>2543</v>
      </c>
      <c r="X827" s="81">
        <f t="shared" si="74"/>
        <v>1</v>
      </c>
      <c r="Y827" s="74">
        <v>1179765</v>
      </c>
      <c r="Z827" s="74">
        <v>1170885802</v>
      </c>
      <c r="AA827" s="74">
        <v>650000</v>
      </c>
      <c r="AB827" s="74">
        <v>0</v>
      </c>
      <c r="AC827" s="74">
        <v>0</v>
      </c>
      <c r="AD827" s="74">
        <v>650000</v>
      </c>
      <c r="AE827" s="113">
        <v>0</v>
      </c>
      <c r="AF827" s="81">
        <f t="shared" si="75"/>
        <v>0</v>
      </c>
      <c r="AG827" s="82">
        <v>0</v>
      </c>
      <c r="AH827" s="82">
        <v>0</v>
      </c>
      <c r="AI827" s="82">
        <v>0</v>
      </c>
      <c r="AJ827" s="83">
        <f t="shared" si="73"/>
        <v>0</v>
      </c>
      <c r="AK827" s="81">
        <f t="shared" si="76"/>
        <v>0</v>
      </c>
      <c r="AL827" s="84"/>
      <c r="AM827" s="85"/>
    </row>
    <row r="828" spans="1:39" ht="12.75" customHeight="1" x14ac:dyDescent="0.3">
      <c r="A828" s="71" t="s">
        <v>2481</v>
      </c>
      <c r="B828" s="72" t="s">
        <v>2171</v>
      </c>
      <c r="C828" s="72" t="s">
        <v>67</v>
      </c>
      <c r="D828" s="73" t="str">
        <f t="shared" si="71"/>
        <v>19</v>
      </c>
      <c r="E828" s="73" t="str">
        <f t="shared" si="72"/>
        <v>1901</v>
      </c>
      <c r="F828" s="72" t="s">
        <v>2505</v>
      </c>
      <c r="G828" s="72" t="s">
        <v>2246</v>
      </c>
      <c r="H828" s="72">
        <v>382</v>
      </c>
      <c r="I828" s="72" t="s">
        <v>2545</v>
      </c>
      <c r="J828" s="72" t="s">
        <v>2546</v>
      </c>
      <c r="K828" s="74">
        <v>100</v>
      </c>
      <c r="L828" s="75">
        <v>25</v>
      </c>
      <c r="M828" s="76">
        <v>25</v>
      </c>
      <c r="N828" s="129" t="s">
        <v>2547</v>
      </c>
      <c r="O828" s="72" t="s">
        <v>72</v>
      </c>
      <c r="P828" s="74">
        <v>474807900</v>
      </c>
      <c r="Q828" s="75">
        <v>3</v>
      </c>
      <c r="R828" s="77">
        <v>44197</v>
      </c>
      <c r="S828" s="78">
        <v>12</v>
      </c>
      <c r="T828" s="71"/>
      <c r="U828" s="79">
        <v>3</v>
      </c>
      <c r="V828" s="80">
        <v>3</v>
      </c>
      <c r="W828" s="102" t="s">
        <v>2548</v>
      </c>
      <c r="X828" s="81">
        <f t="shared" si="74"/>
        <v>1</v>
      </c>
      <c r="Y828" s="74">
        <v>0</v>
      </c>
      <c r="Z828" s="74">
        <v>1523378775</v>
      </c>
      <c r="AA828" s="74">
        <v>474807900</v>
      </c>
      <c r="AB828" s="74">
        <v>0</v>
      </c>
      <c r="AC828" s="74">
        <v>0</v>
      </c>
      <c r="AD828" s="74">
        <v>474807900</v>
      </c>
      <c r="AE828" s="113">
        <v>439986383</v>
      </c>
      <c r="AF828" s="81">
        <f t="shared" si="75"/>
        <v>0.92666188367969449</v>
      </c>
      <c r="AG828" s="82">
        <v>0</v>
      </c>
      <c r="AH828" s="82">
        <v>0</v>
      </c>
      <c r="AI828" s="82">
        <v>0</v>
      </c>
      <c r="AJ828" s="83">
        <f t="shared" si="73"/>
        <v>439986383</v>
      </c>
      <c r="AK828" s="81">
        <f t="shared" si="76"/>
        <v>0.92666188367969449</v>
      </c>
      <c r="AL828" s="84"/>
      <c r="AM828" s="85"/>
    </row>
    <row r="829" spans="1:39" ht="12.75" customHeight="1" x14ac:dyDescent="0.3">
      <c r="A829" s="71" t="s">
        <v>2481</v>
      </c>
      <c r="B829" s="72" t="s">
        <v>2171</v>
      </c>
      <c r="C829" s="72" t="s">
        <v>67</v>
      </c>
      <c r="D829" s="73" t="str">
        <f t="shared" si="71"/>
        <v>19</v>
      </c>
      <c r="E829" s="73" t="str">
        <f t="shared" si="72"/>
        <v>1901</v>
      </c>
      <c r="F829" s="72" t="s">
        <v>2505</v>
      </c>
      <c r="G829" s="72" t="s">
        <v>2246</v>
      </c>
      <c r="H829" s="72">
        <v>382</v>
      </c>
      <c r="I829" s="72" t="s">
        <v>2545</v>
      </c>
      <c r="J829" s="72" t="s">
        <v>2546</v>
      </c>
      <c r="K829" s="74">
        <v>100</v>
      </c>
      <c r="L829" s="75">
        <v>25</v>
      </c>
      <c r="M829" s="76">
        <v>25</v>
      </c>
      <c r="N829" s="72" t="s">
        <v>2549</v>
      </c>
      <c r="O829" s="72" t="s">
        <v>771</v>
      </c>
      <c r="P829" s="74">
        <v>482615923</v>
      </c>
      <c r="Q829" s="75">
        <v>1</v>
      </c>
      <c r="R829" s="77">
        <v>44197</v>
      </c>
      <c r="S829" s="78">
        <v>12</v>
      </c>
      <c r="T829" s="71"/>
      <c r="U829" s="79">
        <v>1</v>
      </c>
      <c r="V829" s="80">
        <v>1</v>
      </c>
      <c r="W829" s="102" t="s">
        <v>2550</v>
      </c>
      <c r="X829" s="81">
        <f t="shared" si="74"/>
        <v>1</v>
      </c>
      <c r="Y829" s="74">
        <v>0</v>
      </c>
      <c r="Z829" s="74">
        <v>1523378775</v>
      </c>
      <c r="AA829" s="74">
        <v>482615923</v>
      </c>
      <c r="AB829" s="74">
        <v>0</v>
      </c>
      <c r="AC829" s="74">
        <v>0</v>
      </c>
      <c r="AD829" s="74">
        <v>482615923</v>
      </c>
      <c r="AE829" s="113">
        <v>179802608</v>
      </c>
      <c r="AF829" s="81">
        <f t="shared" si="75"/>
        <v>0.37255838324256862</v>
      </c>
      <c r="AG829" s="82">
        <v>0</v>
      </c>
      <c r="AH829" s="82">
        <v>0</v>
      </c>
      <c r="AI829" s="82">
        <v>0</v>
      </c>
      <c r="AJ829" s="83">
        <f t="shared" si="73"/>
        <v>179802608</v>
      </c>
      <c r="AK829" s="81">
        <f t="shared" si="76"/>
        <v>0.37255838324256862</v>
      </c>
      <c r="AL829" s="84"/>
      <c r="AM829" s="85"/>
    </row>
    <row r="830" spans="1:39" ht="12.75" customHeight="1" x14ac:dyDescent="0.3">
      <c r="A830" s="71" t="s">
        <v>2481</v>
      </c>
      <c r="B830" s="72" t="s">
        <v>2171</v>
      </c>
      <c r="C830" s="72" t="s">
        <v>67</v>
      </c>
      <c r="D830" s="73" t="str">
        <f t="shared" si="71"/>
        <v>19</v>
      </c>
      <c r="E830" s="73" t="str">
        <f t="shared" si="72"/>
        <v>1901</v>
      </c>
      <c r="F830" s="72" t="s">
        <v>2505</v>
      </c>
      <c r="G830" s="72" t="s">
        <v>2246</v>
      </c>
      <c r="H830" s="72">
        <v>382</v>
      </c>
      <c r="I830" s="72" t="s">
        <v>2545</v>
      </c>
      <c r="J830" s="72" t="s">
        <v>2546</v>
      </c>
      <c r="K830" s="74">
        <v>100</v>
      </c>
      <c r="L830" s="75">
        <v>25</v>
      </c>
      <c r="M830" s="76">
        <v>25</v>
      </c>
      <c r="N830" s="72" t="s">
        <v>2551</v>
      </c>
      <c r="O830" s="72" t="s">
        <v>72</v>
      </c>
      <c r="P830" s="74">
        <v>565954952</v>
      </c>
      <c r="Q830" s="75">
        <v>14</v>
      </c>
      <c r="R830" s="77">
        <v>44197</v>
      </c>
      <c r="S830" s="78">
        <v>12</v>
      </c>
      <c r="T830" s="71"/>
      <c r="U830" s="79">
        <v>14</v>
      </c>
      <c r="V830" s="80">
        <v>14</v>
      </c>
      <c r="W830" s="102" t="s">
        <v>2552</v>
      </c>
      <c r="X830" s="81">
        <f t="shared" si="74"/>
        <v>1</v>
      </c>
      <c r="Y830" s="74">
        <v>0</v>
      </c>
      <c r="Z830" s="74">
        <v>1523378775</v>
      </c>
      <c r="AA830" s="74">
        <v>565954952</v>
      </c>
      <c r="AB830" s="74">
        <v>0</v>
      </c>
      <c r="AC830" s="74">
        <v>0</v>
      </c>
      <c r="AD830" s="74">
        <v>565954952</v>
      </c>
      <c r="AE830" s="113">
        <v>514935307</v>
      </c>
      <c r="AF830" s="81">
        <f t="shared" si="75"/>
        <v>0.90985210957214135</v>
      </c>
      <c r="AG830" s="82">
        <v>0</v>
      </c>
      <c r="AH830" s="82">
        <v>0</v>
      </c>
      <c r="AI830" s="82">
        <v>0</v>
      </c>
      <c r="AJ830" s="83">
        <f t="shared" si="73"/>
        <v>514935307</v>
      </c>
      <c r="AK830" s="81">
        <f t="shared" si="76"/>
        <v>0.90985210957214135</v>
      </c>
      <c r="AL830" s="84"/>
      <c r="AM830" s="85"/>
    </row>
    <row r="831" spans="1:39" ht="12.75" customHeight="1" x14ac:dyDescent="0.3">
      <c r="A831" s="71" t="s">
        <v>2481</v>
      </c>
      <c r="B831" s="72" t="s">
        <v>2171</v>
      </c>
      <c r="C831" s="72" t="s">
        <v>67</v>
      </c>
      <c r="D831" s="73" t="str">
        <f t="shared" si="71"/>
        <v>45</v>
      </c>
      <c r="E831" s="73" t="str">
        <f t="shared" si="72"/>
        <v>4599</v>
      </c>
      <c r="F831" s="72" t="s">
        <v>2553</v>
      </c>
      <c r="G831" s="72" t="s">
        <v>113</v>
      </c>
      <c r="H831" s="72">
        <v>384</v>
      </c>
      <c r="I831" s="72" t="s">
        <v>2554</v>
      </c>
      <c r="J831" s="72" t="s">
        <v>2555</v>
      </c>
      <c r="K831" s="74">
        <v>53</v>
      </c>
      <c r="L831" s="75">
        <v>53</v>
      </c>
      <c r="M831" s="76">
        <v>53</v>
      </c>
      <c r="N831" s="72" t="s">
        <v>2556</v>
      </c>
      <c r="O831" s="72" t="s">
        <v>236</v>
      </c>
      <c r="P831" s="74">
        <v>217549873</v>
      </c>
      <c r="Q831" s="75">
        <v>100</v>
      </c>
      <c r="R831" s="77">
        <v>44197</v>
      </c>
      <c r="S831" s="78">
        <v>12</v>
      </c>
      <c r="T831" s="71"/>
      <c r="U831" s="79">
        <v>100</v>
      </c>
      <c r="V831" s="80">
        <v>100</v>
      </c>
      <c r="W831" s="102" t="s">
        <v>2557</v>
      </c>
      <c r="X831" s="81">
        <f t="shared" si="74"/>
        <v>1</v>
      </c>
      <c r="Y831" s="74">
        <v>0</v>
      </c>
      <c r="Z831" s="74">
        <v>217549873</v>
      </c>
      <c r="AA831" s="74">
        <v>217549873</v>
      </c>
      <c r="AB831" s="74">
        <v>0</v>
      </c>
      <c r="AC831" s="74">
        <v>0</v>
      </c>
      <c r="AD831" s="74">
        <v>217549873</v>
      </c>
      <c r="AE831" s="113">
        <v>217289873</v>
      </c>
      <c r="AF831" s="81">
        <f t="shared" si="75"/>
        <v>0.99880487174543187</v>
      </c>
      <c r="AG831" s="82">
        <v>0</v>
      </c>
      <c r="AH831" s="82">
        <v>0</v>
      </c>
      <c r="AI831" s="82">
        <v>0</v>
      </c>
      <c r="AJ831" s="83">
        <f t="shared" si="73"/>
        <v>217289873</v>
      </c>
      <c r="AK831" s="81">
        <f t="shared" si="76"/>
        <v>0.99880487174543187</v>
      </c>
      <c r="AL831" s="84"/>
      <c r="AM831" s="85"/>
    </row>
    <row r="832" spans="1:39" ht="12.75" customHeight="1" x14ac:dyDescent="0.3">
      <c r="A832" s="71" t="s">
        <v>2481</v>
      </c>
      <c r="B832" s="72" t="s">
        <v>2171</v>
      </c>
      <c r="C832" s="72" t="s">
        <v>67</v>
      </c>
      <c r="D832" s="73" t="str">
        <f t="shared" si="71"/>
        <v>19</v>
      </c>
      <c r="E832" s="73" t="str">
        <f t="shared" si="72"/>
        <v>1901</v>
      </c>
      <c r="F832" s="72" t="s">
        <v>2558</v>
      </c>
      <c r="G832" s="72" t="s">
        <v>2559</v>
      </c>
      <c r="H832" s="72">
        <v>394</v>
      </c>
      <c r="I832" s="72" t="s">
        <v>2560</v>
      </c>
      <c r="J832" s="72" t="s">
        <v>2561</v>
      </c>
      <c r="K832" s="74">
        <v>100</v>
      </c>
      <c r="L832" s="75">
        <v>100</v>
      </c>
      <c r="M832" s="76">
        <v>100</v>
      </c>
      <c r="N832" s="72" t="s">
        <v>2562</v>
      </c>
      <c r="O832" s="72" t="s">
        <v>72</v>
      </c>
      <c r="P832" s="74">
        <v>40000000000</v>
      </c>
      <c r="Q832" s="75">
        <v>1</v>
      </c>
      <c r="R832" s="77">
        <v>44197</v>
      </c>
      <c r="S832" s="78">
        <v>12</v>
      </c>
      <c r="T832" s="71"/>
      <c r="U832" s="79">
        <v>1</v>
      </c>
      <c r="V832" s="80">
        <v>1</v>
      </c>
      <c r="W832" s="80" t="s">
        <v>2563</v>
      </c>
      <c r="X832" s="81">
        <f t="shared" si="74"/>
        <v>1</v>
      </c>
      <c r="Y832" s="74">
        <v>0</v>
      </c>
      <c r="Z832" s="74">
        <v>130197313114</v>
      </c>
      <c r="AA832" s="74">
        <v>40000000000</v>
      </c>
      <c r="AB832" s="74">
        <v>0</v>
      </c>
      <c r="AC832" s="74">
        <v>0</v>
      </c>
      <c r="AD832" s="74">
        <v>40000000000</v>
      </c>
      <c r="AE832" s="113">
        <v>40000000000</v>
      </c>
      <c r="AF832" s="81">
        <f t="shared" si="75"/>
        <v>1</v>
      </c>
      <c r="AG832" s="82">
        <v>0</v>
      </c>
      <c r="AH832" s="82">
        <v>0</v>
      </c>
      <c r="AI832" s="82">
        <v>0</v>
      </c>
      <c r="AJ832" s="83">
        <f t="shared" si="73"/>
        <v>40000000000</v>
      </c>
      <c r="AK832" s="81">
        <f t="shared" si="76"/>
        <v>1</v>
      </c>
      <c r="AL832" s="84"/>
      <c r="AM832" s="85"/>
    </row>
    <row r="833" spans="1:39" ht="12.75" customHeight="1" x14ac:dyDescent="0.3">
      <c r="A833" s="71" t="s">
        <v>2481</v>
      </c>
      <c r="B833" s="72" t="s">
        <v>2171</v>
      </c>
      <c r="C833" s="72" t="s">
        <v>67</v>
      </c>
      <c r="D833" s="73" t="str">
        <f t="shared" si="71"/>
        <v>19</v>
      </c>
      <c r="E833" s="73" t="str">
        <f t="shared" si="72"/>
        <v>1901</v>
      </c>
      <c r="F833" s="72" t="s">
        <v>2558</v>
      </c>
      <c r="G833" s="72" t="s">
        <v>2559</v>
      </c>
      <c r="H833" s="72">
        <v>394</v>
      </c>
      <c r="I833" s="72" t="s">
        <v>2560</v>
      </c>
      <c r="J833" s="72" t="s">
        <v>2561</v>
      </c>
      <c r="K833" s="74">
        <v>100</v>
      </c>
      <c r="L833" s="75">
        <v>100</v>
      </c>
      <c r="M833" s="76">
        <v>100</v>
      </c>
      <c r="N833" s="72" t="s">
        <v>2564</v>
      </c>
      <c r="O833" s="72" t="s">
        <v>72</v>
      </c>
      <c r="P833" s="74">
        <v>90197313114</v>
      </c>
      <c r="Q833" s="75">
        <v>53</v>
      </c>
      <c r="R833" s="77">
        <v>44197</v>
      </c>
      <c r="S833" s="78">
        <v>12</v>
      </c>
      <c r="T833" s="71"/>
      <c r="U833" s="79">
        <v>53</v>
      </c>
      <c r="V833" s="80">
        <v>53</v>
      </c>
      <c r="W833" s="80" t="s">
        <v>2565</v>
      </c>
      <c r="X833" s="81">
        <f t="shared" si="74"/>
        <v>1</v>
      </c>
      <c r="Y833" s="74">
        <v>0</v>
      </c>
      <c r="Z833" s="74">
        <v>130197313114</v>
      </c>
      <c r="AA833" s="74">
        <v>90197313114</v>
      </c>
      <c r="AB833" s="74">
        <v>0</v>
      </c>
      <c r="AC833" s="74">
        <v>0</v>
      </c>
      <c r="AD833" s="74">
        <v>90197313114</v>
      </c>
      <c r="AE833" s="113">
        <v>79085622978</v>
      </c>
      <c r="AF833" s="81">
        <f t="shared" si="75"/>
        <v>0.87680686095431715</v>
      </c>
      <c r="AG833" s="82">
        <v>0</v>
      </c>
      <c r="AH833" s="82">
        <v>0</v>
      </c>
      <c r="AI833" s="82">
        <v>0</v>
      </c>
      <c r="AJ833" s="83">
        <f t="shared" si="73"/>
        <v>79085622978</v>
      </c>
      <c r="AK833" s="81">
        <f t="shared" si="76"/>
        <v>0.87680686095431715</v>
      </c>
      <c r="AL833" s="84"/>
      <c r="AM833" s="85"/>
    </row>
    <row r="834" spans="1:39" ht="12.75" customHeight="1" x14ac:dyDescent="0.3">
      <c r="A834" s="71" t="s">
        <v>2481</v>
      </c>
      <c r="B834" s="72" t="s">
        <v>2171</v>
      </c>
      <c r="C834" s="72" t="s">
        <v>67</v>
      </c>
      <c r="D834" s="73" t="str">
        <f t="shared" si="71"/>
        <v>19</v>
      </c>
      <c r="E834" s="73" t="str">
        <f t="shared" si="72"/>
        <v>1901</v>
      </c>
      <c r="F834" s="72" t="s">
        <v>2558</v>
      </c>
      <c r="G834" s="72" t="s">
        <v>2559</v>
      </c>
      <c r="H834" s="72">
        <v>395</v>
      </c>
      <c r="I834" s="72" t="s">
        <v>2566</v>
      </c>
      <c r="J834" s="72" t="s">
        <v>2567</v>
      </c>
      <c r="K834" s="74">
        <v>100</v>
      </c>
      <c r="L834" s="75">
        <v>100</v>
      </c>
      <c r="M834" s="76">
        <v>100</v>
      </c>
      <c r="N834" s="72" t="s">
        <v>2568</v>
      </c>
      <c r="O834" s="72" t="s">
        <v>72</v>
      </c>
      <c r="P834" s="74">
        <v>94069824</v>
      </c>
      <c r="Q834" s="75">
        <v>12</v>
      </c>
      <c r="R834" s="77">
        <v>44197</v>
      </c>
      <c r="S834" s="78">
        <v>12</v>
      </c>
      <c r="T834" s="71"/>
      <c r="U834" s="79">
        <v>12</v>
      </c>
      <c r="V834" s="80">
        <v>12</v>
      </c>
      <c r="W834" s="80" t="s">
        <v>2569</v>
      </c>
      <c r="X834" s="81">
        <f t="shared" si="74"/>
        <v>1</v>
      </c>
      <c r="Y834" s="74">
        <v>0</v>
      </c>
      <c r="Z834" s="74">
        <v>11921593866</v>
      </c>
      <c r="AA834" s="74">
        <v>94069824</v>
      </c>
      <c r="AB834" s="74">
        <v>0</v>
      </c>
      <c r="AC834" s="74">
        <v>0</v>
      </c>
      <c r="AD834" s="74">
        <v>94069824</v>
      </c>
      <c r="AE834" s="113">
        <v>94069824</v>
      </c>
      <c r="AF834" s="81">
        <f t="shared" si="75"/>
        <v>1</v>
      </c>
      <c r="AG834" s="82">
        <v>0</v>
      </c>
      <c r="AH834" s="82">
        <v>0</v>
      </c>
      <c r="AI834" s="82">
        <v>0</v>
      </c>
      <c r="AJ834" s="83">
        <f t="shared" si="73"/>
        <v>94069824</v>
      </c>
      <c r="AK834" s="81">
        <f t="shared" si="76"/>
        <v>1</v>
      </c>
      <c r="AL834" s="84"/>
      <c r="AM834" s="85"/>
    </row>
    <row r="835" spans="1:39" ht="12.75" customHeight="1" x14ac:dyDescent="0.3">
      <c r="A835" s="71" t="s">
        <v>2481</v>
      </c>
      <c r="B835" s="72" t="s">
        <v>2171</v>
      </c>
      <c r="C835" s="72" t="s">
        <v>67</v>
      </c>
      <c r="D835" s="73" t="str">
        <f t="shared" si="71"/>
        <v>19</v>
      </c>
      <c r="E835" s="73" t="str">
        <f t="shared" si="72"/>
        <v>1901</v>
      </c>
      <c r="F835" s="72" t="s">
        <v>2558</v>
      </c>
      <c r="G835" s="72" t="s">
        <v>2559</v>
      </c>
      <c r="H835" s="72">
        <v>395</v>
      </c>
      <c r="I835" s="72" t="s">
        <v>2566</v>
      </c>
      <c r="J835" s="72" t="s">
        <v>2567</v>
      </c>
      <c r="K835" s="74">
        <v>100</v>
      </c>
      <c r="L835" s="75">
        <v>100</v>
      </c>
      <c r="M835" s="76">
        <v>100</v>
      </c>
      <c r="N835" s="72" t="s">
        <v>2570</v>
      </c>
      <c r="O835" s="72" t="s">
        <v>72</v>
      </c>
      <c r="P835" s="74">
        <v>2907265419</v>
      </c>
      <c r="Q835" s="75">
        <v>8</v>
      </c>
      <c r="R835" s="77">
        <v>44197</v>
      </c>
      <c r="S835" s="78">
        <v>12</v>
      </c>
      <c r="T835" s="71"/>
      <c r="U835" s="79">
        <v>8</v>
      </c>
      <c r="V835" s="80">
        <v>8</v>
      </c>
      <c r="W835" s="80" t="s">
        <v>2571</v>
      </c>
      <c r="X835" s="81">
        <f t="shared" si="74"/>
        <v>1</v>
      </c>
      <c r="Y835" s="74">
        <v>0</v>
      </c>
      <c r="Z835" s="74">
        <v>11921593866</v>
      </c>
      <c r="AA835" s="74">
        <v>2907265419</v>
      </c>
      <c r="AB835" s="74">
        <v>0</v>
      </c>
      <c r="AC835" s="74">
        <v>0</v>
      </c>
      <c r="AD835" s="74">
        <v>2907265419</v>
      </c>
      <c r="AE835" s="113">
        <v>2789324929</v>
      </c>
      <c r="AF835" s="81">
        <f t="shared" si="75"/>
        <v>0.95943249996054114</v>
      </c>
      <c r="AG835" s="82">
        <v>0</v>
      </c>
      <c r="AH835" s="82">
        <v>0</v>
      </c>
      <c r="AI835" s="82">
        <v>0</v>
      </c>
      <c r="AJ835" s="83">
        <f t="shared" si="73"/>
        <v>2789324929</v>
      </c>
      <c r="AK835" s="81">
        <f t="shared" si="76"/>
        <v>0.95943249996054114</v>
      </c>
      <c r="AL835" s="84"/>
      <c r="AM835" s="85"/>
    </row>
    <row r="836" spans="1:39" ht="12.75" customHeight="1" x14ac:dyDescent="0.3">
      <c r="A836" s="71" t="s">
        <v>2481</v>
      </c>
      <c r="B836" s="72" t="s">
        <v>2171</v>
      </c>
      <c r="C836" s="72" t="s">
        <v>67</v>
      </c>
      <c r="D836" s="73" t="str">
        <f t="shared" si="71"/>
        <v>19</v>
      </c>
      <c r="E836" s="73" t="str">
        <f t="shared" si="72"/>
        <v>1901</v>
      </c>
      <c r="F836" s="72" t="s">
        <v>2558</v>
      </c>
      <c r="G836" s="72" t="s">
        <v>2559</v>
      </c>
      <c r="H836" s="72">
        <v>395</v>
      </c>
      <c r="I836" s="72" t="s">
        <v>2566</v>
      </c>
      <c r="J836" s="72" t="s">
        <v>2567</v>
      </c>
      <c r="K836" s="74">
        <v>100</v>
      </c>
      <c r="L836" s="75">
        <v>100</v>
      </c>
      <c r="M836" s="76">
        <v>100</v>
      </c>
      <c r="N836" s="72" t="s">
        <v>2572</v>
      </c>
      <c r="O836" s="72" t="s">
        <v>72</v>
      </c>
      <c r="P836" s="74">
        <v>1996091483</v>
      </c>
      <c r="Q836" s="75">
        <v>44</v>
      </c>
      <c r="R836" s="77">
        <v>44197</v>
      </c>
      <c r="S836" s="78">
        <v>12</v>
      </c>
      <c r="T836" s="71"/>
      <c r="U836" s="79">
        <v>44</v>
      </c>
      <c r="V836" s="80">
        <v>44</v>
      </c>
      <c r="W836" s="80" t="s">
        <v>2573</v>
      </c>
      <c r="X836" s="81">
        <f t="shared" si="74"/>
        <v>1</v>
      </c>
      <c r="Y836" s="74">
        <v>0</v>
      </c>
      <c r="Z836" s="74">
        <v>11921593866</v>
      </c>
      <c r="AA836" s="74">
        <v>1996091483</v>
      </c>
      <c r="AB836" s="74">
        <v>0</v>
      </c>
      <c r="AC836" s="74">
        <v>0</v>
      </c>
      <c r="AD836" s="74">
        <v>1996091483</v>
      </c>
      <c r="AE836" s="113">
        <v>1974203408</v>
      </c>
      <c r="AF836" s="81">
        <f t="shared" si="75"/>
        <v>0.98903453314318857</v>
      </c>
      <c r="AG836" s="82">
        <v>0</v>
      </c>
      <c r="AH836" s="82">
        <v>0</v>
      </c>
      <c r="AI836" s="82">
        <v>0</v>
      </c>
      <c r="AJ836" s="83">
        <f t="shared" si="73"/>
        <v>1974203408</v>
      </c>
      <c r="AK836" s="81">
        <f t="shared" si="76"/>
        <v>0.98903453314318857</v>
      </c>
      <c r="AL836" s="84"/>
      <c r="AM836" s="85"/>
    </row>
    <row r="837" spans="1:39" ht="12.75" customHeight="1" x14ac:dyDescent="0.3">
      <c r="A837" s="71" t="s">
        <v>2481</v>
      </c>
      <c r="B837" s="72" t="s">
        <v>2171</v>
      </c>
      <c r="C837" s="72" t="s">
        <v>67</v>
      </c>
      <c r="D837" s="73" t="str">
        <f t="shared" ref="D837:D865" si="77">MID(G837,1,2)</f>
        <v>19</v>
      </c>
      <c r="E837" s="73" t="str">
        <f t="shared" ref="E837:E865" si="78">MID(G837,1,4)</f>
        <v>1901</v>
      </c>
      <c r="F837" s="72" t="s">
        <v>2558</v>
      </c>
      <c r="G837" s="72" t="s">
        <v>2559</v>
      </c>
      <c r="H837" s="72">
        <v>395</v>
      </c>
      <c r="I837" s="72" t="s">
        <v>2566</v>
      </c>
      <c r="J837" s="72" t="s">
        <v>2567</v>
      </c>
      <c r="K837" s="74">
        <v>100</v>
      </c>
      <c r="L837" s="75">
        <v>100</v>
      </c>
      <c r="M837" s="76">
        <v>100</v>
      </c>
      <c r="N837" s="72" t="s">
        <v>2574</v>
      </c>
      <c r="O837" s="72" t="s">
        <v>236</v>
      </c>
      <c r="P837" s="74">
        <v>330498067</v>
      </c>
      <c r="Q837" s="75">
        <v>100</v>
      </c>
      <c r="R837" s="77">
        <v>44197</v>
      </c>
      <c r="S837" s="78">
        <v>12</v>
      </c>
      <c r="T837" s="71"/>
      <c r="U837" s="79">
        <v>100</v>
      </c>
      <c r="V837" s="80">
        <v>0</v>
      </c>
      <c r="W837" s="80" t="s">
        <v>2575</v>
      </c>
      <c r="X837" s="81">
        <f t="shared" si="74"/>
        <v>0</v>
      </c>
      <c r="Y837" s="74">
        <v>0</v>
      </c>
      <c r="Z837" s="74">
        <v>11921593866</v>
      </c>
      <c r="AA837" s="74">
        <v>330498067</v>
      </c>
      <c r="AB837" s="74">
        <v>0</v>
      </c>
      <c r="AC837" s="74">
        <v>0</v>
      </c>
      <c r="AD837" s="74">
        <v>330498067</v>
      </c>
      <c r="AE837" s="113">
        <v>0</v>
      </c>
      <c r="AF837" s="81">
        <f t="shared" si="75"/>
        <v>0</v>
      </c>
      <c r="AG837" s="82">
        <v>0</v>
      </c>
      <c r="AH837" s="82">
        <v>0</v>
      </c>
      <c r="AI837" s="82">
        <v>0</v>
      </c>
      <c r="AJ837" s="83">
        <f t="shared" ref="AJ837:AJ865" si="79">AE837+AG837+AI837</f>
        <v>0</v>
      </c>
      <c r="AK837" s="81">
        <f t="shared" si="76"/>
        <v>0</v>
      </c>
      <c r="AL837" s="84"/>
      <c r="AM837" s="85"/>
    </row>
    <row r="838" spans="1:39" ht="12.75" customHeight="1" x14ac:dyDescent="0.3">
      <c r="A838" s="71" t="s">
        <v>2481</v>
      </c>
      <c r="B838" s="72" t="s">
        <v>2171</v>
      </c>
      <c r="C838" s="72" t="s">
        <v>67</v>
      </c>
      <c r="D838" s="73" t="str">
        <f t="shared" si="77"/>
        <v>19</v>
      </c>
      <c r="E838" s="73" t="str">
        <f t="shared" si="78"/>
        <v>1901</v>
      </c>
      <c r="F838" s="72" t="s">
        <v>2558</v>
      </c>
      <c r="G838" s="72" t="s">
        <v>2559</v>
      </c>
      <c r="H838" s="72">
        <v>395</v>
      </c>
      <c r="I838" s="72" t="s">
        <v>2566</v>
      </c>
      <c r="J838" s="72" t="s">
        <v>2567</v>
      </c>
      <c r="K838" s="74">
        <v>100</v>
      </c>
      <c r="L838" s="75">
        <v>100</v>
      </c>
      <c r="M838" s="76">
        <v>100</v>
      </c>
      <c r="N838" s="72" t="s">
        <v>2576</v>
      </c>
      <c r="O838" s="72" t="s">
        <v>72</v>
      </c>
      <c r="P838" s="74">
        <v>740542073</v>
      </c>
      <c r="Q838" s="75">
        <v>8</v>
      </c>
      <c r="R838" s="77">
        <v>44197</v>
      </c>
      <c r="S838" s="78">
        <v>12</v>
      </c>
      <c r="T838" s="71"/>
      <c r="U838" s="79">
        <v>8</v>
      </c>
      <c r="V838" s="80">
        <v>7</v>
      </c>
      <c r="W838" s="80" t="s">
        <v>2577</v>
      </c>
      <c r="X838" s="81">
        <f t="shared" si="74"/>
        <v>0.875</v>
      </c>
      <c r="Y838" s="74">
        <v>0</v>
      </c>
      <c r="Z838" s="74">
        <v>11921593866</v>
      </c>
      <c r="AA838" s="74">
        <v>740542073</v>
      </c>
      <c r="AB838" s="74">
        <v>0</v>
      </c>
      <c r="AC838" s="74">
        <v>0</v>
      </c>
      <c r="AD838" s="74">
        <v>740542073</v>
      </c>
      <c r="AE838" s="113">
        <v>403932037</v>
      </c>
      <c r="AF838" s="81">
        <f t="shared" si="75"/>
        <v>0.54545454164897933</v>
      </c>
      <c r="AG838" s="82">
        <v>0</v>
      </c>
      <c r="AH838" s="82">
        <v>0</v>
      </c>
      <c r="AI838" s="82">
        <v>0</v>
      </c>
      <c r="AJ838" s="83">
        <f t="shared" si="79"/>
        <v>403932037</v>
      </c>
      <c r="AK838" s="81">
        <f t="shared" si="76"/>
        <v>0.54545454164897933</v>
      </c>
      <c r="AL838" s="84"/>
      <c r="AM838" s="85"/>
    </row>
    <row r="839" spans="1:39" ht="12.75" customHeight="1" x14ac:dyDescent="0.3">
      <c r="A839" s="71" t="s">
        <v>2481</v>
      </c>
      <c r="B839" s="72" t="s">
        <v>2171</v>
      </c>
      <c r="C839" s="72" t="s">
        <v>67</v>
      </c>
      <c r="D839" s="73" t="str">
        <f t="shared" si="77"/>
        <v>19</v>
      </c>
      <c r="E839" s="73" t="str">
        <f t="shared" si="78"/>
        <v>1901</v>
      </c>
      <c r="F839" s="72" t="s">
        <v>2558</v>
      </c>
      <c r="G839" s="72" t="s">
        <v>2559</v>
      </c>
      <c r="H839" s="72">
        <v>395</v>
      </c>
      <c r="I839" s="72" t="s">
        <v>2566</v>
      </c>
      <c r="J839" s="72" t="s">
        <v>2567</v>
      </c>
      <c r="K839" s="74">
        <v>100</v>
      </c>
      <c r="L839" s="75">
        <v>100</v>
      </c>
      <c r="M839" s="76">
        <v>100</v>
      </c>
      <c r="N839" s="72" t="s">
        <v>2578</v>
      </c>
      <c r="O839" s="72" t="s">
        <v>72</v>
      </c>
      <c r="P839" s="74">
        <v>5853127000</v>
      </c>
      <c r="Q839" s="75">
        <v>8</v>
      </c>
      <c r="R839" s="77">
        <v>44197</v>
      </c>
      <c r="S839" s="78">
        <v>12</v>
      </c>
      <c r="T839" s="71"/>
      <c r="U839" s="79">
        <v>8</v>
      </c>
      <c r="V839" s="80">
        <v>8</v>
      </c>
      <c r="W839" s="80" t="s">
        <v>2579</v>
      </c>
      <c r="X839" s="81">
        <f t="shared" si="74"/>
        <v>1</v>
      </c>
      <c r="Y839" s="74">
        <v>0</v>
      </c>
      <c r="Z839" s="74">
        <v>11921593866</v>
      </c>
      <c r="AA839" s="74">
        <v>5853127000</v>
      </c>
      <c r="AB839" s="74">
        <v>0</v>
      </c>
      <c r="AC839" s="74">
        <v>0</v>
      </c>
      <c r="AD839" s="74">
        <v>5853127000</v>
      </c>
      <c r="AE839" s="113">
        <v>5716629974</v>
      </c>
      <c r="AF839" s="81">
        <f t="shared" si="75"/>
        <v>0.97667964047252009</v>
      </c>
      <c r="AG839" s="82">
        <v>0</v>
      </c>
      <c r="AH839" s="82">
        <v>0</v>
      </c>
      <c r="AI839" s="82">
        <v>0</v>
      </c>
      <c r="AJ839" s="83">
        <f t="shared" si="79"/>
        <v>5716629974</v>
      </c>
      <c r="AK839" s="81">
        <f t="shared" si="76"/>
        <v>0.97667964047252009</v>
      </c>
      <c r="AL839" s="84"/>
      <c r="AM839" s="85"/>
    </row>
    <row r="840" spans="1:39" ht="12.75" customHeight="1" x14ac:dyDescent="0.3">
      <c r="A840" s="71" t="s">
        <v>2481</v>
      </c>
      <c r="B840" s="72" t="s">
        <v>2171</v>
      </c>
      <c r="C840" s="72" t="s">
        <v>67</v>
      </c>
      <c r="D840" s="73" t="str">
        <f t="shared" si="77"/>
        <v>19</v>
      </c>
      <c r="E840" s="73" t="str">
        <f t="shared" si="78"/>
        <v>1901</v>
      </c>
      <c r="F840" s="72" t="s">
        <v>2558</v>
      </c>
      <c r="G840" s="72" t="s">
        <v>2580</v>
      </c>
      <c r="H840" s="72">
        <v>395</v>
      </c>
      <c r="I840" s="72" t="s">
        <v>2566</v>
      </c>
      <c r="J840" s="72" t="s">
        <v>2567</v>
      </c>
      <c r="K840" s="74">
        <v>100</v>
      </c>
      <c r="L840" s="75">
        <v>100</v>
      </c>
      <c r="M840" s="76">
        <v>100</v>
      </c>
      <c r="N840" s="72" t="s">
        <v>2581</v>
      </c>
      <c r="O840" s="72" t="s">
        <v>72</v>
      </c>
      <c r="P840" s="74">
        <v>406017688</v>
      </c>
      <c r="Q840" s="75">
        <v>12</v>
      </c>
      <c r="R840" s="77">
        <v>44197</v>
      </c>
      <c r="S840" s="78">
        <v>12</v>
      </c>
      <c r="T840" s="71"/>
      <c r="U840" s="79">
        <v>12</v>
      </c>
      <c r="V840" s="80">
        <v>12</v>
      </c>
      <c r="W840" s="80" t="s">
        <v>2571</v>
      </c>
      <c r="X840" s="81">
        <f t="shared" si="74"/>
        <v>1</v>
      </c>
      <c r="Y840" s="74">
        <v>0</v>
      </c>
      <c r="Z840" s="74">
        <v>406017688</v>
      </c>
      <c r="AA840" s="74">
        <v>406017688</v>
      </c>
      <c r="AB840" s="74">
        <v>0</v>
      </c>
      <c r="AC840" s="74">
        <v>0</v>
      </c>
      <c r="AD840" s="74">
        <v>406017688</v>
      </c>
      <c r="AE840" s="113">
        <v>406017588</v>
      </c>
      <c r="AF840" s="81">
        <f t="shared" si="75"/>
        <v>0.99999975370531147</v>
      </c>
      <c r="AG840" s="82">
        <v>0</v>
      </c>
      <c r="AH840" s="82">
        <v>0</v>
      </c>
      <c r="AI840" s="82">
        <v>0</v>
      </c>
      <c r="AJ840" s="83">
        <f t="shared" si="79"/>
        <v>406017588</v>
      </c>
      <c r="AK840" s="81">
        <f t="shared" si="76"/>
        <v>0.99999975370531147</v>
      </c>
      <c r="AL840" s="84"/>
      <c r="AM840" s="85"/>
    </row>
    <row r="841" spans="1:39" ht="12.75" customHeight="1" x14ac:dyDescent="0.3">
      <c r="A841" s="71" t="s">
        <v>2481</v>
      </c>
      <c r="B841" s="72" t="s">
        <v>2171</v>
      </c>
      <c r="C841" s="72" t="s">
        <v>67</v>
      </c>
      <c r="D841" s="73" t="str">
        <f t="shared" si="77"/>
        <v>12</v>
      </c>
      <c r="E841" s="73" t="str">
        <f t="shared" si="78"/>
        <v>1205</v>
      </c>
      <c r="F841" s="72" t="s">
        <v>2582</v>
      </c>
      <c r="G841" s="72" t="s">
        <v>2583</v>
      </c>
      <c r="H841" s="72">
        <v>395</v>
      </c>
      <c r="I841" s="72" t="s">
        <v>2566</v>
      </c>
      <c r="J841" s="72" t="s">
        <v>2567</v>
      </c>
      <c r="K841" s="74">
        <v>100</v>
      </c>
      <c r="L841" s="75">
        <v>100</v>
      </c>
      <c r="M841" s="76">
        <v>100</v>
      </c>
      <c r="N841" s="72" t="s">
        <v>2584</v>
      </c>
      <c r="O841" s="72" t="s">
        <v>236</v>
      </c>
      <c r="P841" s="74">
        <v>94478318</v>
      </c>
      <c r="Q841" s="75">
        <v>100</v>
      </c>
      <c r="R841" s="77">
        <v>44197</v>
      </c>
      <c r="S841" s="78">
        <v>12</v>
      </c>
      <c r="T841" s="71"/>
      <c r="U841" s="79">
        <v>100</v>
      </c>
      <c r="V841" s="80">
        <v>100</v>
      </c>
      <c r="W841" s="80" t="s">
        <v>2585</v>
      </c>
      <c r="X841" s="81">
        <f t="shared" si="74"/>
        <v>1</v>
      </c>
      <c r="Y841" s="74">
        <v>0</v>
      </c>
      <c r="Z841" s="74">
        <v>309729380</v>
      </c>
      <c r="AA841" s="74">
        <v>94478318</v>
      </c>
      <c r="AB841" s="74">
        <v>0</v>
      </c>
      <c r="AC841" s="74">
        <v>0</v>
      </c>
      <c r="AD841" s="74">
        <v>94478318</v>
      </c>
      <c r="AE841" s="113">
        <v>94069824</v>
      </c>
      <c r="AF841" s="81">
        <f t="shared" si="75"/>
        <v>0.99567632014786711</v>
      </c>
      <c r="AG841" s="82">
        <v>0</v>
      </c>
      <c r="AH841" s="82">
        <v>0</v>
      </c>
      <c r="AI841" s="82">
        <v>0</v>
      </c>
      <c r="AJ841" s="83">
        <f t="shared" si="79"/>
        <v>94069824</v>
      </c>
      <c r="AK841" s="81">
        <f t="shared" si="76"/>
        <v>0.99567632014786711</v>
      </c>
      <c r="AL841" s="84"/>
      <c r="AM841" s="85"/>
    </row>
    <row r="842" spans="1:39" ht="12.75" customHeight="1" x14ac:dyDescent="0.3">
      <c r="A842" s="71" t="s">
        <v>2481</v>
      </c>
      <c r="B842" s="72" t="s">
        <v>2171</v>
      </c>
      <c r="C842" s="72" t="s">
        <v>67</v>
      </c>
      <c r="D842" s="73" t="str">
        <f t="shared" si="77"/>
        <v>12</v>
      </c>
      <c r="E842" s="73" t="str">
        <f t="shared" si="78"/>
        <v>1205</v>
      </c>
      <c r="F842" s="72" t="s">
        <v>2582</v>
      </c>
      <c r="G842" s="72" t="s">
        <v>2583</v>
      </c>
      <c r="H842" s="72">
        <v>395</v>
      </c>
      <c r="I842" s="72" t="s">
        <v>2566</v>
      </c>
      <c r="J842" s="72" t="s">
        <v>2567</v>
      </c>
      <c r="K842" s="74">
        <v>100</v>
      </c>
      <c r="L842" s="75">
        <v>100</v>
      </c>
      <c r="M842" s="76">
        <v>100</v>
      </c>
      <c r="N842" s="72" t="s">
        <v>2586</v>
      </c>
      <c r="O842" s="72" t="s">
        <v>72</v>
      </c>
      <c r="P842" s="74">
        <v>124728151</v>
      </c>
      <c r="Q842" s="75">
        <v>36</v>
      </c>
      <c r="R842" s="77">
        <v>44197</v>
      </c>
      <c r="S842" s="78">
        <v>12</v>
      </c>
      <c r="T842" s="71"/>
      <c r="U842" s="79">
        <v>36</v>
      </c>
      <c r="V842" s="80">
        <v>36</v>
      </c>
      <c r="W842" s="102" t="s">
        <v>2587</v>
      </c>
      <c r="X842" s="81">
        <f t="shared" si="74"/>
        <v>1</v>
      </c>
      <c r="Y842" s="74">
        <v>0</v>
      </c>
      <c r="Z842" s="74">
        <v>309729380</v>
      </c>
      <c r="AA842" s="74">
        <v>124728151</v>
      </c>
      <c r="AB842" s="74">
        <v>0</v>
      </c>
      <c r="AC842" s="74">
        <v>0</v>
      </c>
      <c r="AD842" s="74">
        <v>124728151</v>
      </c>
      <c r="AE842" s="113">
        <v>123271360</v>
      </c>
      <c r="AF842" s="81">
        <f t="shared" si="75"/>
        <v>0.98832027101884967</v>
      </c>
      <c r="AG842" s="82">
        <v>0</v>
      </c>
      <c r="AH842" s="82">
        <v>0</v>
      </c>
      <c r="AI842" s="82">
        <v>0</v>
      </c>
      <c r="AJ842" s="83">
        <f t="shared" si="79"/>
        <v>123271360</v>
      </c>
      <c r="AK842" s="81">
        <f t="shared" si="76"/>
        <v>0.98832027101884967</v>
      </c>
      <c r="AL842" s="84"/>
      <c r="AM842" s="85"/>
    </row>
    <row r="843" spans="1:39" ht="12.75" customHeight="1" x14ac:dyDescent="0.3">
      <c r="A843" s="71" t="s">
        <v>2481</v>
      </c>
      <c r="B843" s="72" t="s">
        <v>2171</v>
      </c>
      <c r="C843" s="72" t="s">
        <v>67</v>
      </c>
      <c r="D843" s="73" t="str">
        <f t="shared" si="77"/>
        <v>12</v>
      </c>
      <c r="E843" s="73" t="str">
        <f t="shared" si="78"/>
        <v>1205</v>
      </c>
      <c r="F843" s="72" t="s">
        <v>2582</v>
      </c>
      <c r="G843" s="72" t="s">
        <v>2583</v>
      </c>
      <c r="H843" s="72">
        <v>395</v>
      </c>
      <c r="I843" s="72" t="s">
        <v>2566</v>
      </c>
      <c r="J843" s="72" t="s">
        <v>2567</v>
      </c>
      <c r="K843" s="74">
        <v>100</v>
      </c>
      <c r="L843" s="75">
        <v>100</v>
      </c>
      <c r="M843" s="76">
        <v>100</v>
      </c>
      <c r="N843" s="72" t="s">
        <v>2588</v>
      </c>
      <c r="O843" s="72" t="s">
        <v>72</v>
      </c>
      <c r="P843" s="74">
        <v>90522911</v>
      </c>
      <c r="Q843" s="75">
        <v>12</v>
      </c>
      <c r="R843" s="77">
        <v>44197</v>
      </c>
      <c r="S843" s="78">
        <v>12</v>
      </c>
      <c r="T843" s="71"/>
      <c r="U843" s="79">
        <v>12</v>
      </c>
      <c r="V843" s="80">
        <v>12</v>
      </c>
      <c r="W843" s="80" t="s">
        <v>2589</v>
      </c>
      <c r="X843" s="81">
        <f t="shared" si="74"/>
        <v>1</v>
      </c>
      <c r="Y843" s="74">
        <v>0</v>
      </c>
      <c r="Z843" s="74">
        <v>309729380</v>
      </c>
      <c r="AA843" s="74">
        <v>90522911</v>
      </c>
      <c r="AB843" s="74">
        <v>0</v>
      </c>
      <c r="AC843" s="74">
        <v>0</v>
      </c>
      <c r="AD843" s="74">
        <v>90522911</v>
      </c>
      <c r="AE843" s="113">
        <v>88271021</v>
      </c>
      <c r="AF843" s="81">
        <f t="shared" si="75"/>
        <v>0.97512353530036167</v>
      </c>
      <c r="AG843" s="82">
        <v>0</v>
      </c>
      <c r="AH843" s="82">
        <v>0</v>
      </c>
      <c r="AI843" s="82">
        <v>0</v>
      </c>
      <c r="AJ843" s="83">
        <f t="shared" si="79"/>
        <v>88271021</v>
      </c>
      <c r="AK843" s="81">
        <f t="shared" si="76"/>
        <v>0.97512353530036167</v>
      </c>
      <c r="AL843" s="84"/>
      <c r="AM843" s="85"/>
    </row>
    <row r="844" spans="1:39" ht="12.75" customHeight="1" x14ac:dyDescent="0.3">
      <c r="A844" s="71" t="s">
        <v>2481</v>
      </c>
      <c r="B844" s="72" t="s">
        <v>2171</v>
      </c>
      <c r="C844" s="72" t="s">
        <v>67</v>
      </c>
      <c r="D844" s="73" t="str">
        <f t="shared" si="77"/>
        <v>45</v>
      </c>
      <c r="E844" s="73" t="str">
        <f t="shared" si="78"/>
        <v>4599</v>
      </c>
      <c r="F844" s="72" t="s">
        <v>2553</v>
      </c>
      <c r="G844" s="72" t="s">
        <v>119</v>
      </c>
      <c r="H844" s="72">
        <v>396</v>
      </c>
      <c r="I844" s="72" t="s">
        <v>2590</v>
      </c>
      <c r="J844" s="72" t="s">
        <v>2591</v>
      </c>
      <c r="K844" s="74">
        <v>100</v>
      </c>
      <c r="L844" s="75">
        <v>100</v>
      </c>
      <c r="M844" s="76">
        <v>100</v>
      </c>
      <c r="N844" s="72" t="s">
        <v>2592</v>
      </c>
      <c r="O844" s="72" t="s">
        <v>72</v>
      </c>
      <c r="P844" s="74">
        <v>79145640</v>
      </c>
      <c r="Q844" s="75">
        <v>212</v>
      </c>
      <c r="R844" s="77">
        <v>44197</v>
      </c>
      <c r="S844" s="78">
        <v>12</v>
      </c>
      <c r="T844" s="71"/>
      <c r="U844" s="79">
        <v>212</v>
      </c>
      <c r="V844" s="80">
        <v>170</v>
      </c>
      <c r="W844" s="80" t="s">
        <v>2593</v>
      </c>
      <c r="X844" s="81">
        <f t="shared" si="74"/>
        <v>0.80188679245283023</v>
      </c>
      <c r="Y844" s="74">
        <v>0</v>
      </c>
      <c r="Z844" s="74">
        <v>567479629</v>
      </c>
      <c r="AA844" s="74">
        <v>79145640</v>
      </c>
      <c r="AB844" s="74">
        <v>0</v>
      </c>
      <c r="AC844" s="74">
        <v>0</v>
      </c>
      <c r="AD844" s="74">
        <v>79145640</v>
      </c>
      <c r="AE844" s="113">
        <v>79145639</v>
      </c>
      <c r="AF844" s="81">
        <f t="shared" si="75"/>
        <v>0.99999998736506523</v>
      </c>
      <c r="AG844" s="82">
        <v>0</v>
      </c>
      <c r="AH844" s="82">
        <v>0</v>
      </c>
      <c r="AI844" s="82">
        <v>0</v>
      </c>
      <c r="AJ844" s="83">
        <f t="shared" si="79"/>
        <v>79145639</v>
      </c>
      <c r="AK844" s="81">
        <f t="shared" si="76"/>
        <v>0.99999998736506523</v>
      </c>
      <c r="AL844" s="84"/>
      <c r="AM844" s="85"/>
    </row>
    <row r="845" spans="1:39" ht="12.75" customHeight="1" x14ac:dyDescent="0.3">
      <c r="A845" s="71" t="s">
        <v>2481</v>
      </c>
      <c r="B845" s="72" t="s">
        <v>2171</v>
      </c>
      <c r="C845" s="72" t="s">
        <v>67</v>
      </c>
      <c r="D845" s="73" t="str">
        <f t="shared" si="77"/>
        <v>45</v>
      </c>
      <c r="E845" s="73" t="str">
        <f t="shared" si="78"/>
        <v>4599</v>
      </c>
      <c r="F845" s="72" t="s">
        <v>2553</v>
      </c>
      <c r="G845" s="72" t="s">
        <v>119</v>
      </c>
      <c r="H845" s="72">
        <v>396</v>
      </c>
      <c r="I845" s="72" t="s">
        <v>2590</v>
      </c>
      <c r="J845" s="72" t="s">
        <v>2591</v>
      </c>
      <c r="K845" s="74">
        <v>100</v>
      </c>
      <c r="L845" s="75">
        <v>100</v>
      </c>
      <c r="M845" s="76">
        <v>100</v>
      </c>
      <c r="N845" s="72" t="s">
        <v>2594</v>
      </c>
      <c r="O845" s="72" t="s">
        <v>72</v>
      </c>
      <c r="P845" s="74">
        <v>208855976</v>
      </c>
      <c r="Q845" s="75">
        <v>4</v>
      </c>
      <c r="R845" s="77">
        <v>44197</v>
      </c>
      <c r="S845" s="78">
        <v>12</v>
      </c>
      <c r="T845" s="71"/>
      <c r="U845" s="79">
        <v>4</v>
      </c>
      <c r="V845" s="80">
        <v>4</v>
      </c>
      <c r="W845" s="80" t="s">
        <v>2595</v>
      </c>
      <c r="X845" s="81">
        <f t="shared" ref="X845:X908" si="80">V845/U845</f>
        <v>1</v>
      </c>
      <c r="Y845" s="74">
        <v>0</v>
      </c>
      <c r="Z845" s="74">
        <v>567479629</v>
      </c>
      <c r="AA845" s="74">
        <v>208855976</v>
      </c>
      <c r="AB845" s="74">
        <v>0</v>
      </c>
      <c r="AC845" s="74">
        <v>0</v>
      </c>
      <c r="AD845" s="74">
        <v>208855976</v>
      </c>
      <c r="AE845" s="113">
        <v>208707254</v>
      </c>
      <c r="AF845" s="81">
        <f t="shared" si="75"/>
        <v>0.99928792078230977</v>
      </c>
      <c r="AG845" s="82">
        <v>0</v>
      </c>
      <c r="AH845" s="82">
        <v>0</v>
      </c>
      <c r="AI845" s="82">
        <v>0</v>
      </c>
      <c r="AJ845" s="83">
        <f t="shared" si="79"/>
        <v>208707254</v>
      </c>
      <c r="AK845" s="81">
        <f t="shared" si="76"/>
        <v>0.99928792078230977</v>
      </c>
      <c r="AL845" s="84"/>
      <c r="AM845" s="85"/>
    </row>
    <row r="846" spans="1:39" ht="12.75" customHeight="1" x14ac:dyDescent="0.3">
      <c r="A846" s="71" t="s">
        <v>2481</v>
      </c>
      <c r="B846" s="72" t="s">
        <v>2171</v>
      </c>
      <c r="C846" s="72" t="s">
        <v>67</v>
      </c>
      <c r="D846" s="73" t="str">
        <f t="shared" si="77"/>
        <v>45</v>
      </c>
      <c r="E846" s="73" t="str">
        <f t="shared" si="78"/>
        <v>4599</v>
      </c>
      <c r="F846" s="72" t="s">
        <v>2553</v>
      </c>
      <c r="G846" s="72" t="s">
        <v>119</v>
      </c>
      <c r="H846" s="72">
        <v>396</v>
      </c>
      <c r="I846" s="72" t="s">
        <v>2590</v>
      </c>
      <c r="J846" s="72" t="s">
        <v>2591</v>
      </c>
      <c r="K846" s="74">
        <v>100</v>
      </c>
      <c r="L846" s="75">
        <v>100</v>
      </c>
      <c r="M846" s="76">
        <v>100</v>
      </c>
      <c r="N846" s="72" t="s">
        <v>2596</v>
      </c>
      <c r="O846" s="72" t="s">
        <v>72</v>
      </c>
      <c r="P846" s="74">
        <v>279478013</v>
      </c>
      <c r="Q846" s="75">
        <v>4</v>
      </c>
      <c r="R846" s="77">
        <v>44197</v>
      </c>
      <c r="S846" s="78">
        <v>12</v>
      </c>
      <c r="T846" s="71"/>
      <c r="U846" s="79">
        <v>4</v>
      </c>
      <c r="V846" s="80">
        <v>4</v>
      </c>
      <c r="W846" s="80" t="s">
        <v>2597</v>
      </c>
      <c r="X846" s="81">
        <f t="shared" si="80"/>
        <v>1</v>
      </c>
      <c r="Y846" s="74">
        <v>0</v>
      </c>
      <c r="Z846" s="74">
        <v>567479629</v>
      </c>
      <c r="AA846" s="74">
        <v>279478013</v>
      </c>
      <c r="AB846" s="74">
        <v>0</v>
      </c>
      <c r="AC846" s="74">
        <v>0</v>
      </c>
      <c r="AD846" s="74">
        <v>279478013</v>
      </c>
      <c r="AE846" s="113">
        <v>279476732</v>
      </c>
      <c r="AF846" s="81">
        <f t="shared" ref="AF846:AF909" si="81">AE846/AA846</f>
        <v>0.99999541645517565</v>
      </c>
      <c r="AG846" s="82">
        <v>0</v>
      </c>
      <c r="AH846" s="82">
        <v>0</v>
      </c>
      <c r="AI846" s="82">
        <v>0</v>
      </c>
      <c r="AJ846" s="83">
        <f t="shared" si="79"/>
        <v>279476732</v>
      </c>
      <c r="AK846" s="81">
        <f t="shared" ref="AK846:AK909" si="82">AJ846/AD846</f>
        <v>0.99999541645517565</v>
      </c>
      <c r="AL846" s="84"/>
      <c r="AM846" s="85"/>
    </row>
    <row r="847" spans="1:39" ht="12.75" customHeight="1" x14ac:dyDescent="0.3">
      <c r="A847" s="71" t="s">
        <v>2481</v>
      </c>
      <c r="B847" s="72" t="s">
        <v>2171</v>
      </c>
      <c r="C847" s="72" t="s">
        <v>67</v>
      </c>
      <c r="D847" s="73" t="str">
        <f t="shared" si="77"/>
        <v>19</v>
      </c>
      <c r="E847" s="73" t="str">
        <f t="shared" si="78"/>
        <v>1901</v>
      </c>
      <c r="F847" s="72" t="s">
        <v>2598</v>
      </c>
      <c r="G847" s="72" t="s">
        <v>2275</v>
      </c>
      <c r="H847" s="72">
        <v>423</v>
      </c>
      <c r="I847" s="72" t="s">
        <v>2599</v>
      </c>
      <c r="J847" s="72" t="s">
        <v>2600</v>
      </c>
      <c r="K847" s="74">
        <v>53</v>
      </c>
      <c r="L847" s="75">
        <v>23</v>
      </c>
      <c r="M847" s="76">
        <v>0</v>
      </c>
      <c r="N847" s="72" t="s">
        <v>2601</v>
      </c>
      <c r="O847" s="72" t="s">
        <v>72</v>
      </c>
      <c r="P847" s="74">
        <v>258539249</v>
      </c>
      <c r="Q847" s="75">
        <v>53</v>
      </c>
      <c r="R847" s="77">
        <v>44197</v>
      </c>
      <c r="S847" s="78">
        <v>12</v>
      </c>
      <c r="T847" s="71"/>
      <c r="U847" s="79">
        <v>53</v>
      </c>
      <c r="V847" s="80">
        <v>32</v>
      </c>
      <c r="W847" s="80" t="s">
        <v>2602</v>
      </c>
      <c r="X847" s="81">
        <f t="shared" si="80"/>
        <v>0.60377358490566035</v>
      </c>
      <c r="Y847" s="74">
        <v>0</v>
      </c>
      <c r="Z847" s="74">
        <v>258539249</v>
      </c>
      <c r="AA847" s="74">
        <v>258539249</v>
      </c>
      <c r="AB847" s="74">
        <v>0</v>
      </c>
      <c r="AC847" s="74">
        <v>0</v>
      </c>
      <c r="AD847" s="74">
        <v>258539249</v>
      </c>
      <c r="AE847" s="113">
        <v>235292915</v>
      </c>
      <c r="AF847" s="81">
        <f t="shared" si="81"/>
        <v>0.91008586088992627</v>
      </c>
      <c r="AG847" s="82">
        <v>0</v>
      </c>
      <c r="AH847" s="82">
        <v>0</v>
      </c>
      <c r="AI847" s="82">
        <v>0</v>
      </c>
      <c r="AJ847" s="83">
        <f t="shared" si="79"/>
        <v>235292915</v>
      </c>
      <c r="AK847" s="81">
        <f t="shared" si="82"/>
        <v>0.91008586088992627</v>
      </c>
      <c r="AL847" s="84"/>
      <c r="AM847" s="85"/>
    </row>
    <row r="848" spans="1:39" ht="12.75" customHeight="1" x14ac:dyDescent="0.3">
      <c r="A848" s="71" t="s">
        <v>2481</v>
      </c>
      <c r="B848" s="72" t="s">
        <v>2171</v>
      </c>
      <c r="C848" s="72" t="s">
        <v>67</v>
      </c>
      <c r="D848" s="73" t="str">
        <f t="shared" si="77"/>
        <v>45</v>
      </c>
      <c r="E848" s="73" t="str">
        <f t="shared" si="78"/>
        <v>4599</v>
      </c>
      <c r="F848" s="72" t="s">
        <v>2553</v>
      </c>
      <c r="G848" s="72" t="s">
        <v>2603</v>
      </c>
      <c r="H848" s="72">
        <v>430</v>
      </c>
      <c r="I848" s="72" t="s">
        <v>2604</v>
      </c>
      <c r="J848" s="72" t="s">
        <v>2605</v>
      </c>
      <c r="K848" s="74">
        <v>30</v>
      </c>
      <c r="L848" s="75">
        <v>10</v>
      </c>
      <c r="M848" s="76">
        <v>10</v>
      </c>
      <c r="N848" s="72" t="s">
        <v>2606</v>
      </c>
      <c r="O848" s="72" t="s">
        <v>236</v>
      </c>
      <c r="P848" s="74">
        <v>203481437</v>
      </c>
      <c r="Q848" s="75">
        <v>100</v>
      </c>
      <c r="R848" s="77">
        <v>44197</v>
      </c>
      <c r="S848" s="78">
        <v>12</v>
      </c>
      <c r="T848" s="71"/>
      <c r="U848" s="79">
        <v>100</v>
      </c>
      <c r="V848" s="80">
        <v>100</v>
      </c>
      <c r="W848" s="102" t="s">
        <v>2607</v>
      </c>
      <c r="X848" s="81">
        <f t="shared" si="80"/>
        <v>1</v>
      </c>
      <c r="Y848" s="74">
        <v>0</v>
      </c>
      <c r="Z848" s="74">
        <v>16789532289</v>
      </c>
      <c r="AA848" s="74">
        <v>203481437</v>
      </c>
      <c r="AB848" s="74">
        <v>0</v>
      </c>
      <c r="AC848" s="74">
        <v>0</v>
      </c>
      <c r="AD848" s="74">
        <v>203481437</v>
      </c>
      <c r="AE848" s="113">
        <v>203481437</v>
      </c>
      <c r="AF848" s="81">
        <f t="shared" si="81"/>
        <v>1</v>
      </c>
      <c r="AG848" s="82">
        <v>0</v>
      </c>
      <c r="AH848" s="82">
        <v>0</v>
      </c>
      <c r="AI848" s="82">
        <v>0</v>
      </c>
      <c r="AJ848" s="83">
        <f t="shared" si="79"/>
        <v>203481437</v>
      </c>
      <c r="AK848" s="81">
        <f t="shared" si="82"/>
        <v>1</v>
      </c>
      <c r="AL848" s="84"/>
      <c r="AM848" s="85"/>
    </row>
    <row r="849" spans="1:39" ht="12.75" customHeight="1" x14ac:dyDescent="0.3">
      <c r="A849" s="71" t="s">
        <v>2481</v>
      </c>
      <c r="B849" s="72" t="s">
        <v>2171</v>
      </c>
      <c r="C849" s="72" t="s">
        <v>67</v>
      </c>
      <c r="D849" s="73" t="str">
        <f t="shared" si="77"/>
        <v>45</v>
      </c>
      <c r="E849" s="73" t="str">
        <f t="shared" si="78"/>
        <v>4599</v>
      </c>
      <c r="F849" s="72" t="s">
        <v>2553</v>
      </c>
      <c r="G849" s="72" t="s">
        <v>2603</v>
      </c>
      <c r="H849" s="72">
        <v>430</v>
      </c>
      <c r="I849" s="72" t="s">
        <v>2604</v>
      </c>
      <c r="J849" s="72" t="s">
        <v>2605</v>
      </c>
      <c r="K849" s="74">
        <v>30</v>
      </c>
      <c r="L849" s="75">
        <v>10</v>
      </c>
      <c r="M849" s="76">
        <v>10</v>
      </c>
      <c r="N849" s="72" t="s">
        <v>2608</v>
      </c>
      <c r="O849" s="72" t="s">
        <v>236</v>
      </c>
      <c r="P849" s="74">
        <v>16399639959</v>
      </c>
      <c r="Q849" s="75">
        <v>100</v>
      </c>
      <c r="R849" s="77">
        <v>44197</v>
      </c>
      <c r="S849" s="78">
        <v>12</v>
      </c>
      <c r="T849" s="71"/>
      <c r="U849" s="79">
        <v>100</v>
      </c>
      <c r="V849" s="80">
        <v>100</v>
      </c>
      <c r="W849" s="102" t="s">
        <v>2609</v>
      </c>
      <c r="X849" s="81">
        <f t="shared" si="80"/>
        <v>1</v>
      </c>
      <c r="Y849" s="74">
        <v>0</v>
      </c>
      <c r="Z849" s="74">
        <v>16789532289</v>
      </c>
      <c r="AA849" s="74">
        <v>16399639959</v>
      </c>
      <c r="AB849" s="74">
        <v>0</v>
      </c>
      <c r="AC849" s="74">
        <v>0</v>
      </c>
      <c r="AD849" s="74">
        <v>16399639959</v>
      </c>
      <c r="AE849" s="113">
        <v>6398466959</v>
      </c>
      <c r="AF849" s="81">
        <f t="shared" si="81"/>
        <v>0.3901589897702949</v>
      </c>
      <c r="AG849" s="82">
        <v>0</v>
      </c>
      <c r="AH849" s="82">
        <v>0</v>
      </c>
      <c r="AI849" s="82">
        <v>0</v>
      </c>
      <c r="AJ849" s="83">
        <f t="shared" si="79"/>
        <v>6398466959</v>
      </c>
      <c r="AK849" s="81">
        <f t="shared" si="82"/>
        <v>0.3901589897702949</v>
      </c>
      <c r="AL849" s="84"/>
      <c r="AM849" s="85"/>
    </row>
    <row r="850" spans="1:39" ht="12.75" customHeight="1" x14ac:dyDescent="0.3">
      <c r="A850" s="71" t="s">
        <v>2481</v>
      </c>
      <c r="B850" s="72" t="s">
        <v>2171</v>
      </c>
      <c r="C850" s="72" t="s">
        <v>67</v>
      </c>
      <c r="D850" s="73" t="str">
        <f t="shared" si="77"/>
        <v>45</v>
      </c>
      <c r="E850" s="73" t="str">
        <f t="shared" si="78"/>
        <v>4599</v>
      </c>
      <c r="F850" s="72" t="s">
        <v>2553</v>
      </c>
      <c r="G850" s="72" t="s">
        <v>2603</v>
      </c>
      <c r="H850" s="72">
        <v>430</v>
      </c>
      <c r="I850" s="72" t="s">
        <v>2604</v>
      </c>
      <c r="J850" s="72" t="s">
        <v>2605</v>
      </c>
      <c r="K850" s="74">
        <v>30</v>
      </c>
      <c r="L850" s="75">
        <v>10</v>
      </c>
      <c r="M850" s="76">
        <v>10</v>
      </c>
      <c r="N850" s="72" t="s">
        <v>2610</v>
      </c>
      <c r="O850" s="72" t="s">
        <v>236</v>
      </c>
      <c r="P850" s="74">
        <v>186410893</v>
      </c>
      <c r="Q850" s="75">
        <v>100</v>
      </c>
      <c r="R850" s="77">
        <v>44197</v>
      </c>
      <c r="S850" s="78">
        <v>12</v>
      </c>
      <c r="T850" s="71"/>
      <c r="U850" s="79">
        <v>100</v>
      </c>
      <c r="V850" s="80">
        <v>100</v>
      </c>
      <c r="W850" s="102" t="s">
        <v>2611</v>
      </c>
      <c r="X850" s="81">
        <f t="shared" si="80"/>
        <v>1</v>
      </c>
      <c r="Y850" s="74">
        <v>0</v>
      </c>
      <c r="Z850" s="74">
        <v>16789532289</v>
      </c>
      <c r="AA850" s="74">
        <v>186410893</v>
      </c>
      <c r="AB850" s="74">
        <v>0</v>
      </c>
      <c r="AC850" s="74">
        <v>0</v>
      </c>
      <c r="AD850" s="74">
        <v>186410893</v>
      </c>
      <c r="AE850" s="113">
        <v>186410893</v>
      </c>
      <c r="AF850" s="81">
        <f t="shared" si="81"/>
        <v>1</v>
      </c>
      <c r="AG850" s="82">
        <v>0</v>
      </c>
      <c r="AH850" s="82">
        <v>0</v>
      </c>
      <c r="AI850" s="82">
        <v>0</v>
      </c>
      <c r="AJ850" s="83">
        <f t="shared" si="79"/>
        <v>186410893</v>
      </c>
      <c r="AK850" s="81">
        <f t="shared" si="82"/>
        <v>1</v>
      </c>
      <c r="AL850" s="84"/>
      <c r="AM850" s="85"/>
    </row>
    <row r="851" spans="1:39" ht="12.75" customHeight="1" x14ac:dyDescent="0.3">
      <c r="A851" s="71" t="s">
        <v>2612</v>
      </c>
      <c r="B851" s="72" t="s">
        <v>2613</v>
      </c>
      <c r="C851" s="72" t="s">
        <v>732</v>
      </c>
      <c r="D851" s="73" t="str">
        <f t="shared" si="77"/>
        <v>17</v>
      </c>
      <c r="E851" s="73" t="str">
        <f t="shared" si="78"/>
        <v>1707</v>
      </c>
      <c r="F851" s="72" t="s">
        <v>2614</v>
      </c>
      <c r="G851" s="72" t="s">
        <v>2615</v>
      </c>
      <c r="H851" s="72">
        <v>297</v>
      </c>
      <c r="I851" s="72" t="s">
        <v>2616</v>
      </c>
      <c r="J851" s="72" t="s">
        <v>2617</v>
      </c>
      <c r="K851" s="74">
        <v>116</v>
      </c>
      <c r="L851" s="75">
        <v>30</v>
      </c>
      <c r="M851" s="76">
        <v>30</v>
      </c>
      <c r="N851" s="72" t="s">
        <v>2618</v>
      </c>
      <c r="O851" s="72" t="s">
        <v>72</v>
      </c>
      <c r="P851" s="74">
        <v>95373457</v>
      </c>
      <c r="Q851" s="75">
        <v>23</v>
      </c>
      <c r="R851" s="77">
        <v>44197</v>
      </c>
      <c r="S851" s="78">
        <v>12</v>
      </c>
      <c r="T851" s="71" t="s">
        <v>2619</v>
      </c>
      <c r="U851" s="79">
        <v>23</v>
      </c>
      <c r="V851" s="80">
        <v>30</v>
      </c>
      <c r="W851" s="80" t="s">
        <v>2620</v>
      </c>
      <c r="X851" s="81">
        <f t="shared" si="80"/>
        <v>1.3043478260869565</v>
      </c>
      <c r="Y851" s="74">
        <v>0</v>
      </c>
      <c r="Z851" s="74">
        <v>2293115741</v>
      </c>
      <c r="AA851" s="74">
        <v>95373457</v>
      </c>
      <c r="AB851" s="74">
        <v>0</v>
      </c>
      <c r="AC851" s="74">
        <v>0</v>
      </c>
      <c r="AD851" s="74">
        <v>95373457</v>
      </c>
      <c r="AE851" s="113">
        <v>95373457</v>
      </c>
      <c r="AF851" s="81">
        <f t="shared" si="81"/>
        <v>1</v>
      </c>
      <c r="AG851" s="82"/>
      <c r="AH851" s="82"/>
      <c r="AI851" s="82"/>
      <c r="AJ851" s="83">
        <f t="shared" si="79"/>
        <v>95373457</v>
      </c>
      <c r="AK851" s="81">
        <f t="shared" si="82"/>
        <v>1</v>
      </c>
      <c r="AL851" s="84"/>
      <c r="AM851" s="85"/>
    </row>
    <row r="852" spans="1:39" ht="12.75" customHeight="1" x14ac:dyDescent="0.3">
      <c r="A852" s="71" t="s">
        <v>2612</v>
      </c>
      <c r="B852" s="72" t="s">
        <v>2613</v>
      </c>
      <c r="C852" s="72" t="s">
        <v>732</v>
      </c>
      <c r="D852" s="73" t="str">
        <f t="shared" si="77"/>
        <v>17</v>
      </c>
      <c r="E852" s="73" t="str">
        <f t="shared" si="78"/>
        <v>1707</v>
      </c>
      <c r="F852" s="72" t="s">
        <v>2614</v>
      </c>
      <c r="G852" s="72" t="s">
        <v>2615</v>
      </c>
      <c r="H852" s="72">
        <v>297</v>
      </c>
      <c r="I852" s="72" t="s">
        <v>2616</v>
      </c>
      <c r="J852" s="72" t="s">
        <v>2617</v>
      </c>
      <c r="K852" s="74">
        <v>116</v>
      </c>
      <c r="L852" s="75">
        <v>30</v>
      </c>
      <c r="M852" s="76">
        <v>30</v>
      </c>
      <c r="N852" s="72" t="s">
        <v>2621</v>
      </c>
      <c r="O852" s="72" t="s">
        <v>72</v>
      </c>
      <c r="P852" s="74">
        <v>146356914</v>
      </c>
      <c r="Q852" s="75">
        <v>20</v>
      </c>
      <c r="R852" s="77">
        <v>44197</v>
      </c>
      <c r="S852" s="78">
        <v>12</v>
      </c>
      <c r="T852" s="71" t="s">
        <v>2619</v>
      </c>
      <c r="U852" s="79">
        <v>20</v>
      </c>
      <c r="V852" s="80">
        <v>20</v>
      </c>
      <c r="W852" s="80" t="s">
        <v>2622</v>
      </c>
      <c r="X852" s="81">
        <f t="shared" si="80"/>
        <v>1</v>
      </c>
      <c r="Y852" s="74">
        <v>0</v>
      </c>
      <c r="Z852" s="74">
        <v>2293115741</v>
      </c>
      <c r="AA852" s="74">
        <v>146356914</v>
      </c>
      <c r="AB852" s="74">
        <v>0</v>
      </c>
      <c r="AC852" s="74">
        <v>0</v>
      </c>
      <c r="AD852" s="74">
        <v>146356914</v>
      </c>
      <c r="AE852" s="113">
        <v>146356914</v>
      </c>
      <c r="AF852" s="81">
        <f t="shared" si="81"/>
        <v>1</v>
      </c>
      <c r="AG852" s="82"/>
      <c r="AH852" s="82"/>
      <c r="AI852" s="82"/>
      <c r="AJ852" s="83">
        <f t="shared" si="79"/>
        <v>146356914</v>
      </c>
      <c r="AK852" s="81">
        <f t="shared" si="82"/>
        <v>1</v>
      </c>
      <c r="AL852" s="84"/>
      <c r="AM852" s="85"/>
    </row>
    <row r="853" spans="1:39" ht="12.75" customHeight="1" x14ac:dyDescent="0.3">
      <c r="A853" s="71" t="s">
        <v>2612</v>
      </c>
      <c r="B853" s="72" t="s">
        <v>2613</v>
      </c>
      <c r="C853" s="72" t="s">
        <v>732</v>
      </c>
      <c r="D853" s="73" t="str">
        <f t="shared" si="77"/>
        <v>17</v>
      </c>
      <c r="E853" s="73" t="str">
        <f t="shared" si="78"/>
        <v>1707</v>
      </c>
      <c r="F853" s="72" t="s">
        <v>2614</v>
      </c>
      <c r="G853" s="72" t="s">
        <v>2615</v>
      </c>
      <c r="H853" s="72">
        <v>297</v>
      </c>
      <c r="I853" s="72" t="s">
        <v>2616</v>
      </c>
      <c r="J853" s="72" t="s">
        <v>2617</v>
      </c>
      <c r="K853" s="74">
        <v>116</v>
      </c>
      <c r="L853" s="75">
        <v>30</v>
      </c>
      <c r="M853" s="76">
        <v>30</v>
      </c>
      <c r="N853" s="72" t="s">
        <v>2623</v>
      </c>
      <c r="O853" s="72" t="s">
        <v>72</v>
      </c>
      <c r="P853" s="74">
        <v>369549000</v>
      </c>
      <c r="Q853" s="75">
        <v>1</v>
      </c>
      <c r="R853" s="77">
        <v>44197</v>
      </c>
      <c r="S853" s="78">
        <v>12</v>
      </c>
      <c r="T853" s="71" t="s">
        <v>2619</v>
      </c>
      <c r="U853" s="79">
        <v>1</v>
      </c>
      <c r="V853" s="80">
        <v>1</v>
      </c>
      <c r="W853" s="80" t="s">
        <v>2624</v>
      </c>
      <c r="X853" s="81">
        <f t="shared" si="80"/>
        <v>1</v>
      </c>
      <c r="Y853" s="74">
        <v>0</v>
      </c>
      <c r="Z853" s="74">
        <v>2293115741</v>
      </c>
      <c r="AA853" s="74">
        <v>369549000</v>
      </c>
      <c r="AB853" s="74">
        <v>0</v>
      </c>
      <c r="AC853" s="74">
        <v>0</v>
      </c>
      <c r="AD853" s="74">
        <v>369549000</v>
      </c>
      <c r="AE853" s="113">
        <v>369525940</v>
      </c>
      <c r="AF853" s="81">
        <f t="shared" si="81"/>
        <v>0.99993759961466544</v>
      </c>
      <c r="AG853" s="82"/>
      <c r="AH853" s="82"/>
      <c r="AI853" s="82"/>
      <c r="AJ853" s="83">
        <f t="shared" si="79"/>
        <v>369525940</v>
      </c>
      <c r="AK853" s="81">
        <f t="shared" si="82"/>
        <v>0.99993759961466544</v>
      </c>
      <c r="AL853" s="84"/>
      <c r="AM853" s="85"/>
    </row>
    <row r="854" spans="1:39" ht="12.75" customHeight="1" x14ac:dyDescent="0.3">
      <c r="A854" s="71" t="s">
        <v>2612</v>
      </c>
      <c r="B854" s="72" t="s">
        <v>2613</v>
      </c>
      <c r="C854" s="72" t="s">
        <v>732</v>
      </c>
      <c r="D854" s="73" t="str">
        <f t="shared" si="77"/>
        <v>17</v>
      </c>
      <c r="E854" s="73" t="str">
        <f t="shared" si="78"/>
        <v>1707</v>
      </c>
      <c r="F854" s="72" t="s">
        <v>2614</v>
      </c>
      <c r="G854" s="72" t="s">
        <v>2615</v>
      </c>
      <c r="H854" s="72">
        <v>297</v>
      </c>
      <c r="I854" s="72" t="s">
        <v>2616</v>
      </c>
      <c r="J854" s="72" t="s">
        <v>2617</v>
      </c>
      <c r="K854" s="74">
        <v>116</v>
      </c>
      <c r="L854" s="75">
        <v>30</v>
      </c>
      <c r="M854" s="76">
        <v>30</v>
      </c>
      <c r="N854" s="72" t="s">
        <v>2625</v>
      </c>
      <c r="O854" s="72" t="s">
        <v>72</v>
      </c>
      <c r="P854" s="74">
        <v>181424020</v>
      </c>
      <c r="Q854" s="75">
        <v>20</v>
      </c>
      <c r="R854" s="77">
        <v>44197</v>
      </c>
      <c r="S854" s="78">
        <v>12</v>
      </c>
      <c r="T854" s="71" t="s">
        <v>2619</v>
      </c>
      <c r="U854" s="79">
        <v>20</v>
      </c>
      <c r="V854" s="80">
        <v>20</v>
      </c>
      <c r="W854" s="80" t="s">
        <v>2626</v>
      </c>
      <c r="X854" s="81">
        <f t="shared" si="80"/>
        <v>1</v>
      </c>
      <c r="Y854" s="74">
        <v>0</v>
      </c>
      <c r="Z854" s="74">
        <v>2293115741</v>
      </c>
      <c r="AA854" s="74">
        <v>181424020</v>
      </c>
      <c r="AB854" s="74">
        <v>0</v>
      </c>
      <c r="AC854" s="74">
        <v>0</v>
      </c>
      <c r="AD854" s="74">
        <v>181424020</v>
      </c>
      <c r="AE854" s="113">
        <v>181424020</v>
      </c>
      <c r="AF854" s="81">
        <f t="shared" si="81"/>
        <v>1</v>
      </c>
      <c r="AG854" s="82">
        <v>123457000</v>
      </c>
      <c r="AH854" s="82" t="s">
        <v>2627</v>
      </c>
      <c r="AI854" s="82"/>
      <c r="AJ854" s="83">
        <f t="shared" si="79"/>
        <v>304881020</v>
      </c>
      <c r="AK854" s="81">
        <f t="shared" si="82"/>
        <v>1.6804887247013929</v>
      </c>
      <c r="AL854" s="84"/>
      <c r="AM854" s="85"/>
    </row>
    <row r="855" spans="1:39" ht="12.75" customHeight="1" x14ac:dyDescent="0.3">
      <c r="A855" s="71" t="s">
        <v>2612</v>
      </c>
      <c r="B855" s="72" t="s">
        <v>2613</v>
      </c>
      <c r="C855" s="72" t="s">
        <v>732</v>
      </c>
      <c r="D855" s="73" t="str">
        <f t="shared" si="77"/>
        <v>17</v>
      </c>
      <c r="E855" s="73" t="str">
        <f t="shared" si="78"/>
        <v>1707</v>
      </c>
      <c r="F855" s="72" t="s">
        <v>2614</v>
      </c>
      <c r="G855" s="72" t="s">
        <v>2615</v>
      </c>
      <c r="H855" s="72">
        <v>297</v>
      </c>
      <c r="I855" s="72" t="s">
        <v>2616</v>
      </c>
      <c r="J855" s="72" t="s">
        <v>2617</v>
      </c>
      <c r="K855" s="74">
        <v>116</v>
      </c>
      <c r="L855" s="75">
        <v>30</v>
      </c>
      <c r="M855" s="76">
        <v>30</v>
      </c>
      <c r="N855" s="72" t="s">
        <v>2628</v>
      </c>
      <c r="O855" s="72" t="s">
        <v>236</v>
      </c>
      <c r="P855" s="74">
        <v>225207078</v>
      </c>
      <c r="Q855" s="75">
        <v>0.3</v>
      </c>
      <c r="R855" s="77">
        <v>44197</v>
      </c>
      <c r="S855" s="78">
        <v>12</v>
      </c>
      <c r="T855" s="71" t="s">
        <v>2619</v>
      </c>
      <c r="U855" s="79">
        <v>0.3</v>
      </c>
      <c r="V855" s="80">
        <v>0.3</v>
      </c>
      <c r="W855" s="102" t="s">
        <v>2629</v>
      </c>
      <c r="X855" s="81">
        <f t="shared" si="80"/>
        <v>1</v>
      </c>
      <c r="Y855" s="74">
        <v>0</v>
      </c>
      <c r="Z855" s="74">
        <v>2293115741</v>
      </c>
      <c r="AA855" s="74">
        <v>225207078</v>
      </c>
      <c r="AB855" s="74">
        <v>0</v>
      </c>
      <c r="AC855" s="74">
        <v>0</v>
      </c>
      <c r="AD855" s="74">
        <v>225207078</v>
      </c>
      <c r="AE855" s="113">
        <v>222126153</v>
      </c>
      <c r="AF855" s="81">
        <f t="shared" si="81"/>
        <v>0.98631959071908037</v>
      </c>
      <c r="AG855" s="82">
        <v>60714466</v>
      </c>
      <c r="AH855" s="82" t="s">
        <v>2630</v>
      </c>
      <c r="AI855" s="82"/>
      <c r="AJ855" s="83">
        <f t="shared" si="79"/>
        <v>282840619</v>
      </c>
      <c r="AK855" s="81">
        <f t="shared" si="82"/>
        <v>1.2559135419358356</v>
      </c>
      <c r="AL855" s="84"/>
      <c r="AM855" s="85"/>
    </row>
    <row r="856" spans="1:39" ht="12.75" customHeight="1" x14ac:dyDescent="0.3">
      <c r="A856" s="71" t="s">
        <v>2612</v>
      </c>
      <c r="B856" s="72" t="s">
        <v>2613</v>
      </c>
      <c r="C856" s="72" t="s">
        <v>732</v>
      </c>
      <c r="D856" s="73" t="str">
        <f t="shared" si="77"/>
        <v>17</v>
      </c>
      <c r="E856" s="73" t="str">
        <f t="shared" si="78"/>
        <v>1707</v>
      </c>
      <c r="F856" s="72" t="s">
        <v>2614</v>
      </c>
      <c r="G856" s="72" t="s">
        <v>2615</v>
      </c>
      <c r="H856" s="72">
        <v>297</v>
      </c>
      <c r="I856" s="72" t="s">
        <v>2616</v>
      </c>
      <c r="J856" s="72" t="s">
        <v>2617</v>
      </c>
      <c r="K856" s="74">
        <v>116</v>
      </c>
      <c r="L856" s="75">
        <v>30</v>
      </c>
      <c r="M856" s="76">
        <v>30</v>
      </c>
      <c r="N856" s="72" t="s">
        <v>2631</v>
      </c>
      <c r="O856" s="72" t="s">
        <v>72</v>
      </c>
      <c r="P856" s="74">
        <v>221106286</v>
      </c>
      <c r="Q856" s="75">
        <v>23</v>
      </c>
      <c r="R856" s="77">
        <v>44197</v>
      </c>
      <c r="S856" s="78">
        <v>12</v>
      </c>
      <c r="T856" s="71" t="s">
        <v>2619</v>
      </c>
      <c r="U856" s="79">
        <v>23</v>
      </c>
      <c r="V856" s="80">
        <v>30</v>
      </c>
      <c r="W856" s="80" t="s">
        <v>2632</v>
      </c>
      <c r="X856" s="81">
        <f t="shared" si="80"/>
        <v>1.3043478260869565</v>
      </c>
      <c r="Y856" s="74">
        <v>0</v>
      </c>
      <c r="Z856" s="74">
        <v>2293115741</v>
      </c>
      <c r="AA856" s="74">
        <v>221106286</v>
      </c>
      <c r="AB856" s="74">
        <v>0</v>
      </c>
      <c r="AC856" s="74">
        <v>0</v>
      </c>
      <c r="AD856" s="74">
        <v>221106286</v>
      </c>
      <c r="AE856" s="113">
        <v>219762433</v>
      </c>
      <c r="AF856" s="81">
        <f t="shared" si="81"/>
        <v>0.99392214023259384</v>
      </c>
      <c r="AG856" s="82"/>
      <c r="AH856" s="82"/>
      <c r="AI856" s="82"/>
      <c r="AJ856" s="83">
        <f t="shared" si="79"/>
        <v>219762433</v>
      </c>
      <c r="AK856" s="81">
        <f t="shared" si="82"/>
        <v>0.99392214023259384</v>
      </c>
      <c r="AL856" s="84"/>
      <c r="AM856" s="85"/>
    </row>
    <row r="857" spans="1:39" ht="12.75" customHeight="1" x14ac:dyDescent="0.3">
      <c r="A857" s="71" t="s">
        <v>2612</v>
      </c>
      <c r="B857" s="72" t="s">
        <v>2613</v>
      </c>
      <c r="C857" s="72" t="s">
        <v>732</v>
      </c>
      <c r="D857" s="73" t="str">
        <f t="shared" si="77"/>
        <v>17</v>
      </c>
      <c r="E857" s="73" t="str">
        <f t="shared" si="78"/>
        <v>1707</v>
      </c>
      <c r="F857" s="72" t="s">
        <v>2614</v>
      </c>
      <c r="G857" s="72" t="s">
        <v>2615</v>
      </c>
      <c r="H857" s="72">
        <v>297</v>
      </c>
      <c r="I857" s="72" t="s">
        <v>2616</v>
      </c>
      <c r="J857" s="72" t="s">
        <v>2617</v>
      </c>
      <c r="K857" s="74">
        <v>116</v>
      </c>
      <c r="L857" s="75">
        <v>30</v>
      </c>
      <c r="M857" s="76">
        <v>30</v>
      </c>
      <c r="N857" s="72" t="s">
        <v>2633</v>
      </c>
      <c r="O857" s="72" t="s">
        <v>72</v>
      </c>
      <c r="P857" s="74">
        <v>658098986</v>
      </c>
      <c r="Q857" s="75">
        <v>7000</v>
      </c>
      <c r="R857" s="77">
        <v>44197</v>
      </c>
      <c r="S857" s="78">
        <v>12</v>
      </c>
      <c r="T857" s="71" t="s">
        <v>2619</v>
      </c>
      <c r="U857" s="79">
        <v>7000</v>
      </c>
      <c r="V857" s="80">
        <v>7540</v>
      </c>
      <c r="W857" s="80" t="s">
        <v>2634</v>
      </c>
      <c r="X857" s="81">
        <f t="shared" si="80"/>
        <v>1.0771428571428572</v>
      </c>
      <c r="Y857" s="74">
        <v>0</v>
      </c>
      <c r="Z857" s="74">
        <v>2293115741</v>
      </c>
      <c r="AA857" s="74">
        <v>658098986</v>
      </c>
      <c r="AB857" s="74">
        <v>0</v>
      </c>
      <c r="AC857" s="74">
        <v>0</v>
      </c>
      <c r="AD857" s="74">
        <v>658098986</v>
      </c>
      <c r="AE857" s="113">
        <v>656667195</v>
      </c>
      <c r="AF857" s="81">
        <f t="shared" si="81"/>
        <v>0.9978243531285429</v>
      </c>
      <c r="AG857" s="82"/>
      <c r="AH857" s="82"/>
      <c r="AI857" s="82"/>
      <c r="AJ857" s="83">
        <f t="shared" si="79"/>
        <v>656667195</v>
      </c>
      <c r="AK857" s="81">
        <f t="shared" si="82"/>
        <v>0.9978243531285429</v>
      </c>
      <c r="AL857" s="84"/>
      <c r="AM857" s="85"/>
    </row>
    <row r="858" spans="1:39" ht="12.75" customHeight="1" x14ac:dyDescent="0.3">
      <c r="A858" s="71" t="s">
        <v>2612</v>
      </c>
      <c r="B858" s="72" t="s">
        <v>2613</v>
      </c>
      <c r="C858" s="72" t="s">
        <v>732</v>
      </c>
      <c r="D858" s="73" t="str">
        <f t="shared" si="77"/>
        <v>17</v>
      </c>
      <c r="E858" s="73" t="str">
        <f t="shared" si="78"/>
        <v>1707</v>
      </c>
      <c r="F858" s="72" t="s">
        <v>2614</v>
      </c>
      <c r="G858" s="72" t="s">
        <v>2615</v>
      </c>
      <c r="H858" s="72">
        <v>297</v>
      </c>
      <c r="I858" s="72" t="s">
        <v>2616</v>
      </c>
      <c r="J858" s="72" t="s">
        <v>2617</v>
      </c>
      <c r="K858" s="74">
        <v>116</v>
      </c>
      <c r="L858" s="75">
        <v>30</v>
      </c>
      <c r="M858" s="76">
        <v>30</v>
      </c>
      <c r="N858" s="72" t="s">
        <v>2635</v>
      </c>
      <c r="O858" s="72" t="s">
        <v>72</v>
      </c>
      <c r="P858" s="74">
        <v>396000000</v>
      </c>
      <c r="Q858" s="75">
        <v>1</v>
      </c>
      <c r="R858" s="77">
        <v>44197</v>
      </c>
      <c r="S858" s="78">
        <v>12</v>
      </c>
      <c r="T858" s="71" t="s">
        <v>2619</v>
      </c>
      <c r="U858" s="79">
        <v>1</v>
      </c>
      <c r="V858" s="80">
        <v>1</v>
      </c>
      <c r="W858" s="80" t="s">
        <v>2636</v>
      </c>
      <c r="X858" s="81">
        <f t="shared" si="80"/>
        <v>1</v>
      </c>
      <c r="Y858" s="74">
        <v>0</v>
      </c>
      <c r="Z858" s="74">
        <v>2293115741</v>
      </c>
      <c r="AA858" s="74">
        <v>396000000</v>
      </c>
      <c r="AB858" s="74">
        <v>0</v>
      </c>
      <c r="AC858" s="74">
        <v>0</v>
      </c>
      <c r="AD858" s="74">
        <v>396000000</v>
      </c>
      <c r="AE858" s="113">
        <v>396000000</v>
      </c>
      <c r="AF858" s="81">
        <f t="shared" si="81"/>
        <v>1</v>
      </c>
      <c r="AG858" s="82"/>
      <c r="AH858" s="82"/>
      <c r="AI858" s="82"/>
      <c r="AJ858" s="83">
        <f t="shared" si="79"/>
        <v>396000000</v>
      </c>
      <c r="AK858" s="81">
        <f t="shared" si="82"/>
        <v>1</v>
      </c>
      <c r="AL858" s="84"/>
      <c r="AM858" s="85"/>
    </row>
    <row r="859" spans="1:39" ht="12.75" customHeight="1" x14ac:dyDescent="0.3">
      <c r="A859" s="71" t="s">
        <v>2612</v>
      </c>
      <c r="B859" s="72" t="s">
        <v>2613</v>
      </c>
      <c r="C859" s="72" t="s">
        <v>732</v>
      </c>
      <c r="D859" s="73" t="str">
        <f t="shared" si="77"/>
        <v>17</v>
      </c>
      <c r="E859" s="73" t="str">
        <f t="shared" si="78"/>
        <v>1707</v>
      </c>
      <c r="F859" s="72" t="s">
        <v>2614</v>
      </c>
      <c r="G859" s="72" t="s">
        <v>2637</v>
      </c>
      <c r="H859" s="72">
        <v>298</v>
      </c>
      <c r="I859" s="72" t="s">
        <v>2638</v>
      </c>
      <c r="J859" s="72" t="s">
        <v>2639</v>
      </c>
      <c r="K859" s="74">
        <v>1</v>
      </c>
      <c r="L859" s="75">
        <v>0.2</v>
      </c>
      <c r="M859" s="76">
        <v>0.2</v>
      </c>
      <c r="N859" s="72" t="s">
        <v>2640</v>
      </c>
      <c r="O859" s="72" t="s">
        <v>72</v>
      </c>
      <c r="P859" s="74">
        <v>100000000</v>
      </c>
      <c r="Q859" s="75">
        <v>0.3</v>
      </c>
      <c r="R859" s="77">
        <v>44197</v>
      </c>
      <c r="S859" s="78">
        <v>12</v>
      </c>
      <c r="T859" s="71" t="s">
        <v>2619</v>
      </c>
      <c r="U859" s="79">
        <v>0.3</v>
      </c>
      <c r="V859" s="80">
        <v>0.3</v>
      </c>
      <c r="W859" s="80" t="s">
        <v>2641</v>
      </c>
      <c r="X859" s="81">
        <f t="shared" si="80"/>
        <v>1</v>
      </c>
      <c r="Y859" s="74">
        <v>0</v>
      </c>
      <c r="Z859" s="74">
        <v>100000000</v>
      </c>
      <c r="AA859" s="74">
        <v>100000000</v>
      </c>
      <c r="AB859" s="74">
        <v>0</v>
      </c>
      <c r="AC859" s="74">
        <v>0</v>
      </c>
      <c r="AD859" s="74">
        <v>100000000</v>
      </c>
      <c r="AE859" s="113">
        <v>100000000</v>
      </c>
      <c r="AF859" s="81">
        <f t="shared" si="81"/>
        <v>1</v>
      </c>
      <c r="AG859" s="82">
        <v>158571429</v>
      </c>
      <c r="AH859" s="82" t="s">
        <v>2642</v>
      </c>
      <c r="AI859" s="82"/>
      <c r="AJ859" s="83">
        <f t="shared" si="79"/>
        <v>258571429</v>
      </c>
      <c r="AK859" s="81">
        <f t="shared" si="82"/>
        <v>2.5857142899999999</v>
      </c>
      <c r="AL859" s="84"/>
      <c r="AM859" s="85"/>
    </row>
    <row r="860" spans="1:39" ht="12.75" customHeight="1" x14ac:dyDescent="0.3">
      <c r="A860" s="71" t="s">
        <v>2643</v>
      </c>
      <c r="B860" s="72" t="s">
        <v>2644</v>
      </c>
      <c r="C860" s="72" t="s">
        <v>67</v>
      </c>
      <c r="D860" s="73" t="str">
        <f t="shared" si="77"/>
        <v>45</v>
      </c>
      <c r="E860" s="73" t="str">
        <f t="shared" si="78"/>
        <v>4599</v>
      </c>
      <c r="F860" s="72" t="s">
        <v>2645</v>
      </c>
      <c r="G860" s="72" t="s">
        <v>699</v>
      </c>
      <c r="H860" s="72">
        <v>424</v>
      </c>
      <c r="I860" s="72" t="s">
        <v>2646</v>
      </c>
      <c r="J860" s="72" t="s">
        <v>2647</v>
      </c>
      <c r="K860" s="74">
        <v>3000</v>
      </c>
      <c r="L860" s="75">
        <v>1000</v>
      </c>
      <c r="M860" s="76">
        <v>1095</v>
      </c>
      <c r="N860" s="72" t="s">
        <v>2648</v>
      </c>
      <c r="O860" s="72" t="s">
        <v>72</v>
      </c>
      <c r="P860" s="74">
        <v>100000000</v>
      </c>
      <c r="Q860" s="75">
        <v>2</v>
      </c>
      <c r="R860" s="77">
        <v>44197</v>
      </c>
      <c r="S860" s="78">
        <v>12</v>
      </c>
      <c r="T860" s="71" t="s">
        <v>2649</v>
      </c>
      <c r="U860" s="79">
        <v>2</v>
      </c>
      <c r="V860" s="80">
        <v>2</v>
      </c>
      <c r="W860" s="80" t="s">
        <v>2650</v>
      </c>
      <c r="X860" s="81">
        <f t="shared" si="80"/>
        <v>1</v>
      </c>
      <c r="Y860" s="74">
        <v>0</v>
      </c>
      <c r="Z860" s="74">
        <v>100000000</v>
      </c>
      <c r="AA860" s="74">
        <v>100000000</v>
      </c>
      <c r="AB860" s="74">
        <v>0</v>
      </c>
      <c r="AC860" s="74">
        <v>0</v>
      </c>
      <c r="AD860" s="74">
        <v>100000000</v>
      </c>
      <c r="AE860" s="113">
        <v>99946500</v>
      </c>
      <c r="AF860" s="81">
        <f t="shared" si="81"/>
        <v>0.99946500000000005</v>
      </c>
      <c r="AG860" s="82"/>
      <c r="AH860" s="82"/>
      <c r="AI860" s="82"/>
      <c r="AJ860" s="83">
        <f t="shared" si="79"/>
        <v>99946500</v>
      </c>
      <c r="AK860" s="81">
        <f t="shared" si="82"/>
        <v>0.99946500000000005</v>
      </c>
      <c r="AL860" s="84"/>
      <c r="AM860" s="85"/>
    </row>
    <row r="861" spans="1:39" ht="12.75" customHeight="1" x14ac:dyDescent="0.3">
      <c r="A861" s="71" t="s">
        <v>2643</v>
      </c>
      <c r="B861" s="72" t="s">
        <v>2644</v>
      </c>
      <c r="C861" s="72" t="s">
        <v>67</v>
      </c>
      <c r="D861" s="73" t="str">
        <f t="shared" si="77"/>
        <v>45</v>
      </c>
      <c r="E861" s="73" t="str">
        <f t="shared" si="78"/>
        <v>4599</v>
      </c>
      <c r="F861" s="72" t="s">
        <v>2645</v>
      </c>
      <c r="G861" s="72" t="s">
        <v>699</v>
      </c>
      <c r="H861" s="72">
        <v>425</v>
      </c>
      <c r="I861" s="72" t="s">
        <v>2651</v>
      </c>
      <c r="J861" s="72" t="s">
        <v>2652</v>
      </c>
      <c r="K861" s="74">
        <v>3</v>
      </c>
      <c r="L861" s="75">
        <v>1</v>
      </c>
      <c r="M861" s="76">
        <v>1</v>
      </c>
      <c r="N861" s="72" t="s">
        <v>2653</v>
      </c>
      <c r="O861" s="72" t="s">
        <v>72</v>
      </c>
      <c r="P861" s="74">
        <v>270000000</v>
      </c>
      <c r="Q861" s="75">
        <v>1</v>
      </c>
      <c r="R861" s="77">
        <v>44197</v>
      </c>
      <c r="S861" s="78">
        <v>12</v>
      </c>
      <c r="T861" s="71" t="s">
        <v>2649</v>
      </c>
      <c r="U861" s="79">
        <v>1</v>
      </c>
      <c r="V861" s="80">
        <v>1</v>
      </c>
      <c r="W861" s="80" t="s">
        <v>2654</v>
      </c>
      <c r="X861" s="81">
        <f t="shared" si="80"/>
        <v>1</v>
      </c>
      <c r="Y861" s="74">
        <v>0</v>
      </c>
      <c r="Z861" s="74">
        <v>270000000</v>
      </c>
      <c r="AA861" s="74">
        <v>270000000</v>
      </c>
      <c r="AB861" s="74">
        <v>0</v>
      </c>
      <c r="AC861" s="74">
        <v>0</v>
      </c>
      <c r="AD861" s="74">
        <v>270000000</v>
      </c>
      <c r="AE861" s="113">
        <v>269995085</v>
      </c>
      <c r="AF861" s="81">
        <f t="shared" si="81"/>
        <v>0.99998179629629624</v>
      </c>
      <c r="AG861" s="82"/>
      <c r="AH861" s="82"/>
      <c r="AI861" s="82"/>
      <c r="AJ861" s="83">
        <f t="shared" si="79"/>
        <v>269995085</v>
      </c>
      <c r="AK861" s="81">
        <f t="shared" si="82"/>
        <v>0.99998179629629624</v>
      </c>
      <c r="AL861" s="84"/>
      <c r="AM861" s="85"/>
    </row>
    <row r="862" spans="1:39" ht="12.75" customHeight="1" x14ac:dyDescent="0.3">
      <c r="A862" s="71" t="s">
        <v>2643</v>
      </c>
      <c r="B862" s="72" t="s">
        <v>2644</v>
      </c>
      <c r="C862" s="72" t="s">
        <v>67</v>
      </c>
      <c r="D862" s="73" t="str">
        <f t="shared" si="77"/>
        <v>45</v>
      </c>
      <c r="E862" s="73" t="str">
        <f t="shared" si="78"/>
        <v>4599</v>
      </c>
      <c r="F862" s="72" t="s">
        <v>2645</v>
      </c>
      <c r="G862" s="72" t="s">
        <v>113</v>
      </c>
      <c r="H862" s="72">
        <v>426</v>
      </c>
      <c r="I862" s="72" t="s">
        <v>2655</v>
      </c>
      <c r="J862" s="72" t="s">
        <v>2656</v>
      </c>
      <c r="K862" s="74">
        <v>1</v>
      </c>
      <c r="L862" s="75">
        <v>0.9</v>
      </c>
      <c r="M862" s="76">
        <v>0.9</v>
      </c>
      <c r="N862" s="72" t="s">
        <v>2657</v>
      </c>
      <c r="O862" s="72" t="s">
        <v>72</v>
      </c>
      <c r="P862" s="74">
        <v>110000000</v>
      </c>
      <c r="Q862" s="75">
        <v>2</v>
      </c>
      <c r="R862" s="77">
        <v>44197</v>
      </c>
      <c r="S862" s="78">
        <v>12</v>
      </c>
      <c r="T862" s="71" t="s">
        <v>2649</v>
      </c>
      <c r="U862" s="79">
        <v>2</v>
      </c>
      <c r="V862" s="80">
        <v>2</v>
      </c>
      <c r="W862" s="80" t="s">
        <v>2658</v>
      </c>
      <c r="X862" s="81">
        <f t="shared" si="80"/>
        <v>1</v>
      </c>
      <c r="Y862" s="74">
        <v>0</v>
      </c>
      <c r="Z862" s="74">
        <v>110000000</v>
      </c>
      <c r="AA862" s="74">
        <v>110000000</v>
      </c>
      <c r="AB862" s="74">
        <v>0</v>
      </c>
      <c r="AC862" s="74">
        <v>0</v>
      </c>
      <c r="AD862" s="74">
        <v>110000000</v>
      </c>
      <c r="AE862" s="113">
        <v>109936250</v>
      </c>
      <c r="AF862" s="81">
        <f t="shared" si="81"/>
        <v>0.99942045454545458</v>
      </c>
      <c r="AG862" s="82"/>
      <c r="AH862" s="82"/>
      <c r="AI862" s="82"/>
      <c r="AJ862" s="83">
        <f t="shared" si="79"/>
        <v>109936250</v>
      </c>
      <c r="AK862" s="81">
        <f t="shared" si="82"/>
        <v>0.99942045454545458</v>
      </c>
      <c r="AL862" s="84"/>
      <c r="AM862" s="85"/>
    </row>
    <row r="863" spans="1:39" ht="12.75" customHeight="1" x14ac:dyDescent="0.3">
      <c r="A863" s="71" t="s">
        <v>2643</v>
      </c>
      <c r="B863" s="72" t="s">
        <v>2644</v>
      </c>
      <c r="C863" s="72" t="s">
        <v>67</v>
      </c>
      <c r="D863" s="73" t="str">
        <f t="shared" si="77"/>
        <v>45</v>
      </c>
      <c r="E863" s="73" t="str">
        <f t="shared" si="78"/>
        <v>4599</v>
      </c>
      <c r="F863" s="72" t="s">
        <v>2645</v>
      </c>
      <c r="G863" s="72" t="s">
        <v>119</v>
      </c>
      <c r="H863" s="72">
        <v>427</v>
      </c>
      <c r="I863" s="72" t="s">
        <v>2659</v>
      </c>
      <c r="J863" s="72" t="s">
        <v>2660</v>
      </c>
      <c r="K863" s="74">
        <v>1450</v>
      </c>
      <c r="L863" s="75">
        <v>750</v>
      </c>
      <c r="M863" s="76">
        <v>750</v>
      </c>
      <c r="N863" s="72" t="s">
        <v>2661</v>
      </c>
      <c r="O863" s="72" t="s">
        <v>72</v>
      </c>
      <c r="P863" s="74">
        <v>42800000000</v>
      </c>
      <c r="Q863" s="75">
        <v>882</v>
      </c>
      <c r="R863" s="77">
        <v>44197</v>
      </c>
      <c r="S863" s="78">
        <v>12</v>
      </c>
      <c r="T863" s="71" t="s">
        <v>2649</v>
      </c>
      <c r="U863" s="79">
        <v>882</v>
      </c>
      <c r="V863" s="80">
        <v>882</v>
      </c>
      <c r="W863" s="80" t="s">
        <v>2662</v>
      </c>
      <c r="X863" s="81">
        <f t="shared" si="80"/>
        <v>1</v>
      </c>
      <c r="Y863" s="74">
        <v>0</v>
      </c>
      <c r="Z863" s="74">
        <v>42800000000</v>
      </c>
      <c r="AA863" s="74">
        <v>42800000000</v>
      </c>
      <c r="AB863" s="74">
        <v>0</v>
      </c>
      <c r="AC863" s="74">
        <v>0</v>
      </c>
      <c r="AD863" s="74">
        <v>42800000000</v>
      </c>
      <c r="AE863" s="113">
        <v>42799932700</v>
      </c>
      <c r="AF863" s="81">
        <f t="shared" si="81"/>
        <v>0.9999984275700935</v>
      </c>
      <c r="AG863" s="82"/>
      <c r="AH863" s="82"/>
      <c r="AI863" s="82"/>
      <c r="AJ863" s="83">
        <f t="shared" si="79"/>
        <v>42799932700</v>
      </c>
      <c r="AK863" s="81">
        <f t="shared" si="82"/>
        <v>0.9999984275700935</v>
      </c>
      <c r="AL863" s="84"/>
      <c r="AM863" s="85"/>
    </row>
    <row r="864" spans="1:39" ht="12.75" customHeight="1" x14ac:dyDescent="0.3">
      <c r="A864" s="71" t="s">
        <v>2643</v>
      </c>
      <c r="B864" s="72" t="s">
        <v>2644</v>
      </c>
      <c r="C864" s="72" t="s">
        <v>67</v>
      </c>
      <c r="D864" s="73" t="str">
        <f t="shared" si="77"/>
        <v>45</v>
      </c>
      <c r="E864" s="73" t="str">
        <f t="shared" si="78"/>
        <v>4599</v>
      </c>
      <c r="F864" s="72" t="s">
        <v>2645</v>
      </c>
      <c r="G864" s="72" t="s">
        <v>699</v>
      </c>
      <c r="H864" s="72">
        <v>428</v>
      </c>
      <c r="I864" s="72" t="s">
        <v>2663</v>
      </c>
      <c r="J864" s="72" t="s">
        <v>2664</v>
      </c>
      <c r="K864" s="74">
        <v>2200</v>
      </c>
      <c r="L864" s="75">
        <v>760</v>
      </c>
      <c r="M864" s="76">
        <v>777</v>
      </c>
      <c r="N864" s="72" t="s">
        <v>2665</v>
      </c>
      <c r="O864" s="72" t="s">
        <v>72</v>
      </c>
      <c r="P864" s="74">
        <v>696000000</v>
      </c>
      <c r="Q864" s="75">
        <v>200</v>
      </c>
      <c r="R864" s="77">
        <v>44197</v>
      </c>
      <c r="S864" s="78">
        <v>12</v>
      </c>
      <c r="T864" s="71" t="s">
        <v>2649</v>
      </c>
      <c r="U864" s="79">
        <v>200</v>
      </c>
      <c r="V864" s="80">
        <v>200</v>
      </c>
      <c r="W864" s="80" t="s">
        <v>2666</v>
      </c>
      <c r="X864" s="81">
        <f t="shared" si="80"/>
        <v>1</v>
      </c>
      <c r="Y864" s="74">
        <v>0</v>
      </c>
      <c r="Z864" s="74">
        <v>696000000</v>
      </c>
      <c r="AA864" s="74">
        <v>696000000</v>
      </c>
      <c r="AB864" s="74">
        <v>0</v>
      </c>
      <c r="AC864" s="74">
        <v>0</v>
      </c>
      <c r="AD864" s="74">
        <v>696000000</v>
      </c>
      <c r="AE864" s="113">
        <v>695908707</v>
      </c>
      <c r="AF864" s="81">
        <f t="shared" si="81"/>
        <v>0.99986883189655174</v>
      </c>
      <c r="AG864" s="82"/>
      <c r="AH864" s="82"/>
      <c r="AI864" s="82"/>
      <c r="AJ864" s="83">
        <f t="shared" si="79"/>
        <v>695908707</v>
      </c>
      <c r="AK864" s="81">
        <f t="shared" si="82"/>
        <v>0.99986883189655174</v>
      </c>
      <c r="AL864" s="84"/>
      <c r="AM864" s="85"/>
    </row>
    <row r="865" spans="1:39" ht="12.75" customHeight="1" x14ac:dyDescent="0.3">
      <c r="A865" s="71" t="s">
        <v>2643</v>
      </c>
      <c r="B865" s="72" t="s">
        <v>2644</v>
      </c>
      <c r="C865" s="72" t="s">
        <v>67</v>
      </c>
      <c r="D865" s="73" t="str">
        <f t="shared" si="77"/>
        <v>45</v>
      </c>
      <c r="E865" s="73" t="str">
        <f t="shared" si="78"/>
        <v>4599</v>
      </c>
      <c r="F865" s="72" t="s">
        <v>2645</v>
      </c>
      <c r="G865" s="72" t="s">
        <v>119</v>
      </c>
      <c r="H865" s="72">
        <v>429</v>
      </c>
      <c r="I865" s="72" t="s">
        <v>2667</v>
      </c>
      <c r="J865" s="72" t="s">
        <v>2668</v>
      </c>
      <c r="K865" s="74">
        <v>170</v>
      </c>
      <c r="L865" s="75">
        <v>44</v>
      </c>
      <c r="M865" s="76">
        <v>44</v>
      </c>
      <c r="N865" s="72" t="s">
        <v>2669</v>
      </c>
      <c r="O865" s="72" t="s">
        <v>72</v>
      </c>
      <c r="P865" s="74">
        <v>400000000</v>
      </c>
      <c r="Q865" s="75">
        <v>4</v>
      </c>
      <c r="R865" s="77">
        <v>44197</v>
      </c>
      <c r="S865" s="78">
        <v>12</v>
      </c>
      <c r="T865" s="71" t="s">
        <v>2649</v>
      </c>
      <c r="U865" s="79">
        <v>4</v>
      </c>
      <c r="V865" s="80">
        <v>4</v>
      </c>
      <c r="W865" s="80" t="s">
        <v>2670</v>
      </c>
      <c r="X865" s="81">
        <f t="shared" si="80"/>
        <v>1</v>
      </c>
      <c r="Y865" s="74">
        <v>0</v>
      </c>
      <c r="Z865" s="74">
        <v>400000000</v>
      </c>
      <c r="AA865" s="74">
        <v>400000000</v>
      </c>
      <c r="AB865" s="74">
        <v>0</v>
      </c>
      <c r="AC865" s="74">
        <v>0</v>
      </c>
      <c r="AD865" s="74">
        <v>400000000</v>
      </c>
      <c r="AE865" s="113">
        <v>392674440</v>
      </c>
      <c r="AF865" s="81">
        <f t="shared" si="81"/>
        <v>0.98168610000000001</v>
      </c>
      <c r="AG865" s="82"/>
      <c r="AH865" s="82"/>
      <c r="AI865" s="82"/>
      <c r="AJ865" s="83">
        <f t="shared" si="79"/>
        <v>392674440</v>
      </c>
      <c r="AK865" s="81">
        <f t="shared" si="82"/>
        <v>0.98168610000000001</v>
      </c>
      <c r="AL865" s="84"/>
      <c r="AM865" s="85"/>
    </row>
    <row r="866" spans="1:39" ht="12.75" customHeight="1" x14ac:dyDescent="0.3">
      <c r="A866" s="71" t="s">
        <v>2671</v>
      </c>
      <c r="B866" s="72" t="s">
        <v>2672</v>
      </c>
      <c r="C866" s="72" t="s">
        <v>137</v>
      </c>
      <c r="D866" s="73" t="s">
        <v>733</v>
      </c>
      <c r="E866" s="73" t="s">
        <v>2673</v>
      </c>
      <c r="F866" s="72" t="s">
        <v>2674</v>
      </c>
      <c r="G866" s="72" t="s">
        <v>1405</v>
      </c>
      <c r="H866" s="72">
        <v>130</v>
      </c>
      <c r="I866" s="72" t="s">
        <v>2675</v>
      </c>
      <c r="J866" s="72" t="s">
        <v>2676</v>
      </c>
      <c r="K866" s="74">
        <v>790</v>
      </c>
      <c r="L866" s="75">
        <v>790</v>
      </c>
      <c r="M866" s="76">
        <v>651</v>
      </c>
      <c r="N866" s="72" t="s">
        <v>2677</v>
      </c>
      <c r="O866" s="72" t="s">
        <v>72</v>
      </c>
      <c r="P866" s="74">
        <v>17500000000</v>
      </c>
      <c r="Q866" s="75">
        <v>800</v>
      </c>
      <c r="R866" s="77">
        <v>44197</v>
      </c>
      <c r="S866" s="78">
        <v>12</v>
      </c>
      <c r="T866" s="71" t="s">
        <v>2649</v>
      </c>
      <c r="U866" s="79">
        <v>800</v>
      </c>
      <c r="V866" s="80">
        <v>659</v>
      </c>
      <c r="W866" s="80" t="s">
        <v>2678</v>
      </c>
      <c r="X866" s="81">
        <f t="shared" si="80"/>
        <v>0.82374999999999998</v>
      </c>
      <c r="Y866" s="74">
        <v>0</v>
      </c>
      <c r="Z866" s="74">
        <v>9577074288</v>
      </c>
      <c r="AA866" s="74">
        <v>9577074288</v>
      </c>
      <c r="AB866" s="74">
        <v>17500000000</v>
      </c>
      <c r="AC866" s="74">
        <v>0</v>
      </c>
      <c r="AD866" s="74">
        <v>27077074288</v>
      </c>
      <c r="AE866" s="113">
        <v>9577074288</v>
      </c>
      <c r="AF866" s="81">
        <f t="shared" si="81"/>
        <v>1</v>
      </c>
      <c r="AG866" s="169">
        <v>4542653958</v>
      </c>
      <c r="AH866" s="82" t="s">
        <v>2679</v>
      </c>
      <c r="AI866" s="82">
        <v>0</v>
      </c>
      <c r="AJ866" s="150">
        <v>14119728246</v>
      </c>
      <c r="AK866" s="81">
        <f t="shared" si="82"/>
        <v>0.52146432424043587</v>
      </c>
      <c r="AL866" s="84"/>
      <c r="AM866" s="85"/>
    </row>
    <row r="867" spans="1:39" ht="12.75" customHeight="1" x14ac:dyDescent="0.3">
      <c r="A867" s="71" t="s">
        <v>2671</v>
      </c>
      <c r="B867" s="72" t="s">
        <v>2672</v>
      </c>
      <c r="C867" s="72" t="s">
        <v>137</v>
      </c>
      <c r="D867" s="73" t="s">
        <v>733</v>
      </c>
      <c r="E867" s="73" t="s">
        <v>2673</v>
      </c>
      <c r="F867" s="72" t="s">
        <v>2680</v>
      </c>
      <c r="G867" s="72" t="s">
        <v>1405</v>
      </c>
      <c r="H867" s="72">
        <v>165</v>
      </c>
      <c r="I867" s="72" t="s">
        <v>2681</v>
      </c>
      <c r="J867" s="72" t="s">
        <v>2682</v>
      </c>
      <c r="K867" s="74">
        <v>650</v>
      </c>
      <c r="L867" s="75">
        <v>1500</v>
      </c>
      <c r="M867" s="76">
        <v>1349</v>
      </c>
      <c r="N867" s="72" t="s">
        <v>2683</v>
      </c>
      <c r="O867" s="72" t="s">
        <v>72</v>
      </c>
      <c r="P867" s="74">
        <v>38000000000</v>
      </c>
      <c r="Q867" s="75">
        <v>1500</v>
      </c>
      <c r="R867" s="77">
        <v>44197</v>
      </c>
      <c r="S867" s="78">
        <v>12</v>
      </c>
      <c r="T867" s="71" t="s">
        <v>2649</v>
      </c>
      <c r="U867" s="79">
        <v>1500</v>
      </c>
      <c r="V867" s="80">
        <v>1349</v>
      </c>
      <c r="W867" s="80" t="s">
        <v>2684</v>
      </c>
      <c r="X867" s="81">
        <f t="shared" si="80"/>
        <v>0.89933333333333332</v>
      </c>
      <c r="Y867" s="74">
        <v>0</v>
      </c>
      <c r="Z867" s="74">
        <v>4222925712</v>
      </c>
      <c r="AA867" s="74">
        <v>4222925712</v>
      </c>
      <c r="AB867" s="74">
        <v>22300000000</v>
      </c>
      <c r="AC867" s="74">
        <v>0</v>
      </c>
      <c r="AD867" s="74">
        <v>26522925712</v>
      </c>
      <c r="AE867" s="113">
        <v>4222925712</v>
      </c>
      <c r="AF867" s="81">
        <f t="shared" si="81"/>
        <v>1</v>
      </c>
      <c r="AG867" s="169">
        <v>20449860991</v>
      </c>
      <c r="AH867" s="82" t="s">
        <v>2679</v>
      </c>
      <c r="AI867" s="82">
        <v>0</v>
      </c>
      <c r="AJ867" s="150">
        <v>24672786703</v>
      </c>
      <c r="AK867" s="81">
        <f t="shared" si="82"/>
        <v>0.93024378120687778</v>
      </c>
      <c r="AL867" s="84"/>
      <c r="AM867" s="85"/>
    </row>
    <row r="868" spans="1:39" ht="12.75" customHeight="1" x14ac:dyDescent="0.3">
      <c r="A868" s="71" t="s">
        <v>2671</v>
      </c>
      <c r="B868" s="72" t="s">
        <v>2672</v>
      </c>
      <c r="C868" s="72" t="s">
        <v>137</v>
      </c>
      <c r="D868" s="73" t="s">
        <v>733</v>
      </c>
      <c r="E868" s="73" t="s">
        <v>2673</v>
      </c>
      <c r="F868" s="72" t="s">
        <v>2685</v>
      </c>
      <c r="G868" s="72" t="s">
        <v>1405</v>
      </c>
      <c r="H868" s="72">
        <v>165</v>
      </c>
      <c r="I868" s="72" t="s">
        <v>2681</v>
      </c>
      <c r="J868" s="72" t="s">
        <v>2682</v>
      </c>
      <c r="K868" s="74">
        <v>650</v>
      </c>
      <c r="L868" s="75">
        <v>1500</v>
      </c>
      <c r="M868" s="76">
        <v>1349</v>
      </c>
      <c r="N868" s="72" t="s">
        <v>2683</v>
      </c>
      <c r="O868" s="72" t="s">
        <v>72</v>
      </c>
      <c r="P868" s="74">
        <v>38000000000</v>
      </c>
      <c r="Q868" s="75">
        <v>1500</v>
      </c>
      <c r="R868" s="77">
        <v>44197</v>
      </c>
      <c r="S868" s="78">
        <v>12</v>
      </c>
      <c r="T868" s="71" t="s">
        <v>2649</v>
      </c>
      <c r="U868" s="79">
        <v>1500</v>
      </c>
      <c r="V868" s="80">
        <v>1349</v>
      </c>
      <c r="W868" s="80" t="s">
        <v>2684</v>
      </c>
      <c r="X868" s="81">
        <f t="shared" si="80"/>
        <v>0.89933333333333332</v>
      </c>
      <c r="Y868" s="74">
        <v>0</v>
      </c>
      <c r="Z868" s="74">
        <v>3700000000</v>
      </c>
      <c r="AA868" s="74">
        <v>3700000000</v>
      </c>
      <c r="AB868" s="74">
        <v>7777074288</v>
      </c>
      <c r="AC868" s="74">
        <v>0</v>
      </c>
      <c r="AD868" s="74">
        <v>11477074288</v>
      </c>
      <c r="AE868" s="113">
        <v>3700000000</v>
      </c>
      <c r="AF868" s="81">
        <f t="shared" si="81"/>
        <v>1</v>
      </c>
      <c r="AG868" s="169">
        <v>0</v>
      </c>
      <c r="AH868" s="82" t="s">
        <v>2679</v>
      </c>
      <c r="AI868" s="82">
        <v>0</v>
      </c>
      <c r="AJ868" s="150">
        <v>3700000000</v>
      </c>
      <c r="AK868" s="81">
        <f t="shared" si="82"/>
        <v>0.32238181152740136</v>
      </c>
      <c r="AL868" s="84"/>
      <c r="AM868" s="85"/>
    </row>
    <row r="869" spans="1:39" ht="12.75" customHeight="1" x14ac:dyDescent="0.3">
      <c r="A869" s="71" t="s">
        <v>2686</v>
      </c>
      <c r="B869" s="72" t="s">
        <v>2687</v>
      </c>
      <c r="C869" s="72" t="s">
        <v>137</v>
      </c>
      <c r="D869" s="73" t="str">
        <f t="shared" ref="D869:D938" si="83">MID(G869,1,2)</f>
        <v>43</v>
      </c>
      <c r="E869" s="73" t="str">
        <f t="shared" ref="E869:E938" si="84">MID(G869,1,4)</f>
        <v>4301</v>
      </c>
      <c r="F869" s="72" t="s">
        <v>2688</v>
      </c>
      <c r="G869" s="72" t="s">
        <v>2689</v>
      </c>
      <c r="H869" s="72">
        <v>18</v>
      </c>
      <c r="I869" s="72" t="s">
        <v>2690</v>
      </c>
      <c r="J869" s="72" t="s">
        <v>2691</v>
      </c>
      <c r="K869" s="74">
        <v>4</v>
      </c>
      <c r="L869" s="75">
        <v>1</v>
      </c>
      <c r="M869" s="76">
        <v>1</v>
      </c>
      <c r="N869" s="72" t="s">
        <v>2692</v>
      </c>
      <c r="O869" s="72" t="s">
        <v>72</v>
      </c>
      <c r="P869" s="74">
        <v>100000000</v>
      </c>
      <c r="Q869" s="75">
        <v>1</v>
      </c>
      <c r="R869" s="77">
        <v>44197</v>
      </c>
      <c r="S869" s="78">
        <v>12</v>
      </c>
      <c r="T869" s="71" t="s">
        <v>2693</v>
      </c>
      <c r="U869" s="79">
        <v>1</v>
      </c>
      <c r="V869" s="80">
        <v>1</v>
      </c>
      <c r="W869" s="80" t="s">
        <v>2694</v>
      </c>
      <c r="X869" s="81">
        <f t="shared" si="80"/>
        <v>1</v>
      </c>
      <c r="Y869" s="170">
        <v>500000000</v>
      </c>
      <c r="Z869" s="74">
        <v>600000000</v>
      </c>
      <c r="AA869" s="74">
        <v>100000000</v>
      </c>
      <c r="AB869" s="74">
        <v>0</v>
      </c>
      <c r="AC869" s="74">
        <v>0</v>
      </c>
      <c r="AD869" s="74">
        <v>100000000</v>
      </c>
      <c r="AE869" s="113">
        <v>297852603</v>
      </c>
      <c r="AF869" s="81">
        <f t="shared" si="81"/>
        <v>2.9785260299999998</v>
      </c>
      <c r="AG869" s="82"/>
      <c r="AH869" s="82"/>
      <c r="AI869" s="82"/>
      <c r="AJ869" s="83">
        <f t="shared" ref="AJ869:AJ938" si="85">AE869+AG869+AI869</f>
        <v>297852603</v>
      </c>
      <c r="AK869" s="81">
        <f t="shared" si="82"/>
        <v>2.9785260299999998</v>
      </c>
      <c r="AL869" s="84"/>
      <c r="AM869" s="85"/>
    </row>
    <row r="870" spans="1:39" ht="12.75" customHeight="1" x14ac:dyDescent="0.3">
      <c r="A870" s="71" t="s">
        <v>2686</v>
      </c>
      <c r="B870" s="72" t="s">
        <v>2687</v>
      </c>
      <c r="C870" s="72" t="s">
        <v>137</v>
      </c>
      <c r="D870" s="73" t="str">
        <f t="shared" si="83"/>
        <v>43</v>
      </c>
      <c r="E870" s="73" t="str">
        <f t="shared" si="84"/>
        <v>4301</v>
      </c>
      <c r="F870" s="72" t="s">
        <v>2688</v>
      </c>
      <c r="G870" s="72" t="s">
        <v>2695</v>
      </c>
      <c r="H870" s="72">
        <v>19</v>
      </c>
      <c r="I870" s="72" t="s">
        <v>2696</v>
      </c>
      <c r="J870" s="72" t="s">
        <v>2697</v>
      </c>
      <c r="K870" s="74">
        <v>8000</v>
      </c>
      <c r="L870" s="75">
        <v>2511</v>
      </c>
      <c r="M870" s="76">
        <v>2511</v>
      </c>
      <c r="N870" s="72" t="s">
        <v>2698</v>
      </c>
      <c r="O870" s="72" t="s">
        <v>72</v>
      </c>
      <c r="P870" s="74">
        <v>85000000</v>
      </c>
      <c r="Q870" s="75">
        <v>2000</v>
      </c>
      <c r="R870" s="77">
        <v>44197</v>
      </c>
      <c r="S870" s="78">
        <v>12</v>
      </c>
      <c r="T870" s="71" t="s">
        <v>2693</v>
      </c>
      <c r="U870" s="79">
        <v>2000</v>
      </c>
      <c r="V870" s="80">
        <v>2511</v>
      </c>
      <c r="W870" s="102" t="s">
        <v>2699</v>
      </c>
      <c r="X870" s="81">
        <f t="shared" si="80"/>
        <v>1.2555000000000001</v>
      </c>
      <c r="Y870" s="74">
        <v>0</v>
      </c>
      <c r="Z870" s="74">
        <v>85000000</v>
      </c>
      <c r="AA870" s="74">
        <v>85000000</v>
      </c>
      <c r="AB870" s="74">
        <v>0</v>
      </c>
      <c r="AC870" s="74">
        <v>0</v>
      </c>
      <c r="AD870" s="74">
        <v>85000000</v>
      </c>
      <c r="AE870" s="113">
        <v>22984592.66</v>
      </c>
      <c r="AF870" s="81">
        <f t="shared" si="81"/>
        <v>0.27040697247058826</v>
      </c>
      <c r="AG870" s="82"/>
      <c r="AH870" s="82"/>
      <c r="AI870" s="82"/>
      <c r="AJ870" s="83">
        <f t="shared" si="85"/>
        <v>22984592.66</v>
      </c>
      <c r="AK870" s="81">
        <f t="shared" si="82"/>
        <v>0.27040697247058826</v>
      </c>
      <c r="AL870" s="84"/>
      <c r="AM870" s="85"/>
    </row>
    <row r="871" spans="1:39" ht="12.75" customHeight="1" x14ac:dyDescent="0.3">
      <c r="A871" s="71" t="s">
        <v>2686</v>
      </c>
      <c r="B871" s="72" t="s">
        <v>2687</v>
      </c>
      <c r="C871" s="72" t="s">
        <v>137</v>
      </c>
      <c r="D871" s="73" t="str">
        <f t="shared" si="83"/>
        <v>43</v>
      </c>
      <c r="E871" s="73" t="str">
        <f t="shared" si="84"/>
        <v>4301</v>
      </c>
      <c r="F871" s="72" t="s">
        <v>2688</v>
      </c>
      <c r="G871" s="72" t="s">
        <v>2695</v>
      </c>
      <c r="H871" s="72">
        <v>20</v>
      </c>
      <c r="I871" s="72" t="s">
        <v>2700</v>
      </c>
      <c r="J871" s="72" t="s">
        <v>2701</v>
      </c>
      <c r="K871" s="74">
        <v>160000</v>
      </c>
      <c r="L871" s="75">
        <v>73147</v>
      </c>
      <c r="M871" s="76">
        <v>73147</v>
      </c>
      <c r="N871" s="72" t="s">
        <v>2702</v>
      </c>
      <c r="O871" s="72" t="s">
        <v>72</v>
      </c>
      <c r="P871" s="74">
        <v>908847430</v>
      </c>
      <c r="Q871" s="75">
        <v>40000</v>
      </c>
      <c r="R871" s="77">
        <v>44197</v>
      </c>
      <c r="S871" s="78">
        <v>12</v>
      </c>
      <c r="T871" s="71" t="s">
        <v>2693</v>
      </c>
      <c r="U871" s="79">
        <v>40000</v>
      </c>
      <c r="V871" s="80">
        <v>73147</v>
      </c>
      <c r="W871" s="102" t="s">
        <v>2703</v>
      </c>
      <c r="X871" s="81">
        <f t="shared" si="80"/>
        <v>1.8286750000000001</v>
      </c>
      <c r="Y871" s="74">
        <v>0</v>
      </c>
      <c r="Z871" s="74">
        <v>530000000</v>
      </c>
      <c r="AA871" s="74">
        <v>530000000</v>
      </c>
      <c r="AB871" s="74">
        <v>0</v>
      </c>
      <c r="AC871" s="74">
        <v>0</v>
      </c>
      <c r="AD871" s="74">
        <v>530000000</v>
      </c>
      <c r="AE871" s="113">
        <v>731292065.63</v>
      </c>
      <c r="AF871" s="81">
        <f t="shared" si="81"/>
        <v>1.379796350245283</v>
      </c>
      <c r="AG871" s="82"/>
      <c r="AH871" s="82"/>
      <c r="AI871" s="82"/>
      <c r="AJ871" s="83">
        <f t="shared" si="85"/>
        <v>731292065.63</v>
      </c>
      <c r="AK871" s="81">
        <f t="shared" si="82"/>
        <v>1.379796350245283</v>
      </c>
      <c r="AL871" s="84"/>
      <c r="AM871" s="85"/>
    </row>
    <row r="872" spans="1:39" ht="12.75" customHeight="1" x14ac:dyDescent="0.3">
      <c r="A872" s="71" t="s">
        <v>2686</v>
      </c>
      <c r="B872" s="72" t="s">
        <v>2687</v>
      </c>
      <c r="C872" s="72" t="s">
        <v>137</v>
      </c>
      <c r="D872" s="73" t="str">
        <f t="shared" si="83"/>
        <v>43</v>
      </c>
      <c r="E872" s="73" t="str">
        <f t="shared" si="84"/>
        <v>4301</v>
      </c>
      <c r="F872" s="72" t="s">
        <v>2688</v>
      </c>
      <c r="G872" s="72" t="s">
        <v>2689</v>
      </c>
      <c r="H872" s="72">
        <v>21</v>
      </c>
      <c r="I872" s="72" t="s">
        <v>2704</v>
      </c>
      <c r="J872" s="72" t="s">
        <v>2705</v>
      </c>
      <c r="K872" s="74">
        <v>3</v>
      </c>
      <c r="L872" s="75">
        <v>1</v>
      </c>
      <c r="M872" s="76">
        <v>1</v>
      </c>
      <c r="N872" s="72" t="s">
        <v>2706</v>
      </c>
      <c r="O872" s="72" t="s">
        <v>72</v>
      </c>
      <c r="P872" s="74">
        <v>390000000</v>
      </c>
      <c r="Q872" s="75">
        <v>1</v>
      </c>
      <c r="R872" s="77">
        <v>44197</v>
      </c>
      <c r="S872" s="78">
        <v>12</v>
      </c>
      <c r="T872" s="71" t="s">
        <v>2693</v>
      </c>
      <c r="U872" s="79">
        <v>1</v>
      </c>
      <c r="V872" s="80">
        <v>1</v>
      </c>
      <c r="W872" s="80" t="s">
        <v>2707</v>
      </c>
      <c r="X872" s="81">
        <f t="shared" si="80"/>
        <v>1</v>
      </c>
      <c r="Y872" s="74">
        <v>0</v>
      </c>
      <c r="Z872" s="74">
        <v>390000000</v>
      </c>
      <c r="AA872" s="74">
        <v>390000000</v>
      </c>
      <c r="AB872" s="74">
        <v>0</v>
      </c>
      <c r="AC872" s="74">
        <v>0</v>
      </c>
      <c r="AD872" s="74">
        <v>390000000</v>
      </c>
      <c r="AE872" s="113">
        <v>390000000</v>
      </c>
      <c r="AF872" s="81">
        <f t="shared" si="81"/>
        <v>1</v>
      </c>
      <c r="AG872" s="82"/>
      <c r="AH872" s="82"/>
      <c r="AI872" s="82"/>
      <c r="AJ872" s="83">
        <f t="shared" si="85"/>
        <v>390000000</v>
      </c>
      <c r="AK872" s="81">
        <f t="shared" si="82"/>
        <v>1</v>
      </c>
      <c r="AL872" s="84"/>
      <c r="AM872" s="85"/>
    </row>
    <row r="873" spans="1:39" ht="12.75" customHeight="1" x14ac:dyDescent="0.3">
      <c r="A873" s="71" t="s">
        <v>2686</v>
      </c>
      <c r="B873" s="72" t="s">
        <v>2687</v>
      </c>
      <c r="C873" s="72" t="s">
        <v>137</v>
      </c>
      <c r="D873" s="73" t="str">
        <f t="shared" si="83"/>
        <v>43</v>
      </c>
      <c r="E873" s="73" t="str">
        <f t="shared" si="84"/>
        <v>4302</v>
      </c>
      <c r="F873" s="72" t="s">
        <v>2708</v>
      </c>
      <c r="G873" s="72" t="s">
        <v>2709</v>
      </c>
      <c r="H873" s="72">
        <v>22</v>
      </c>
      <c r="I873" s="72" t="s">
        <v>2710</v>
      </c>
      <c r="J873" s="72" t="s">
        <v>2711</v>
      </c>
      <c r="K873" s="74">
        <v>1</v>
      </c>
      <c r="L873" s="75">
        <v>1</v>
      </c>
      <c r="M873" s="76">
        <v>0</v>
      </c>
      <c r="N873" s="72" t="s">
        <v>2712</v>
      </c>
      <c r="O873" s="72" t="s">
        <v>72</v>
      </c>
      <c r="P873" s="74">
        <v>14000000000</v>
      </c>
      <c r="Q873" s="75">
        <v>1</v>
      </c>
      <c r="R873" s="77">
        <v>44197</v>
      </c>
      <c r="S873" s="78">
        <v>12</v>
      </c>
      <c r="T873" s="71" t="s">
        <v>2693</v>
      </c>
      <c r="U873" s="79">
        <v>1</v>
      </c>
      <c r="V873" s="80">
        <v>0</v>
      </c>
      <c r="W873" s="80" t="s">
        <v>2713</v>
      </c>
      <c r="X873" s="81">
        <f t="shared" si="80"/>
        <v>0</v>
      </c>
      <c r="Y873" s="74">
        <v>0</v>
      </c>
      <c r="Z873" s="74">
        <v>300000000</v>
      </c>
      <c r="AA873" s="74">
        <v>300000000</v>
      </c>
      <c r="AB873" s="74">
        <v>0</v>
      </c>
      <c r="AC873" s="74">
        <v>0</v>
      </c>
      <c r="AD873" s="74">
        <v>300000000</v>
      </c>
      <c r="AE873" s="113">
        <v>200233229.75999999</v>
      </c>
      <c r="AF873" s="81">
        <f t="shared" si="81"/>
        <v>0.66744409919999992</v>
      </c>
      <c r="AG873" s="82"/>
      <c r="AH873" s="82"/>
      <c r="AI873" s="82"/>
      <c r="AJ873" s="83">
        <f t="shared" si="85"/>
        <v>200233229.75999999</v>
      </c>
      <c r="AK873" s="81">
        <f t="shared" si="82"/>
        <v>0.66744409919999992</v>
      </c>
      <c r="AL873" s="84"/>
      <c r="AM873" s="85"/>
    </row>
    <row r="874" spans="1:39" ht="12.75" customHeight="1" x14ac:dyDescent="0.3">
      <c r="A874" s="71" t="s">
        <v>2686</v>
      </c>
      <c r="B874" s="72" t="s">
        <v>2687</v>
      </c>
      <c r="C874" s="72" t="s">
        <v>137</v>
      </c>
      <c r="D874" s="73" t="str">
        <f t="shared" si="83"/>
        <v>43</v>
      </c>
      <c r="E874" s="73" t="str">
        <f t="shared" si="84"/>
        <v>4301</v>
      </c>
      <c r="F874" s="72" t="s">
        <v>2688</v>
      </c>
      <c r="G874" s="72" t="s">
        <v>2689</v>
      </c>
      <c r="H874" s="72">
        <v>23</v>
      </c>
      <c r="I874" s="72" t="s">
        <v>2714</v>
      </c>
      <c r="J874" s="72" t="s">
        <v>2715</v>
      </c>
      <c r="K874" s="74">
        <v>60</v>
      </c>
      <c r="L874" s="75">
        <v>15</v>
      </c>
      <c r="M874" s="76">
        <v>13</v>
      </c>
      <c r="N874" s="72" t="s">
        <v>2716</v>
      </c>
      <c r="O874" s="72" t="s">
        <v>72</v>
      </c>
      <c r="P874" s="74">
        <v>135330769</v>
      </c>
      <c r="Q874" s="75">
        <v>15</v>
      </c>
      <c r="R874" s="77">
        <v>44197</v>
      </c>
      <c r="S874" s="78">
        <v>12</v>
      </c>
      <c r="T874" s="71" t="s">
        <v>2693</v>
      </c>
      <c r="U874" s="79">
        <v>15</v>
      </c>
      <c r="V874" s="80">
        <v>13</v>
      </c>
      <c r="W874" s="102" t="s">
        <v>2717</v>
      </c>
      <c r="X874" s="81">
        <f t="shared" si="80"/>
        <v>0.8666666666666667</v>
      </c>
      <c r="Y874" s="74">
        <v>0</v>
      </c>
      <c r="Z874" s="74">
        <v>100000000</v>
      </c>
      <c r="AA874" s="74">
        <v>100000000</v>
      </c>
      <c r="AB874" s="74">
        <v>0</v>
      </c>
      <c r="AC874" s="74">
        <v>0</v>
      </c>
      <c r="AD874" s="74">
        <v>100000000</v>
      </c>
      <c r="AE874" s="113">
        <v>101156581.36</v>
      </c>
      <c r="AF874" s="81">
        <f t="shared" si="81"/>
        <v>1.0115658136000001</v>
      </c>
      <c r="AG874" s="82"/>
      <c r="AH874" s="82"/>
      <c r="AI874" s="82"/>
      <c r="AJ874" s="83">
        <f t="shared" si="85"/>
        <v>101156581.36</v>
      </c>
      <c r="AK874" s="81">
        <f t="shared" si="82"/>
        <v>1.0115658136000001</v>
      </c>
      <c r="AL874" s="84"/>
      <c r="AM874" s="85"/>
    </row>
    <row r="875" spans="1:39" ht="12.75" customHeight="1" x14ac:dyDescent="0.3">
      <c r="A875" s="71" t="s">
        <v>2686</v>
      </c>
      <c r="B875" s="72" t="s">
        <v>2687</v>
      </c>
      <c r="C875" s="72" t="s">
        <v>137</v>
      </c>
      <c r="D875" s="73" t="str">
        <f t="shared" si="83"/>
        <v>43</v>
      </c>
      <c r="E875" s="73" t="str">
        <f t="shared" si="84"/>
        <v>4301</v>
      </c>
      <c r="F875" s="72" t="s">
        <v>2688</v>
      </c>
      <c r="G875" s="72" t="s">
        <v>2695</v>
      </c>
      <c r="H875" s="72">
        <v>24</v>
      </c>
      <c r="I875" s="72" t="s">
        <v>2718</v>
      </c>
      <c r="J875" s="72" t="s">
        <v>2719</v>
      </c>
      <c r="K875" s="74">
        <v>150</v>
      </c>
      <c r="L875" s="75">
        <v>89</v>
      </c>
      <c r="M875" s="76">
        <v>89</v>
      </c>
      <c r="N875" s="72" t="s">
        <v>2720</v>
      </c>
      <c r="O875" s="72" t="s">
        <v>72</v>
      </c>
      <c r="P875" s="74">
        <v>610000001</v>
      </c>
      <c r="Q875" s="75">
        <v>38</v>
      </c>
      <c r="R875" s="77">
        <v>44197</v>
      </c>
      <c r="S875" s="78">
        <v>12</v>
      </c>
      <c r="T875" s="71" t="s">
        <v>2693</v>
      </c>
      <c r="U875" s="79">
        <v>38</v>
      </c>
      <c r="V875" s="80">
        <v>89</v>
      </c>
      <c r="W875" s="102" t="s">
        <v>2721</v>
      </c>
      <c r="X875" s="81">
        <f t="shared" si="80"/>
        <v>2.3421052631578947</v>
      </c>
      <c r="Y875" s="74">
        <v>0</v>
      </c>
      <c r="Z875" s="74">
        <v>610000000</v>
      </c>
      <c r="AA875" s="74">
        <v>610000000</v>
      </c>
      <c r="AB875" s="74">
        <v>0</v>
      </c>
      <c r="AC875" s="74">
        <v>0</v>
      </c>
      <c r="AD875" s="74">
        <v>610000000</v>
      </c>
      <c r="AE875" s="113">
        <v>509992001.55000001</v>
      </c>
      <c r="AF875" s="81">
        <f t="shared" si="81"/>
        <v>0.83605246155737711</v>
      </c>
      <c r="AG875" s="82"/>
      <c r="AH875" s="82"/>
      <c r="AI875" s="82"/>
      <c r="AJ875" s="83">
        <f t="shared" si="85"/>
        <v>509992001.55000001</v>
      </c>
      <c r="AK875" s="81">
        <f t="shared" si="82"/>
        <v>0.83605246155737711</v>
      </c>
      <c r="AL875" s="84"/>
      <c r="AM875" s="85"/>
    </row>
    <row r="876" spans="1:39" ht="12.75" customHeight="1" x14ac:dyDescent="0.3">
      <c r="A876" s="71" t="s">
        <v>2686</v>
      </c>
      <c r="B876" s="72" t="s">
        <v>2687</v>
      </c>
      <c r="C876" s="72" t="s">
        <v>137</v>
      </c>
      <c r="D876" s="73" t="str">
        <f t="shared" si="83"/>
        <v>43</v>
      </c>
      <c r="E876" s="73" t="str">
        <f t="shared" si="84"/>
        <v>4301</v>
      </c>
      <c r="F876" s="72" t="s">
        <v>2688</v>
      </c>
      <c r="G876" s="72" t="s">
        <v>2722</v>
      </c>
      <c r="H876" s="72">
        <v>32</v>
      </c>
      <c r="I876" s="72" t="s">
        <v>2723</v>
      </c>
      <c r="J876" s="72" t="s">
        <v>2724</v>
      </c>
      <c r="K876" s="74">
        <v>1350</v>
      </c>
      <c r="L876" s="75">
        <v>600</v>
      </c>
      <c r="M876" s="76">
        <v>600</v>
      </c>
      <c r="N876" s="72" t="s">
        <v>2725</v>
      </c>
      <c r="O876" s="72" t="s">
        <v>72</v>
      </c>
      <c r="P876" s="74">
        <v>9392228593</v>
      </c>
      <c r="Q876" s="75">
        <v>300</v>
      </c>
      <c r="R876" s="77">
        <v>44197</v>
      </c>
      <c r="S876" s="78">
        <v>12</v>
      </c>
      <c r="T876" s="71" t="s">
        <v>2693</v>
      </c>
      <c r="U876" s="79">
        <v>300</v>
      </c>
      <c r="V876" s="80">
        <v>600</v>
      </c>
      <c r="W876" s="80" t="s">
        <v>2726</v>
      </c>
      <c r="X876" s="81">
        <f t="shared" si="80"/>
        <v>2</v>
      </c>
      <c r="Y876" s="170">
        <v>600000000</v>
      </c>
      <c r="Z876" s="74">
        <v>9992228593</v>
      </c>
      <c r="AA876" s="74">
        <v>9392228593</v>
      </c>
      <c r="AB876" s="74">
        <v>0</v>
      </c>
      <c r="AC876" s="74">
        <v>0</v>
      </c>
      <c r="AD876" s="74">
        <v>9392228593</v>
      </c>
      <c r="AE876" s="113">
        <v>10452188445.51</v>
      </c>
      <c r="AF876" s="81">
        <f t="shared" si="81"/>
        <v>1.1128549887829589</v>
      </c>
      <c r="AG876" s="82"/>
      <c r="AH876" s="82"/>
      <c r="AI876" s="82"/>
      <c r="AJ876" s="83">
        <f t="shared" si="85"/>
        <v>10452188445.51</v>
      </c>
      <c r="AK876" s="81">
        <f t="shared" si="82"/>
        <v>1.1128549887829589</v>
      </c>
      <c r="AL876" s="84"/>
      <c r="AM876" s="85"/>
    </row>
    <row r="877" spans="1:39" ht="12.75" customHeight="1" x14ac:dyDescent="0.3">
      <c r="A877" s="71" t="s">
        <v>2686</v>
      </c>
      <c r="B877" s="72" t="s">
        <v>2687</v>
      </c>
      <c r="C877" s="72" t="s">
        <v>137</v>
      </c>
      <c r="D877" s="73" t="str">
        <f t="shared" si="83"/>
        <v>43</v>
      </c>
      <c r="E877" s="73" t="str">
        <f t="shared" si="84"/>
        <v>4301</v>
      </c>
      <c r="F877" s="72" t="s">
        <v>2727</v>
      </c>
      <c r="G877" s="72" t="s">
        <v>2722</v>
      </c>
      <c r="H877" s="72">
        <v>32</v>
      </c>
      <c r="I877" s="72" t="s">
        <v>2723</v>
      </c>
      <c r="J877" s="72" t="s">
        <v>2724</v>
      </c>
      <c r="K877" s="74">
        <v>1350</v>
      </c>
      <c r="L877" s="75">
        <v>600</v>
      </c>
      <c r="M877" s="76">
        <v>600</v>
      </c>
      <c r="N877" s="72" t="s">
        <v>2725</v>
      </c>
      <c r="O877" s="72" t="s">
        <v>72</v>
      </c>
      <c r="P877" s="74">
        <v>10140000000</v>
      </c>
      <c r="Q877" s="75">
        <v>650</v>
      </c>
      <c r="R877" s="77">
        <v>44197</v>
      </c>
      <c r="S877" s="78">
        <v>12</v>
      </c>
      <c r="T877" s="71" t="s">
        <v>2693</v>
      </c>
      <c r="U877" s="79">
        <v>650</v>
      </c>
      <c r="V877" s="80">
        <v>600</v>
      </c>
      <c r="W877" s="80" t="s">
        <v>2726</v>
      </c>
      <c r="X877" s="81">
        <f t="shared" si="80"/>
        <v>0.92307692307692313</v>
      </c>
      <c r="Y877" s="74">
        <v>0</v>
      </c>
      <c r="Z877" s="74">
        <v>650000000</v>
      </c>
      <c r="AA877" s="74">
        <v>650000000</v>
      </c>
      <c r="AB877" s="74">
        <v>0</v>
      </c>
      <c r="AC877" s="74">
        <v>0</v>
      </c>
      <c r="AD877" s="74">
        <v>650000000</v>
      </c>
      <c r="AE877" s="113"/>
      <c r="AF877" s="81">
        <f t="shared" si="81"/>
        <v>0</v>
      </c>
      <c r="AG877" s="82"/>
      <c r="AH877" s="82"/>
      <c r="AI877" s="82"/>
      <c r="AJ877" s="83">
        <f t="shared" si="85"/>
        <v>0</v>
      </c>
      <c r="AK877" s="81">
        <f t="shared" si="82"/>
        <v>0</v>
      </c>
      <c r="AL877" s="84"/>
      <c r="AM877" s="85"/>
    </row>
    <row r="878" spans="1:39" ht="12.75" customHeight="1" x14ac:dyDescent="0.3">
      <c r="A878" s="71" t="s">
        <v>2686</v>
      </c>
      <c r="B878" s="72" t="s">
        <v>2687</v>
      </c>
      <c r="C878" s="72" t="s">
        <v>137</v>
      </c>
      <c r="D878" s="73" t="str">
        <f t="shared" si="83"/>
        <v>43</v>
      </c>
      <c r="E878" s="73" t="str">
        <f t="shared" si="84"/>
        <v>4301</v>
      </c>
      <c r="F878" s="72" t="s">
        <v>2688</v>
      </c>
      <c r="G878" s="72" t="s">
        <v>2728</v>
      </c>
      <c r="H878" s="72">
        <v>33</v>
      </c>
      <c r="I878" s="72" t="s">
        <v>2729</v>
      </c>
      <c r="J878" s="72" t="s">
        <v>2730</v>
      </c>
      <c r="K878" s="74">
        <v>300</v>
      </c>
      <c r="L878" s="75">
        <v>115</v>
      </c>
      <c r="M878" s="76">
        <v>112</v>
      </c>
      <c r="N878" s="72" t="s">
        <v>2731</v>
      </c>
      <c r="O878" s="72" t="s">
        <v>72</v>
      </c>
      <c r="P878" s="74">
        <v>300000000</v>
      </c>
      <c r="Q878" s="75">
        <v>100</v>
      </c>
      <c r="R878" s="77">
        <v>44197</v>
      </c>
      <c r="S878" s="78">
        <v>12</v>
      </c>
      <c r="T878" s="71" t="s">
        <v>2693</v>
      </c>
      <c r="U878" s="79">
        <v>100</v>
      </c>
      <c r="V878" s="80">
        <v>112</v>
      </c>
      <c r="W878" s="80" t="s">
        <v>2732</v>
      </c>
      <c r="X878" s="81">
        <f t="shared" si="80"/>
        <v>1.1200000000000001</v>
      </c>
      <c r="Y878" s="74">
        <v>0</v>
      </c>
      <c r="Z878" s="74">
        <v>300000000</v>
      </c>
      <c r="AA878" s="74">
        <v>300000000</v>
      </c>
      <c r="AB878" s="74">
        <v>0</v>
      </c>
      <c r="AC878" s="74">
        <v>0</v>
      </c>
      <c r="AD878" s="74">
        <v>300000000</v>
      </c>
      <c r="AE878" s="113">
        <v>300000000</v>
      </c>
      <c r="AF878" s="81">
        <f t="shared" si="81"/>
        <v>1</v>
      </c>
      <c r="AG878" s="82"/>
      <c r="AH878" s="82"/>
      <c r="AI878" s="82"/>
      <c r="AJ878" s="83">
        <f t="shared" si="85"/>
        <v>300000000</v>
      </c>
      <c r="AK878" s="81">
        <f t="shared" si="82"/>
        <v>1</v>
      </c>
      <c r="AL878" s="84"/>
      <c r="AM878" s="85"/>
    </row>
    <row r="879" spans="1:39" ht="12.75" customHeight="1" x14ac:dyDescent="0.3">
      <c r="A879" s="71" t="s">
        <v>2686</v>
      </c>
      <c r="B879" s="72" t="s">
        <v>2687</v>
      </c>
      <c r="C879" s="72" t="s">
        <v>137</v>
      </c>
      <c r="D879" s="73" t="str">
        <f t="shared" si="83"/>
        <v>43</v>
      </c>
      <c r="E879" s="73" t="str">
        <f t="shared" si="84"/>
        <v>4301</v>
      </c>
      <c r="F879" s="72" t="s">
        <v>2688</v>
      </c>
      <c r="G879" s="72" t="s">
        <v>2689</v>
      </c>
      <c r="H879" s="72">
        <v>60</v>
      </c>
      <c r="I879" s="72" t="s">
        <v>2733</v>
      </c>
      <c r="J879" s="72" t="s">
        <v>2734</v>
      </c>
      <c r="K879" s="74">
        <v>4</v>
      </c>
      <c r="L879" s="75">
        <v>1</v>
      </c>
      <c r="M879" s="76">
        <v>1</v>
      </c>
      <c r="N879" s="72" t="s">
        <v>2735</v>
      </c>
      <c r="O879" s="72" t="s">
        <v>72</v>
      </c>
      <c r="P879" s="74">
        <v>140000000</v>
      </c>
      <c r="Q879" s="75">
        <v>1</v>
      </c>
      <c r="R879" s="77">
        <v>44197</v>
      </c>
      <c r="S879" s="78">
        <v>12</v>
      </c>
      <c r="T879" s="71" t="s">
        <v>2693</v>
      </c>
      <c r="U879" s="79">
        <v>1</v>
      </c>
      <c r="V879" s="80">
        <v>1</v>
      </c>
      <c r="W879" s="80" t="s">
        <v>2736</v>
      </c>
      <c r="X879" s="81">
        <f t="shared" si="80"/>
        <v>1</v>
      </c>
      <c r="Y879" s="74">
        <v>0</v>
      </c>
      <c r="Z879" s="74">
        <v>140000000</v>
      </c>
      <c r="AA879" s="74">
        <v>140000000</v>
      </c>
      <c r="AB879" s="74">
        <v>0</v>
      </c>
      <c r="AC879" s="74">
        <v>0</v>
      </c>
      <c r="AD879" s="74">
        <v>140000000</v>
      </c>
      <c r="AE879" s="113">
        <v>137039609.69999999</v>
      </c>
      <c r="AF879" s="81">
        <f t="shared" si="81"/>
        <v>0.97885435499999995</v>
      </c>
      <c r="AG879" s="82"/>
      <c r="AH879" s="82"/>
      <c r="AI879" s="82"/>
      <c r="AJ879" s="83">
        <f t="shared" si="85"/>
        <v>137039609.69999999</v>
      </c>
      <c r="AK879" s="81">
        <f t="shared" si="82"/>
        <v>0.97885435499999995</v>
      </c>
      <c r="AL879" s="84"/>
      <c r="AM879" s="85"/>
    </row>
    <row r="880" spans="1:39" ht="12.75" customHeight="1" x14ac:dyDescent="0.3">
      <c r="A880" s="71" t="s">
        <v>2686</v>
      </c>
      <c r="B880" s="72" t="s">
        <v>2687</v>
      </c>
      <c r="C880" s="72" t="s">
        <v>137</v>
      </c>
      <c r="D880" s="73" t="str">
        <f t="shared" si="83"/>
        <v>43</v>
      </c>
      <c r="E880" s="73" t="str">
        <f t="shared" si="84"/>
        <v>4301</v>
      </c>
      <c r="F880" s="72" t="s">
        <v>2688</v>
      </c>
      <c r="G880" s="72" t="s">
        <v>2728</v>
      </c>
      <c r="H880" s="72">
        <v>61</v>
      </c>
      <c r="I880" s="72" t="s">
        <v>2737</v>
      </c>
      <c r="J880" s="72" t="s">
        <v>2738</v>
      </c>
      <c r="K880" s="74">
        <v>200</v>
      </c>
      <c r="L880" s="75">
        <v>70</v>
      </c>
      <c r="M880" s="76">
        <v>0</v>
      </c>
      <c r="N880" s="72" t="s">
        <v>2739</v>
      </c>
      <c r="O880" s="72" t="s">
        <v>72</v>
      </c>
      <c r="P880" s="74">
        <v>1785000000</v>
      </c>
      <c r="Q880" s="75">
        <v>60</v>
      </c>
      <c r="R880" s="77">
        <v>44197</v>
      </c>
      <c r="S880" s="78">
        <v>12</v>
      </c>
      <c r="T880" s="71" t="s">
        <v>2693</v>
      </c>
      <c r="U880" s="79">
        <v>60</v>
      </c>
      <c r="V880" s="80">
        <v>0</v>
      </c>
      <c r="W880" s="80" t="s">
        <v>2740</v>
      </c>
      <c r="X880" s="81">
        <f t="shared" si="80"/>
        <v>0</v>
      </c>
      <c r="Y880" s="74">
        <v>0</v>
      </c>
      <c r="Z880" s="74">
        <v>1785000000</v>
      </c>
      <c r="AA880" s="74">
        <v>1785000000</v>
      </c>
      <c r="AB880" s="74">
        <v>0</v>
      </c>
      <c r="AC880" s="74">
        <v>0</v>
      </c>
      <c r="AD880" s="74">
        <v>1785000000</v>
      </c>
      <c r="AE880" s="113">
        <v>1785000000</v>
      </c>
      <c r="AF880" s="81">
        <f t="shared" si="81"/>
        <v>1</v>
      </c>
      <c r="AG880" s="82"/>
      <c r="AH880" s="82"/>
      <c r="AI880" s="82"/>
      <c r="AJ880" s="83">
        <f t="shared" si="85"/>
        <v>1785000000</v>
      </c>
      <c r="AK880" s="81">
        <f t="shared" si="82"/>
        <v>1</v>
      </c>
      <c r="AL880" s="84"/>
      <c r="AM880" s="85"/>
    </row>
    <row r="881" spans="1:39" ht="12.75" customHeight="1" x14ac:dyDescent="0.3">
      <c r="A881" s="71" t="s">
        <v>2686</v>
      </c>
      <c r="B881" s="72" t="s">
        <v>2687</v>
      </c>
      <c r="C881" s="72" t="s">
        <v>137</v>
      </c>
      <c r="D881" s="73" t="str">
        <f t="shared" si="83"/>
        <v>43</v>
      </c>
      <c r="E881" s="73" t="str">
        <f t="shared" si="84"/>
        <v>4301</v>
      </c>
      <c r="F881" s="72" t="s">
        <v>2688</v>
      </c>
      <c r="G881" s="72" t="s">
        <v>2728</v>
      </c>
      <c r="H881" s="72">
        <v>62</v>
      </c>
      <c r="I881" s="72" t="s">
        <v>2741</v>
      </c>
      <c r="J881" s="72" t="s">
        <v>2742</v>
      </c>
      <c r="K881" s="74">
        <v>160</v>
      </c>
      <c r="L881" s="75">
        <v>60</v>
      </c>
      <c r="M881" s="76">
        <v>0</v>
      </c>
      <c r="N881" s="72" t="s">
        <v>2743</v>
      </c>
      <c r="O881" s="72" t="s">
        <v>72</v>
      </c>
      <c r="P881" s="74">
        <v>835000000</v>
      </c>
      <c r="Q881" s="75">
        <v>50</v>
      </c>
      <c r="R881" s="77">
        <v>44197</v>
      </c>
      <c r="S881" s="78">
        <v>12</v>
      </c>
      <c r="T881" s="71" t="s">
        <v>2693</v>
      </c>
      <c r="U881" s="79">
        <v>50</v>
      </c>
      <c r="V881" s="80">
        <v>0</v>
      </c>
      <c r="W881" s="80" t="s">
        <v>2740</v>
      </c>
      <c r="X881" s="81">
        <f t="shared" si="80"/>
        <v>0</v>
      </c>
      <c r="Y881" s="74">
        <v>0</v>
      </c>
      <c r="Z881" s="74">
        <v>835000000</v>
      </c>
      <c r="AA881" s="74">
        <v>835000000</v>
      </c>
      <c r="AB881" s="74">
        <v>0</v>
      </c>
      <c r="AC881" s="74">
        <v>0</v>
      </c>
      <c r="AD881" s="74">
        <v>835000000</v>
      </c>
      <c r="AE881" s="113">
        <v>835000000</v>
      </c>
      <c r="AF881" s="81">
        <f t="shared" si="81"/>
        <v>1</v>
      </c>
      <c r="AG881" s="82"/>
      <c r="AH881" s="82"/>
      <c r="AI881" s="82"/>
      <c r="AJ881" s="83">
        <f t="shared" si="85"/>
        <v>835000000</v>
      </c>
      <c r="AK881" s="81">
        <f t="shared" si="82"/>
        <v>1</v>
      </c>
      <c r="AL881" s="84"/>
      <c r="AM881" s="85"/>
    </row>
    <row r="882" spans="1:39" ht="12.75" customHeight="1" x14ac:dyDescent="0.3">
      <c r="A882" s="71" t="s">
        <v>2686</v>
      </c>
      <c r="B882" s="72" t="s">
        <v>2687</v>
      </c>
      <c r="C882" s="72" t="s">
        <v>137</v>
      </c>
      <c r="D882" s="73" t="str">
        <f t="shared" si="83"/>
        <v>43</v>
      </c>
      <c r="E882" s="73" t="str">
        <f t="shared" si="84"/>
        <v>4301</v>
      </c>
      <c r="F882" s="72" t="s">
        <v>2688</v>
      </c>
      <c r="G882" s="72" t="s">
        <v>2689</v>
      </c>
      <c r="H882" s="72">
        <v>95</v>
      </c>
      <c r="I882" s="72" t="s">
        <v>2744</v>
      </c>
      <c r="J882" s="72" t="s">
        <v>2745</v>
      </c>
      <c r="K882" s="74">
        <v>3</v>
      </c>
      <c r="L882" s="75">
        <v>1</v>
      </c>
      <c r="M882" s="76">
        <v>0</v>
      </c>
      <c r="N882" s="72" t="s">
        <v>2746</v>
      </c>
      <c r="O882" s="72" t="s">
        <v>72</v>
      </c>
      <c r="P882" s="74">
        <v>130000000</v>
      </c>
      <c r="Q882" s="75">
        <v>1</v>
      </c>
      <c r="R882" s="77">
        <v>44197</v>
      </c>
      <c r="S882" s="78">
        <v>12</v>
      </c>
      <c r="T882" s="71" t="s">
        <v>2693</v>
      </c>
      <c r="U882" s="79">
        <v>1</v>
      </c>
      <c r="V882" s="80">
        <v>0</v>
      </c>
      <c r="W882" s="80" t="s">
        <v>2747</v>
      </c>
      <c r="X882" s="81">
        <f t="shared" si="80"/>
        <v>0</v>
      </c>
      <c r="Y882" s="74">
        <v>0</v>
      </c>
      <c r="Z882" s="74">
        <v>130000000</v>
      </c>
      <c r="AA882" s="74">
        <v>130000000</v>
      </c>
      <c r="AB882" s="74">
        <v>0</v>
      </c>
      <c r="AC882" s="74">
        <v>0</v>
      </c>
      <c r="AD882" s="74">
        <v>130000000</v>
      </c>
      <c r="AE882" s="113">
        <v>62166592.5</v>
      </c>
      <c r="AF882" s="81">
        <f t="shared" si="81"/>
        <v>0.47820455769230769</v>
      </c>
      <c r="AG882" s="82"/>
      <c r="AH882" s="82"/>
      <c r="AI882" s="82"/>
      <c r="AJ882" s="83">
        <f t="shared" si="85"/>
        <v>62166592.5</v>
      </c>
      <c r="AK882" s="81">
        <f t="shared" si="82"/>
        <v>0.47820455769230769</v>
      </c>
      <c r="AL882" s="84"/>
      <c r="AM882" s="85"/>
    </row>
    <row r="883" spans="1:39" ht="12.75" customHeight="1" x14ac:dyDescent="0.3">
      <c r="A883" s="71" t="s">
        <v>2686</v>
      </c>
      <c r="B883" s="72" t="s">
        <v>2687</v>
      </c>
      <c r="C883" s="72" t="s">
        <v>137</v>
      </c>
      <c r="D883" s="73" t="str">
        <f t="shared" si="83"/>
        <v>43</v>
      </c>
      <c r="E883" s="73" t="str">
        <f t="shared" si="84"/>
        <v>4301</v>
      </c>
      <c r="F883" s="72" t="s">
        <v>2688</v>
      </c>
      <c r="G883" s="72" t="s">
        <v>2695</v>
      </c>
      <c r="H883" s="72">
        <v>107</v>
      </c>
      <c r="I883" s="72" t="s">
        <v>2748</v>
      </c>
      <c r="J883" s="72" t="s">
        <v>2749</v>
      </c>
      <c r="K883" s="74">
        <v>4</v>
      </c>
      <c r="L883" s="75">
        <v>1</v>
      </c>
      <c r="M883" s="76">
        <v>1</v>
      </c>
      <c r="N883" s="72" t="s">
        <v>2750</v>
      </c>
      <c r="O883" s="72" t="s">
        <v>72</v>
      </c>
      <c r="P883" s="74">
        <v>120000000</v>
      </c>
      <c r="Q883" s="75">
        <v>1</v>
      </c>
      <c r="R883" s="77">
        <v>44197</v>
      </c>
      <c r="S883" s="78">
        <v>12</v>
      </c>
      <c r="T883" s="71" t="s">
        <v>2693</v>
      </c>
      <c r="U883" s="79">
        <v>1</v>
      </c>
      <c r="V883" s="80">
        <v>1</v>
      </c>
      <c r="W883" s="80" t="s">
        <v>2751</v>
      </c>
      <c r="X883" s="81">
        <f t="shared" si="80"/>
        <v>1</v>
      </c>
      <c r="Y883" s="74">
        <v>0</v>
      </c>
      <c r="Z883" s="74">
        <v>120000000</v>
      </c>
      <c r="AA883" s="74">
        <v>120000000</v>
      </c>
      <c r="AB883" s="74">
        <v>0</v>
      </c>
      <c r="AC883" s="74">
        <v>0</v>
      </c>
      <c r="AD883" s="74">
        <v>120000000</v>
      </c>
      <c r="AE883" s="113">
        <v>100000000</v>
      </c>
      <c r="AF883" s="81">
        <f t="shared" si="81"/>
        <v>0.83333333333333337</v>
      </c>
      <c r="AG883" s="82"/>
      <c r="AH883" s="82"/>
      <c r="AI883" s="82"/>
      <c r="AJ883" s="83">
        <f t="shared" si="85"/>
        <v>100000000</v>
      </c>
      <c r="AK883" s="81">
        <f t="shared" si="82"/>
        <v>0.83333333333333337</v>
      </c>
      <c r="AL883" s="84"/>
      <c r="AM883" s="85"/>
    </row>
    <row r="884" spans="1:39" ht="12.75" customHeight="1" x14ac:dyDescent="0.3">
      <c r="A884" s="71" t="s">
        <v>2686</v>
      </c>
      <c r="B884" s="72" t="s">
        <v>2687</v>
      </c>
      <c r="C884" s="72" t="s">
        <v>137</v>
      </c>
      <c r="D884" s="73" t="str">
        <f t="shared" si="83"/>
        <v>43</v>
      </c>
      <c r="E884" s="73" t="str">
        <f t="shared" si="84"/>
        <v>4302</v>
      </c>
      <c r="F884" s="72" t="s">
        <v>2708</v>
      </c>
      <c r="G884" s="72" t="s">
        <v>2752</v>
      </c>
      <c r="H884" s="72">
        <v>108</v>
      </c>
      <c r="I884" s="72" t="s">
        <v>2753</v>
      </c>
      <c r="J884" s="72" t="s">
        <v>2754</v>
      </c>
      <c r="K884" s="74">
        <v>105</v>
      </c>
      <c r="L884" s="75">
        <v>30</v>
      </c>
      <c r="M884" s="76">
        <v>30</v>
      </c>
      <c r="N884" s="72" t="s">
        <v>2755</v>
      </c>
      <c r="O884" s="72" t="s">
        <v>72</v>
      </c>
      <c r="P884" s="74">
        <v>4600000000</v>
      </c>
      <c r="Q884" s="75">
        <v>26</v>
      </c>
      <c r="R884" s="77">
        <v>44197</v>
      </c>
      <c r="S884" s="78">
        <v>12</v>
      </c>
      <c r="T884" s="71" t="s">
        <v>2693</v>
      </c>
      <c r="U884" s="79">
        <v>26</v>
      </c>
      <c r="V884" s="80">
        <v>30</v>
      </c>
      <c r="W884" s="80" t="s">
        <v>2756</v>
      </c>
      <c r="X884" s="81">
        <f t="shared" si="80"/>
        <v>1.1538461538461537</v>
      </c>
      <c r="Y884" s="74">
        <v>0</v>
      </c>
      <c r="Z884" s="74">
        <v>2252997315</v>
      </c>
      <c r="AA884" s="74">
        <v>2252997315</v>
      </c>
      <c r="AB884" s="74">
        <v>0</v>
      </c>
      <c r="AC884" s="74">
        <v>0</v>
      </c>
      <c r="AD884" s="74">
        <v>2252997315</v>
      </c>
      <c r="AE884" s="113">
        <v>2152826058.4000001</v>
      </c>
      <c r="AF884" s="81">
        <f t="shared" si="81"/>
        <v>0.95553867022695504</v>
      </c>
      <c r="AG884" s="82"/>
      <c r="AH884" s="82"/>
      <c r="AI884" s="82"/>
      <c r="AJ884" s="83">
        <f t="shared" si="85"/>
        <v>2152826058.4000001</v>
      </c>
      <c r="AK884" s="81">
        <f t="shared" si="82"/>
        <v>0.95553867022695504</v>
      </c>
      <c r="AL884" s="84"/>
      <c r="AM884" s="85"/>
    </row>
    <row r="885" spans="1:39" ht="12.75" customHeight="1" x14ac:dyDescent="0.3">
      <c r="A885" s="71" t="s">
        <v>2686</v>
      </c>
      <c r="B885" s="72" t="s">
        <v>2687</v>
      </c>
      <c r="C885" s="72" t="s">
        <v>137</v>
      </c>
      <c r="D885" s="73" t="str">
        <f t="shared" si="83"/>
        <v>43</v>
      </c>
      <c r="E885" s="73" t="str">
        <f t="shared" si="84"/>
        <v>4302</v>
      </c>
      <c r="F885" s="72" t="s">
        <v>2757</v>
      </c>
      <c r="G885" s="72" t="s">
        <v>2752</v>
      </c>
      <c r="H885" s="72">
        <v>108</v>
      </c>
      <c r="I885" s="72" t="s">
        <v>2753</v>
      </c>
      <c r="J885" s="72" t="s">
        <v>2754</v>
      </c>
      <c r="K885" s="74">
        <v>105</v>
      </c>
      <c r="L885" s="75">
        <v>30</v>
      </c>
      <c r="M885" s="76">
        <v>30</v>
      </c>
      <c r="N885" s="72" t="s">
        <v>2755</v>
      </c>
      <c r="O885" s="72" t="s">
        <v>72</v>
      </c>
      <c r="P885" s="74">
        <v>2040000000</v>
      </c>
      <c r="Q885" s="75">
        <v>30</v>
      </c>
      <c r="R885" s="77">
        <v>44197</v>
      </c>
      <c r="S885" s="78">
        <v>12</v>
      </c>
      <c r="T885" s="71" t="s">
        <v>2693</v>
      </c>
      <c r="U885" s="79">
        <v>30</v>
      </c>
      <c r="V885" s="80">
        <v>30</v>
      </c>
      <c r="W885" s="80" t="s">
        <v>2756</v>
      </c>
      <c r="X885" s="81">
        <f t="shared" si="80"/>
        <v>1</v>
      </c>
      <c r="Y885" s="74">
        <v>0</v>
      </c>
      <c r="Z885" s="74">
        <v>600000000</v>
      </c>
      <c r="AA885" s="74">
        <v>600000000</v>
      </c>
      <c r="AB885" s="74">
        <v>0</v>
      </c>
      <c r="AC885" s="74">
        <v>0</v>
      </c>
      <c r="AD885" s="74">
        <v>600000000</v>
      </c>
      <c r="AE885" s="113"/>
      <c r="AF885" s="81">
        <f t="shared" si="81"/>
        <v>0</v>
      </c>
      <c r="AG885" s="82"/>
      <c r="AH885" s="82"/>
      <c r="AI885" s="82"/>
      <c r="AJ885" s="83">
        <f t="shared" si="85"/>
        <v>0</v>
      </c>
      <c r="AK885" s="81">
        <f t="shared" si="82"/>
        <v>0</v>
      </c>
      <c r="AL885" s="84"/>
      <c r="AM885" s="85"/>
    </row>
    <row r="886" spans="1:39" ht="12.75" customHeight="1" x14ac:dyDescent="0.3">
      <c r="A886" s="71" t="s">
        <v>2686</v>
      </c>
      <c r="B886" s="72" t="s">
        <v>2687</v>
      </c>
      <c r="C886" s="72" t="s">
        <v>137</v>
      </c>
      <c r="D886" s="73" t="str">
        <f t="shared" si="83"/>
        <v>43</v>
      </c>
      <c r="E886" s="73" t="str">
        <f t="shared" si="84"/>
        <v>4302</v>
      </c>
      <c r="F886" s="72" t="s">
        <v>2708</v>
      </c>
      <c r="G886" s="72" t="s">
        <v>2758</v>
      </c>
      <c r="H886" s="72">
        <v>109</v>
      </c>
      <c r="I886" s="72" t="s">
        <v>2759</v>
      </c>
      <c r="J886" s="72" t="s">
        <v>2760</v>
      </c>
      <c r="K886" s="74">
        <v>1200</v>
      </c>
      <c r="L886" s="75">
        <v>281</v>
      </c>
      <c r="M886" s="76">
        <v>281</v>
      </c>
      <c r="N886" s="72" t="s">
        <v>2761</v>
      </c>
      <c r="O886" s="72" t="s">
        <v>72</v>
      </c>
      <c r="P886" s="74">
        <v>3070000000</v>
      </c>
      <c r="Q886" s="75">
        <v>163</v>
      </c>
      <c r="R886" s="77">
        <v>44197</v>
      </c>
      <c r="S886" s="78">
        <v>12</v>
      </c>
      <c r="T886" s="71" t="s">
        <v>2693</v>
      </c>
      <c r="U886" s="79">
        <v>163</v>
      </c>
      <c r="V886" s="80">
        <v>281</v>
      </c>
      <c r="W886" s="80" t="s">
        <v>2762</v>
      </c>
      <c r="X886" s="81">
        <f t="shared" si="80"/>
        <v>1.7239263803680982</v>
      </c>
      <c r="Y886" s="74">
        <v>0</v>
      </c>
      <c r="Z886" s="74">
        <v>3070000000</v>
      </c>
      <c r="AA886" s="74">
        <v>3070000000</v>
      </c>
      <c r="AB886" s="74">
        <v>0</v>
      </c>
      <c r="AC886" s="74">
        <v>0</v>
      </c>
      <c r="AD886" s="74">
        <v>3070000000</v>
      </c>
      <c r="AE886" s="113">
        <v>2782378520</v>
      </c>
      <c r="AF886" s="81">
        <f t="shared" si="81"/>
        <v>0.90631222149837132</v>
      </c>
      <c r="AG886" s="82"/>
      <c r="AH886" s="82"/>
      <c r="AI886" s="82"/>
      <c r="AJ886" s="83">
        <f t="shared" si="85"/>
        <v>2782378520</v>
      </c>
      <c r="AK886" s="81">
        <f t="shared" si="82"/>
        <v>0.90631222149837132</v>
      </c>
      <c r="AL886" s="84"/>
      <c r="AM886" s="85"/>
    </row>
    <row r="887" spans="1:39" ht="12.75" customHeight="1" x14ac:dyDescent="0.3">
      <c r="A887" s="71" t="s">
        <v>2686</v>
      </c>
      <c r="B887" s="72" t="s">
        <v>2687</v>
      </c>
      <c r="C887" s="72" t="s">
        <v>137</v>
      </c>
      <c r="D887" s="73" t="str">
        <f t="shared" si="83"/>
        <v>43</v>
      </c>
      <c r="E887" s="73" t="str">
        <f t="shared" si="84"/>
        <v>4302</v>
      </c>
      <c r="F887" s="72" t="s">
        <v>2708</v>
      </c>
      <c r="G887" s="72" t="s">
        <v>2709</v>
      </c>
      <c r="H887" s="72">
        <v>110</v>
      </c>
      <c r="I887" s="72" t="s">
        <v>2763</v>
      </c>
      <c r="J887" s="72" t="s">
        <v>2764</v>
      </c>
      <c r="K887" s="74">
        <v>3</v>
      </c>
      <c r="L887" s="75">
        <v>1</v>
      </c>
      <c r="M887" s="76">
        <v>1</v>
      </c>
      <c r="N887" s="72" t="s">
        <v>2765</v>
      </c>
      <c r="O887" s="72" t="s">
        <v>72</v>
      </c>
      <c r="P887" s="74">
        <v>3748720891</v>
      </c>
      <c r="Q887" s="75">
        <v>1</v>
      </c>
      <c r="R887" s="77">
        <v>44197</v>
      </c>
      <c r="S887" s="78">
        <v>12</v>
      </c>
      <c r="T887" s="71" t="s">
        <v>2693</v>
      </c>
      <c r="U887" s="79">
        <v>1</v>
      </c>
      <c r="V887" s="80">
        <v>1</v>
      </c>
      <c r="W887" s="102" t="s">
        <v>2766</v>
      </c>
      <c r="X887" s="81">
        <f t="shared" si="80"/>
        <v>1</v>
      </c>
      <c r="Y887" s="74">
        <v>0</v>
      </c>
      <c r="Z887" s="74">
        <v>2460000000</v>
      </c>
      <c r="AA887" s="74">
        <v>2460000000</v>
      </c>
      <c r="AB887" s="74">
        <v>0</v>
      </c>
      <c r="AC887" s="74">
        <v>0</v>
      </c>
      <c r="AD887" s="74">
        <v>2460000000</v>
      </c>
      <c r="AE887" s="113">
        <v>1183396622.1500001</v>
      </c>
      <c r="AF887" s="81">
        <f t="shared" si="81"/>
        <v>0.48105553745934965</v>
      </c>
      <c r="AG887" s="82"/>
      <c r="AH887" s="82"/>
      <c r="AI887" s="82"/>
      <c r="AJ887" s="83">
        <f t="shared" si="85"/>
        <v>1183396622.1500001</v>
      </c>
      <c r="AK887" s="81">
        <f t="shared" si="82"/>
        <v>0.48105553745934965</v>
      </c>
      <c r="AL887" s="84"/>
      <c r="AM887" s="85"/>
    </row>
    <row r="888" spans="1:39" ht="12.75" customHeight="1" x14ac:dyDescent="0.3">
      <c r="A888" s="71" t="s">
        <v>2686</v>
      </c>
      <c r="B888" s="72" t="s">
        <v>2687</v>
      </c>
      <c r="C888" s="72" t="s">
        <v>137</v>
      </c>
      <c r="D888" s="73" t="str">
        <f t="shared" si="83"/>
        <v>43</v>
      </c>
      <c r="E888" s="73" t="str">
        <f t="shared" si="84"/>
        <v>4301</v>
      </c>
      <c r="F888" s="72" t="s">
        <v>2688</v>
      </c>
      <c r="G888" s="72" t="s">
        <v>2695</v>
      </c>
      <c r="H888" s="72">
        <v>111</v>
      </c>
      <c r="I888" s="72" t="s">
        <v>2767</v>
      </c>
      <c r="J888" s="72" t="s">
        <v>2768</v>
      </c>
      <c r="K888" s="74">
        <v>600</v>
      </c>
      <c r="L888" s="75">
        <v>165</v>
      </c>
      <c r="M888" s="76">
        <v>165</v>
      </c>
      <c r="N888" s="72" t="s">
        <v>2769</v>
      </c>
      <c r="O888" s="72" t="s">
        <v>72</v>
      </c>
      <c r="P888" s="74">
        <v>5800000000</v>
      </c>
      <c r="Q888" s="75">
        <v>150</v>
      </c>
      <c r="R888" s="77">
        <v>44197</v>
      </c>
      <c r="S888" s="78">
        <v>12</v>
      </c>
      <c r="T888" s="71" t="s">
        <v>2693</v>
      </c>
      <c r="U888" s="79">
        <v>150</v>
      </c>
      <c r="V888" s="80">
        <v>165</v>
      </c>
      <c r="W888" s="80" t="s">
        <v>2770</v>
      </c>
      <c r="X888" s="81">
        <f t="shared" si="80"/>
        <v>1.1000000000000001</v>
      </c>
      <c r="Y888" s="74">
        <v>0</v>
      </c>
      <c r="Z888" s="74">
        <v>5800000000</v>
      </c>
      <c r="AA888" s="74">
        <v>5800000000</v>
      </c>
      <c r="AB888" s="74">
        <v>0</v>
      </c>
      <c r="AC888" s="74">
        <v>0</v>
      </c>
      <c r="AD888" s="74">
        <v>5800000000</v>
      </c>
      <c r="AE888" s="113">
        <v>4488347344</v>
      </c>
      <c r="AF888" s="81">
        <f t="shared" si="81"/>
        <v>0.77385299034482757</v>
      </c>
      <c r="AG888" s="82"/>
      <c r="AH888" s="82"/>
      <c r="AI888" s="82"/>
      <c r="AJ888" s="83">
        <f t="shared" si="85"/>
        <v>4488347344</v>
      </c>
      <c r="AK888" s="81">
        <f t="shared" si="82"/>
        <v>0.77385299034482757</v>
      </c>
      <c r="AL888" s="84"/>
      <c r="AM888" s="85"/>
    </row>
    <row r="889" spans="1:39" ht="12.75" customHeight="1" x14ac:dyDescent="0.3">
      <c r="A889" s="71" t="s">
        <v>2686</v>
      </c>
      <c r="B889" s="72" t="s">
        <v>2687</v>
      </c>
      <c r="C889" s="72" t="s">
        <v>137</v>
      </c>
      <c r="D889" s="73" t="str">
        <f t="shared" si="83"/>
        <v>43</v>
      </c>
      <c r="E889" s="73" t="str">
        <f t="shared" si="84"/>
        <v>4301</v>
      </c>
      <c r="F889" s="72" t="s">
        <v>2688</v>
      </c>
      <c r="G889" s="72" t="s">
        <v>2695</v>
      </c>
      <c r="H889" s="72">
        <v>118</v>
      </c>
      <c r="I889" s="72" t="s">
        <v>2771</v>
      </c>
      <c r="J889" s="72" t="s">
        <v>2772</v>
      </c>
      <c r="K889" s="74">
        <v>370</v>
      </c>
      <c r="L889" s="75">
        <v>300</v>
      </c>
      <c r="M889" s="76">
        <v>444</v>
      </c>
      <c r="N889" s="72" t="s">
        <v>2773</v>
      </c>
      <c r="O889" s="72" t="s">
        <v>72</v>
      </c>
      <c r="P889" s="74">
        <v>12040948451</v>
      </c>
      <c r="Q889" s="75">
        <v>300</v>
      </c>
      <c r="R889" s="77">
        <v>44197</v>
      </c>
      <c r="S889" s="78">
        <v>12</v>
      </c>
      <c r="T889" s="71" t="s">
        <v>2693</v>
      </c>
      <c r="U889" s="79">
        <v>300</v>
      </c>
      <c r="V889" s="80">
        <v>444</v>
      </c>
      <c r="W889" s="80" t="s">
        <v>2774</v>
      </c>
      <c r="X889" s="81">
        <f t="shared" si="80"/>
        <v>1.48</v>
      </c>
      <c r="Y889" s="74">
        <v>0</v>
      </c>
      <c r="Z889" s="74">
        <v>12040948451</v>
      </c>
      <c r="AA889" s="74">
        <v>12040948451</v>
      </c>
      <c r="AB889" s="74">
        <v>0</v>
      </c>
      <c r="AC889" s="74">
        <v>0</v>
      </c>
      <c r="AD889" s="74">
        <v>12040948451</v>
      </c>
      <c r="AE889" s="113">
        <v>11252020870</v>
      </c>
      <c r="AF889" s="81">
        <f t="shared" si="81"/>
        <v>0.93447961477366182</v>
      </c>
      <c r="AG889" s="82"/>
      <c r="AH889" s="82"/>
      <c r="AI889" s="82"/>
      <c r="AJ889" s="83">
        <f t="shared" si="85"/>
        <v>11252020870</v>
      </c>
      <c r="AK889" s="81">
        <f t="shared" si="82"/>
        <v>0.93447961477366182</v>
      </c>
      <c r="AL889" s="84"/>
      <c r="AM889" s="85"/>
    </row>
    <row r="890" spans="1:39" ht="12.75" customHeight="1" x14ac:dyDescent="0.3">
      <c r="A890" s="71" t="s">
        <v>2686</v>
      </c>
      <c r="B890" s="72" t="s">
        <v>2687</v>
      </c>
      <c r="C890" s="72" t="s">
        <v>137</v>
      </c>
      <c r="D890" s="73" t="str">
        <f t="shared" si="83"/>
        <v>43</v>
      </c>
      <c r="E890" s="73" t="str">
        <f t="shared" si="84"/>
        <v>4301</v>
      </c>
      <c r="F890" s="72" t="s">
        <v>2688</v>
      </c>
      <c r="G890" s="72" t="s">
        <v>2689</v>
      </c>
      <c r="H890" s="72">
        <v>119</v>
      </c>
      <c r="I890" s="72" t="s">
        <v>2775</v>
      </c>
      <c r="J890" s="72" t="s">
        <v>2776</v>
      </c>
      <c r="K890" s="74">
        <v>3</v>
      </c>
      <c r="L890" s="75">
        <v>1</v>
      </c>
      <c r="M890" s="76">
        <v>1</v>
      </c>
      <c r="N890" s="72" t="s">
        <v>2777</v>
      </c>
      <c r="O890" s="72" t="s">
        <v>72</v>
      </c>
      <c r="P890" s="74">
        <v>350000000</v>
      </c>
      <c r="Q890" s="75">
        <v>1</v>
      </c>
      <c r="R890" s="77">
        <v>44197</v>
      </c>
      <c r="S890" s="78">
        <v>12</v>
      </c>
      <c r="T890" s="71" t="s">
        <v>2693</v>
      </c>
      <c r="U890" s="79">
        <v>1</v>
      </c>
      <c r="V890" s="80">
        <v>1</v>
      </c>
      <c r="W890" s="80" t="s">
        <v>2778</v>
      </c>
      <c r="X890" s="81">
        <f t="shared" si="80"/>
        <v>1</v>
      </c>
      <c r="Y890" s="170">
        <v>505511500</v>
      </c>
      <c r="Z890" s="74">
        <v>855511500</v>
      </c>
      <c r="AA890" s="74">
        <v>350000000</v>
      </c>
      <c r="AB890" s="74">
        <v>0</v>
      </c>
      <c r="AC890" s="74">
        <v>0</v>
      </c>
      <c r="AD890" s="74">
        <v>350000000</v>
      </c>
      <c r="AE890" s="113">
        <v>267054007.44999999</v>
      </c>
      <c r="AF890" s="81">
        <f t="shared" si="81"/>
        <v>0.76301144985714286</v>
      </c>
      <c r="AG890" s="82"/>
      <c r="AH890" s="82"/>
      <c r="AI890" s="82"/>
      <c r="AJ890" s="83">
        <f t="shared" si="85"/>
        <v>267054007.44999999</v>
      </c>
      <c r="AK890" s="81">
        <f t="shared" si="82"/>
        <v>0.76301144985714286</v>
      </c>
      <c r="AL890" s="84"/>
      <c r="AM890" s="85"/>
    </row>
    <row r="891" spans="1:39" ht="12.75" customHeight="1" x14ac:dyDescent="0.3">
      <c r="A891" s="71" t="s">
        <v>2686</v>
      </c>
      <c r="B891" s="72" t="s">
        <v>2687</v>
      </c>
      <c r="C891" s="72" t="s">
        <v>137</v>
      </c>
      <c r="D891" s="73" t="str">
        <f t="shared" si="83"/>
        <v>43</v>
      </c>
      <c r="E891" s="73" t="str">
        <f t="shared" si="84"/>
        <v>4301</v>
      </c>
      <c r="F891" s="72" t="s">
        <v>2688</v>
      </c>
      <c r="G891" s="72" t="s">
        <v>2695</v>
      </c>
      <c r="H891" s="72">
        <v>131</v>
      </c>
      <c r="I891" s="72" t="s">
        <v>2779</v>
      </c>
      <c r="J891" s="72" t="s">
        <v>2780</v>
      </c>
      <c r="K891" s="74">
        <v>12000</v>
      </c>
      <c r="L891" s="75">
        <v>4100</v>
      </c>
      <c r="M891" s="76">
        <v>4100</v>
      </c>
      <c r="N891" s="72" t="s">
        <v>2781</v>
      </c>
      <c r="O891" s="72" t="s">
        <v>72</v>
      </c>
      <c r="P891" s="74">
        <v>180000000</v>
      </c>
      <c r="Q891" s="75">
        <v>3000</v>
      </c>
      <c r="R891" s="77">
        <v>44197</v>
      </c>
      <c r="S891" s="78">
        <v>12</v>
      </c>
      <c r="T891" s="71" t="s">
        <v>2693</v>
      </c>
      <c r="U891" s="79">
        <v>3000</v>
      </c>
      <c r="V891" s="80">
        <v>4100</v>
      </c>
      <c r="W891" s="80" t="s">
        <v>2782</v>
      </c>
      <c r="X891" s="81">
        <f t="shared" si="80"/>
        <v>1.3666666666666667</v>
      </c>
      <c r="Y891" s="74">
        <v>0</v>
      </c>
      <c r="Z891" s="74">
        <v>180000000</v>
      </c>
      <c r="AA891" s="74">
        <v>180000000</v>
      </c>
      <c r="AB891" s="74">
        <v>0</v>
      </c>
      <c r="AC891" s="74">
        <v>0</v>
      </c>
      <c r="AD891" s="74">
        <v>180000000</v>
      </c>
      <c r="AE891" s="113">
        <v>179381827.5</v>
      </c>
      <c r="AF891" s="81">
        <f t="shared" si="81"/>
        <v>0.99656570833333336</v>
      </c>
      <c r="AG891" s="82"/>
      <c r="AH891" s="82"/>
      <c r="AI891" s="82"/>
      <c r="AJ891" s="83">
        <f t="shared" si="85"/>
        <v>179381827.5</v>
      </c>
      <c r="AK891" s="81">
        <f t="shared" si="82"/>
        <v>0.99656570833333336</v>
      </c>
      <c r="AL891" s="84"/>
      <c r="AM891" s="85"/>
    </row>
    <row r="892" spans="1:39" ht="12.75" customHeight="1" x14ac:dyDescent="0.3">
      <c r="A892" s="71" t="s">
        <v>2686</v>
      </c>
      <c r="B892" s="72" t="s">
        <v>2687</v>
      </c>
      <c r="C892" s="72" t="s">
        <v>137</v>
      </c>
      <c r="D892" s="73" t="str">
        <f t="shared" si="83"/>
        <v>43</v>
      </c>
      <c r="E892" s="73" t="str">
        <f t="shared" si="84"/>
        <v>4301</v>
      </c>
      <c r="F892" s="72" t="s">
        <v>2688</v>
      </c>
      <c r="G892" s="72" t="s">
        <v>2695</v>
      </c>
      <c r="H892" s="72">
        <v>146</v>
      </c>
      <c r="I892" s="72" t="s">
        <v>2783</v>
      </c>
      <c r="J892" s="72" t="s">
        <v>2784</v>
      </c>
      <c r="K892" s="74">
        <v>1</v>
      </c>
      <c r="L892" s="75">
        <v>1</v>
      </c>
      <c r="M892" s="76">
        <v>1</v>
      </c>
      <c r="N892" s="72" t="s">
        <v>2785</v>
      </c>
      <c r="O892" s="72" t="s">
        <v>72</v>
      </c>
      <c r="P892" s="74">
        <v>30000000</v>
      </c>
      <c r="Q892" s="75">
        <v>1</v>
      </c>
      <c r="R892" s="77">
        <v>44197</v>
      </c>
      <c r="S892" s="78">
        <v>12</v>
      </c>
      <c r="T892" s="71" t="s">
        <v>2693</v>
      </c>
      <c r="U892" s="79">
        <v>1</v>
      </c>
      <c r="V892" s="80">
        <v>1</v>
      </c>
      <c r="W892" s="80" t="s">
        <v>2786</v>
      </c>
      <c r="X892" s="81">
        <f t="shared" si="80"/>
        <v>1</v>
      </c>
      <c r="Y892" s="74">
        <v>0</v>
      </c>
      <c r="Z892" s="74">
        <v>30000000</v>
      </c>
      <c r="AA892" s="74">
        <v>30000000</v>
      </c>
      <c r="AB892" s="74">
        <v>0</v>
      </c>
      <c r="AC892" s="74">
        <v>0</v>
      </c>
      <c r="AD892" s="74">
        <v>30000000</v>
      </c>
      <c r="AE892" s="113">
        <v>23428058.199999999</v>
      </c>
      <c r="AF892" s="81">
        <f t="shared" si="81"/>
        <v>0.78093527333333335</v>
      </c>
      <c r="AG892" s="82"/>
      <c r="AH892" s="82"/>
      <c r="AI892" s="82"/>
      <c r="AJ892" s="83">
        <f t="shared" si="85"/>
        <v>23428058.199999999</v>
      </c>
      <c r="AK892" s="81">
        <f t="shared" si="82"/>
        <v>0.78093527333333335</v>
      </c>
      <c r="AL892" s="84"/>
      <c r="AM892" s="85"/>
    </row>
    <row r="893" spans="1:39" ht="12.75" customHeight="1" x14ac:dyDescent="0.3">
      <c r="A893" s="71" t="s">
        <v>2686</v>
      </c>
      <c r="B893" s="72" t="s">
        <v>2687</v>
      </c>
      <c r="C893" s="72" t="s">
        <v>137</v>
      </c>
      <c r="D893" s="73" t="str">
        <f t="shared" si="83"/>
        <v>43</v>
      </c>
      <c r="E893" s="73" t="str">
        <f t="shared" si="84"/>
        <v>4301</v>
      </c>
      <c r="F893" s="72" t="s">
        <v>2688</v>
      </c>
      <c r="G893" s="72" t="s">
        <v>2689</v>
      </c>
      <c r="H893" s="72">
        <v>147</v>
      </c>
      <c r="I893" s="72" t="s">
        <v>2787</v>
      </c>
      <c r="J893" s="72" t="s">
        <v>2788</v>
      </c>
      <c r="K893" s="74">
        <v>50</v>
      </c>
      <c r="L893" s="75">
        <v>15</v>
      </c>
      <c r="M893" s="76">
        <v>15</v>
      </c>
      <c r="N893" s="72" t="s">
        <v>2789</v>
      </c>
      <c r="O893" s="72" t="s">
        <v>72</v>
      </c>
      <c r="P893" s="74">
        <v>80000000</v>
      </c>
      <c r="Q893" s="75">
        <v>15</v>
      </c>
      <c r="R893" s="77">
        <v>44197</v>
      </c>
      <c r="S893" s="78">
        <v>12</v>
      </c>
      <c r="T893" s="71" t="s">
        <v>2693</v>
      </c>
      <c r="U893" s="79">
        <v>15</v>
      </c>
      <c r="V893" s="80">
        <v>15</v>
      </c>
      <c r="W893" s="102" t="s">
        <v>2790</v>
      </c>
      <c r="X893" s="81">
        <f t="shared" si="80"/>
        <v>1</v>
      </c>
      <c r="Y893" s="74">
        <v>0</v>
      </c>
      <c r="Z893" s="74">
        <v>80000000</v>
      </c>
      <c r="AA893" s="74">
        <v>80000000</v>
      </c>
      <c r="AB893" s="74">
        <v>0</v>
      </c>
      <c r="AC893" s="74">
        <v>0</v>
      </c>
      <c r="AD893" s="74">
        <v>80000000</v>
      </c>
      <c r="AE893" s="113">
        <v>113702740.3</v>
      </c>
      <c r="AF893" s="81">
        <f t="shared" si="81"/>
        <v>1.4212842537499999</v>
      </c>
      <c r="AG893" s="82"/>
      <c r="AH893" s="82"/>
      <c r="AI893" s="82"/>
      <c r="AJ893" s="83">
        <f t="shared" si="85"/>
        <v>113702740.3</v>
      </c>
      <c r="AK893" s="81">
        <f t="shared" si="82"/>
        <v>1.4212842537499999</v>
      </c>
      <c r="AL893" s="84"/>
      <c r="AM893" s="85"/>
    </row>
    <row r="894" spans="1:39" ht="12.75" customHeight="1" x14ac:dyDescent="0.3">
      <c r="A894" s="71" t="s">
        <v>2686</v>
      </c>
      <c r="B894" s="72" t="s">
        <v>2687</v>
      </c>
      <c r="C894" s="72" t="s">
        <v>137</v>
      </c>
      <c r="D894" s="73" t="str">
        <f t="shared" si="83"/>
        <v>43</v>
      </c>
      <c r="E894" s="73" t="str">
        <f t="shared" si="84"/>
        <v>4301</v>
      </c>
      <c r="F894" s="72" t="s">
        <v>2791</v>
      </c>
      <c r="G894" s="72" t="s">
        <v>2792</v>
      </c>
      <c r="H894" s="72">
        <v>147</v>
      </c>
      <c r="I894" s="72" t="s">
        <v>2787</v>
      </c>
      <c r="J894" s="72" t="s">
        <v>2788</v>
      </c>
      <c r="K894" s="74">
        <v>50</v>
      </c>
      <c r="L894" s="75">
        <v>15</v>
      </c>
      <c r="M894" s="76">
        <v>15</v>
      </c>
      <c r="N894" s="72" t="s">
        <v>2789</v>
      </c>
      <c r="O894" s="72" t="s">
        <v>72</v>
      </c>
      <c r="P894" s="74">
        <v>120000000</v>
      </c>
      <c r="Q894" s="75">
        <v>15</v>
      </c>
      <c r="R894" s="77">
        <v>44197</v>
      </c>
      <c r="S894" s="78">
        <v>12</v>
      </c>
      <c r="T894" s="71" t="s">
        <v>2693</v>
      </c>
      <c r="U894" s="79">
        <v>15</v>
      </c>
      <c r="V894" s="80">
        <v>15</v>
      </c>
      <c r="W894" s="102" t="s">
        <v>2790</v>
      </c>
      <c r="X894" s="81">
        <f t="shared" si="80"/>
        <v>1</v>
      </c>
      <c r="Y894" s="74">
        <v>0</v>
      </c>
      <c r="Z894" s="74">
        <v>100000000</v>
      </c>
      <c r="AA894" s="74">
        <v>100000000</v>
      </c>
      <c r="AB894" s="74">
        <v>0</v>
      </c>
      <c r="AC894" s="74">
        <v>0</v>
      </c>
      <c r="AD894" s="74">
        <v>100000000</v>
      </c>
      <c r="AE894" s="113"/>
      <c r="AF894" s="81">
        <f t="shared" si="81"/>
        <v>0</v>
      </c>
      <c r="AG894" s="82"/>
      <c r="AH894" s="82"/>
      <c r="AI894" s="82"/>
      <c r="AJ894" s="83">
        <f t="shared" si="85"/>
        <v>0</v>
      </c>
      <c r="AK894" s="81">
        <f t="shared" si="82"/>
        <v>0</v>
      </c>
      <c r="AL894" s="84"/>
      <c r="AM894" s="85"/>
    </row>
    <row r="895" spans="1:39" ht="12.75" customHeight="1" x14ac:dyDescent="0.3">
      <c r="A895" s="71" t="s">
        <v>2686</v>
      </c>
      <c r="B895" s="72" t="s">
        <v>2687</v>
      </c>
      <c r="C895" s="72" t="s">
        <v>137</v>
      </c>
      <c r="D895" s="73" t="str">
        <f t="shared" si="83"/>
        <v>43</v>
      </c>
      <c r="E895" s="73" t="str">
        <f t="shared" si="84"/>
        <v>4301</v>
      </c>
      <c r="F895" s="72" t="s">
        <v>2688</v>
      </c>
      <c r="G895" s="72" t="s">
        <v>2689</v>
      </c>
      <c r="H895" s="72">
        <v>158</v>
      </c>
      <c r="I895" s="72" t="s">
        <v>2793</v>
      </c>
      <c r="J895" s="72" t="s">
        <v>2794</v>
      </c>
      <c r="K895" s="74">
        <v>40</v>
      </c>
      <c r="L895" s="75">
        <v>12</v>
      </c>
      <c r="M895" s="76">
        <v>14</v>
      </c>
      <c r="N895" s="72" t="s">
        <v>2795</v>
      </c>
      <c r="O895" s="72" t="s">
        <v>72</v>
      </c>
      <c r="P895" s="74">
        <v>87000000</v>
      </c>
      <c r="Q895" s="75">
        <v>10</v>
      </c>
      <c r="R895" s="77">
        <v>44197</v>
      </c>
      <c r="S895" s="78">
        <v>12</v>
      </c>
      <c r="T895" s="71" t="s">
        <v>2693</v>
      </c>
      <c r="U895" s="79">
        <v>10</v>
      </c>
      <c r="V895" s="80">
        <v>14</v>
      </c>
      <c r="W895" s="102" t="s">
        <v>2796</v>
      </c>
      <c r="X895" s="81">
        <f t="shared" si="80"/>
        <v>1.4</v>
      </c>
      <c r="Y895" s="74">
        <v>0</v>
      </c>
      <c r="Z895" s="74">
        <v>80000000</v>
      </c>
      <c r="AA895" s="74">
        <v>80000000</v>
      </c>
      <c r="AB895" s="74">
        <v>0</v>
      </c>
      <c r="AC895" s="74">
        <v>0</v>
      </c>
      <c r="AD895" s="74">
        <v>80000000</v>
      </c>
      <c r="AE895" s="113">
        <v>48651409</v>
      </c>
      <c r="AF895" s="81">
        <f t="shared" si="81"/>
        <v>0.60814261250000001</v>
      </c>
      <c r="AG895" s="82"/>
      <c r="AH895" s="82"/>
      <c r="AI895" s="82"/>
      <c r="AJ895" s="83">
        <f t="shared" si="85"/>
        <v>48651409</v>
      </c>
      <c r="AK895" s="81">
        <f t="shared" si="82"/>
        <v>0.60814261250000001</v>
      </c>
      <c r="AL895" s="84"/>
      <c r="AM895" s="85"/>
    </row>
    <row r="896" spans="1:39" ht="12.75" customHeight="1" x14ac:dyDescent="0.3">
      <c r="A896" s="71" t="s">
        <v>2686</v>
      </c>
      <c r="B896" s="72" t="s">
        <v>2687</v>
      </c>
      <c r="C896" s="72" t="s">
        <v>137</v>
      </c>
      <c r="D896" s="73" t="str">
        <f t="shared" si="83"/>
        <v>43</v>
      </c>
      <c r="E896" s="73" t="str">
        <f t="shared" si="84"/>
        <v>4301</v>
      </c>
      <c r="F896" s="72" t="s">
        <v>2688</v>
      </c>
      <c r="G896" s="72" t="s">
        <v>2689</v>
      </c>
      <c r="H896" s="72">
        <v>167</v>
      </c>
      <c r="I896" s="72" t="s">
        <v>2797</v>
      </c>
      <c r="J896" s="72" t="s">
        <v>2798</v>
      </c>
      <c r="K896" s="74">
        <v>13</v>
      </c>
      <c r="L896" s="75">
        <v>13</v>
      </c>
      <c r="M896" s="76">
        <v>17</v>
      </c>
      <c r="N896" s="72" t="s">
        <v>2799</v>
      </c>
      <c r="O896" s="72" t="s">
        <v>72</v>
      </c>
      <c r="P896" s="74">
        <v>113670000</v>
      </c>
      <c r="Q896" s="75">
        <v>13</v>
      </c>
      <c r="R896" s="77">
        <v>44197</v>
      </c>
      <c r="S896" s="78">
        <v>12</v>
      </c>
      <c r="T896" s="71" t="s">
        <v>2693</v>
      </c>
      <c r="U896" s="79">
        <v>13</v>
      </c>
      <c r="V896" s="80">
        <v>17</v>
      </c>
      <c r="W896" s="102" t="s">
        <v>2800</v>
      </c>
      <c r="X896" s="81">
        <f t="shared" si="80"/>
        <v>1.3076923076923077</v>
      </c>
      <c r="Y896" s="74">
        <v>0</v>
      </c>
      <c r="Z896" s="74">
        <v>93170000</v>
      </c>
      <c r="AA896" s="74">
        <v>93170000</v>
      </c>
      <c r="AB896" s="74">
        <v>0</v>
      </c>
      <c r="AC896" s="74">
        <v>0</v>
      </c>
      <c r="AD896" s="74">
        <v>93170000</v>
      </c>
      <c r="AE896" s="113">
        <v>36379793</v>
      </c>
      <c r="AF896" s="81">
        <f t="shared" si="81"/>
        <v>0.39046681335193734</v>
      </c>
      <c r="AG896" s="82"/>
      <c r="AH896" s="82"/>
      <c r="AI896" s="82"/>
      <c r="AJ896" s="83">
        <f t="shared" si="85"/>
        <v>36379793</v>
      </c>
      <c r="AK896" s="81">
        <f t="shared" si="82"/>
        <v>0.39046681335193734</v>
      </c>
      <c r="AL896" s="84"/>
      <c r="AM896" s="85"/>
    </row>
    <row r="897" spans="1:39" ht="12.75" customHeight="1" x14ac:dyDescent="0.3">
      <c r="A897" s="71" t="s">
        <v>2801</v>
      </c>
      <c r="B897" s="72" t="s">
        <v>2802</v>
      </c>
      <c r="C897" s="72" t="s">
        <v>137</v>
      </c>
      <c r="D897" s="73" t="str">
        <f t="shared" si="83"/>
        <v>36</v>
      </c>
      <c r="E897" s="73" t="str">
        <f t="shared" si="84"/>
        <v>3603</v>
      </c>
      <c r="F897" s="72" t="s">
        <v>2803</v>
      </c>
      <c r="G897" s="72" t="s">
        <v>2804</v>
      </c>
      <c r="H897" s="72">
        <v>13</v>
      </c>
      <c r="I897" s="72" t="s">
        <v>2805</v>
      </c>
      <c r="J897" s="72" t="s">
        <v>2806</v>
      </c>
      <c r="K897" s="74">
        <v>7000</v>
      </c>
      <c r="L897" s="75">
        <v>1900</v>
      </c>
      <c r="M897" s="76">
        <v>2021</v>
      </c>
      <c r="N897" s="72" t="s">
        <v>2807</v>
      </c>
      <c r="O897" s="72" t="s">
        <v>703</v>
      </c>
      <c r="P897" s="74">
        <v>20000000</v>
      </c>
      <c r="Q897" s="75">
        <v>3</v>
      </c>
      <c r="R897" s="77">
        <v>44197</v>
      </c>
      <c r="S897" s="78">
        <v>12</v>
      </c>
      <c r="T897" s="71" t="s">
        <v>2808</v>
      </c>
      <c r="U897" s="79">
        <v>3</v>
      </c>
      <c r="V897" s="80">
        <v>3</v>
      </c>
      <c r="W897" s="80" t="s">
        <v>2809</v>
      </c>
      <c r="X897" s="81">
        <f t="shared" si="80"/>
        <v>1</v>
      </c>
      <c r="Y897" s="74">
        <v>0</v>
      </c>
      <c r="Z897" s="74">
        <v>0</v>
      </c>
      <c r="AA897" s="74">
        <v>0</v>
      </c>
      <c r="AB897" s="74">
        <v>20000000</v>
      </c>
      <c r="AC897" s="74">
        <v>0</v>
      </c>
      <c r="AD897" s="74">
        <v>20000000</v>
      </c>
      <c r="AE897" s="113"/>
      <c r="AF897" s="81"/>
      <c r="AG897" s="82">
        <v>20000000</v>
      </c>
      <c r="AH897" s="82"/>
      <c r="AI897" s="82"/>
      <c r="AJ897" s="83">
        <f t="shared" si="85"/>
        <v>20000000</v>
      </c>
      <c r="AK897" s="81">
        <f t="shared" si="82"/>
        <v>1</v>
      </c>
      <c r="AL897" s="84"/>
      <c r="AM897" s="85"/>
    </row>
    <row r="898" spans="1:39" ht="12.75" customHeight="1" x14ac:dyDescent="0.3">
      <c r="A898" s="71" t="s">
        <v>2801</v>
      </c>
      <c r="B898" s="72" t="s">
        <v>2802</v>
      </c>
      <c r="C898" s="72" t="s">
        <v>137</v>
      </c>
      <c r="D898" s="73" t="str">
        <f t="shared" si="83"/>
        <v>36</v>
      </c>
      <c r="E898" s="73" t="str">
        <f t="shared" si="84"/>
        <v>3603</v>
      </c>
      <c r="F898" s="72" t="s">
        <v>2803</v>
      </c>
      <c r="G898" s="72" t="s">
        <v>2804</v>
      </c>
      <c r="H898" s="72">
        <v>13</v>
      </c>
      <c r="I898" s="72" t="s">
        <v>2805</v>
      </c>
      <c r="J898" s="72" t="s">
        <v>2806</v>
      </c>
      <c r="K898" s="74">
        <v>7000</v>
      </c>
      <c r="L898" s="75">
        <v>1900</v>
      </c>
      <c r="M898" s="76">
        <v>2021</v>
      </c>
      <c r="N898" s="72" t="s">
        <v>2810</v>
      </c>
      <c r="O898" s="72" t="s">
        <v>703</v>
      </c>
      <c r="P898" s="74">
        <v>38200000</v>
      </c>
      <c r="Q898" s="75">
        <v>42</v>
      </c>
      <c r="R898" s="77">
        <v>44197</v>
      </c>
      <c r="S898" s="78">
        <v>12</v>
      </c>
      <c r="T898" s="71" t="s">
        <v>2808</v>
      </c>
      <c r="U898" s="79">
        <v>42</v>
      </c>
      <c r="V898" s="80">
        <v>35</v>
      </c>
      <c r="W898" s="80" t="s">
        <v>2811</v>
      </c>
      <c r="X898" s="81">
        <f t="shared" si="80"/>
        <v>0.83333333333333337</v>
      </c>
      <c r="Y898" s="74">
        <v>0</v>
      </c>
      <c r="Z898" s="74">
        <v>0</v>
      </c>
      <c r="AA898" s="74">
        <v>0</v>
      </c>
      <c r="AB898" s="74">
        <v>38200000</v>
      </c>
      <c r="AC898" s="74">
        <v>0</v>
      </c>
      <c r="AD898" s="74">
        <v>38200000</v>
      </c>
      <c r="AE898" s="113"/>
      <c r="AF898" s="81"/>
      <c r="AG898" s="82">
        <v>32678614</v>
      </c>
      <c r="AH898" s="82"/>
      <c r="AI898" s="82"/>
      <c r="AJ898" s="83">
        <f t="shared" si="85"/>
        <v>32678614</v>
      </c>
      <c r="AK898" s="81">
        <f t="shared" si="82"/>
        <v>0.85546109947643978</v>
      </c>
      <c r="AL898" s="84"/>
      <c r="AM898" s="85"/>
    </row>
    <row r="899" spans="1:39" ht="12.75" customHeight="1" x14ac:dyDescent="0.3">
      <c r="A899" s="71" t="s">
        <v>2801</v>
      </c>
      <c r="B899" s="72" t="s">
        <v>2802</v>
      </c>
      <c r="C899" s="72" t="s">
        <v>137</v>
      </c>
      <c r="D899" s="73" t="str">
        <f t="shared" si="83"/>
        <v>36</v>
      </c>
      <c r="E899" s="73" t="str">
        <f t="shared" si="84"/>
        <v>3603</v>
      </c>
      <c r="F899" s="72" t="s">
        <v>2803</v>
      </c>
      <c r="G899" s="72" t="s">
        <v>2804</v>
      </c>
      <c r="H899" s="72">
        <v>13</v>
      </c>
      <c r="I899" s="72" t="s">
        <v>2805</v>
      </c>
      <c r="J899" s="72" t="s">
        <v>2806</v>
      </c>
      <c r="K899" s="74">
        <v>7000</v>
      </c>
      <c r="L899" s="75">
        <v>1900</v>
      </c>
      <c r="M899" s="76">
        <v>2021</v>
      </c>
      <c r="N899" s="72" t="s">
        <v>2812</v>
      </c>
      <c r="O899" s="72" t="s">
        <v>703</v>
      </c>
      <c r="P899" s="74">
        <v>1347423712</v>
      </c>
      <c r="Q899" s="75">
        <v>1</v>
      </c>
      <c r="R899" s="77">
        <v>44197</v>
      </c>
      <c r="S899" s="78">
        <v>12</v>
      </c>
      <c r="T899" s="71" t="s">
        <v>2808</v>
      </c>
      <c r="U899" s="79">
        <v>1</v>
      </c>
      <c r="V899" s="80">
        <v>1</v>
      </c>
      <c r="W899" s="80" t="s">
        <v>2813</v>
      </c>
      <c r="X899" s="81">
        <f t="shared" si="80"/>
        <v>1</v>
      </c>
      <c r="Y899" s="74">
        <v>0</v>
      </c>
      <c r="Z899" s="74">
        <v>0</v>
      </c>
      <c r="AA899" s="74">
        <v>0</v>
      </c>
      <c r="AB899" s="74">
        <v>1347423712</v>
      </c>
      <c r="AC899" s="74">
        <v>0</v>
      </c>
      <c r="AD899" s="74">
        <v>1347423712</v>
      </c>
      <c r="AE899" s="113"/>
      <c r="AF899" s="81"/>
      <c r="AG899" s="82">
        <v>1162521608.52</v>
      </c>
      <c r="AH899" s="82"/>
      <c r="AI899" s="82"/>
      <c r="AJ899" s="83">
        <f t="shared" si="85"/>
        <v>1162521608.52</v>
      </c>
      <c r="AK899" s="81">
        <f t="shared" si="82"/>
        <v>0.86277360133023995</v>
      </c>
      <c r="AL899" s="84"/>
      <c r="AM899" s="85"/>
    </row>
    <row r="900" spans="1:39" ht="12.75" customHeight="1" x14ac:dyDescent="0.3">
      <c r="A900" s="71" t="s">
        <v>2801</v>
      </c>
      <c r="B900" s="72" t="s">
        <v>2802</v>
      </c>
      <c r="C900" s="72" t="s">
        <v>763</v>
      </c>
      <c r="D900" s="73" t="str">
        <f t="shared" si="83"/>
        <v>36</v>
      </c>
      <c r="E900" s="73" t="str">
        <f t="shared" si="84"/>
        <v>3605</v>
      </c>
      <c r="F900" s="72" t="s">
        <v>2814</v>
      </c>
      <c r="G900" s="72" t="s">
        <v>2815</v>
      </c>
      <c r="H900" s="72">
        <v>187</v>
      </c>
      <c r="I900" s="72" t="s">
        <v>2816</v>
      </c>
      <c r="J900" s="72" t="s">
        <v>2817</v>
      </c>
      <c r="K900" s="74">
        <v>3</v>
      </c>
      <c r="L900" s="75">
        <v>3</v>
      </c>
      <c r="M900" s="76">
        <v>3</v>
      </c>
      <c r="N900" s="72" t="s">
        <v>2818</v>
      </c>
      <c r="O900" s="72" t="s">
        <v>72</v>
      </c>
      <c r="P900" s="74">
        <v>1263670642</v>
      </c>
      <c r="Q900" s="75">
        <v>500</v>
      </c>
      <c r="R900" s="77">
        <v>44197</v>
      </c>
      <c r="S900" s="78">
        <v>12</v>
      </c>
      <c r="T900" s="71" t="s">
        <v>2808</v>
      </c>
      <c r="U900" s="79">
        <v>500</v>
      </c>
      <c r="V900" s="80">
        <v>99</v>
      </c>
      <c r="W900" s="80" t="s">
        <v>2819</v>
      </c>
      <c r="X900" s="81">
        <f t="shared" si="80"/>
        <v>0.19800000000000001</v>
      </c>
      <c r="Y900" s="74">
        <v>0</v>
      </c>
      <c r="Z900" s="74">
        <v>0</v>
      </c>
      <c r="AA900" s="74">
        <v>0</v>
      </c>
      <c r="AB900" s="74">
        <v>1263670642</v>
      </c>
      <c r="AC900" s="74">
        <v>0</v>
      </c>
      <c r="AD900" s="74">
        <v>1263670642</v>
      </c>
      <c r="AE900" s="113"/>
      <c r="AF900" s="81"/>
      <c r="AG900" s="82">
        <v>684054338</v>
      </c>
      <c r="AH900" s="82"/>
      <c r="AI900" s="82"/>
      <c r="AJ900" s="83">
        <f t="shared" si="85"/>
        <v>684054338</v>
      </c>
      <c r="AK900" s="81">
        <f t="shared" si="82"/>
        <v>0.54132328097561355</v>
      </c>
      <c r="AL900" s="84"/>
      <c r="AM900" s="85"/>
    </row>
    <row r="901" spans="1:39" ht="12.75" customHeight="1" x14ac:dyDescent="0.3">
      <c r="A901" s="71" t="s">
        <v>2801</v>
      </c>
      <c r="B901" s="72" t="s">
        <v>2802</v>
      </c>
      <c r="C901" s="72" t="s">
        <v>763</v>
      </c>
      <c r="D901" s="73" t="str">
        <f t="shared" si="83"/>
        <v>36</v>
      </c>
      <c r="E901" s="73" t="str">
        <f t="shared" si="84"/>
        <v>3605</v>
      </c>
      <c r="F901" s="72" t="s">
        <v>2814</v>
      </c>
      <c r="G901" s="72" t="s">
        <v>2815</v>
      </c>
      <c r="H901" s="72">
        <v>187</v>
      </c>
      <c r="I901" s="72" t="s">
        <v>2816</v>
      </c>
      <c r="J901" s="72" t="s">
        <v>2817</v>
      </c>
      <c r="K901" s="74">
        <v>3</v>
      </c>
      <c r="L901" s="75">
        <v>3</v>
      </c>
      <c r="M901" s="76">
        <v>3</v>
      </c>
      <c r="N901" s="72" t="s">
        <v>2820</v>
      </c>
      <c r="O901" s="72" t="s">
        <v>72</v>
      </c>
      <c r="P901" s="74">
        <v>35891762716</v>
      </c>
      <c r="Q901" s="75">
        <v>1500</v>
      </c>
      <c r="R901" s="77">
        <v>44197</v>
      </c>
      <c r="S901" s="78">
        <v>12</v>
      </c>
      <c r="T901" s="71" t="s">
        <v>2808</v>
      </c>
      <c r="U901" s="79">
        <v>1500</v>
      </c>
      <c r="V901" s="80">
        <v>1762</v>
      </c>
      <c r="W901" s="80" t="s">
        <v>2821</v>
      </c>
      <c r="X901" s="81">
        <f t="shared" si="80"/>
        <v>1.1746666666666667</v>
      </c>
      <c r="Y901" s="74">
        <v>0</v>
      </c>
      <c r="Z901" s="74">
        <v>0</v>
      </c>
      <c r="AA901" s="74">
        <v>0</v>
      </c>
      <c r="AB901" s="74">
        <v>35860000000</v>
      </c>
      <c r="AC901" s="74">
        <v>0</v>
      </c>
      <c r="AD901" s="74">
        <v>35860000000</v>
      </c>
      <c r="AE901" s="113"/>
      <c r="AF901" s="81"/>
      <c r="AG901" s="82">
        <v>33345387049</v>
      </c>
      <c r="AH901" s="82"/>
      <c r="AI901" s="82"/>
      <c r="AJ901" s="83">
        <f t="shared" si="85"/>
        <v>33345387049</v>
      </c>
      <c r="AK901" s="81">
        <f t="shared" si="82"/>
        <v>0.92987693945900729</v>
      </c>
      <c r="AL901" s="84"/>
      <c r="AM901" s="171" t="s">
        <v>2822</v>
      </c>
    </row>
    <row r="902" spans="1:39" ht="12.75" customHeight="1" x14ac:dyDescent="0.3">
      <c r="A902" s="71" t="s">
        <v>2801</v>
      </c>
      <c r="B902" s="72" t="s">
        <v>2802</v>
      </c>
      <c r="C902" s="72" t="s">
        <v>763</v>
      </c>
      <c r="D902" s="73" t="str">
        <f t="shared" si="83"/>
        <v>36</v>
      </c>
      <c r="E902" s="73" t="str">
        <f t="shared" si="84"/>
        <v>3605</v>
      </c>
      <c r="F902" s="72" t="s">
        <v>2814</v>
      </c>
      <c r="G902" s="72" t="s">
        <v>2815</v>
      </c>
      <c r="H902" s="72">
        <v>187</v>
      </c>
      <c r="I902" s="72" t="s">
        <v>2816</v>
      </c>
      <c r="J902" s="72" t="s">
        <v>2817</v>
      </c>
      <c r="K902" s="74">
        <v>3</v>
      </c>
      <c r="L902" s="75">
        <v>3</v>
      </c>
      <c r="M902" s="76">
        <v>3</v>
      </c>
      <c r="N902" s="72" t="s">
        <v>2823</v>
      </c>
      <c r="O902" s="72" t="s">
        <v>72</v>
      </c>
      <c r="P902" s="74">
        <v>18491943</v>
      </c>
      <c r="Q902" s="75">
        <v>7</v>
      </c>
      <c r="R902" s="77">
        <v>44197</v>
      </c>
      <c r="S902" s="78">
        <v>12</v>
      </c>
      <c r="T902" s="71" t="s">
        <v>2808</v>
      </c>
      <c r="U902" s="79">
        <v>7</v>
      </c>
      <c r="V902" s="80">
        <v>0</v>
      </c>
      <c r="W902" s="80" t="s">
        <v>2824</v>
      </c>
      <c r="X902" s="81">
        <f t="shared" si="80"/>
        <v>0</v>
      </c>
      <c r="Y902" s="74">
        <v>0</v>
      </c>
      <c r="Z902" s="74">
        <v>0</v>
      </c>
      <c r="AA902" s="74">
        <v>0</v>
      </c>
      <c r="AB902" s="74">
        <v>18491943</v>
      </c>
      <c r="AC902" s="74">
        <v>0</v>
      </c>
      <c r="AD902" s="74">
        <v>18491943</v>
      </c>
      <c r="AE902" s="113">
        <v>0</v>
      </c>
      <c r="AF902" s="81"/>
      <c r="AG902" s="82">
        <v>0</v>
      </c>
      <c r="AH902" s="82"/>
      <c r="AI902" s="82"/>
      <c r="AJ902" s="83">
        <f t="shared" si="85"/>
        <v>0</v>
      </c>
      <c r="AK902" s="81">
        <f t="shared" si="82"/>
        <v>0</v>
      </c>
      <c r="AL902" s="84"/>
      <c r="AM902" s="85"/>
    </row>
    <row r="903" spans="1:39" ht="12.75" customHeight="1" x14ac:dyDescent="0.3">
      <c r="A903" s="71" t="s">
        <v>2825</v>
      </c>
      <c r="B903" s="72" t="s">
        <v>2826</v>
      </c>
      <c r="C903" s="72" t="s">
        <v>137</v>
      </c>
      <c r="D903" s="73" t="str">
        <f t="shared" si="83"/>
        <v>33</v>
      </c>
      <c r="E903" s="73" t="str">
        <f t="shared" si="84"/>
        <v>3301</v>
      </c>
      <c r="F903" s="72" t="s">
        <v>2827</v>
      </c>
      <c r="G903" s="72" t="s">
        <v>2828</v>
      </c>
      <c r="H903" s="72">
        <v>14</v>
      </c>
      <c r="I903" s="72" t="s">
        <v>2829</v>
      </c>
      <c r="J903" s="72" t="s">
        <v>2830</v>
      </c>
      <c r="K903" s="74">
        <v>25</v>
      </c>
      <c r="L903" s="75">
        <v>7</v>
      </c>
      <c r="M903" s="76">
        <v>9</v>
      </c>
      <c r="N903" s="72" t="s">
        <v>2831</v>
      </c>
      <c r="O903" s="72" t="s">
        <v>771</v>
      </c>
      <c r="P903" s="74">
        <v>300000000</v>
      </c>
      <c r="Q903" s="75">
        <v>2</v>
      </c>
      <c r="R903" s="77">
        <v>44197</v>
      </c>
      <c r="S903" s="78">
        <v>12</v>
      </c>
      <c r="T903" s="71" t="s">
        <v>2832</v>
      </c>
      <c r="U903" s="79">
        <v>2</v>
      </c>
      <c r="V903" s="80">
        <v>2</v>
      </c>
      <c r="W903" s="85" t="s">
        <v>2833</v>
      </c>
      <c r="X903" s="81">
        <f t="shared" si="80"/>
        <v>1</v>
      </c>
      <c r="Y903" s="74">
        <v>0</v>
      </c>
      <c r="Z903" s="74">
        <v>190000000</v>
      </c>
      <c r="AA903" s="74">
        <v>170000000</v>
      </c>
      <c r="AB903" s="74">
        <v>0</v>
      </c>
      <c r="AC903" s="74">
        <v>0</v>
      </c>
      <c r="AD903" s="74">
        <v>170000000</v>
      </c>
      <c r="AE903" s="113">
        <v>170000000</v>
      </c>
      <c r="AF903" s="81">
        <f t="shared" si="81"/>
        <v>1</v>
      </c>
      <c r="AG903" s="82"/>
      <c r="AH903" s="82"/>
      <c r="AI903" s="82"/>
      <c r="AJ903" s="83">
        <f t="shared" si="85"/>
        <v>170000000</v>
      </c>
      <c r="AK903" s="81">
        <f t="shared" si="82"/>
        <v>1</v>
      </c>
      <c r="AL903" s="84"/>
      <c r="AM903" s="85"/>
    </row>
    <row r="904" spans="1:39" ht="12.75" customHeight="1" x14ac:dyDescent="0.3">
      <c r="A904" s="71" t="s">
        <v>2825</v>
      </c>
      <c r="B904" s="72" t="s">
        <v>2826</v>
      </c>
      <c r="C904" s="72" t="s">
        <v>137</v>
      </c>
      <c r="D904" s="73" t="str">
        <f t="shared" si="83"/>
        <v>33</v>
      </c>
      <c r="E904" s="73" t="str">
        <f t="shared" si="84"/>
        <v>3301</v>
      </c>
      <c r="F904" s="72" t="s">
        <v>2827</v>
      </c>
      <c r="G904" s="72" t="s">
        <v>2828</v>
      </c>
      <c r="H904" s="72">
        <v>14</v>
      </c>
      <c r="I904" s="72" t="s">
        <v>2829</v>
      </c>
      <c r="J904" s="72" t="s">
        <v>2830</v>
      </c>
      <c r="K904" s="74">
        <v>25</v>
      </c>
      <c r="L904" s="75">
        <v>7</v>
      </c>
      <c r="M904" s="76">
        <v>9</v>
      </c>
      <c r="N904" s="72" t="s">
        <v>2834</v>
      </c>
      <c r="O904" s="72" t="s">
        <v>771</v>
      </c>
      <c r="P904" s="74">
        <v>60000000</v>
      </c>
      <c r="Q904" s="75">
        <v>2</v>
      </c>
      <c r="R904" s="77">
        <v>44197</v>
      </c>
      <c r="S904" s="78">
        <v>12</v>
      </c>
      <c r="T904" s="71" t="s">
        <v>2832</v>
      </c>
      <c r="U904" s="79">
        <v>2</v>
      </c>
      <c r="V904" s="80">
        <v>2</v>
      </c>
      <c r="W904" s="80" t="s">
        <v>2835</v>
      </c>
      <c r="X904" s="81">
        <f t="shared" si="80"/>
        <v>1</v>
      </c>
      <c r="Y904" s="74">
        <v>0</v>
      </c>
      <c r="Z904" s="74">
        <v>190000000</v>
      </c>
      <c r="AA904" s="74">
        <v>20000000</v>
      </c>
      <c r="AB904" s="74">
        <v>0</v>
      </c>
      <c r="AC904" s="74">
        <v>0</v>
      </c>
      <c r="AD904" s="74">
        <v>20000000</v>
      </c>
      <c r="AE904" s="113">
        <v>20000000</v>
      </c>
      <c r="AF904" s="81">
        <f t="shared" si="81"/>
        <v>1</v>
      </c>
      <c r="AG904" s="82"/>
      <c r="AH904" s="82"/>
      <c r="AI904" s="82"/>
      <c r="AJ904" s="83">
        <f t="shared" si="85"/>
        <v>20000000</v>
      </c>
      <c r="AK904" s="81">
        <f t="shared" si="82"/>
        <v>1</v>
      </c>
      <c r="AL904" s="84"/>
      <c r="AM904" s="85"/>
    </row>
    <row r="905" spans="1:39" ht="12.75" customHeight="1" x14ac:dyDescent="0.3">
      <c r="A905" s="71" t="s">
        <v>2825</v>
      </c>
      <c r="B905" s="72" t="s">
        <v>2826</v>
      </c>
      <c r="C905" s="72" t="s">
        <v>137</v>
      </c>
      <c r="D905" s="73" t="str">
        <f t="shared" si="83"/>
        <v>33</v>
      </c>
      <c r="E905" s="73" t="str">
        <f t="shared" si="84"/>
        <v>3301</v>
      </c>
      <c r="F905" s="72" t="s">
        <v>2836</v>
      </c>
      <c r="G905" s="72" t="s">
        <v>2828</v>
      </c>
      <c r="H905" s="72">
        <v>14</v>
      </c>
      <c r="I905" s="72" t="s">
        <v>2829</v>
      </c>
      <c r="J905" s="72" t="s">
        <v>2830</v>
      </c>
      <c r="K905" s="74">
        <v>25</v>
      </c>
      <c r="L905" s="75">
        <v>7</v>
      </c>
      <c r="M905" s="76">
        <v>9</v>
      </c>
      <c r="N905" s="72" t="s">
        <v>2834</v>
      </c>
      <c r="O905" s="72" t="s">
        <v>72</v>
      </c>
      <c r="P905" s="74">
        <v>26750000</v>
      </c>
      <c r="Q905" s="75">
        <v>2</v>
      </c>
      <c r="R905" s="77">
        <v>44197</v>
      </c>
      <c r="S905" s="78">
        <v>12</v>
      </c>
      <c r="T905" s="71" t="s">
        <v>2832</v>
      </c>
      <c r="U905" s="79">
        <v>2</v>
      </c>
      <c r="V905" s="80">
        <v>0</v>
      </c>
      <c r="W905" s="80" t="s">
        <v>2835</v>
      </c>
      <c r="X905" s="81">
        <f t="shared" si="80"/>
        <v>0</v>
      </c>
      <c r="Y905" s="74">
        <v>0</v>
      </c>
      <c r="Z905" s="74">
        <v>190297334</v>
      </c>
      <c r="AA905" s="74">
        <v>26750000</v>
      </c>
      <c r="AB905" s="74">
        <v>0</v>
      </c>
      <c r="AC905" s="74">
        <v>0</v>
      </c>
      <c r="AD905" s="74">
        <v>26750000</v>
      </c>
      <c r="AE905" s="113">
        <v>3079333</v>
      </c>
      <c r="AF905" s="81">
        <f t="shared" si="81"/>
        <v>0.11511525233644859</v>
      </c>
      <c r="AG905" s="82"/>
      <c r="AH905" s="82"/>
      <c r="AI905" s="82"/>
      <c r="AJ905" s="83">
        <f t="shared" si="85"/>
        <v>3079333</v>
      </c>
      <c r="AK905" s="81">
        <f t="shared" si="82"/>
        <v>0.11511525233644859</v>
      </c>
      <c r="AL905" s="84"/>
      <c r="AM905" s="85"/>
    </row>
    <row r="906" spans="1:39" ht="12.75" customHeight="1" x14ac:dyDescent="0.3">
      <c r="A906" s="71" t="s">
        <v>2825</v>
      </c>
      <c r="B906" s="72" t="s">
        <v>2826</v>
      </c>
      <c r="C906" s="72" t="s">
        <v>137</v>
      </c>
      <c r="D906" s="73" t="str">
        <f t="shared" si="83"/>
        <v>33</v>
      </c>
      <c r="E906" s="73" t="str">
        <f t="shared" si="84"/>
        <v>3301</v>
      </c>
      <c r="F906" s="72" t="s">
        <v>2836</v>
      </c>
      <c r="G906" s="72" t="s">
        <v>2828</v>
      </c>
      <c r="H906" s="72">
        <v>14</v>
      </c>
      <c r="I906" s="72" t="s">
        <v>2829</v>
      </c>
      <c r="J906" s="72" t="s">
        <v>2830</v>
      </c>
      <c r="K906" s="74">
        <v>25</v>
      </c>
      <c r="L906" s="75">
        <v>7</v>
      </c>
      <c r="M906" s="76">
        <v>9</v>
      </c>
      <c r="N906" s="72" t="s">
        <v>2837</v>
      </c>
      <c r="O906" s="72" t="s">
        <v>72</v>
      </c>
      <c r="P906" s="74">
        <v>163547334</v>
      </c>
      <c r="Q906" s="75">
        <v>15</v>
      </c>
      <c r="R906" s="77">
        <v>44197</v>
      </c>
      <c r="S906" s="78">
        <v>12</v>
      </c>
      <c r="T906" s="71" t="s">
        <v>2832</v>
      </c>
      <c r="U906" s="79">
        <v>15</v>
      </c>
      <c r="V906" s="80">
        <v>9</v>
      </c>
      <c r="W906" s="80" t="s">
        <v>2833</v>
      </c>
      <c r="X906" s="81">
        <f t="shared" si="80"/>
        <v>0.6</v>
      </c>
      <c r="Y906" s="74">
        <v>0</v>
      </c>
      <c r="Z906" s="74">
        <v>190297334</v>
      </c>
      <c r="AA906" s="74">
        <v>163547334</v>
      </c>
      <c r="AB906" s="74">
        <v>0</v>
      </c>
      <c r="AC906" s="74">
        <v>0</v>
      </c>
      <c r="AD906" s="74">
        <v>163547334</v>
      </c>
      <c r="AE906" s="113">
        <v>163547334</v>
      </c>
      <c r="AF906" s="81">
        <f t="shared" si="81"/>
        <v>1</v>
      </c>
      <c r="AG906" s="82"/>
      <c r="AH906" s="82"/>
      <c r="AI906" s="82"/>
      <c r="AJ906" s="83">
        <f t="shared" si="85"/>
        <v>163547334</v>
      </c>
      <c r="AK906" s="81">
        <f t="shared" si="82"/>
        <v>1</v>
      </c>
      <c r="AL906" s="84"/>
      <c r="AM906" s="85"/>
    </row>
    <row r="907" spans="1:39" ht="12.75" customHeight="1" x14ac:dyDescent="0.3">
      <c r="A907" s="71" t="s">
        <v>2825</v>
      </c>
      <c r="B907" s="72" t="s">
        <v>2826</v>
      </c>
      <c r="C907" s="72" t="s">
        <v>137</v>
      </c>
      <c r="D907" s="73" t="str">
        <f t="shared" si="83"/>
        <v>33</v>
      </c>
      <c r="E907" s="73" t="str">
        <f t="shared" si="84"/>
        <v>3301</v>
      </c>
      <c r="F907" s="72" t="s">
        <v>2838</v>
      </c>
      <c r="G907" s="72" t="s">
        <v>2839</v>
      </c>
      <c r="H907" s="72">
        <v>15</v>
      </c>
      <c r="I907" s="72" t="s">
        <v>2840</v>
      </c>
      <c r="J907" s="72" t="s">
        <v>2841</v>
      </c>
      <c r="K907" s="74">
        <v>12</v>
      </c>
      <c r="L907" s="75">
        <v>4</v>
      </c>
      <c r="M907" s="76">
        <v>3</v>
      </c>
      <c r="N907" s="72" t="s">
        <v>2842</v>
      </c>
      <c r="O907" s="72" t="s">
        <v>72</v>
      </c>
      <c r="P907" s="74">
        <v>210000000</v>
      </c>
      <c r="Q907" s="75">
        <v>3</v>
      </c>
      <c r="R907" s="77">
        <v>44197</v>
      </c>
      <c r="S907" s="78">
        <v>12</v>
      </c>
      <c r="T907" s="71" t="s">
        <v>2832</v>
      </c>
      <c r="U907" s="79">
        <v>2</v>
      </c>
      <c r="V907" s="80">
        <v>2</v>
      </c>
      <c r="W907" s="80" t="s">
        <v>2843</v>
      </c>
      <c r="X907" s="81">
        <f t="shared" si="80"/>
        <v>1</v>
      </c>
      <c r="Y907" s="74">
        <v>0</v>
      </c>
      <c r="Z907" s="74">
        <v>40000000</v>
      </c>
      <c r="AA907" s="74">
        <v>40000000</v>
      </c>
      <c r="AB907" s="74">
        <v>0</v>
      </c>
      <c r="AC907" s="74">
        <v>0</v>
      </c>
      <c r="AD907" s="74">
        <v>40000000</v>
      </c>
      <c r="AE907" s="113">
        <v>25000000</v>
      </c>
      <c r="AF907" s="81">
        <f t="shared" si="81"/>
        <v>0.625</v>
      </c>
      <c r="AG907" s="82"/>
      <c r="AH907" s="82"/>
      <c r="AI907" s="82"/>
      <c r="AJ907" s="83">
        <f t="shared" si="85"/>
        <v>25000000</v>
      </c>
      <c r="AK907" s="81">
        <f t="shared" si="82"/>
        <v>0.625</v>
      </c>
      <c r="AL907" s="84"/>
      <c r="AM907" s="85"/>
    </row>
    <row r="908" spans="1:39" ht="12.75" customHeight="1" x14ac:dyDescent="0.3">
      <c r="A908" s="71" t="s">
        <v>2825</v>
      </c>
      <c r="B908" s="72" t="s">
        <v>2826</v>
      </c>
      <c r="C908" s="72" t="s">
        <v>137</v>
      </c>
      <c r="D908" s="73" t="str">
        <f t="shared" si="83"/>
        <v>33</v>
      </c>
      <c r="E908" s="73" t="str">
        <f t="shared" si="84"/>
        <v>3301</v>
      </c>
      <c r="F908" s="72" t="s">
        <v>2844</v>
      </c>
      <c r="G908" s="72" t="s">
        <v>2845</v>
      </c>
      <c r="H908" s="72">
        <v>16</v>
      </c>
      <c r="I908" s="72" t="s">
        <v>2846</v>
      </c>
      <c r="J908" s="72" t="s">
        <v>2847</v>
      </c>
      <c r="K908" s="74">
        <v>90</v>
      </c>
      <c r="L908" s="75">
        <v>90</v>
      </c>
      <c r="M908" s="76">
        <v>103</v>
      </c>
      <c r="N908" s="72" t="s">
        <v>2848</v>
      </c>
      <c r="O908" s="72" t="s">
        <v>771</v>
      </c>
      <c r="P908" s="74">
        <v>250000000</v>
      </c>
      <c r="Q908" s="75">
        <v>1</v>
      </c>
      <c r="R908" s="77">
        <v>44197</v>
      </c>
      <c r="S908" s="78">
        <v>12</v>
      </c>
      <c r="T908" s="71" t="s">
        <v>2832</v>
      </c>
      <c r="U908" s="79">
        <v>1</v>
      </c>
      <c r="V908" s="80">
        <v>1</v>
      </c>
      <c r="W908" s="80" t="s">
        <v>2849</v>
      </c>
      <c r="X908" s="81">
        <f t="shared" si="80"/>
        <v>1</v>
      </c>
      <c r="Y908" s="74">
        <v>0</v>
      </c>
      <c r="Z908" s="74">
        <v>2934334000</v>
      </c>
      <c r="AA908" s="74">
        <v>30000000</v>
      </c>
      <c r="AB908" s="74">
        <v>0</v>
      </c>
      <c r="AC908" s="74">
        <v>0</v>
      </c>
      <c r="AD908" s="74">
        <v>30000000</v>
      </c>
      <c r="AE908" s="113">
        <v>0</v>
      </c>
      <c r="AF908" s="81">
        <f t="shared" si="81"/>
        <v>0</v>
      </c>
      <c r="AG908" s="82"/>
      <c r="AH908" s="82"/>
      <c r="AI908" s="82"/>
      <c r="AJ908" s="83">
        <f t="shared" si="85"/>
        <v>0</v>
      </c>
      <c r="AK908" s="81">
        <f t="shared" si="82"/>
        <v>0</v>
      </c>
      <c r="AL908" s="84"/>
      <c r="AM908" s="85"/>
    </row>
    <row r="909" spans="1:39" ht="12.75" customHeight="1" x14ac:dyDescent="0.3">
      <c r="A909" s="71" t="s">
        <v>2825</v>
      </c>
      <c r="B909" s="72" t="s">
        <v>2826</v>
      </c>
      <c r="C909" s="72" t="s">
        <v>137</v>
      </c>
      <c r="D909" s="73" t="str">
        <f t="shared" si="83"/>
        <v>33</v>
      </c>
      <c r="E909" s="73" t="str">
        <f t="shared" si="84"/>
        <v>3301</v>
      </c>
      <c r="F909" s="72" t="s">
        <v>2844</v>
      </c>
      <c r="G909" s="72" t="s">
        <v>2845</v>
      </c>
      <c r="H909" s="72">
        <v>16</v>
      </c>
      <c r="I909" s="72" t="s">
        <v>2846</v>
      </c>
      <c r="J909" s="72" t="s">
        <v>2847</v>
      </c>
      <c r="K909" s="74">
        <v>90</v>
      </c>
      <c r="L909" s="75">
        <v>90</v>
      </c>
      <c r="M909" s="76">
        <v>103</v>
      </c>
      <c r="N909" s="124" t="s">
        <v>2850</v>
      </c>
      <c r="O909" s="72" t="s">
        <v>771</v>
      </c>
      <c r="P909" s="74">
        <v>50000000</v>
      </c>
      <c r="Q909" s="75">
        <v>10</v>
      </c>
      <c r="R909" s="77">
        <v>44197</v>
      </c>
      <c r="S909" s="78">
        <v>12</v>
      </c>
      <c r="T909" s="71" t="s">
        <v>2832</v>
      </c>
      <c r="U909" s="79">
        <v>10</v>
      </c>
      <c r="V909" s="80">
        <v>10</v>
      </c>
      <c r="W909" s="80" t="s">
        <v>2851</v>
      </c>
      <c r="X909" s="81">
        <f t="shared" ref="X909:X972" si="86">V909/U909</f>
        <v>1</v>
      </c>
      <c r="Y909" s="74">
        <v>0</v>
      </c>
      <c r="Z909" s="74">
        <v>2934334000</v>
      </c>
      <c r="AA909" s="74">
        <v>20000000</v>
      </c>
      <c r="AB909" s="74">
        <v>0</v>
      </c>
      <c r="AC909" s="74">
        <v>0</v>
      </c>
      <c r="AD909" s="134">
        <v>20000000</v>
      </c>
      <c r="AE909" s="113">
        <v>0</v>
      </c>
      <c r="AF909" s="81">
        <f t="shared" si="81"/>
        <v>0</v>
      </c>
      <c r="AG909" s="82"/>
      <c r="AH909" s="82"/>
      <c r="AI909" s="82"/>
      <c r="AJ909" s="83">
        <f t="shared" si="85"/>
        <v>0</v>
      </c>
      <c r="AK909" s="81">
        <f t="shared" si="82"/>
        <v>0</v>
      </c>
      <c r="AL909" s="84"/>
      <c r="AM909" s="85"/>
    </row>
    <row r="910" spans="1:39" ht="12.75" customHeight="1" x14ac:dyDescent="0.3">
      <c r="A910" s="71" t="s">
        <v>2825</v>
      </c>
      <c r="B910" s="72" t="s">
        <v>2826</v>
      </c>
      <c r="C910" s="72" t="s">
        <v>137</v>
      </c>
      <c r="D910" s="73" t="str">
        <f t="shared" si="83"/>
        <v>33</v>
      </c>
      <c r="E910" s="73" t="str">
        <f t="shared" si="84"/>
        <v>3301</v>
      </c>
      <c r="F910" s="72" t="s">
        <v>2844</v>
      </c>
      <c r="G910" s="72" t="s">
        <v>2845</v>
      </c>
      <c r="H910" s="72">
        <v>16</v>
      </c>
      <c r="I910" s="72" t="s">
        <v>2846</v>
      </c>
      <c r="J910" s="72" t="s">
        <v>2847</v>
      </c>
      <c r="K910" s="74">
        <v>90</v>
      </c>
      <c r="L910" s="75">
        <v>90</v>
      </c>
      <c r="M910" s="76">
        <v>103</v>
      </c>
      <c r="N910" s="72" t="s">
        <v>2852</v>
      </c>
      <c r="O910" s="72" t="s">
        <v>771</v>
      </c>
      <c r="P910" s="74">
        <v>5943000000</v>
      </c>
      <c r="Q910" s="75">
        <v>2</v>
      </c>
      <c r="R910" s="77">
        <v>44197</v>
      </c>
      <c r="S910" s="78">
        <v>12</v>
      </c>
      <c r="T910" s="71" t="s">
        <v>2853</v>
      </c>
      <c r="U910" s="79">
        <v>1</v>
      </c>
      <c r="V910" s="80">
        <v>1</v>
      </c>
      <c r="W910" s="80" t="s">
        <v>2849</v>
      </c>
      <c r="X910" s="81">
        <f t="shared" si="86"/>
        <v>1</v>
      </c>
      <c r="Y910" s="74">
        <v>0</v>
      </c>
      <c r="Z910" s="74">
        <v>2934334000</v>
      </c>
      <c r="AA910" s="74">
        <v>2884334000</v>
      </c>
      <c r="AB910" s="74">
        <v>0</v>
      </c>
      <c r="AC910" s="74">
        <v>0</v>
      </c>
      <c r="AD910" s="134">
        <v>2884334000</v>
      </c>
      <c r="AE910" s="113">
        <v>2791930000</v>
      </c>
      <c r="AF910" s="81">
        <f t="shared" ref="AF910:AF973" si="87">AE910/AA910</f>
        <v>0.96796348827840328</v>
      </c>
      <c r="AG910" s="82"/>
      <c r="AH910" s="82"/>
      <c r="AI910" s="82"/>
      <c r="AJ910" s="83">
        <f t="shared" si="85"/>
        <v>2791930000</v>
      </c>
      <c r="AK910" s="81">
        <f t="shared" ref="AK910:AK973" si="88">AJ910/AD910</f>
        <v>0.96796348827840328</v>
      </c>
      <c r="AL910" s="84"/>
      <c r="AM910" s="85"/>
    </row>
    <row r="911" spans="1:39" ht="12.75" customHeight="1" x14ac:dyDescent="0.3">
      <c r="A911" s="71" t="s">
        <v>2825</v>
      </c>
      <c r="B911" s="72" t="s">
        <v>2826</v>
      </c>
      <c r="C911" s="72" t="s">
        <v>137</v>
      </c>
      <c r="D911" s="73" t="str">
        <f t="shared" si="83"/>
        <v>33</v>
      </c>
      <c r="E911" s="73" t="str">
        <f t="shared" si="84"/>
        <v>3301</v>
      </c>
      <c r="F911" s="72" t="s">
        <v>2844</v>
      </c>
      <c r="G911" s="72" t="s">
        <v>2854</v>
      </c>
      <c r="H911" s="72">
        <v>16</v>
      </c>
      <c r="I911" s="72" t="s">
        <v>2846</v>
      </c>
      <c r="J911" s="72" t="s">
        <v>2847</v>
      </c>
      <c r="K911" s="74">
        <v>90</v>
      </c>
      <c r="L911" s="75">
        <v>90</v>
      </c>
      <c r="M911" s="76">
        <v>103</v>
      </c>
      <c r="N911" s="72" t="s">
        <v>2855</v>
      </c>
      <c r="O911" s="72" t="s">
        <v>72</v>
      </c>
      <c r="P911" s="74">
        <v>508000000</v>
      </c>
      <c r="Q911" s="75">
        <v>1</v>
      </c>
      <c r="R911" s="77">
        <v>44197</v>
      </c>
      <c r="S911" s="78">
        <v>12</v>
      </c>
      <c r="T911" s="71" t="s">
        <v>2832</v>
      </c>
      <c r="U911" s="79">
        <v>0.5</v>
      </c>
      <c r="V911" s="80">
        <v>0.5</v>
      </c>
      <c r="W911" s="80" t="s">
        <v>2856</v>
      </c>
      <c r="X911" s="81">
        <f t="shared" si="86"/>
        <v>1</v>
      </c>
      <c r="Y911" s="74">
        <v>0</v>
      </c>
      <c r="Z911" s="74">
        <v>57821000</v>
      </c>
      <c r="AA911" s="74">
        <v>57821000</v>
      </c>
      <c r="AB911" s="74">
        <v>0</v>
      </c>
      <c r="AC911" s="74">
        <v>0</v>
      </c>
      <c r="AD911" s="74">
        <v>57821000</v>
      </c>
      <c r="AE911" s="113">
        <v>57821000</v>
      </c>
      <c r="AF911" s="81">
        <f t="shared" si="87"/>
        <v>1</v>
      </c>
      <c r="AG911" s="82"/>
      <c r="AH911" s="82"/>
      <c r="AI911" s="82"/>
      <c r="AJ911" s="83">
        <f t="shared" si="85"/>
        <v>57821000</v>
      </c>
      <c r="AK911" s="81">
        <f t="shared" si="88"/>
        <v>1</v>
      </c>
      <c r="AL911" s="84"/>
      <c r="AM911" s="85"/>
    </row>
    <row r="912" spans="1:39" ht="12.75" customHeight="1" x14ac:dyDescent="0.3">
      <c r="A912" s="71" t="s">
        <v>2825</v>
      </c>
      <c r="B912" s="72" t="s">
        <v>2826</v>
      </c>
      <c r="C912" s="72" t="s">
        <v>137</v>
      </c>
      <c r="D912" s="73" t="str">
        <f t="shared" si="83"/>
        <v>33</v>
      </c>
      <c r="E912" s="73" t="str">
        <f t="shared" si="84"/>
        <v>3301</v>
      </c>
      <c r="F912" s="72" t="s">
        <v>2844</v>
      </c>
      <c r="G912" s="72" t="s">
        <v>2845</v>
      </c>
      <c r="H912" s="72">
        <v>17</v>
      </c>
      <c r="I912" s="72" t="s">
        <v>2857</v>
      </c>
      <c r="J912" s="72" t="s">
        <v>2858</v>
      </c>
      <c r="K912" s="74">
        <v>40</v>
      </c>
      <c r="L912" s="75">
        <v>12</v>
      </c>
      <c r="M912" s="76">
        <v>13</v>
      </c>
      <c r="N912" s="72" t="s">
        <v>2852</v>
      </c>
      <c r="O912" s="72" t="s">
        <v>771</v>
      </c>
      <c r="P912" s="74">
        <v>5943000000</v>
      </c>
      <c r="Q912" s="75">
        <v>2</v>
      </c>
      <c r="R912" s="77">
        <v>44197</v>
      </c>
      <c r="S912" s="78">
        <v>12</v>
      </c>
      <c r="T912" s="71" t="s">
        <v>2832</v>
      </c>
      <c r="U912" s="79">
        <v>1</v>
      </c>
      <c r="V912" s="80">
        <v>1</v>
      </c>
      <c r="W912" s="102" t="s">
        <v>2859</v>
      </c>
      <c r="X912" s="81">
        <f t="shared" si="86"/>
        <v>1</v>
      </c>
      <c r="Y912" s="74">
        <v>0</v>
      </c>
      <c r="Z912" s="74">
        <v>150000000</v>
      </c>
      <c r="AA912" s="74">
        <v>150000000</v>
      </c>
      <c r="AB912" s="74">
        <v>0</v>
      </c>
      <c r="AC912" s="74">
        <v>0</v>
      </c>
      <c r="AD912" s="74">
        <v>150000000</v>
      </c>
      <c r="AE912" s="113">
        <v>147360000</v>
      </c>
      <c r="AF912" s="81">
        <f t="shared" si="87"/>
        <v>0.98240000000000005</v>
      </c>
      <c r="AG912" s="82"/>
      <c r="AH912" s="82"/>
      <c r="AI912" s="82"/>
      <c r="AJ912" s="83">
        <f t="shared" si="85"/>
        <v>147360000</v>
      </c>
      <c r="AK912" s="81">
        <f t="shared" si="88"/>
        <v>0.98240000000000005</v>
      </c>
      <c r="AL912" s="84"/>
      <c r="AM912" s="85"/>
    </row>
    <row r="913" spans="1:39" ht="12.75" customHeight="1" x14ac:dyDescent="0.3">
      <c r="A913" s="71" t="s">
        <v>2825</v>
      </c>
      <c r="B913" s="72" t="s">
        <v>2826</v>
      </c>
      <c r="C913" s="72" t="s">
        <v>137</v>
      </c>
      <c r="D913" s="73" t="str">
        <f t="shared" si="83"/>
        <v>33</v>
      </c>
      <c r="E913" s="73" t="str">
        <f t="shared" si="84"/>
        <v>3301</v>
      </c>
      <c r="F913" s="72" t="s">
        <v>2860</v>
      </c>
      <c r="G913" s="72" t="s">
        <v>2861</v>
      </c>
      <c r="H913" s="72">
        <v>41</v>
      </c>
      <c r="I913" s="72" t="s">
        <v>2862</v>
      </c>
      <c r="J913" s="72" t="s">
        <v>2863</v>
      </c>
      <c r="K913" s="74">
        <v>30</v>
      </c>
      <c r="L913" s="75">
        <v>14</v>
      </c>
      <c r="M913" s="76">
        <v>14</v>
      </c>
      <c r="N913" s="72" t="s">
        <v>2864</v>
      </c>
      <c r="O913" s="72" t="s">
        <v>771</v>
      </c>
      <c r="P913" s="74">
        <v>23076011628</v>
      </c>
      <c r="Q913" s="75">
        <v>8</v>
      </c>
      <c r="R913" s="77">
        <v>44197</v>
      </c>
      <c r="S913" s="78">
        <v>12</v>
      </c>
      <c r="T913" s="71" t="s">
        <v>2832</v>
      </c>
      <c r="U913" s="79">
        <v>8</v>
      </c>
      <c r="V913" s="80">
        <v>8</v>
      </c>
      <c r="W913" s="80" t="s">
        <v>2865</v>
      </c>
      <c r="X913" s="81">
        <f t="shared" si="86"/>
        <v>1</v>
      </c>
      <c r="Y913" s="74">
        <v>0</v>
      </c>
      <c r="Z913" s="74">
        <v>100000000</v>
      </c>
      <c r="AA913" s="74">
        <v>100000000</v>
      </c>
      <c r="AB913" s="74">
        <v>0</v>
      </c>
      <c r="AC913" s="74">
        <v>0</v>
      </c>
      <c r="AD913" s="74">
        <v>100000000</v>
      </c>
      <c r="AE913" s="113">
        <v>100000000</v>
      </c>
      <c r="AF913" s="81">
        <f t="shared" si="87"/>
        <v>1</v>
      </c>
      <c r="AG913" s="82"/>
      <c r="AH913" s="82"/>
      <c r="AI913" s="82"/>
      <c r="AJ913" s="83">
        <f t="shared" si="85"/>
        <v>100000000</v>
      </c>
      <c r="AK913" s="81">
        <f t="shared" si="88"/>
        <v>1</v>
      </c>
      <c r="AL913" s="84"/>
      <c r="AM913" s="85"/>
    </row>
    <row r="914" spans="1:39" ht="12.75" customHeight="1" x14ac:dyDescent="0.3">
      <c r="A914" s="71" t="s">
        <v>2825</v>
      </c>
      <c r="B914" s="72" t="s">
        <v>2826</v>
      </c>
      <c r="C914" s="72" t="s">
        <v>137</v>
      </c>
      <c r="D914" s="73" t="str">
        <f t="shared" si="83"/>
        <v>33</v>
      </c>
      <c r="E914" s="73" t="str">
        <f t="shared" si="84"/>
        <v>3301</v>
      </c>
      <c r="F914" s="72" t="s">
        <v>2838</v>
      </c>
      <c r="G914" s="72" t="s">
        <v>2866</v>
      </c>
      <c r="H914" s="72">
        <v>42</v>
      </c>
      <c r="I914" s="72" t="s">
        <v>2867</v>
      </c>
      <c r="J914" s="72" t="s">
        <v>2868</v>
      </c>
      <c r="K914" s="74">
        <v>1</v>
      </c>
      <c r="L914" s="75">
        <v>0.25</v>
      </c>
      <c r="M914" s="76">
        <v>0.25</v>
      </c>
      <c r="N914" s="72" t="s">
        <v>2869</v>
      </c>
      <c r="O914" s="72" t="s">
        <v>72</v>
      </c>
      <c r="P914" s="74">
        <v>1220000000</v>
      </c>
      <c r="Q914" s="75">
        <v>2</v>
      </c>
      <c r="R914" s="77">
        <v>44197</v>
      </c>
      <c r="S914" s="78">
        <v>12</v>
      </c>
      <c r="T914" s="71" t="s">
        <v>2832</v>
      </c>
      <c r="U914" s="79">
        <v>2</v>
      </c>
      <c r="V914" s="80">
        <v>2</v>
      </c>
      <c r="W914" s="80" t="s">
        <v>2870</v>
      </c>
      <c r="X914" s="81">
        <f t="shared" si="86"/>
        <v>1</v>
      </c>
      <c r="Y914" s="74">
        <v>0</v>
      </c>
      <c r="Z914" s="74">
        <v>1212846301</v>
      </c>
      <c r="AA914" s="74">
        <v>1212846301</v>
      </c>
      <c r="AB914" s="74">
        <v>0</v>
      </c>
      <c r="AC914" s="74">
        <v>0</v>
      </c>
      <c r="AD914" s="74">
        <v>1212846301</v>
      </c>
      <c r="AE914" s="113">
        <v>1181089845</v>
      </c>
      <c r="AF914" s="81">
        <f t="shared" si="87"/>
        <v>0.9738165866739944</v>
      </c>
      <c r="AG914" s="82"/>
      <c r="AH914" s="82"/>
      <c r="AI914" s="82"/>
      <c r="AJ914" s="83">
        <f t="shared" si="85"/>
        <v>1181089845</v>
      </c>
      <c r="AK914" s="81">
        <f t="shared" si="88"/>
        <v>0.9738165866739944</v>
      </c>
      <c r="AL914" s="84"/>
      <c r="AM914" s="85"/>
    </row>
    <row r="915" spans="1:39" ht="12.75" customHeight="1" x14ac:dyDescent="0.3">
      <c r="A915" s="71" t="s">
        <v>2825</v>
      </c>
      <c r="B915" s="72" t="s">
        <v>2826</v>
      </c>
      <c r="C915" s="72" t="s">
        <v>137</v>
      </c>
      <c r="D915" s="73" t="str">
        <f t="shared" si="83"/>
        <v>33</v>
      </c>
      <c r="E915" s="73" t="str">
        <f t="shared" si="84"/>
        <v>3301</v>
      </c>
      <c r="F915" s="72" t="s">
        <v>2838</v>
      </c>
      <c r="G915" s="72" t="s">
        <v>2871</v>
      </c>
      <c r="H915" s="72">
        <v>42</v>
      </c>
      <c r="I915" s="72" t="s">
        <v>2867</v>
      </c>
      <c r="J915" s="72" t="s">
        <v>2868</v>
      </c>
      <c r="K915" s="74">
        <v>1</v>
      </c>
      <c r="L915" s="75">
        <v>0.25</v>
      </c>
      <c r="M915" s="76">
        <v>0.25</v>
      </c>
      <c r="N915" s="72" t="s">
        <v>2872</v>
      </c>
      <c r="O915" s="72" t="s">
        <v>72</v>
      </c>
      <c r="P915" s="74">
        <v>100000000</v>
      </c>
      <c r="Q915" s="75">
        <v>1</v>
      </c>
      <c r="R915" s="77">
        <v>44197</v>
      </c>
      <c r="S915" s="78">
        <v>12</v>
      </c>
      <c r="T915" s="71" t="s">
        <v>2832</v>
      </c>
      <c r="U915" s="79">
        <v>1</v>
      </c>
      <c r="V915" s="80">
        <v>1</v>
      </c>
      <c r="W915" s="102" t="s">
        <v>2873</v>
      </c>
      <c r="X915" s="81">
        <f t="shared" si="86"/>
        <v>1</v>
      </c>
      <c r="Y915" s="74">
        <v>0</v>
      </c>
      <c r="Z915" s="74">
        <v>876380667</v>
      </c>
      <c r="AA915" s="74">
        <v>50000000</v>
      </c>
      <c r="AB915" s="74">
        <v>0</v>
      </c>
      <c r="AC915" s="74">
        <v>0</v>
      </c>
      <c r="AD915" s="74">
        <v>50000000</v>
      </c>
      <c r="AE915" s="113">
        <v>19765999</v>
      </c>
      <c r="AF915" s="81">
        <f t="shared" si="87"/>
        <v>0.39531998000000002</v>
      </c>
      <c r="AG915" s="82"/>
      <c r="AH915" s="82"/>
      <c r="AI915" s="82"/>
      <c r="AJ915" s="83">
        <f t="shared" si="85"/>
        <v>19765999</v>
      </c>
      <c r="AK915" s="81">
        <f t="shared" si="88"/>
        <v>0.39531998000000002</v>
      </c>
      <c r="AL915" s="84"/>
      <c r="AM915" s="85"/>
    </row>
    <row r="916" spans="1:39" ht="12.75" customHeight="1" x14ac:dyDescent="0.3">
      <c r="A916" s="71" t="s">
        <v>2825</v>
      </c>
      <c r="B916" s="72" t="s">
        <v>2826</v>
      </c>
      <c r="C916" s="72" t="s">
        <v>137</v>
      </c>
      <c r="D916" s="73" t="str">
        <f t="shared" si="83"/>
        <v>33</v>
      </c>
      <c r="E916" s="73" t="str">
        <f t="shared" si="84"/>
        <v>3301</v>
      </c>
      <c r="F916" s="72" t="s">
        <v>2838</v>
      </c>
      <c r="G916" s="72" t="s">
        <v>2871</v>
      </c>
      <c r="H916" s="72">
        <v>42</v>
      </c>
      <c r="I916" s="72" t="s">
        <v>2867</v>
      </c>
      <c r="J916" s="72" t="s">
        <v>2868</v>
      </c>
      <c r="K916" s="74">
        <v>1</v>
      </c>
      <c r="L916" s="75">
        <v>0.25</v>
      </c>
      <c r="M916" s="76">
        <v>0.25</v>
      </c>
      <c r="N916" s="72" t="s">
        <v>2874</v>
      </c>
      <c r="O916" s="72" t="s">
        <v>72</v>
      </c>
      <c r="P916" s="74">
        <v>500000000</v>
      </c>
      <c r="Q916" s="75">
        <v>1</v>
      </c>
      <c r="R916" s="77">
        <v>44197</v>
      </c>
      <c r="S916" s="78">
        <v>12</v>
      </c>
      <c r="T916" s="71" t="s">
        <v>2832</v>
      </c>
      <c r="U916" s="79">
        <v>1</v>
      </c>
      <c r="V916" s="80">
        <v>1</v>
      </c>
      <c r="W916" s="102" t="s">
        <v>2873</v>
      </c>
      <c r="X916" s="81">
        <f t="shared" si="86"/>
        <v>1</v>
      </c>
      <c r="Y916" s="74">
        <v>0</v>
      </c>
      <c r="Z916" s="74">
        <v>876380667</v>
      </c>
      <c r="AA916" s="74">
        <v>30000000</v>
      </c>
      <c r="AB916" s="74">
        <v>0</v>
      </c>
      <c r="AC916" s="74">
        <v>0</v>
      </c>
      <c r="AD916" s="74">
        <v>30000000</v>
      </c>
      <c r="AE916" s="113">
        <v>25400000</v>
      </c>
      <c r="AF916" s="81">
        <f t="shared" si="87"/>
        <v>0.84666666666666668</v>
      </c>
      <c r="AG916" s="82"/>
      <c r="AH916" s="82"/>
      <c r="AI916" s="82"/>
      <c r="AJ916" s="83">
        <f t="shared" si="85"/>
        <v>25400000</v>
      </c>
      <c r="AK916" s="81">
        <f t="shared" si="88"/>
        <v>0.84666666666666668</v>
      </c>
      <c r="AL916" s="84"/>
      <c r="AM916" s="85"/>
    </row>
    <row r="917" spans="1:39" ht="12.75" customHeight="1" x14ac:dyDescent="0.3">
      <c r="A917" s="71" t="s">
        <v>2825</v>
      </c>
      <c r="B917" s="72" t="s">
        <v>2826</v>
      </c>
      <c r="C917" s="72" t="s">
        <v>137</v>
      </c>
      <c r="D917" s="73" t="str">
        <f t="shared" si="83"/>
        <v>33</v>
      </c>
      <c r="E917" s="73" t="str">
        <f t="shared" si="84"/>
        <v>3301</v>
      </c>
      <c r="F917" s="72" t="s">
        <v>2838</v>
      </c>
      <c r="G917" s="72" t="s">
        <v>2871</v>
      </c>
      <c r="H917" s="72">
        <v>42</v>
      </c>
      <c r="I917" s="72" t="s">
        <v>2867</v>
      </c>
      <c r="J917" s="72" t="s">
        <v>2868</v>
      </c>
      <c r="K917" s="74">
        <v>1</v>
      </c>
      <c r="L917" s="75">
        <v>0.25</v>
      </c>
      <c r="M917" s="76">
        <v>0.25</v>
      </c>
      <c r="N917" s="72" t="s">
        <v>2875</v>
      </c>
      <c r="O917" s="72" t="s">
        <v>72</v>
      </c>
      <c r="P917" s="74">
        <v>1006380667</v>
      </c>
      <c r="Q917" s="75">
        <v>1</v>
      </c>
      <c r="R917" s="77">
        <v>44197</v>
      </c>
      <c r="S917" s="78">
        <v>12</v>
      </c>
      <c r="T917" s="71" t="s">
        <v>2832</v>
      </c>
      <c r="U917" s="79">
        <v>1</v>
      </c>
      <c r="V917" s="80">
        <v>1</v>
      </c>
      <c r="W917" s="80" t="s">
        <v>2876</v>
      </c>
      <c r="X917" s="81">
        <f t="shared" si="86"/>
        <v>1</v>
      </c>
      <c r="Y917" s="74">
        <v>0</v>
      </c>
      <c r="Z917" s="74">
        <v>876380667</v>
      </c>
      <c r="AA917" s="74">
        <v>796380667</v>
      </c>
      <c r="AB917" s="74">
        <v>0</v>
      </c>
      <c r="AC917" s="74">
        <v>0</v>
      </c>
      <c r="AD917" s="74">
        <v>796380667</v>
      </c>
      <c r="AE917" s="113">
        <v>796380667</v>
      </c>
      <c r="AF917" s="81">
        <f t="shared" si="87"/>
        <v>1</v>
      </c>
      <c r="AG917" s="82"/>
      <c r="AH917" s="82"/>
      <c r="AI917" s="82"/>
      <c r="AJ917" s="83">
        <f t="shared" si="85"/>
        <v>796380667</v>
      </c>
      <c r="AK917" s="81">
        <f t="shared" si="88"/>
        <v>1</v>
      </c>
      <c r="AL917" s="84"/>
      <c r="AM917" s="85"/>
    </row>
    <row r="918" spans="1:39" ht="12.75" customHeight="1" x14ac:dyDescent="0.3">
      <c r="A918" s="71" t="s">
        <v>2825</v>
      </c>
      <c r="B918" s="72" t="s">
        <v>2826</v>
      </c>
      <c r="C918" s="72" t="s">
        <v>137</v>
      </c>
      <c r="D918" s="73" t="str">
        <f t="shared" si="83"/>
        <v>33</v>
      </c>
      <c r="E918" s="73" t="str">
        <f t="shared" si="84"/>
        <v>3301</v>
      </c>
      <c r="F918" s="72" t="s">
        <v>2877</v>
      </c>
      <c r="G918" s="72" t="s">
        <v>2878</v>
      </c>
      <c r="H918" s="72">
        <v>43</v>
      </c>
      <c r="I918" s="72" t="s">
        <v>2879</v>
      </c>
      <c r="J918" s="72" t="s">
        <v>2880</v>
      </c>
      <c r="K918" s="74">
        <v>100</v>
      </c>
      <c r="L918" s="75">
        <v>100</v>
      </c>
      <c r="M918" s="76">
        <v>100</v>
      </c>
      <c r="N918" s="72" t="s">
        <v>2881</v>
      </c>
      <c r="O918" s="72" t="s">
        <v>72</v>
      </c>
      <c r="P918" s="74">
        <v>100000000</v>
      </c>
      <c r="Q918" s="75">
        <v>1</v>
      </c>
      <c r="R918" s="77">
        <v>44197</v>
      </c>
      <c r="S918" s="78">
        <v>12</v>
      </c>
      <c r="T918" s="71" t="s">
        <v>2832</v>
      </c>
      <c r="U918" s="79">
        <v>1</v>
      </c>
      <c r="V918" s="80">
        <v>1</v>
      </c>
      <c r="W918" s="80" t="s">
        <v>2882</v>
      </c>
      <c r="X918" s="81">
        <f t="shared" si="86"/>
        <v>1</v>
      </c>
      <c r="Y918" s="74">
        <v>0</v>
      </c>
      <c r="Z918" s="74">
        <v>100000000</v>
      </c>
      <c r="AA918" s="74">
        <v>100000000</v>
      </c>
      <c r="AB918" s="74">
        <v>0</v>
      </c>
      <c r="AC918" s="74">
        <v>0</v>
      </c>
      <c r="AD918" s="74">
        <v>100000000</v>
      </c>
      <c r="AE918" s="113">
        <v>100000000</v>
      </c>
      <c r="AF918" s="81">
        <f t="shared" si="87"/>
        <v>1</v>
      </c>
      <c r="AG918" s="82"/>
      <c r="AH918" s="82"/>
      <c r="AI918" s="82"/>
      <c r="AJ918" s="83">
        <f t="shared" si="85"/>
        <v>100000000</v>
      </c>
      <c r="AK918" s="81">
        <f t="shared" si="88"/>
        <v>1</v>
      </c>
      <c r="AL918" s="84"/>
      <c r="AM918" s="85"/>
    </row>
    <row r="919" spans="1:39" ht="12.75" customHeight="1" x14ac:dyDescent="0.3">
      <c r="A919" s="71" t="s">
        <v>2825</v>
      </c>
      <c r="B919" s="72" t="s">
        <v>2826</v>
      </c>
      <c r="C919" s="72" t="s">
        <v>137</v>
      </c>
      <c r="D919" s="73" t="str">
        <f t="shared" si="83"/>
        <v>33</v>
      </c>
      <c r="E919" s="73" t="str">
        <f t="shared" si="84"/>
        <v>3301</v>
      </c>
      <c r="F919" s="72" t="s">
        <v>2877</v>
      </c>
      <c r="G919" s="72" t="s">
        <v>2883</v>
      </c>
      <c r="H919" s="72">
        <v>43</v>
      </c>
      <c r="I919" s="72" t="s">
        <v>2879</v>
      </c>
      <c r="J919" s="72" t="s">
        <v>2880</v>
      </c>
      <c r="K919" s="74">
        <v>100</v>
      </c>
      <c r="L919" s="75">
        <v>100</v>
      </c>
      <c r="M919" s="76">
        <v>100</v>
      </c>
      <c r="N919" s="72" t="s">
        <v>2884</v>
      </c>
      <c r="O919" s="72" t="s">
        <v>72</v>
      </c>
      <c r="P919" s="74">
        <v>173223874</v>
      </c>
      <c r="Q919" s="75">
        <v>4</v>
      </c>
      <c r="R919" s="77">
        <v>44197</v>
      </c>
      <c r="S919" s="78">
        <v>12</v>
      </c>
      <c r="T919" s="71" t="s">
        <v>2832</v>
      </c>
      <c r="U919" s="79">
        <v>4</v>
      </c>
      <c r="V919" s="80">
        <v>4</v>
      </c>
      <c r="W919" s="80" t="s">
        <v>2885</v>
      </c>
      <c r="X919" s="81">
        <f t="shared" si="86"/>
        <v>1</v>
      </c>
      <c r="Y919" s="74">
        <v>0</v>
      </c>
      <c r="Z919" s="74">
        <v>173223874</v>
      </c>
      <c r="AA919" s="74">
        <v>133223874</v>
      </c>
      <c r="AB919" s="74">
        <v>0</v>
      </c>
      <c r="AC919" s="74">
        <v>0</v>
      </c>
      <c r="AD919" s="74">
        <v>133223874</v>
      </c>
      <c r="AE919" s="113">
        <v>123600000</v>
      </c>
      <c r="AF919" s="81">
        <f t="shared" si="87"/>
        <v>0.92776164128060112</v>
      </c>
      <c r="AG919" s="82"/>
      <c r="AH919" s="82"/>
      <c r="AI919" s="82"/>
      <c r="AJ919" s="83">
        <f t="shared" si="85"/>
        <v>123600000</v>
      </c>
      <c r="AK919" s="81">
        <f t="shared" si="88"/>
        <v>0.92776164128060112</v>
      </c>
      <c r="AL919" s="84"/>
      <c r="AM919" s="85"/>
    </row>
    <row r="920" spans="1:39" ht="12.75" customHeight="1" x14ac:dyDescent="0.3">
      <c r="A920" s="71" t="s">
        <v>2825</v>
      </c>
      <c r="B920" s="72" t="s">
        <v>2826</v>
      </c>
      <c r="C920" s="72" t="s">
        <v>137</v>
      </c>
      <c r="D920" s="73" t="str">
        <f t="shared" si="83"/>
        <v>33</v>
      </c>
      <c r="E920" s="73" t="str">
        <f t="shared" si="84"/>
        <v>3301</v>
      </c>
      <c r="F920" s="72" t="s">
        <v>2877</v>
      </c>
      <c r="G920" s="72" t="s">
        <v>2883</v>
      </c>
      <c r="H920" s="72">
        <v>43</v>
      </c>
      <c r="I920" s="72" t="s">
        <v>2879</v>
      </c>
      <c r="J920" s="72" t="s">
        <v>2880</v>
      </c>
      <c r="K920" s="74">
        <v>100</v>
      </c>
      <c r="L920" s="75">
        <v>100</v>
      </c>
      <c r="M920" s="76">
        <v>100</v>
      </c>
      <c r="N920" s="72" t="s">
        <v>2886</v>
      </c>
      <c r="O920" s="72" t="s">
        <v>72</v>
      </c>
      <c r="P920" s="74">
        <v>40000000</v>
      </c>
      <c r="Q920" s="75">
        <v>1</v>
      </c>
      <c r="R920" s="77">
        <v>44197</v>
      </c>
      <c r="S920" s="78">
        <v>12</v>
      </c>
      <c r="T920" s="71" t="s">
        <v>2832</v>
      </c>
      <c r="U920" s="79">
        <v>1</v>
      </c>
      <c r="V920" s="80">
        <v>1</v>
      </c>
      <c r="W920" s="80" t="s">
        <v>2887</v>
      </c>
      <c r="X920" s="81">
        <f t="shared" si="86"/>
        <v>1</v>
      </c>
      <c r="Y920" s="74">
        <v>0</v>
      </c>
      <c r="Z920" s="74">
        <v>173223874</v>
      </c>
      <c r="AA920" s="74">
        <v>40000000</v>
      </c>
      <c r="AB920" s="74">
        <v>0</v>
      </c>
      <c r="AC920" s="74">
        <v>0</v>
      </c>
      <c r="AD920" s="74">
        <v>40000000</v>
      </c>
      <c r="AE920" s="113">
        <v>40000000</v>
      </c>
      <c r="AF920" s="81">
        <f t="shared" si="87"/>
        <v>1</v>
      </c>
      <c r="AG920" s="82"/>
      <c r="AH920" s="82"/>
      <c r="AI920" s="82"/>
      <c r="AJ920" s="83">
        <f t="shared" si="85"/>
        <v>40000000</v>
      </c>
      <c r="AK920" s="81">
        <f t="shared" si="88"/>
        <v>1</v>
      </c>
      <c r="AL920" s="84"/>
      <c r="AM920" s="85"/>
    </row>
    <row r="921" spans="1:39" ht="12.75" customHeight="1" x14ac:dyDescent="0.3">
      <c r="A921" s="71" t="s">
        <v>2825</v>
      </c>
      <c r="B921" s="72" t="s">
        <v>2826</v>
      </c>
      <c r="C921" s="72" t="s">
        <v>137</v>
      </c>
      <c r="D921" s="73" t="str">
        <f t="shared" si="83"/>
        <v>33</v>
      </c>
      <c r="E921" s="73" t="str">
        <f t="shared" si="84"/>
        <v>3301</v>
      </c>
      <c r="F921" s="72" t="s">
        <v>2877</v>
      </c>
      <c r="G921" s="72" t="s">
        <v>2866</v>
      </c>
      <c r="H921" s="72">
        <v>43</v>
      </c>
      <c r="I921" s="72" t="s">
        <v>2879</v>
      </c>
      <c r="J921" s="72" t="s">
        <v>2880</v>
      </c>
      <c r="K921" s="74">
        <v>100</v>
      </c>
      <c r="L921" s="75">
        <v>100</v>
      </c>
      <c r="M921" s="76">
        <v>100</v>
      </c>
      <c r="N921" s="72" t="s">
        <v>2888</v>
      </c>
      <c r="O921" s="72" t="s">
        <v>72</v>
      </c>
      <c r="P921" s="74">
        <v>30000000</v>
      </c>
      <c r="Q921" s="75">
        <v>1</v>
      </c>
      <c r="R921" s="77">
        <v>44197</v>
      </c>
      <c r="S921" s="78">
        <v>12</v>
      </c>
      <c r="T921" s="71" t="s">
        <v>2832</v>
      </c>
      <c r="U921" s="79">
        <v>1</v>
      </c>
      <c r="V921" s="80">
        <v>1</v>
      </c>
      <c r="W921" s="80" t="s">
        <v>2889</v>
      </c>
      <c r="X921" s="81">
        <f t="shared" si="86"/>
        <v>1</v>
      </c>
      <c r="Y921" s="74">
        <v>0</v>
      </c>
      <c r="Z921" s="74">
        <v>30000000</v>
      </c>
      <c r="AA921" s="74">
        <v>30000000</v>
      </c>
      <c r="AB921" s="74">
        <v>0</v>
      </c>
      <c r="AC921" s="74">
        <v>0</v>
      </c>
      <c r="AD921" s="74">
        <v>30000000</v>
      </c>
      <c r="AE921" s="113">
        <v>15657921</v>
      </c>
      <c r="AF921" s="81">
        <f t="shared" si="87"/>
        <v>0.52193069999999997</v>
      </c>
      <c r="AG921" s="82"/>
      <c r="AH921" s="82"/>
      <c r="AI921" s="82"/>
      <c r="AJ921" s="83">
        <f t="shared" si="85"/>
        <v>15657921</v>
      </c>
      <c r="AK921" s="81">
        <f t="shared" si="88"/>
        <v>0.52193069999999997</v>
      </c>
      <c r="AL921" s="84"/>
      <c r="AM921" s="85"/>
    </row>
    <row r="922" spans="1:39" ht="12.75" customHeight="1" x14ac:dyDescent="0.3">
      <c r="A922" s="71" t="s">
        <v>2825</v>
      </c>
      <c r="B922" s="72" t="s">
        <v>2826</v>
      </c>
      <c r="C922" s="72" t="s">
        <v>137</v>
      </c>
      <c r="D922" s="73" t="str">
        <f t="shared" si="83"/>
        <v>33</v>
      </c>
      <c r="E922" s="73" t="str">
        <f t="shared" si="84"/>
        <v>3301</v>
      </c>
      <c r="F922" s="72" t="s">
        <v>2877</v>
      </c>
      <c r="G922" s="72" t="s">
        <v>2890</v>
      </c>
      <c r="H922" s="72">
        <v>43</v>
      </c>
      <c r="I922" s="72" t="s">
        <v>2879</v>
      </c>
      <c r="J922" s="72" t="s">
        <v>2880</v>
      </c>
      <c r="K922" s="74">
        <v>100</v>
      </c>
      <c r="L922" s="75">
        <v>100</v>
      </c>
      <c r="M922" s="76">
        <v>100</v>
      </c>
      <c r="N922" s="72" t="s">
        <v>2891</v>
      </c>
      <c r="O922" s="72" t="s">
        <v>72</v>
      </c>
      <c r="P922" s="74">
        <v>563528000</v>
      </c>
      <c r="Q922" s="75">
        <v>60</v>
      </c>
      <c r="R922" s="77">
        <v>44197</v>
      </c>
      <c r="S922" s="78">
        <v>12</v>
      </c>
      <c r="T922" s="71" t="s">
        <v>2832</v>
      </c>
      <c r="U922" s="79">
        <v>60</v>
      </c>
      <c r="V922" s="80">
        <v>60</v>
      </c>
      <c r="W922" s="80" t="s">
        <v>2892</v>
      </c>
      <c r="X922" s="81">
        <f t="shared" si="86"/>
        <v>1</v>
      </c>
      <c r="Y922" s="74">
        <v>0</v>
      </c>
      <c r="Z922" s="74">
        <v>563528000</v>
      </c>
      <c r="AA922" s="74">
        <v>518528000</v>
      </c>
      <c r="AB922" s="74">
        <v>0</v>
      </c>
      <c r="AC922" s="74">
        <v>0</v>
      </c>
      <c r="AD922" s="74">
        <v>518528000</v>
      </c>
      <c r="AE922" s="113">
        <v>299000000</v>
      </c>
      <c r="AF922" s="81">
        <f t="shared" si="87"/>
        <v>0.57663231300913353</v>
      </c>
      <c r="AG922" s="82"/>
      <c r="AH922" s="82"/>
      <c r="AI922" s="82"/>
      <c r="AJ922" s="83">
        <f t="shared" si="85"/>
        <v>299000000</v>
      </c>
      <c r="AK922" s="81">
        <f t="shared" si="88"/>
        <v>0.57663231300913353</v>
      </c>
      <c r="AL922" s="84"/>
      <c r="AM922" s="85"/>
    </row>
    <row r="923" spans="1:39" ht="12.75" customHeight="1" x14ac:dyDescent="0.3">
      <c r="A923" s="71" t="s">
        <v>2825</v>
      </c>
      <c r="B923" s="72" t="s">
        <v>2826</v>
      </c>
      <c r="C923" s="72" t="s">
        <v>137</v>
      </c>
      <c r="D923" s="73" t="str">
        <f t="shared" si="83"/>
        <v>33</v>
      </c>
      <c r="E923" s="73" t="str">
        <f t="shared" si="84"/>
        <v>3301</v>
      </c>
      <c r="F923" s="72" t="s">
        <v>2877</v>
      </c>
      <c r="G923" s="72" t="s">
        <v>2890</v>
      </c>
      <c r="H923" s="72">
        <v>43</v>
      </c>
      <c r="I923" s="72" t="s">
        <v>2879</v>
      </c>
      <c r="J923" s="72" t="s">
        <v>2880</v>
      </c>
      <c r="K923" s="74">
        <v>100</v>
      </c>
      <c r="L923" s="75">
        <v>100</v>
      </c>
      <c r="M923" s="76">
        <v>100</v>
      </c>
      <c r="N923" s="72" t="s">
        <v>2893</v>
      </c>
      <c r="O923" s="72" t="s">
        <v>72</v>
      </c>
      <c r="P923" s="74">
        <v>45000000</v>
      </c>
      <c r="Q923" s="75">
        <v>10</v>
      </c>
      <c r="R923" s="77">
        <v>44197</v>
      </c>
      <c r="S923" s="78">
        <v>12</v>
      </c>
      <c r="T923" s="71" t="s">
        <v>2832</v>
      </c>
      <c r="U923" s="79">
        <v>10</v>
      </c>
      <c r="V923" s="80">
        <v>10</v>
      </c>
      <c r="W923" s="80" t="s">
        <v>2894</v>
      </c>
      <c r="X923" s="81">
        <f t="shared" si="86"/>
        <v>1</v>
      </c>
      <c r="Y923" s="74">
        <v>0</v>
      </c>
      <c r="Z923" s="74">
        <v>563528000</v>
      </c>
      <c r="AA923" s="74">
        <v>45000000</v>
      </c>
      <c r="AB923" s="74">
        <v>0</v>
      </c>
      <c r="AC923" s="74">
        <v>0</v>
      </c>
      <c r="AD923" s="74">
        <v>45000000</v>
      </c>
      <c r="AE923" s="113">
        <v>45000000</v>
      </c>
      <c r="AF923" s="81">
        <f t="shared" si="87"/>
        <v>1</v>
      </c>
      <c r="AG923" s="82"/>
      <c r="AH923" s="82"/>
      <c r="AI923" s="82"/>
      <c r="AJ923" s="83">
        <f t="shared" si="85"/>
        <v>45000000</v>
      </c>
      <c r="AK923" s="81">
        <f t="shared" si="88"/>
        <v>1</v>
      </c>
      <c r="AL923" s="84"/>
      <c r="AM923" s="85"/>
    </row>
    <row r="924" spans="1:39" ht="12.75" customHeight="1" x14ac:dyDescent="0.3">
      <c r="A924" s="71" t="s">
        <v>2825</v>
      </c>
      <c r="B924" s="72" t="s">
        <v>2826</v>
      </c>
      <c r="C924" s="72" t="s">
        <v>137</v>
      </c>
      <c r="D924" s="73" t="str">
        <f t="shared" si="83"/>
        <v>33</v>
      </c>
      <c r="E924" s="73" t="str">
        <f t="shared" si="84"/>
        <v>3302</v>
      </c>
      <c r="F924" s="72" t="s">
        <v>2895</v>
      </c>
      <c r="G924" s="72" t="s">
        <v>2896</v>
      </c>
      <c r="H924" s="72">
        <v>45</v>
      </c>
      <c r="I924" s="72" t="s">
        <v>2897</v>
      </c>
      <c r="J924" s="72" t="s">
        <v>2898</v>
      </c>
      <c r="K924" s="74">
        <v>8</v>
      </c>
      <c r="L924" s="75">
        <v>2</v>
      </c>
      <c r="M924" s="76">
        <v>5</v>
      </c>
      <c r="N924" s="72" t="s">
        <v>2899</v>
      </c>
      <c r="O924" s="72" t="s">
        <v>72</v>
      </c>
      <c r="P924" s="74">
        <v>360000000</v>
      </c>
      <c r="Q924" s="75">
        <v>3</v>
      </c>
      <c r="R924" s="77">
        <v>44197</v>
      </c>
      <c r="S924" s="78">
        <v>12</v>
      </c>
      <c r="T924" s="71" t="s">
        <v>2832</v>
      </c>
      <c r="U924" s="79">
        <v>3</v>
      </c>
      <c r="V924" s="80">
        <v>3</v>
      </c>
      <c r="W924" s="80" t="s">
        <v>2900</v>
      </c>
      <c r="X924" s="81">
        <f t="shared" si="86"/>
        <v>1</v>
      </c>
      <c r="Y924" s="74">
        <v>0</v>
      </c>
      <c r="Z924" s="74">
        <v>88076770</v>
      </c>
      <c r="AA924" s="74">
        <v>88076770</v>
      </c>
      <c r="AB924" s="74">
        <v>0</v>
      </c>
      <c r="AC924" s="74">
        <v>0</v>
      </c>
      <c r="AD924" s="74">
        <v>88076770</v>
      </c>
      <c r="AE924" s="113">
        <v>14400000</v>
      </c>
      <c r="AF924" s="81">
        <f t="shared" si="87"/>
        <v>0.16349373393234107</v>
      </c>
      <c r="AG924" s="82"/>
      <c r="AH924" s="82"/>
      <c r="AI924" s="82"/>
      <c r="AJ924" s="83">
        <f t="shared" si="85"/>
        <v>14400000</v>
      </c>
      <c r="AK924" s="81">
        <f t="shared" si="88"/>
        <v>0.16349373393234107</v>
      </c>
      <c r="AL924" s="84"/>
      <c r="AM924" s="85"/>
    </row>
    <row r="925" spans="1:39" ht="12.75" customHeight="1" x14ac:dyDescent="0.3">
      <c r="A925" s="71" t="s">
        <v>2825</v>
      </c>
      <c r="B925" s="72" t="s">
        <v>2826</v>
      </c>
      <c r="C925" s="72" t="s">
        <v>137</v>
      </c>
      <c r="D925" s="73" t="str">
        <f t="shared" si="83"/>
        <v>33</v>
      </c>
      <c r="E925" s="73" t="str">
        <f t="shared" si="84"/>
        <v>3302</v>
      </c>
      <c r="F925" s="72" t="s">
        <v>2901</v>
      </c>
      <c r="G925" s="72" t="s">
        <v>2902</v>
      </c>
      <c r="H925" s="72">
        <v>46</v>
      </c>
      <c r="I925" s="72" t="s">
        <v>2903</v>
      </c>
      <c r="J925" s="72" t="s">
        <v>2904</v>
      </c>
      <c r="K925" s="74">
        <v>8</v>
      </c>
      <c r="L925" s="75">
        <v>2</v>
      </c>
      <c r="M925" s="76">
        <v>3</v>
      </c>
      <c r="N925" s="72" t="s">
        <v>2905</v>
      </c>
      <c r="O925" s="72" t="s">
        <v>72</v>
      </c>
      <c r="P925" s="74">
        <v>500000000</v>
      </c>
      <c r="Q925" s="75">
        <v>2</v>
      </c>
      <c r="R925" s="77">
        <v>44197</v>
      </c>
      <c r="S925" s="78">
        <v>12</v>
      </c>
      <c r="T925" s="71" t="s">
        <v>2832</v>
      </c>
      <c r="U925" s="79">
        <v>2</v>
      </c>
      <c r="V925" s="80">
        <v>0</v>
      </c>
      <c r="W925" s="80"/>
      <c r="X925" s="81">
        <f t="shared" si="86"/>
        <v>0</v>
      </c>
      <c r="Y925" s="74">
        <v>0</v>
      </c>
      <c r="Z925" s="74">
        <v>129970450</v>
      </c>
      <c r="AA925" s="74">
        <v>129970450</v>
      </c>
      <c r="AB925" s="74">
        <v>0</v>
      </c>
      <c r="AC925" s="74">
        <v>0</v>
      </c>
      <c r="AD925" s="74">
        <v>129970450</v>
      </c>
      <c r="AE925" s="113">
        <v>0</v>
      </c>
      <c r="AF925" s="81">
        <f t="shared" si="87"/>
        <v>0</v>
      </c>
      <c r="AG925" s="82"/>
      <c r="AH925" s="82"/>
      <c r="AI925" s="82"/>
      <c r="AJ925" s="83">
        <f t="shared" si="85"/>
        <v>0</v>
      </c>
      <c r="AK925" s="81">
        <f t="shared" si="88"/>
        <v>0</v>
      </c>
      <c r="AL925" s="84"/>
      <c r="AM925" s="85"/>
    </row>
    <row r="926" spans="1:39" ht="12.75" customHeight="1" x14ac:dyDescent="0.3">
      <c r="A926" s="71" t="s">
        <v>2825</v>
      </c>
      <c r="B926" s="72" t="s">
        <v>2826</v>
      </c>
      <c r="C926" s="72" t="s">
        <v>137</v>
      </c>
      <c r="D926" s="73" t="str">
        <f t="shared" si="83"/>
        <v>33</v>
      </c>
      <c r="E926" s="73" t="str">
        <f t="shared" si="84"/>
        <v>3302</v>
      </c>
      <c r="F926" s="72" t="s">
        <v>2901</v>
      </c>
      <c r="G926" s="72" t="s">
        <v>2906</v>
      </c>
      <c r="H926" s="72">
        <v>46</v>
      </c>
      <c r="I926" s="72" t="s">
        <v>2903</v>
      </c>
      <c r="J926" s="72" t="s">
        <v>2904</v>
      </c>
      <c r="K926" s="74">
        <v>8</v>
      </c>
      <c r="L926" s="75">
        <v>2</v>
      </c>
      <c r="M926" s="76">
        <v>3</v>
      </c>
      <c r="N926" s="72" t="s">
        <v>856</v>
      </c>
      <c r="O926" s="72" t="s">
        <v>72</v>
      </c>
      <c r="P926" s="74">
        <v>1500000000</v>
      </c>
      <c r="Q926" s="75">
        <v>2</v>
      </c>
      <c r="R926" s="77">
        <v>44197</v>
      </c>
      <c r="S926" s="78">
        <v>12</v>
      </c>
      <c r="T926" s="71" t="s">
        <v>2832</v>
      </c>
      <c r="U926" s="79">
        <v>2</v>
      </c>
      <c r="V926" s="80">
        <v>0</v>
      </c>
      <c r="W926" s="80"/>
      <c r="X926" s="81">
        <f t="shared" si="86"/>
        <v>0</v>
      </c>
      <c r="Y926" s="74">
        <v>0</v>
      </c>
      <c r="Z926" s="74">
        <v>537690133</v>
      </c>
      <c r="AA926" s="74">
        <v>37159677</v>
      </c>
      <c r="AB926" s="74">
        <v>0</v>
      </c>
      <c r="AC926" s="74">
        <v>0</v>
      </c>
      <c r="AD926" s="74">
        <v>37159677</v>
      </c>
      <c r="AE926" s="113">
        <v>0</v>
      </c>
      <c r="AF926" s="81">
        <f t="shared" si="87"/>
        <v>0</v>
      </c>
      <c r="AG926" s="82"/>
      <c r="AH926" s="82"/>
      <c r="AI926" s="82"/>
      <c r="AJ926" s="83">
        <f t="shared" si="85"/>
        <v>0</v>
      </c>
      <c r="AK926" s="81">
        <f t="shared" si="88"/>
        <v>0</v>
      </c>
      <c r="AL926" s="84"/>
      <c r="AM926" s="85"/>
    </row>
    <row r="927" spans="1:39" ht="12.75" customHeight="1" x14ac:dyDescent="0.3">
      <c r="A927" s="71" t="s">
        <v>2825</v>
      </c>
      <c r="B927" s="72" t="s">
        <v>2826</v>
      </c>
      <c r="C927" s="72" t="s">
        <v>137</v>
      </c>
      <c r="D927" s="73" t="str">
        <f t="shared" si="83"/>
        <v>33</v>
      </c>
      <c r="E927" s="73" t="str">
        <f t="shared" si="84"/>
        <v>3302</v>
      </c>
      <c r="F927" s="72" t="s">
        <v>2901</v>
      </c>
      <c r="G927" s="72" t="s">
        <v>2906</v>
      </c>
      <c r="H927" s="72">
        <v>46</v>
      </c>
      <c r="I927" s="72" t="s">
        <v>2903</v>
      </c>
      <c r="J927" s="72" t="s">
        <v>2904</v>
      </c>
      <c r="K927" s="74">
        <v>8</v>
      </c>
      <c r="L927" s="75">
        <v>2</v>
      </c>
      <c r="M927" s="76">
        <v>3</v>
      </c>
      <c r="N927" s="72" t="s">
        <v>2907</v>
      </c>
      <c r="O927" s="72" t="s">
        <v>72</v>
      </c>
      <c r="P927" s="74">
        <v>2400000000</v>
      </c>
      <c r="Q927" s="75">
        <v>2</v>
      </c>
      <c r="R927" s="77">
        <v>44197</v>
      </c>
      <c r="S927" s="78">
        <v>12</v>
      </c>
      <c r="T927" s="71" t="s">
        <v>2832</v>
      </c>
      <c r="U927" s="94">
        <v>1</v>
      </c>
      <c r="V927" s="80">
        <v>1</v>
      </c>
      <c r="W927" s="80" t="s">
        <v>2908</v>
      </c>
      <c r="X927" s="81">
        <f t="shared" si="86"/>
        <v>1</v>
      </c>
      <c r="Y927" s="74">
        <v>0</v>
      </c>
      <c r="Z927" s="74">
        <v>537690133</v>
      </c>
      <c r="AA927" s="74">
        <v>284826686</v>
      </c>
      <c r="AB927" s="74">
        <v>0</v>
      </c>
      <c r="AC927" s="74">
        <v>0</v>
      </c>
      <c r="AD927" s="74">
        <v>284826686</v>
      </c>
      <c r="AE927" s="113">
        <v>284826687</v>
      </c>
      <c r="AF927" s="81">
        <f t="shared" si="87"/>
        <v>1.0000000035109069</v>
      </c>
      <c r="AG927" s="82"/>
      <c r="AH927" s="82"/>
      <c r="AI927" s="82"/>
      <c r="AJ927" s="83">
        <f t="shared" si="85"/>
        <v>284826687</v>
      </c>
      <c r="AK927" s="81">
        <f t="shared" si="88"/>
        <v>1.0000000035109069</v>
      </c>
      <c r="AL927" s="84"/>
      <c r="AM927" s="85"/>
    </row>
    <row r="928" spans="1:39" ht="12.75" customHeight="1" x14ac:dyDescent="0.3">
      <c r="A928" s="71" t="s">
        <v>2825</v>
      </c>
      <c r="B928" s="72" t="s">
        <v>2826</v>
      </c>
      <c r="C928" s="72" t="s">
        <v>137</v>
      </c>
      <c r="D928" s="73" t="str">
        <f t="shared" si="83"/>
        <v>33</v>
      </c>
      <c r="E928" s="73" t="str">
        <f t="shared" si="84"/>
        <v>3302</v>
      </c>
      <c r="F928" s="72" t="s">
        <v>2901</v>
      </c>
      <c r="G928" s="72" t="s">
        <v>2906</v>
      </c>
      <c r="H928" s="72">
        <v>46</v>
      </c>
      <c r="I928" s="72" t="s">
        <v>2903</v>
      </c>
      <c r="J928" s="72" t="s">
        <v>2904</v>
      </c>
      <c r="K928" s="74">
        <v>8</v>
      </c>
      <c r="L928" s="75">
        <v>2</v>
      </c>
      <c r="M928" s="76">
        <v>3</v>
      </c>
      <c r="N928" s="124" t="s">
        <v>2909</v>
      </c>
      <c r="O928" s="72" t="s">
        <v>72</v>
      </c>
      <c r="P928" s="74">
        <v>18681516530</v>
      </c>
      <c r="Q928" s="75">
        <v>2</v>
      </c>
      <c r="R928" s="77">
        <v>44197</v>
      </c>
      <c r="S928" s="78">
        <v>12</v>
      </c>
      <c r="T928" s="71" t="s">
        <v>2832</v>
      </c>
      <c r="U928" s="94">
        <v>1</v>
      </c>
      <c r="V928" s="80">
        <v>0</v>
      </c>
      <c r="W928" s="80"/>
      <c r="X928" s="81">
        <f t="shared" si="86"/>
        <v>0</v>
      </c>
      <c r="Y928" s="74">
        <v>0</v>
      </c>
      <c r="Z928" s="74">
        <v>537690133</v>
      </c>
      <c r="AA928" s="74">
        <v>215703770</v>
      </c>
      <c r="AB928" s="74">
        <v>0</v>
      </c>
      <c r="AC928" s="74">
        <v>0</v>
      </c>
      <c r="AD928" s="74">
        <v>215703770</v>
      </c>
      <c r="AE928" s="113">
        <v>0</v>
      </c>
      <c r="AF928" s="81">
        <f t="shared" si="87"/>
        <v>0</v>
      </c>
      <c r="AG928" s="82"/>
      <c r="AH928" s="82"/>
      <c r="AI928" s="82"/>
      <c r="AJ928" s="83">
        <f t="shared" si="85"/>
        <v>0</v>
      </c>
      <c r="AK928" s="81">
        <f t="shared" si="88"/>
        <v>0</v>
      </c>
      <c r="AL928" s="84"/>
      <c r="AM928" s="85"/>
    </row>
    <row r="929" spans="1:39" ht="12.75" customHeight="1" x14ac:dyDescent="0.3">
      <c r="A929" s="71" t="s">
        <v>2825</v>
      </c>
      <c r="B929" s="72" t="s">
        <v>2826</v>
      </c>
      <c r="C929" s="72" t="s">
        <v>137</v>
      </c>
      <c r="D929" s="73" t="str">
        <f t="shared" si="83"/>
        <v>35</v>
      </c>
      <c r="E929" s="73" t="str">
        <f t="shared" si="84"/>
        <v>3502</v>
      </c>
      <c r="F929" s="72" t="s">
        <v>2910</v>
      </c>
      <c r="G929" s="72" t="s">
        <v>2911</v>
      </c>
      <c r="H929" s="72">
        <v>106</v>
      </c>
      <c r="I929" s="72" t="s">
        <v>2912</v>
      </c>
      <c r="J929" s="72" t="s">
        <v>2913</v>
      </c>
      <c r="K929" s="74">
        <v>4</v>
      </c>
      <c r="L929" s="75">
        <v>1</v>
      </c>
      <c r="M929" s="76">
        <v>1</v>
      </c>
      <c r="N929" s="72" t="s">
        <v>2914</v>
      </c>
      <c r="O929" s="72" t="s">
        <v>72</v>
      </c>
      <c r="P929" s="74">
        <v>15000000</v>
      </c>
      <c r="Q929" s="75">
        <v>1</v>
      </c>
      <c r="R929" s="77">
        <v>44197</v>
      </c>
      <c r="S929" s="78">
        <v>12</v>
      </c>
      <c r="T929" s="71" t="s">
        <v>2832</v>
      </c>
      <c r="U929" s="94">
        <v>1</v>
      </c>
      <c r="V929" s="80">
        <v>1</v>
      </c>
      <c r="W929" s="80" t="s">
        <v>2915</v>
      </c>
      <c r="X929" s="81">
        <f t="shared" si="86"/>
        <v>1</v>
      </c>
      <c r="Y929" s="74">
        <v>0</v>
      </c>
      <c r="Z929" s="74">
        <v>40000000</v>
      </c>
      <c r="AA929" s="74">
        <v>15000000</v>
      </c>
      <c r="AB929" s="74">
        <v>0</v>
      </c>
      <c r="AC929" s="74">
        <v>0</v>
      </c>
      <c r="AD929" s="74">
        <v>15000000</v>
      </c>
      <c r="AE929" s="113">
        <v>11000000</v>
      </c>
      <c r="AF929" s="81">
        <f t="shared" si="87"/>
        <v>0.73333333333333328</v>
      </c>
      <c r="AG929" s="82"/>
      <c r="AH929" s="82"/>
      <c r="AI929" s="82"/>
      <c r="AJ929" s="83">
        <f t="shared" si="85"/>
        <v>11000000</v>
      </c>
      <c r="AK929" s="81">
        <f t="shared" si="88"/>
        <v>0.73333333333333328</v>
      </c>
      <c r="AL929" s="84"/>
      <c r="AM929" s="85"/>
    </row>
    <row r="930" spans="1:39" ht="12.75" customHeight="1" x14ac:dyDescent="0.3">
      <c r="A930" s="71" t="s">
        <v>2825</v>
      </c>
      <c r="B930" s="72" t="s">
        <v>2826</v>
      </c>
      <c r="C930" s="72" t="s">
        <v>137</v>
      </c>
      <c r="D930" s="73" t="str">
        <f t="shared" si="83"/>
        <v>35</v>
      </c>
      <c r="E930" s="73" t="str">
        <f t="shared" si="84"/>
        <v>3502</v>
      </c>
      <c r="F930" s="72" t="s">
        <v>2910</v>
      </c>
      <c r="G930" s="72" t="s">
        <v>2911</v>
      </c>
      <c r="H930" s="72">
        <v>106</v>
      </c>
      <c r="I930" s="72" t="s">
        <v>2912</v>
      </c>
      <c r="J930" s="72" t="s">
        <v>2913</v>
      </c>
      <c r="K930" s="74">
        <v>4</v>
      </c>
      <c r="L930" s="75">
        <v>1</v>
      </c>
      <c r="M930" s="76">
        <v>1</v>
      </c>
      <c r="N930" s="72" t="s">
        <v>2916</v>
      </c>
      <c r="O930" s="72" t="s">
        <v>72</v>
      </c>
      <c r="P930" s="74">
        <v>5000000</v>
      </c>
      <c r="Q930" s="75">
        <v>1</v>
      </c>
      <c r="R930" s="77">
        <v>44197</v>
      </c>
      <c r="S930" s="78">
        <v>12</v>
      </c>
      <c r="T930" s="71" t="s">
        <v>2832</v>
      </c>
      <c r="U930" s="94">
        <v>1</v>
      </c>
      <c r="V930" s="80">
        <v>1</v>
      </c>
      <c r="W930" s="80" t="s">
        <v>2917</v>
      </c>
      <c r="X930" s="81">
        <f t="shared" si="86"/>
        <v>1</v>
      </c>
      <c r="Y930" s="74">
        <v>0</v>
      </c>
      <c r="Z930" s="74">
        <v>40000000</v>
      </c>
      <c r="AA930" s="74">
        <v>5000000</v>
      </c>
      <c r="AB930" s="74">
        <v>0</v>
      </c>
      <c r="AC930" s="74">
        <v>0</v>
      </c>
      <c r="AD930" s="74">
        <v>5000000</v>
      </c>
      <c r="AE930" s="113">
        <v>5000000</v>
      </c>
      <c r="AF930" s="81">
        <f t="shared" si="87"/>
        <v>1</v>
      </c>
      <c r="AG930" s="82"/>
      <c r="AH930" s="82"/>
      <c r="AI930" s="82"/>
      <c r="AJ930" s="83">
        <f t="shared" si="85"/>
        <v>5000000</v>
      </c>
      <c r="AK930" s="81">
        <f t="shared" si="88"/>
        <v>1</v>
      </c>
      <c r="AL930" s="84"/>
      <c r="AM930" s="85"/>
    </row>
    <row r="931" spans="1:39" ht="12.75" customHeight="1" x14ac:dyDescent="0.3">
      <c r="A931" s="71" t="s">
        <v>2825</v>
      </c>
      <c r="B931" s="72" t="s">
        <v>2826</v>
      </c>
      <c r="C931" s="72" t="s">
        <v>137</v>
      </c>
      <c r="D931" s="73" t="str">
        <f t="shared" si="83"/>
        <v>35</v>
      </c>
      <c r="E931" s="73" t="str">
        <f t="shared" si="84"/>
        <v>3502</v>
      </c>
      <c r="F931" s="72" t="s">
        <v>2910</v>
      </c>
      <c r="G931" s="72" t="s">
        <v>2911</v>
      </c>
      <c r="H931" s="72">
        <v>106</v>
      </c>
      <c r="I931" s="72" t="s">
        <v>2912</v>
      </c>
      <c r="J931" s="72" t="s">
        <v>2913</v>
      </c>
      <c r="K931" s="74">
        <v>4</v>
      </c>
      <c r="L931" s="75">
        <v>1</v>
      </c>
      <c r="M931" s="76">
        <v>1</v>
      </c>
      <c r="N931" s="72" t="s">
        <v>2918</v>
      </c>
      <c r="O931" s="72" t="s">
        <v>72</v>
      </c>
      <c r="P931" s="74">
        <v>20000000</v>
      </c>
      <c r="Q931" s="75">
        <v>1</v>
      </c>
      <c r="R931" s="77">
        <v>44197</v>
      </c>
      <c r="S931" s="78">
        <v>12</v>
      </c>
      <c r="T931" s="71" t="s">
        <v>2832</v>
      </c>
      <c r="U931" s="94">
        <v>1</v>
      </c>
      <c r="V931" s="80">
        <v>1</v>
      </c>
      <c r="W931" s="80" t="s">
        <v>2919</v>
      </c>
      <c r="X931" s="81">
        <f t="shared" si="86"/>
        <v>1</v>
      </c>
      <c r="Y931" s="74">
        <v>0</v>
      </c>
      <c r="Z931" s="74">
        <v>40000000</v>
      </c>
      <c r="AA931" s="74">
        <v>20000000</v>
      </c>
      <c r="AB931" s="74">
        <v>0</v>
      </c>
      <c r="AC931" s="74">
        <v>0</v>
      </c>
      <c r="AD931" s="74">
        <v>20000000</v>
      </c>
      <c r="AE931" s="113">
        <v>0</v>
      </c>
      <c r="AF931" s="81">
        <f t="shared" si="87"/>
        <v>0</v>
      </c>
      <c r="AG931" s="82"/>
      <c r="AH931" s="82"/>
      <c r="AI931" s="82"/>
      <c r="AJ931" s="83">
        <f t="shared" si="85"/>
        <v>0</v>
      </c>
      <c r="AK931" s="81">
        <f t="shared" si="88"/>
        <v>0</v>
      </c>
      <c r="AL931" s="84"/>
      <c r="AM931" s="85"/>
    </row>
    <row r="932" spans="1:39" ht="12.75" customHeight="1" x14ac:dyDescent="0.3">
      <c r="A932" s="71" t="s">
        <v>2825</v>
      </c>
      <c r="B932" s="72" t="s">
        <v>2826</v>
      </c>
      <c r="C932" s="72" t="s">
        <v>137</v>
      </c>
      <c r="D932" s="73" t="str">
        <f t="shared" si="83"/>
        <v>33</v>
      </c>
      <c r="E932" s="73" t="str">
        <f t="shared" si="84"/>
        <v>3301</v>
      </c>
      <c r="F932" s="72" t="s">
        <v>2827</v>
      </c>
      <c r="G932" s="72" t="s">
        <v>2839</v>
      </c>
      <c r="H932" s="72">
        <v>117</v>
      </c>
      <c r="I932" s="72" t="s">
        <v>2920</v>
      </c>
      <c r="J932" s="72" t="s">
        <v>2921</v>
      </c>
      <c r="K932" s="74">
        <v>40</v>
      </c>
      <c r="L932" s="75">
        <v>8</v>
      </c>
      <c r="M932" s="76">
        <v>8</v>
      </c>
      <c r="N932" s="72" t="s">
        <v>2922</v>
      </c>
      <c r="O932" s="72" t="s">
        <v>771</v>
      </c>
      <c r="P932" s="74">
        <v>917000000</v>
      </c>
      <c r="Q932" s="75">
        <v>1</v>
      </c>
      <c r="R932" s="77">
        <v>44197</v>
      </c>
      <c r="S932" s="78">
        <v>12</v>
      </c>
      <c r="T932" s="71" t="s">
        <v>2832</v>
      </c>
      <c r="U932" s="94">
        <v>1</v>
      </c>
      <c r="V932" s="80">
        <v>1</v>
      </c>
      <c r="W932" s="80" t="s">
        <v>2923</v>
      </c>
      <c r="X932" s="81">
        <f t="shared" si="86"/>
        <v>1</v>
      </c>
      <c r="Y932" s="74">
        <v>0</v>
      </c>
      <c r="Z932" s="74">
        <v>525100000</v>
      </c>
      <c r="AA932" s="74">
        <v>442100000</v>
      </c>
      <c r="AB932" s="74">
        <v>0</v>
      </c>
      <c r="AC932" s="74">
        <v>0</v>
      </c>
      <c r="AD932" s="74">
        <v>442100000</v>
      </c>
      <c r="AE932" s="113">
        <v>442100000</v>
      </c>
      <c r="AF932" s="81">
        <f t="shared" si="87"/>
        <v>1</v>
      </c>
      <c r="AG932" s="82"/>
      <c r="AH932" s="82"/>
      <c r="AI932" s="82"/>
      <c r="AJ932" s="83">
        <f t="shared" si="85"/>
        <v>442100000</v>
      </c>
      <c r="AK932" s="81">
        <f t="shared" si="88"/>
        <v>1</v>
      </c>
      <c r="AL932" s="84"/>
      <c r="AM932" s="85"/>
    </row>
    <row r="933" spans="1:39" ht="12.75" customHeight="1" x14ac:dyDescent="0.3">
      <c r="A933" s="71" t="s">
        <v>2825</v>
      </c>
      <c r="B933" s="72" t="s">
        <v>2826</v>
      </c>
      <c r="C933" s="72" t="s">
        <v>137</v>
      </c>
      <c r="D933" s="73" t="str">
        <f t="shared" si="83"/>
        <v>33</v>
      </c>
      <c r="E933" s="73" t="str">
        <f t="shared" si="84"/>
        <v>3301</v>
      </c>
      <c r="F933" s="72" t="s">
        <v>2827</v>
      </c>
      <c r="G933" s="72" t="s">
        <v>2839</v>
      </c>
      <c r="H933" s="72">
        <v>117</v>
      </c>
      <c r="I933" s="72" t="s">
        <v>2920</v>
      </c>
      <c r="J933" s="72" t="s">
        <v>2921</v>
      </c>
      <c r="K933" s="74">
        <v>40</v>
      </c>
      <c r="L933" s="75">
        <v>8</v>
      </c>
      <c r="M933" s="76">
        <v>8</v>
      </c>
      <c r="N933" s="72" t="s">
        <v>2924</v>
      </c>
      <c r="O933" s="72" t="s">
        <v>771</v>
      </c>
      <c r="P933" s="74">
        <v>210000000</v>
      </c>
      <c r="Q933" s="75">
        <v>1</v>
      </c>
      <c r="R933" s="77">
        <v>44197</v>
      </c>
      <c r="S933" s="78">
        <v>12</v>
      </c>
      <c r="T933" s="71" t="s">
        <v>2832</v>
      </c>
      <c r="U933" s="94">
        <v>1</v>
      </c>
      <c r="V933" s="80">
        <v>1</v>
      </c>
      <c r="W933" s="80" t="s">
        <v>2925</v>
      </c>
      <c r="X933" s="81">
        <f t="shared" si="86"/>
        <v>1</v>
      </c>
      <c r="Y933" s="74">
        <v>0</v>
      </c>
      <c r="Z933" s="74">
        <v>525100000</v>
      </c>
      <c r="AA933" s="74">
        <v>35000000</v>
      </c>
      <c r="AB933" s="74">
        <v>0</v>
      </c>
      <c r="AC933" s="74">
        <v>0</v>
      </c>
      <c r="AD933" s="74">
        <v>35000000</v>
      </c>
      <c r="AE933" s="113">
        <v>35000000</v>
      </c>
      <c r="AF933" s="81">
        <f t="shared" si="87"/>
        <v>1</v>
      </c>
      <c r="AG933" s="82"/>
      <c r="AH933" s="82"/>
      <c r="AI933" s="82"/>
      <c r="AJ933" s="83">
        <f t="shared" si="85"/>
        <v>35000000</v>
      </c>
      <c r="AK933" s="81">
        <f t="shared" si="88"/>
        <v>1</v>
      </c>
      <c r="AL933" s="84"/>
      <c r="AM933" s="85"/>
    </row>
    <row r="934" spans="1:39" ht="12.75" customHeight="1" x14ac:dyDescent="0.3">
      <c r="A934" s="71" t="s">
        <v>2825</v>
      </c>
      <c r="B934" s="72" t="s">
        <v>2826</v>
      </c>
      <c r="C934" s="72" t="s">
        <v>137</v>
      </c>
      <c r="D934" s="73" t="str">
        <f t="shared" si="83"/>
        <v>33</v>
      </c>
      <c r="E934" s="73" t="str">
        <f t="shared" si="84"/>
        <v>3301</v>
      </c>
      <c r="F934" s="72" t="s">
        <v>2827</v>
      </c>
      <c r="G934" s="72" t="s">
        <v>2839</v>
      </c>
      <c r="H934" s="72">
        <v>117</v>
      </c>
      <c r="I934" s="72" t="s">
        <v>2920</v>
      </c>
      <c r="J934" s="72" t="s">
        <v>2921</v>
      </c>
      <c r="K934" s="74">
        <v>40</v>
      </c>
      <c r="L934" s="75">
        <v>8</v>
      </c>
      <c r="M934" s="76">
        <v>8</v>
      </c>
      <c r="N934" s="72" t="s">
        <v>2926</v>
      </c>
      <c r="O934" s="72" t="s">
        <v>771</v>
      </c>
      <c r="P934" s="74">
        <v>50000000</v>
      </c>
      <c r="Q934" s="75">
        <v>1</v>
      </c>
      <c r="R934" s="77">
        <v>44197</v>
      </c>
      <c r="S934" s="78">
        <v>12</v>
      </c>
      <c r="T934" s="71" t="s">
        <v>2832</v>
      </c>
      <c r="U934" s="94">
        <v>1</v>
      </c>
      <c r="V934" s="80">
        <v>1</v>
      </c>
      <c r="W934" s="102" t="s">
        <v>2927</v>
      </c>
      <c r="X934" s="81">
        <f t="shared" si="86"/>
        <v>1</v>
      </c>
      <c r="Y934" s="74">
        <v>0</v>
      </c>
      <c r="Z934" s="74">
        <v>525100000</v>
      </c>
      <c r="AA934" s="74">
        <v>12500000</v>
      </c>
      <c r="AB934" s="74">
        <v>0</v>
      </c>
      <c r="AC934" s="74">
        <v>0</v>
      </c>
      <c r="AD934" s="74">
        <v>12500000</v>
      </c>
      <c r="AE934" s="113">
        <v>12500000</v>
      </c>
      <c r="AF934" s="81">
        <f t="shared" si="87"/>
        <v>1</v>
      </c>
      <c r="AG934" s="82"/>
      <c r="AH934" s="82"/>
      <c r="AI934" s="82"/>
      <c r="AJ934" s="83">
        <f t="shared" si="85"/>
        <v>12500000</v>
      </c>
      <c r="AK934" s="81">
        <f t="shared" si="88"/>
        <v>1</v>
      </c>
      <c r="AL934" s="84"/>
      <c r="AM934" s="85"/>
    </row>
    <row r="935" spans="1:39" ht="12.75" customHeight="1" x14ac:dyDescent="0.3">
      <c r="A935" s="71" t="s">
        <v>2825</v>
      </c>
      <c r="B935" s="72" t="s">
        <v>2826</v>
      </c>
      <c r="C935" s="72" t="s">
        <v>137</v>
      </c>
      <c r="D935" s="73" t="str">
        <f t="shared" si="83"/>
        <v>33</v>
      </c>
      <c r="E935" s="73" t="str">
        <f t="shared" si="84"/>
        <v>3301</v>
      </c>
      <c r="F935" s="72" t="s">
        <v>2827</v>
      </c>
      <c r="G935" s="72" t="s">
        <v>2839</v>
      </c>
      <c r="H935" s="72">
        <v>117</v>
      </c>
      <c r="I935" s="72" t="s">
        <v>2920</v>
      </c>
      <c r="J935" s="72" t="s">
        <v>2921</v>
      </c>
      <c r="K935" s="74">
        <v>40</v>
      </c>
      <c r="L935" s="75">
        <v>8</v>
      </c>
      <c r="M935" s="76">
        <v>8</v>
      </c>
      <c r="N935" s="72" t="s">
        <v>2928</v>
      </c>
      <c r="O935" s="72" t="s">
        <v>771</v>
      </c>
      <c r="P935" s="74">
        <v>69000000</v>
      </c>
      <c r="Q935" s="75">
        <v>3</v>
      </c>
      <c r="R935" s="77">
        <v>44197</v>
      </c>
      <c r="S935" s="78">
        <v>12</v>
      </c>
      <c r="T935" s="71" t="s">
        <v>2832</v>
      </c>
      <c r="U935" s="94">
        <v>3</v>
      </c>
      <c r="V935" s="80">
        <v>3</v>
      </c>
      <c r="W935" s="80" t="s">
        <v>2929</v>
      </c>
      <c r="X935" s="81">
        <f t="shared" si="86"/>
        <v>1</v>
      </c>
      <c r="Y935" s="74">
        <v>0</v>
      </c>
      <c r="Z935" s="74">
        <v>525100000</v>
      </c>
      <c r="AA935" s="74">
        <v>25500000</v>
      </c>
      <c r="AB935" s="74">
        <v>0</v>
      </c>
      <c r="AC935" s="74">
        <v>0</v>
      </c>
      <c r="AD935" s="74">
        <v>25500000</v>
      </c>
      <c r="AE935" s="113">
        <v>25500000</v>
      </c>
      <c r="AF935" s="81">
        <f t="shared" si="87"/>
        <v>1</v>
      </c>
      <c r="AG935" s="82"/>
      <c r="AH935" s="82"/>
      <c r="AI935" s="82"/>
      <c r="AJ935" s="83">
        <f t="shared" si="85"/>
        <v>25500000</v>
      </c>
      <c r="AK935" s="81">
        <f t="shared" si="88"/>
        <v>1</v>
      </c>
      <c r="AL935" s="84"/>
      <c r="AM935" s="85"/>
    </row>
    <row r="936" spans="1:39" ht="12.75" customHeight="1" x14ac:dyDescent="0.3">
      <c r="A936" s="71" t="s">
        <v>2825</v>
      </c>
      <c r="B936" s="72" t="s">
        <v>2826</v>
      </c>
      <c r="C936" s="72" t="s">
        <v>137</v>
      </c>
      <c r="D936" s="73" t="str">
        <f t="shared" si="83"/>
        <v>33</v>
      </c>
      <c r="E936" s="73" t="str">
        <f t="shared" si="84"/>
        <v>3301</v>
      </c>
      <c r="F936" s="72" t="s">
        <v>2827</v>
      </c>
      <c r="G936" s="72" t="s">
        <v>2839</v>
      </c>
      <c r="H936" s="72">
        <v>117</v>
      </c>
      <c r="I936" s="72" t="s">
        <v>2920</v>
      </c>
      <c r="J936" s="72" t="s">
        <v>2921</v>
      </c>
      <c r="K936" s="74">
        <v>40</v>
      </c>
      <c r="L936" s="75">
        <v>8</v>
      </c>
      <c r="M936" s="76">
        <v>8</v>
      </c>
      <c r="N936" s="72" t="s">
        <v>2930</v>
      </c>
      <c r="O936" s="72" t="s">
        <v>771</v>
      </c>
      <c r="P936" s="74">
        <v>30000000</v>
      </c>
      <c r="Q936" s="75">
        <v>1</v>
      </c>
      <c r="R936" s="77">
        <v>44197</v>
      </c>
      <c r="S936" s="78">
        <v>12</v>
      </c>
      <c r="T936" s="71" t="s">
        <v>2832</v>
      </c>
      <c r="U936" s="94">
        <v>1</v>
      </c>
      <c r="V936" s="80">
        <v>1</v>
      </c>
      <c r="W936" s="80" t="s">
        <v>2931</v>
      </c>
      <c r="X936" s="81">
        <f t="shared" si="86"/>
        <v>1</v>
      </c>
      <c r="Y936" s="74">
        <v>0</v>
      </c>
      <c r="Z936" s="74">
        <v>525100000</v>
      </c>
      <c r="AA936" s="74">
        <v>10000000</v>
      </c>
      <c r="AB936" s="74">
        <v>0</v>
      </c>
      <c r="AC936" s="74">
        <v>0</v>
      </c>
      <c r="AD936" s="74">
        <v>10000000</v>
      </c>
      <c r="AE936" s="113">
        <v>10000000</v>
      </c>
      <c r="AF936" s="81">
        <f t="shared" si="87"/>
        <v>1</v>
      </c>
      <c r="AG936" s="82"/>
      <c r="AH936" s="82"/>
      <c r="AI936" s="82"/>
      <c r="AJ936" s="83">
        <f t="shared" si="85"/>
        <v>10000000</v>
      </c>
      <c r="AK936" s="81">
        <f t="shared" si="88"/>
        <v>1</v>
      </c>
      <c r="AL936" s="84"/>
      <c r="AM936" s="85"/>
    </row>
    <row r="937" spans="1:39" ht="12.75" customHeight="1" x14ac:dyDescent="0.3">
      <c r="A937" s="71" t="s">
        <v>2825</v>
      </c>
      <c r="B937" s="72" t="s">
        <v>2826</v>
      </c>
      <c r="C937" s="72" t="s">
        <v>137</v>
      </c>
      <c r="D937" s="73" t="str">
        <f t="shared" si="83"/>
        <v>33</v>
      </c>
      <c r="E937" s="73" t="str">
        <f t="shared" si="84"/>
        <v>3301</v>
      </c>
      <c r="F937" s="72" t="s">
        <v>2836</v>
      </c>
      <c r="G937" s="72" t="s">
        <v>2839</v>
      </c>
      <c r="H937" s="72">
        <v>117</v>
      </c>
      <c r="I937" s="72" t="s">
        <v>2920</v>
      </c>
      <c r="J937" s="72" t="s">
        <v>2921</v>
      </c>
      <c r="K937" s="74">
        <v>40</v>
      </c>
      <c r="L937" s="75">
        <v>8</v>
      </c>
      <c r="M937" s="76">
        <v>8</v>
      </c>
      <c r="N937" s="72" t="s">
        <v>2924</v>
      </c>
      <c r="O937" s="72" t="s">
        <v>72</v>
      </c>
      <c r="P937" s="74">
        <v>9900000</v>
      </c>
      <c r="Q937" s="75">
        <v>3</v>
      </c>
      <c r="R937" s="77">
        <v>44197</v>
      </c>
      <c r="S937" s="78">
        <v>12</v>
      </c>
      <c r="T937" s="71" t="s">
        <v>2832</v>
      </c>
      <c r="U937" s="94">
        <v>3</v>
      </c>
      <c r="V937" s="80">
        <v>3</v>
      </c>
      <c r="W937" s="80" t="s">
        <v>2925</v>
      </c>
      <c r="X937" s="81">
        <f t="shared" si="86"/>
        <v>1</v>
      </c>
      <c r="Y937" s="74">
        <v>0</v>
      </c>
      <c r="Z937" s="74">
        <v>290799333</v>
      </c>
      <c r="AA937" s="74">
        <v>9900000</v>
      </c>
      <c r="AB937" s="74">
        <v>0</v>
      </c>
      <c r="AC937" s="74">
        <v>0</v>
      </c>
      <c r="AD937" s="74">
        <v>9900000</v>
      </c>
      <c r="AE937" s="113">
        <v>9900000</v>
      </c>
      <c r="AF937" s="81">
        <f t="shared" si="87"/>
        <v>1</v>
      </c>
      <c r="AG937" s="82"/>
      <c r="AH937" s="82"/>
      <c r="AI937" s="82"/>
      <c r="AJ937" s="83">
        <f t="shared" si="85"/>
        <v>9900000</v>
      </c>
      <c r="AK937" s="81">
        <f t="shared" si="88"/>
        <v>1</v>
      </c>
      <c r="AL937" s="84"/>
      <c r="AM937" s="85"/>
    </row>
    <row r="938" spans="1:39" ht="12.75" customHeight="1" x14ac:dyDescent="0.3">
      <c r="A938" s="71" t="s">
        <v>2825</v>
      </c>
      <c r="B938" s="72" t="s">
        <v>2826</v>
      </c>
      <c r="C938" s="72" t="s">
        <v>137</v>
      </c>
      <c r="D938" s="73" t="str">
        <f t="shared" si="83"/>
        <v>33</v>
      </c>
      <c r="E938" s="73" t="str">
        <f t="shared" si="84"/>
        <v>3301</v>
      </c>
      <c r="F938" s="72" t="s">
        <v>2836</v>
      </c>
      <c r="G938" s="72" t="s">
        <v>2839</v>
      </c>
      <c r="H938" s="72">
        <v>117</v>
      </c>
      <c r="I938" s="72" t="s">
        <v>2920</v>
      </c>
      <c r="J938" s="72" t="s">
        <v>2921</v>
      </c>
      <c r="K938" s="74">
        <v>40</v>
      </c>
      <c r="L938" s="75">
        <v>8</v>
      </c>
      <c r="M938" s="76">
        <v>8</v>
      </c>
      <c r="N938" s="72" t="s">
        <v>2926</v>
      </c>
      <c r="O938" s="72" t="s">
        <v>72</v>
      </c>
      <c r="P938" s="74">
        <v>3120000</v>
      </c>
      <c r="Q938" s="75">
        <v>2</v>
      </c>
      <c r="R938" s="77">
        <v>44197</v>
      </c>
      <c r="S938" s="78">
        <v>12</v>
      </c>
      <c r="T938" s="71" t="s">
        <v>2832</v>
      </c>
      <c r="U938" s="94">
        <v>2</v>
      </c>
      <c r="V938" s="80">
        <v>0</v>
      </c>
      <c r="W938" s="102" t="s">
        <v>2927</v>
      </c>
      <c r="X938" s="81">
        <f t="shared" si="86"/>
        <v>0</v>
      </c>
      <c r="Y938" s="74">
        <v>0</v>
      </c>
      <c r="Z938" s="74">
        <v>290799333</v>
      </c>
      <c r="AA938" s="74">
        <v>3120000</v>
      </c>
      <c r="AB938" s="74">
        <v>0</v>
      </c>
      <c r="AC938" s="74">
        <v>0</v>
      </c>
      <c r="AD938" s="74">
        <v>3120000</v>
      </c>
      <c r="AE938" s="113">
        <v>0</v>
      </c>
      <c r="AF938" s="81">
        <f t="shared" si="87"/>
        <v>0</v>
      </c>
      <c r="AG938" s="82"/>
      <c r="AH938" s="82"/>
      <c r="AI938" s="82"/>
      <c r="AJ938" s="83">
        <f t="shared" si="85"/>
        <v>0</v>
      </c>
      <c r="AK938" s="81">
        <f t="shared" si="88"/>
        <v>0</v>
      </c>
      <c r="AL938" s="84"/>
      <c r="AM938" s="85"/>
    </row>
    <row r="939" spans="1:39" ht="12.75" customHeight="1" x14ac:dyDescent="0.3">
      <c r="A939" s="71" t="s">
        <v>2825</v>
      </c>
      <c r="B939" s="72" t="s">
        <v>2826</v>
      </c>
      <c r="C939" s="72" t="s">
        <v>137</v>
      </c>
      <c r="D939" s="73" t="str">
        <f t="shared" ref="D939:D998" si="89">MID(G939,1,2)</f>
        <v>33</v>
      </c>
      <c r="E939" s="73" t="str">
        <f t="shared" ref="E939:E998" si="90">MID(G939,1,4)</f>
        <v>3301</v>
      </c>
      <c r="F939" s="72" t="s">
        <v>2836</v>
      </c>
      <c r="G939" s="72" t="s">
        <v>2839</v>
      </c>
      <c r="H939" s="72">
        <v>117</v>
      </c>
      <c r="I939" s="72" t="s">
        <v>2920</v>
      </c>
      <c r="J939" s="72" t="s">
        <v>2921</v>
      </c>
      <c r="K939" s="74">
        <v>40</v>
      </c>
      <c r="L939" s="75">
        <v>8</v>
      </c>
      <c r="M939" s="76">
        <v>8</v>
      </c>
      <c r="N939" s="72" t="s">
        <v>2922</v>
      </c>
      <c r="O939" s="72" t="s">
        <v>72</v>
      </c>
      <c r="P939" s="74">
        <v>239919700</v>
      </c>
      <c r="Q939" s="75">
        <v>1</v>
      </c>
      <c r="R939" s="77">
        <v>44197</v>
      </c>
      <c r="S939" s="78">
        <v>12</v>
      </c>
      <c r="T939" s="71" t="s">
        <v>2853</v>
      </c>
      <c r="U939" s="94">
        <v>1</v>
      </c>
      <c r="V939" s="80">
        <v>1</v>
      </c>
      <c r="W939" s="80" t="s">
        <v>2923</v>
      </c>
      <c r="X939" s="81">
        <f t="shared" si="86"/>
        <v>1</v>
      </c>
      <c r="Y939" s="74">
        <v>0</v>
      </c>
      <c r="Z939" s="74">
        <v>290799333</v>
      </c>
      <c r="AA939" s="74">
        <v>239919700</v>
      </c>
      <c r="AB939" s="74">
        <v>0</v>
      </c>
      <c r="AC939" s="74">
        <v>0</v>
      </c>
      <c r="AD939" s="74">
        <v>239919700</v>
      </c>
      <c r="AE939" s="113">
        <v>236418634</v>
      </c>
      <c r="AF939" s="81">
        <f t="shared" si="87"/>
        <v>0.98540734254002482</v>
      </c>
      <c r="AG939" s="82"/>
      <c r="AH939" s="82"/>
      <c r="AI939" s="82"/>
      <c r="AJ939" s="83">
        <f t="shared" ref="AJ939:AJ998" si="91">AE939+AG939+AI939</f>
        <v>236418634</v>
      </c>
      <c r="AK939" s="81">
        <f t="shared" si="88"/>
        <v>0.98540734254002482</v>
      </c>
      <c r="AL939" s="84"/>
      <c r="AM939" s="85"/>
    </row>
    <row r="940" spans="1:39" ht="12.75" customHeight="1" x14ac:dyDescent="0.3">
      <c r="A940" s="71" t="s">
        <v>2825</v>
      </c>
      <c r="B940" s="72" t="s">
        <v>2826</v>
      </c>
      <c r="C940" s="72" t="s">
        <v>137</v>
      </c>
      <c r="D940" s="73" t="str">
        <f t="shared" si="89"/>
        <v>33</v>
      </c>
      <c r="E940" s="73" t="str">
        <f t="shared" si="90"/>
        <v>3301</v>
      </c>
      <c r="F940" s="72" t="s">
        <v>2836</v>
      </c>
      <c r="G940" s="72" t="s">
        <v>2839</v>
      </c>
      <c r="H940" s="72">
        <v>117</v>
      </c>
      <c r="I940" s="72" t="s">
        <v>2920</v>
      </c>
      <c r="J940" s="72" t="s">
        <v>2921</v>
      </c>
      <c r="K940" s="74">
        <v>40</v>
      </c>
      <c r="L940" s="75">
        <v>8</v>
      </c>
      <c r="M940" s="76">
        <v>8</v>
      </c>
      <c r="N940" s="72" t="s">
        <v>2928</v>
      </c>
      <c r="O940" s="72" t="s">
        <v>72</v>
      </c>
      <c r="P940" s="74">
        <v>16713333</v>
      </c>
      <c r="Q940" s="75">
        <v>3</v>
      </c>
      <c r="R940" s="77">
        <v>44197</v>
      </c>
      <c r="S940" s="78">
        <v>12</v>
      </c>
      <c r="T940" s="71" t="s">
        <v>2832</v>
      </c>
      <c r="U940" s="94">
        <v>3</v>
      </c>
      <c r="V940" s="80">
        <v>0</v>
      </c>
      <c r="W940" s="80"/>
      <c r="X940" s="81">
        <f t="shared" si="86"/>
        <v>0</v>
      </c>
      <c r="Y940" s="74">
        <v>0</v>
      </c>
      <c r="Z940" s="74">
        <v>290799333</v>
      </c>
      <c r="AA940" s="74">
        <v>16713333</v>
      </c>
      <c r="AB940" s="74">
        <v>0</v>
      </c>
      <c r="AC940" s="74">
        <v>0</v>
      </c>
      <c r="AD940" s="74">
        <v>16713333</v>
      </c>
      <c r="AE940" s="113">
        <v>0</v>
      </c>
      <c r="AF940" s="81">
        <f t="shared" si="87"/>
        <v>0</v>
      </c>
      <c r="AG940" s="82"/>
      <c r="AH940" s="82"/>
      <c r="AI940" s="82"/>
      <c r="AJ940" s="83">
        <f t="shared" si="91"/>
        <v>0</v>
      </c>
      <c r="AK940" s="81">
        <f t="shared" si="88"/>
        <v>0</v>
      </c>
      <c r="AL940" s="84"/>
      <c r="AM940" s="85"/>
    </row>
    <row r="941" spans="1:39" ht="12.75" customHeight="1" x14ac:dyDescent="0.3">
      <c r="A941" s="71" t="s">
        <v>2825</v>
      </c>
      <c r="B941" s="72" t="s">
        <v>2826</v>
      </c>
      <c r="C941" s="72" t="s">
        <v>137</v>
      </c>
      <c r="D941" s="73" t="str">
        <f t="shared" si="89"/>
        <v>33</v>
      </c>
      <c r="E941" s="73" t="str">
        <f t="shared" si="90"/>
        <v>3301</v>
      </c>
      <c r="F941" s="72" t="s">
        <v>2836</v>
      </c>
      <c r="G941" s="72" t="s">
        <v>2839</v>
      </c>
      <c r="H941" s="72">
        <v>117</v>
      </c>
      <c r="I941" s="72" t="s">
        <v>2920</v>
      </c>
      <c r="J941" s="72" t="s">
        <v>2921</v>
      </c>
      <c r="K941" s="74">
        <v>40</v>
      </c>
      <c r="L941" s="75">
        <v>8</v>
      </c>
      <c r="M941" s="76">
        <v>8</v>
      </c>
      <c r="N941" s="72" t="s">
        <v>2932</v>
      </c>
      <c r="O941" s="72" t="s">
        <v>72</v>
      </c>
      <c r="P941" s="74">
        <v>21146300</v>
      </c>
      <c r="Q941" s="75">
        <v>2</v>
      </c>
      <c r="R941" s="77">
        <v>44197</v>
      </c>
      <c r="S941" s="78">
        <v>12</v>
      </c>
      <c r="T941" s="71" t="s">
        <v>2832</v>
      </c>
      <c r="U941" s="94">
        <v>2</v>
      </c>
      <c r="V941" s="80">
        <v>0</v>
      </c>
      <c r="W941" s="80"/>
      <c r="X941" s="81">
        <f t="shared" si="86"/>
        <v>0</v>
      </c>
      <c r="Y941" s="74">
        <v>0</v>
      </c>
      <c r="Z941" s="74">
        <v>290799333</v>
      </c>
      <c r="AA941" s="74">
        <v>21146300</v>
      </c>
      <c r="AB941" s="74">
        <v>0</v>
      </c>
      <c r="AC941" s="74">
        <v>0</v>
      </c>
      <c r="AD941" s="74">
        <v>21146300</v>
      </c>
      <c r="AE941" s="113">
        <v>0</v>
      </c>
      <c r="AF941" s="81">
        <f t="shared" si="87"/>
        <v>0</v>
      </c>
      <c r="AG941" s="82"/>
      <c r="AH941" s="82"/>
      <c r="AI941" s="82"/>
      <c r="AJ941" s="83">
        <f t="shared" si="91"/>
        <v>0</v>
      </c>
      <c r="AK941" s="81">
        <f t="shared" si="88"/>
        <v>0</v>
      </c>
      <c r="AL941" s="84"/>
      <c r="AM941" s="85"/>
    </row>
    <row r="942" spans="1:39" ht="12.75" customHeight="1" x14ac:dyDescent="0.3">
      <c r="A942" s="71" t="s">
        <v>2825</v>
      </c>
      <c r="B942" s="72" t="s">
        <v>2826</v>
      </c>
      <c r="C942" s="72" t="s">
        <v>137</v>
      </c>
      <c r="D942" s="73" t="str">
        <f t="shared" si="89"/>
        <v>33</v>
      </c>
      <c r="E942" s="73" t="str">
        <f t="shared" si="90"/>
        <v>3301</v>
      </c>
      <c r="F942" s="72" t="s">
        <v>2838</v>
      </c>
      <c r="G942" s="72" t="s">
        <v>2839</v>
      </c>
      <c r="H942" s="72">
        <v>166</v>
      </c>
      <c r="I942" s="72" t="s">
        <v>2933</v>
      </c>
      <c r="J942" s="72" t="s">
        <v>2934</v>
      </c>
      <c r="K942" s="74">
        <v>6</v>
      </c>
      <c r="L942" s="75">
        <v>2</v>
      </c>
      <c r="M942" s="76">
        <v>1</v>
      </c>
      <c r="N942" s="72" t="s">
        <v>2935</v>
      </c>
      <c r="O942" s="72" t="s">
        <v>72</v>
      </c>
      <c r="P942" s="74">
        <v>400000000</v>
      </c>
      <c r="Q942" s="75">
        <v>2</v>
      </c>
      <c r="R942" s="77">
        <v>44197</v>
      </c>
      <c r="S942" s="78">
        <v>12</v>
      </c>
      <c r="T942" s="71" t="s">
        <v>2832</v>
      </c>
      <c r="U942" s="94">
        <v>2</v>
      </c>
      <c r="V942" s="80">
        <v>0</v>
      </c>
      <c r="W942" s="80"/>
      <c r="X942" s="81">
        <f t="shared" si="86"/>
        <v>0</v>
      </c>
      <c r="Y942" s="74">
        <v>0</v>
      </c>
      <c r="Z942" s="74">
        <v>44000000</v>
      </c>
      <c r="AA942" s="74">
        <v>20000000</v>
      </c>
      <c r="AB942" s="74">
        <v>0</v>
      </c>
      <c r="AC942" s="74">
        <v>0</v>
      </c>
      <c r="AD942" s="74">
        <v>20000000</v>
      </c>
      <c r="AE942" s="113">
        <v>0</v>
      </c>
      <c r="AF942" s="81">
        <f t="shared" si="87"/>
        <v>0</v>
      </c>
      <c r="AG942" s="82"/>
      <c r="AH942" s="82"/>
      <c r="AI942" s="82"/>
      <c r="AJ942" s="83">
        <f t="shared" si="91"/>
        <v>0</v>
      </c>
      <c r="AK942" s="81">
        <f t="shared" si="88"/>
        <v>0</v>
      </c>
      <c r="AL942" s="84"/>
      <c r="AM942" s="85"/>
    </row>
    <row r="943" spans="1:39" ht="12.75" customHeight="1" x14ac:dyDescent="0.3">
      <c r="A943" s="71" t="s">
        <v>2825</v>
      </c>
      <c r="B943" s="72" t="s">
        <v>2826</v>
      </c>
      <c r="C943" s="72" t="s">
        <v>137</v>
      </c>
      <c r="D943" s="73" t="str">
        <f t="shared" si="89"/>
        <v>33</v>
      </c>
      <c r="E943" s="73" t="str">
        <f t="shared" si="90"/>
        <v>3301</v>
      </c>
      <c r="F943" s="72" t="s">
        <v>2838</v>
      </c>
      <c r="G943" s="72" t="s">
        <v>2839</v>
      </c>
      <c r="H943" s="72">
        <v>166</v>
      </c>
      <c r="I943" s="72" t="s">
        <v>2933</v>
      </c>
      <c r="J943" s="72" t="s">
        <v>2934</v>
      </c>
      <c r="K943" s="74">
        <v>6</v>
      </c>
      <c r="L943" s="75">
        <v>2</v>
      </c>
      <c r="M943" s="76">
        <v>1</v>
      </c>
      <c r="N943" s="72" t="s">
        <v>2842</v>
      </c>
      <c r="O943" s="72" t="s">
        <v>72</v>
      </c>
      <c r="P943" s="74">
        <v>210000000</v>
      </c>
      <c r="Q943" s="75">
        <v>3</v>
      </c>
      <c r="R943" s="77">
        <v>44197</v>
      </c>
      <c r="S943" s="78">
        <v>12</v>
      </c>
      <c r="T943" s="71" t="s">
        <v>2832</v>
      </c>
      <c r="U943" s="94">
        <v>1</v>
      </c>
      <c r="V943" s="80">
        <v>0</v>
      </c>
      <c r="W943" s="80"/>
      <c r="X943" s="81">
        <f t="shared" si="86"/>
        <v>0</v>
      </c>
      <c r="Y943" s="74">
        <v>0</v>
      </c>
      <c r="Z943" s="74">
        <v>44000000</v>
      </c>
      <c r="AA943" s="74">
        <v>24000000</v>
      </c>
      <c r="AB943" s="74">
        <v>0</v>
      </c>
      <c r="AC943" s="74">
        <v>0</v>
      </c>
      <c r="AD943" s="74">
        <v>24000000</v>
      </c>
      <c r="AE943" s="113">
        <v>0</v>
      </c>
      <c r="AF943" s="81">
        <f t="shared" si="87"/>
        <v>0</v>
      </c>
      <c r="AG943" s="82"/>
      <c r="AH943" s="82"/>
      <c r="AI943" s="82"/>
      <c r="AJ943" s="83">
        <f t="shared" si="91"/>
        <v>0</v>
      </c>
      <c r="AK943" s="81">
        <f t="shared" si="88"/>
        <v>0</v>
      </c>
      <c r="AL943" s="84"/>
      <c r="AM943" s="85"/>
    </row>
    <row r="944" spans="1:39" ht="12.75" customHeight="1" x14ac:dyDescent="0.3">
      <c r="A944" s="71" t="s">
        <v>2825</v>
      </c>
      <c r="B944" s="72" t="s">
        <v>2826</v>
      </c>
      <c r="C944" s="72" t="s">
        <v>763</v>
      </c>
      <c r="D944" s="73" t="str">
        <f t="shared" si="89"/>
        <v>35</v>
      </c>
      <c r="E944" s="73" t="str">
        <f t="shared" si="90"/>
        <v>3502</v>
      </c>
      <c r="F944" s="72" t="s">
        <v>2936</v>
      </c>
      <c r="G944" s="72" t="s">
        <v>2937</v>
      </c>
      <c r="H944" s="72">
        <v>235</v>
      </c>
      <c r="I944" s="72" t="s">
        <v>2938</v>
      </c>
      <c r="J944" s="72" t="s">
        <v>2939</v>
      </c>
      <c r="K944" s="74">
        <v>10</v>
      </c>
      <c r="L944" s="75">
        <v>3</v>
      </c>
      <c r="M944" s="76">
        <v>3</v>
      </c>
      <c r="N944" s="72" t="s">
        <v>2940</v>
      </c>
      <c r="O944" s="72" t="s">
        <v>771</v>
      </c>
      <c r="P944" s="74">
        <v>406970900</v>
      </c>
      <c r="Q944" s="75">
        <v>5</v>
      </c>
      <c r="R944" s="77">
        <v>44197</v>
      </c>
      <c r="S944" s="78">
        <v>12</v>
      </c>
      <c r="T944" s="71" t="s">
        <v>2853</v>
      </c>
      <c r="U944" s="94">
        <v>5</v>
      </c>
      <c r="V944" s="80">
        <v>5</v>
      </c>
      <c r="W944" s="80" t="s">
        <v>2941</v>
      </c>
      <c r="X944" s="81">
        <f t="shared" si="86"/>
        <v>1</v>
      </c>
      <c r="Y944" s="74">
        <v>0</v>
      </c>
      <c r="Z944" s="74">
        <v>210000000</v>
      </c>
      <c r="AA944" s="74">
        <v>90000000</v>
      </c>
      <c r="AB944" s="74">
        <v>0</v>
      </c>
      <c r="AC944" s="74">
        <v>0</v>
      </c>
      <c r="AD944" s="74">
        <v>90000000</v>
      </c>
      <c r="AE944" s="113">
        <v>42500000</v>
      </c>
      <c r="AF944" s="81">
        <f t="shared" si="87"/>
        <v>0.47222222222222221</v>
      </c>
      <c r="AG944" s="82"/>
      <c r="AH944" s="82"/>
      <c r="AI944" s="82"/>
      <c r="AJ944" s="83">
        <f t="shared" si="91"/>
        <v>42500000</v>
      </c>
      <c r="AK944" s="81">
        <f t="shared" si="88"/>
        <v>0.47222222222222221</v>
      </c>
      <c r="AL944" s="84"/>
      <c r="AM944" s="85"/>
    </row>
    <row r="945" spans="1:39" ht="12.75" customHeight="1" x14ac:dyDescent="0.3">
      <c r="A945" s="71" t="s">
        <v>2825</v>
      </c>
      <c r="B945" s="72" t="s">
        <v>2826</v>
      </c>
      <c r="C945" s="72" t="s">
        <v>763</v>
      </c>
      <c r="D945" s="73" t="str">
        <f t="shared" si="89"/>
        <v>35</v>
      </c>
      <c r="E945" s="73" t="str">
        <f t="shared" si="90"/>
        <v>3502</v>
      </c>
      <c r="F945" s="72" t="s">
        <v>2936</v>
      </c>
      <c r="G945" s="72" t="s">
        <v>2937</v>
      </c>
      <c r="H945" s="72">
        <v>235</v>
      </c>
      <c r="I945" s="72" t="s">
        <v>2938</v>
      </c>
      <c r="J945" s="72" t="s">
        <v>2939</v>
      </c>
      <c r="K945" s="74">
        <v>10</v>
      </c>
      <c r="L945" s="75">
        <v>3</v>
      </c>
      <c r="M945" s="76">
        <v>3</v>
      </c>
      <c r="N945" s="72" t="s">
        <v>2942</v>
      </c>
      <c r="O945" s="72" t="s">
        <v>771</v>
      </c>
      <c r="P945" s="74">
        <v>361462560</v>
      </c>
      <c r="Q945" s="75">
        <v>2</v>
      </c>
      <c r="R945" s="77">
        <v>44197</v>
      </c>
      <c r="S945" s="78">
        <v>12</v>
      </c>
      <c r="T945" s="71" t="s">
        <v>2853</v>
      </c>
      <c r="U945" s="94">
        <v>2</v>
      </c>
      <c r="V945" s="80">
        <v>2</v>
      </c>
      <c r="W945" s="80" t="s">
        <v>2943</v>
      </c>
      <c r="X945" s="81">
        <f t="shared" si="86"/>
        <v>1</v>
      </c>
      <c r="Y945" s="74">
        <v>0</v>
      </c>
      <c r="Z945" s="74">
        <v>210000000</v>
      </c>
      <c r="AA945" s="74">
        <v>40000000</v>
      </c>
      <c r="AB945" s="74">
        <v>0</v>
      </c>
      <c r="AC945" s="74">
        <v>0</v>
      </c>
      <c r="AD945" s="74">
        <v>40000000</v>
      </c>
      <c r="AE945" s="113">
        <v>40000000</v>
      </c>
      <c r="AF945" s="81">
        <f t="shared" si="87"/>
        <v>1</v>
      </c>
      <c r="AG945" s="82"/>
      <c r="AH945" s="82"/>
      <c r="AI945" s="82"/>
      <c r="AJ945" s="83">
        <f t="shared" si="91"/>
        <v>40000000</v>
      </c>
      <c r="AK945" s="81">
        <f t="shared" si="88"/>
        <v>1</v>
      </c>
      <c r="AL945" s="84"/>
      <c r="AM945" s="85"/>
    </row>
    <row r="946" spans="1:39" ht="12.75" customHeight="1" x14ac:dyDescent="0.3">
      <c r="A946" s="71" t="s">
        <v>2825</v>
      </c>
      <c r="B946" s="72" t="s">
        <v>2826</v>
      </c>
      <c r="C946" s="72" t="s">
        <v>763</v>
      </c>
      <c r="D946" s="73" t="str">
        <f t="shared" si="89"/>
        <v>35</v>
      </c>
      <c r="E946" s="73" t="str">
        <f t="shared" si="90"/>
        <v>3502</v>
      </c>
      <c r="F946" s="72" t="s">
        <v>2936</v>
      </c>
      <c r="G946" s="72" t="s">
        <v>2937</v>
      </c>
      <c r="H946" s="72">
        <v>235</v>
      </c>
      <c r="I946" s="72" t="s">
        <v>2938</v>
      </c>
      <c r="J946" s="72" t="s">
        <v>2939</v>
      </c>
      <c r="K946" s="74">
        <v>10</v>
      </c>
      <c r="L946" s="75">
        <v>3</v>
      </c>
      <c r="M946" s="76">
        <v>3</v>
      </c>
      <c r="N946" s="72" t="s">
        <v>2944</v>
      </c>
      <c r="O946" s="72" t="s">
        <v>771</v>
      </c>
      <c r="P946" s="74">
        <v>263519640</v>
      </c>
      <c r="Q946" s="75">
        <v>3</v>
      </c>
      <c r="R946" s="77">
        <v>44197</v>
      </c>
      <c r="S946" s="78">
        <v>12</v>
      </c>
      <c r="T946" s="71" t="s">
        <v>2853</v>
      </c>
      <c r="U946" s="94">
        <v>3</v>
      </c>
      <c r="V946" s="80">
        <v>3</v>
      </c>
      <c r="W946" s="80" t="s">
        <v>2945</v>
      </c>
      <c r="X946" s="81">
        <f t="shared" si="86"/>
        <v>1</v>
      </c>
      <c r="Y946" s="74">
        <v>0</v>
      </c>
      <c r="Z946" s="74">
        <v>210000000</v>
      </c>
      <c r="AA946" s="74">
        <v>80000000</v>
      </c>
      <c r="AB946" s="74">
        <v>0</v>
      </c>
      <c r="AC946" s="74">
        <v>0</v>
      </c>
      <c r="AD946" s="74">
        <v>80000000</v>
      </c>
      <c r="AE946" s="113">
        <v>40000000</v>
      </c>
      <c r="AF946" s="81">
        <f t="shared" si="87"/>
        <v>0.5</v>
      </c>
      <c r="AG946" s="82"/>
      <c r="AH946" s="82"/>
      <c r="AI946" s="82"/>
      <c r="AJ946" s="83">
        <f t="shared" si="91"/>
        <v>40000000</v>
      </c>
      <c r="AK946" s="81">
        <f t="shared" si="88"/>
        <v>0.5</v>
      </c>
      <c r="AL946" s="84"/>
      <c r="AM946" s="85"/>
    </row>
    <row r="947" spans="1:39" ht="12.75" customHeight="1" x14ac:dyDescent="0.3">
      <c r="A947" s="71" t="s">
        <v>2825</v>
      </c>
      <c r="B947" s="72" t="s">
        <v>2826</v>
      </c>
      <c r="C947" s="72" t="s">
        <v>763</v>
      </c>
      <c r="D947" s="73" t="str">
        <f t="shared" si="89"/>
        <v>35</v>
      </c>
      <c r="E947" s="73" t="str">
        <f t="shared" si="90"/>
        <v>3502</v>
      </c>
      <c r="F947" s="72" t="s">
        <v>2910</v>
      </c>
      <c r="G947" s="72" t="s">
        <v>767</v>
      </c>
      <c r="H947" s="72">
        <v>249</v>
      </c>
      <c r="I947" s="72" t="s">
        <v>2946</v>
      </c>
      <c r="J947" s="72" t="s">
        <v>2947</v>
      </c>
      <c r="K947" s="74">
        <v>450</v>
      </c>
      <c r="L947" s="75">
        <v>30</v>
      </c>
      <c r="M947" s="76">
        <v>115</v>
      </c>
      <c r="N947" s="72" t="s">
        <v>2948</v>
      </c>
      <c r="O947" s="72" t="s">
        <v>72</v>
      </c>
      <c r="P947" s="74">
        <v>80000000</v>
      </c>
      <c r="Q947" s="75">
        <v>20</v>
      </c>
      <c r="R947" s="77">
        <v>44197</v>
      </c>
      <c r="S947" s="78">
        <v>12</v>
      </c>
      <c r="T947" s="71" t="s">
        <v>2853</v>
      </c>
      <c r="U947" s="79">
        <v>20</v>
      </c>
      <c r="V947" s="80">
        <v>20</v>
      </c>
      <c r="W947" s="80" t="s">
        <v>2949</v>
      </c>
      <c r="X947" s="81">
        <f t="shared" si="86"/>
        <v>1</v>
      </c>
      <c r="Y947" s="74">
        <v>0</v>
      </c>
      <c r="Z947" s="74">
        <v>20000000</v>
      </c>
      <c r="AA947" s="74">
        <v>20000000</v>
      </c>
      <c r="AB947" s="74">
        <v>0</v>
      </c>
      <c r="AC947" s="74">
        <v>0</v>
      </c>
      <c r="AD947" s="74">
        <v>20000000</v>
      </c>
      <c r="AE947" s="113">
        <v>20000000</v>
      </c>
      <c r="AF947" s="81">
        <f t="shared" si="87"/>
        <v>1</v>
      </c>
      <c r="AG947" s="82"/>
      <c r="AH947" s="82"/>
      <c r="AI947" s="82"/>
      <c r="AJ947" s="83">
        <f t="shared" si="91"/>
        <v>20000000</v>
      </c>
      <c r="AK947" s="81">
        <f t="shared" si="88"/>
        <v>1</v>
      </c>
      <c r="AL947" s="84"/>
      <c r="AM947" s="85"/>
    </row>
    <row r="948" spans="1:39" ht="12.75" customHeight="1" x14ac:dyDescent="0.3">
      <c r="A948" s="71" t="s">
        <v>2825</v>
      </c>
      <c r="B948" s="72" t="s">
        <v>2826</v>
      </c>
      <c r="C948" s="72" t="s">
        <v>763</v>
      </c>
      <c r="D948" s="73" t="str">
        <f t="shared" si="89"/>
        <v>35</v>
      </c>
      <c r="E948" s="73" t="str">
        <f t="shared" si="90"/>
        <v>3502</v>
      </c>
      <c r="F948" s="72" t="s">
        <v>2950</v>
      </c>
      <c r="G948" s="72" t="s">
        <v>767</v>
      </c>
      <c r="H948" s="72">
        <v>249</v>
      </c>
      <c r="I948" s="72" t="s">
        <v>2946</v>
      </c>
      <c r="J948" s="72" t="s">
        <v>2947</v>
      </c>
      <c r="K948" s="74">
        <v>450</v>
      </c>
      <c r="L948" s="75">
        <v>30</v>
      </c>
      <c r="M948" s="76">
        <v>115</v>
      </c>
      <c r="N948" s="72" t="s">
        <v>2948</v>
      </c>
      <c r="O948" s="72" t="s">
        <v>72</v>
      </c>
      <c r="P948" s="74">
        <v>576000000</v>
      </c>
      <c r="Q948" s="75">
        <v>36</v>
      </c>
      <c r="R948" s="77">
        <v>44197</v>
      </c>
      <c r="S948" s="78">
        <v>12</v>
      </c>
      <c r="T948" s="71" t="s">
        <v>2853</v>
      </c>
      <c r="U948" s="79">
        <v>36</v>
      </c>
      <c r="V948" s="80">
        <v>36</v>
      </c>
      <c r="W948" s="80" t="s">
        <v>2951</v>
      </c>
      <c r="X948" s="81">
        <f t="shared" si="86"/>
        <v>1</v>
      </c>
      <c r="Y948" s="74">
        <v>0</v>
      </c>
      <c r="Z948" s="74">
        <v>60000000</v>
      </c>
      <c r="AA948" s="74">
        <v>60000000</v>
      </c>
      <c r="AB948" s="74">
        <v>0</v>
      </c>
      <c r="AC948" s="74">
        <v>0</v>
      </c>
      <c r="AD948" s="74">
        <v>60000000</v>
      </c>
      <c r="AE948" s="113">
        <v>59670000</v>
      </c>
      <c r="AF948" s="81">
        <f t="shared" si="87"/>
        <v>0.99450000000000005</v>
      </c>
      <c r="AG948" s="82"/>
      <c r="AH948" s="82"/>
      <c r="AI948" s="82"/>
      <c r="AJ948" s="83">
        <f t="shared" si="91"/>
        <v>59670000</v>
      </c>
      <c r="AK948" s="81">
        <f t="shared" si="88"/>
        <v>0.99450000000000005</v>
      </c>
      <c r="AL948" s="84"/>
      <c r="AM948" s="85"/>
    </row>
    <row r="949" spans="1:39" ht="12.75" customHeight="1" x14ac:dyDescent="0.3">
      <c r="A949" s="71" t="s">
        <v>2825</v>
      </c>
      <c r="B949" s="72" t="s">
        <v>2826</v>
      </c>
      <c r="C949" s="72" t="s">
        <v>763</v>
      </c>
      <c r="D949" s="73" t="str">
        <f t="shared" si="89"/>
        <v>33</v>
      </c>
      <c r="E949" s="73" t="str">
        <f t="shared" si="90"/>
        <v>3301</v>
      </c>
      <c r="F949" s="72" t="s">
        <v>2838</v>
      </c>
      <c r="G949" s="72" t="s">
        <v>2871</v>
      </c>
      <c r="H949" s="72">
        <v>255</v>
      </c>
      <c r="I949" s="72" t="s">
        <v>2952</v>
      </c>
      <c r="J949" s="72" t="s">
        <v>2953</v>
      </c>
      <c r="K949" s="74">
        <v>1</v>
      </c>
      <c r="L949" s="75">
        <v>1</v>
      </c>
      <c r="M949" s="76">
        <v>1</v>
      </c>
      <c r="N949" s="72" t="s">
        <v>2954</v>
      </c>
      <c r="O949" s="72" t="s">
        <v>72</v>
      </c>
      <c r="P949" s="74">
        <v>140000000</v>
      </c>
      <c r="Q949" s="75">
        <v>1</v>
      </c>
      <c r="R949" s="77">
        <v>44197</v>
      </c>
      <c r="S949" s="78">
        <v>12</v>
      </c>
      <c r="T949" s="71" t="s">
        <v>2832</v>
      </c>
      <c r="U949" s="79">
        <v>1</v>
      </c>
      <c r="V949" s="80">
        <v>1</v>
      </c>
      <c r="W949" s="80" t="s">
        <v>2955</v>
      </c>
      <c r="X949" s="81">
        <f t="shared" si="86"/>
        <v>1</v>
      </c>
      <c r="Y949" s="74">
        <v>0</v>
      </c>
      <c r="Z949" s="74">
        <v>130000000</v>
      </c>
      <c r="AA949" s="74">
        <v>40000000</v>
      </c>
      <c r="AB949" s="74">
        <v>0</v>
      </c>
      <c r="AC949" s="74">
        <v>0</v>
      </c>
      <c r="AD949" s="74">
        <v>40000000</v>
      </c>
      <c r="AE949" s="113">
        <v>40000000</v>
      </c>
      <c r="AF949" s="81">
        <f t="shared" si="87"/>
        <v>1</v>
      </c>
      <c r="AG949" s="82"/>
      <c r="AH949" s="82"/>
      <c r="AI949" s="82"/>
      <c r="AJ949" s="83">
        <f t="shared" si="91"/>
        <v>40000000</v>
      </c>
      <c r="AK949" s="81">
        <f t="shared" si="88"/>
        <v>1</v>
      </c>
      <c r="AL949" s="84"/>
      <c r="AM949" s="85"/>
    </row>
    <row r="950" spans="1:39" ht="12.75" customHeight="1" x14ac:dyDescent="0.3">
      <c r="A950" s="71" t="s">
        <v>2825</v>
      </c>
      <c r="B950" s="72" t="s">
        <v>2826</v>
      </c>
      <c r="C950" s="72" t="s">
        <v>763</v>
      </c>
      <c r="D950" s="73" t="str">
        <f t="shared" si="89"/>
        <v>33</v>
      </c>
      <c r="E950" s="73" t="str">
        <f t="shared" si="90"/>
        <v>3301</v>
      </c>
      <c r="F950" s="72" t="s">
        <v>2838</v>
      </c>
      <c r="G950" s="72" t="s">
        <v>2871</v>
      </c>
      <c r="H950" s="72">
        <v>255</v>
      </c>
      <c r="I950" s="72" t="s">
        <v>2952</v>
      </c>
      <c r="J950" s="72" t="s">
        <v>2953</v>
      </c>
      <c r="K950" s="74">
        <v>1</v>
      </c>
      <c r="L950" s="75">
        <v>1</v>
      </c>
      <c r="M950" s="76">
        <v>1</v>
      </c>
      <c r="N950" s="72" t="s">
        <v>2956</v>
      </c>
      <c r="O950" s="72" t="s">
        <v>72</v>
      </c>
      <c r="P950" s="74">
        <v>100000000</v>
      </c>
      <c r="Q950" s="75">
        <v>1</v>
      </c>
      <c r="R950" s="77">
        <v>44197</v>
      </c>
      <c r="S950" s="78">
        <v>12</v>
      </c>
      <c r="T950" s="71" t="s">
        <v>2832</v>
      </c>
      <c r="U950" s="79">
        <v>1</v>
      </c>
      <c r="V950" s="80">
        <v>1</v>
      </c>
      <c r="W950" s="80" t="s">
        <v>2955</v>
      </c>
      <c r="X950" s="81">
        <f t="shared" si="86"/>
        <v>1</v>
      </c>
      <c r="Y950" s="74">
        <v>0</v>
      </c>
      <c r="Z950" s="74">
        <v>130000000</v>
      </c>
      <c r="AA950" s="74">
        <v>90000000</v>
      </c>
      <c r="AB950" s="74">
        <v>0</v>
      </c>
      <c r="AC950" s="74">
        <v>0</v>
      </c>
      <c r="AD950" s="74">
        <v>90000000</v>
      </c>
      <c r="AE950" s="113">
        <v>79803022</v>
      </c>
      <c r="AF950" s="81">
        <f t="shared" si="87"/>
        <v>0.8867002444444444</v>
      </c>
      <c r="AG950" s="82"/>
      <c r="AH950" s="82"/>
      <c r="AI950" s="82"/>
      <c r="AJ950" s="83">
        <f t="shared" si="91"/>
        <v>79803022</v>
      </c>
      <c r="AK950" s="81">
        <f t="shared" si="88"/>
        <v>0.8867002444444444</v>
      </c>
      <c r="AL950" s="84"/>
      <c r="AM950" s="85"/>
    </row>
    <row r="951" spans="1:39" ht="12.75" customHeight="1" x14ac:dyDescent="0.3">
      <c r="A951" s="71" t="s">
        <v>2825</v>
      </c>
      <c r="B951" s="72" t="s">
        <v>2826</v>
      </c>
      <c r="C951" s="72" t="s">
        <v>763</v>
      </c>
      <c r="D951" s="73" t="str">
        <f t="shared" si="89"/>
        <v>35</v>
      </c>
      <c r="E951" s="73" t="str">
        <f t="shared" si="90"/>
        <v>3502</v>
      </c>
      <c r="F951" s="72" t="s">
        <v>2910</v>
      </c>
      <c r="G951" s="72" t="s">
        <v>767</v>
      </c>
      <c r="H951" s="72">
        <v>256</v>
      </c>
      <c r="I951" s="72" t="s">
        <v>2957</v>
      </c>
      <c r="J951" s="72" t="s">
        <v>2958</v>
      </c>
      <c r="K951" s="74">
        <v>6</v>
      </c>
      <c r="L951" s="75">
        <v>2</v>
      </c>
      <c r="M951" s="76">
        <v>1</v>
      </c>
      <c r="N951" s="72" t="s">
        <v>2959</v>
      </c>
      <c r="O951" s="72" t="s">
        <v>72</v>
      </c>
      <c r="P951" s="74">
        <v>180000000</v>
      </c>
      <c r="Q951" s="75">
        <v>2</v>
      </c>
      <c r="R951" s="77">
        <v>44197</v>
      </c>
      <c r="S951" s="78">
        <v>12</v>
      </c>
      <c r="T951" s="71" t="s">
        <v>2853</v>
      </c>
      <c r="U951" s="79">
        <v>2</v>
      </c>
      <c r="V951" s="80">
        <v>2</v>
      </c>
      <c r="W951" s="80" t="s">
        <v>2960</v>
      </c>
      <c r="X951" s="81">
        <f t="shared" si="86"/>
        <v>1</v>
      </c>
      <c r="Y951" s="74">
        <v>0</v>
      </c>
      <c r="Z951" s="74">
        <v>576000000</v>
      </c>
      <c r="AA951" s="74">
        <v>180000000</v>
      </c>
      <c r="AB951" s="74">
        <v>0</v>
      </c>
      <c r="AC951" s="74">
        <v>0</v>
      </c>
      <c r="AD951" s="74">
        <v>180000000</v>
      </c>
      <c r="AE951" s="113">
        <v>180000000</v>
      </c>
      <c r="AF951" s="81">
        <f t="shared" si="87"/>
        <v>1</v>
      </c>
      <c r="AG951" s="82"/>
      <c r="AH951" s="82"/>
      <c r="AI951" s="82"/>
      <c r="AJ951" s="83">
        <f t="shared" si="91"/>
        <v>180000000</v>
      </c>
      <c r="AK951" s="81">
        <f t="shared" si="88"/>
        <v>1</v>
      </c>
      <c r="AL951" s="84"/>
      <c r="AM951" s="85"/>
    </row>
    <row r="952" spans="1:39" ht="12.75" customHeight="1" x14ac:dyDescent="0.3">
      <c r="A952" s="71" t="s">
        <v>2825</v>
      </c>
      <c r="B952" s="72" t="s">
        <v>2826</v>
      </c>
      <c r="C952" s="72" t="s">
        <v>763</v>
      </c>
      <c r="D952" s="73" t="str">
        <f t="shared" si="89"/>
        <v>35</v>
      </c>
      <c r="E952" s="73" t="str">
        <f t="shared" si="90"/>
        <v>3502</v>
      </c>
      <c r="F952" s="72" t="s">
        <v>2910</v>
      </c>
      <c r="G952" s="72" t="s">
        <v>767</v>
      </c>
      <c r="H952" s="72">
        <v>256</v>
      </c>
      <c r="I952" s="72" t="s">
        <v>2957</v>
      </c>
      <c r="J952" s="72" t="s">
        <v>2958</v>
      </c>
      <c r="K952" s="74">
        <v>6</v>
      </c>
      <c r="L952" s="75">
        <v>2</v>
      </c>
      <c r="M952" s="76">
        <v>1</v>
      </c>
      <c r="N952" s="72" t="s">
        <v>2961</v>
      </c>
      <c r="O952" s="72" t="s">
        <v>72</v>
      </c>
      <c r="P952" s="74">
        <v>96000000</v>
      </c>
      <c r="Q952" s="75">
        <v>2</v>
      </c>
      <c r="R952" s="77">
        <v>44197</v>
      </c>
      <c r="S952" s="78">
        <v>12</v>
      </c>
      <c r="T952" s="71" t="s">
        <v>2853</v>
      </c>
      <c r="U952" s="79">
        <v>2</v>
      </c>
      <c r="V952" s="80">
        <v>2</v>
      </c>
      <c r="W952" s="80" t="s">
        <v>2962</v>
      </c>
      <c r="X952" s="81">
        <f t="shared" si="86"/>
        <v>1</v>
      </c>
      <c r="Y952" s="74">
        <v>0</v>
      </c>
      <c r="Z952" s="74">
        <v>576000000</v>
      </c>
      <c r="AA952" s="74">
        <v>96000000</v>
      </c>
      <c r="AB952" s="74">
        <v>0</v>
      </c>
      <c r="AC952" s="74">
        <v>0</v>
      </c>
      <c r="AD952" s="74">
        <v>96000000</v>
      </c>
      <c r="AE952" s="113">
        <v>96000000</v>
      </c>
      <c r="AF952" s="81">
        <f t="shared" si="87"/>
        <v>1</v>
      </c>
      <c r="AG952" s="82"/>
      <c r="AH952" s="82"/>
      <c r="AI952" s="82"/>
      <c r="AJ952" s="83">
        <f t="shared" si="91"/>
        <v>96000000</v>
      </c>
      <c r="AK952" s="81">
        <f t="shared" si="88"/>
        <v>1</v>
      </c>
      <c r="AL952" s="84"/>
      <c r="AM952" s="85"/>
    </row>
    <row r="953" spans="1:39" ht="12.75" customHeight="1" x14ac:dyDescent="0.3">
      <c r="A953" s="71" t="s">
        <v>2825</v>
      </c>
      <c r="B953" s="72" t="s">
        <v>2826</v>
      </c>
      <c r="C953" s="72" t="s">
        <v>763</v>
      </c>
      <c r="D953" s="73" t="str">
        <f t="shared" si="89"/>
        <v>35</v>
      </c>
      <c r="E953" s="73" t="str">
        <f t="shared" si="90"/>
        <v>3502</v>
      </c>
      <c r="F953" s="72" t="s">
        <v>2910</v>
      </c>
      <c r="G953" s="72" t="s">
        <v>767</v>
      </c>
      <c r="H953" s="72">
        <v>256</v>
      </c>
      <c r="I953" s="72" t="s">
        <v>2957</v>
      </c>
      <c r="J953" s="72" t="s">
        <v>2958</v>
      </c>
      <c r="K953" s="74">
        <v>6</v>
      </c>
      <c r="L953" s="75">
        <v>2</v>
      </c>
      <c r="M953" s="76">
        <v>1</v>
      </c>
      <c r="N953" s="72" t="s">
        <v>2963</v>
      </c>
      <c r="O953" s="72" t="s">
        <v>72</v>
      </c>
      <c r="P953" s="74">
        <v>200000000</v>
      </c>
      <c r="Q953" s="75">
        <v>2</v>
      </c>
      <c r="R953" s="77">
        <v>44197</v>
      </c>
      <c r="S953" s="78">
        <v>12</v>
      </c>
      <c r="T953" s="71" t="s">
        <v>2853</v>
      </c>
      <c r="U953" s="79">
        <v>2</v>
      </c>
      <c r="V953" s="80">
        <v>2</v>
      </c>
      <c r="W953" s="80" t="s">
        <v>2964</v>
      </c>
      <c r="X953" s="81">
        <f t="shared" si="86"/>
        <v>1</v>
      </c>
      <c r="Y953" s="74">
        <v>0</v>
      </c>
      <c r="Z953" s="74">
        <v>576000000</v>
      </c>
      <c r="AA953" s="74">
        <v>200000000</v>
      </c>
      <c r="AB953" s="74">
        <v>0</v>
      </c>
      <c r="AC953" s="74">
        <v>0</v>
      </c>
      <c r="AD953" s="74">
        <v>200000000</v>
      </c>
      <c r="AE953" s="113">
        <v>200000000</v>
      </c>
      <c r="AF953" s="81">
        <f t="shared" si="87"/>
        <v>1</v>
      </c>
      <c r="AG953" s="82"/>
      <c r="AH953" s="82"/>
      <c r="AI953" s="82"/>
      <c r="AJ953" s="83">
        <f t="shared" si="91"/>
        <v>200000000</v>
      </c>
      <c r="AK953" s="81">
        <f t="shared" si="88"/>
        <v>1</v>
      </c>
      <c r="AL953" s="84"/>
      <c r="AM953" s="85"/>
    </row>
    <row r="954" spans="1:39" ht="12.75" customHeight="1" x14ac:dyDescent="0.3">
      <c r="A954" s="71" t="s">
        <v>2825</v>
      </c>
      <c r="B954" s="72" t="s">
        <v>2826</v>
      </c>
      <c r="C954" s="72" t="s">
        <v>763</v>
      </c>
      <c r="D954" s="73" t="str">
        <f t="shared" si="89"/>
        <v>35</v>
      </c>
      <c r="E954" s="73" t="str">
        <f t="shared" si="90"/>
        <v>3502</v>
      </c>
      <c r="F954" s="72" t="s">
        <v>2910</v>
      </c>
      <c r="G954" s="72" t="s">
        <v>767</v>
      </c>
      <c r="H954" s="72">
        <v>256</v>
      </c>
      <c r="I954" s="72" t="s">
        <v>2957</v>
      </c>
      <c r="J954" s="72" t="s">
        <v>2958</v>
      </c>
      <c r="K954" s="74">
        <v>6</v>
      </c>
      <c r="L954" s="75">
        <v>2</v>
      </c>
      <c r="M954" s="76">
        <v>1</v>
      </c>
      <c r="N954" s="72" t="s">
        <v>2965</v>
      </c>
      <c r="O954" s="72" t="s">
        <v>72</v>
      </c>
      <c r="P954" s="74">
        <v>100000000</v>
      </c>
      <c r="Q954" s="75">
        <v>2</v>
      </c>
      <c r="R954" s="77">
        <v>44197</v>
      </c>
      <c r="S954" s="78">
        <v>12</v>
      </c>
      <c r="T954" s="71" t="s">
        <v>2853</v>
      </c>
      <c r="U954" s="79">
        <v>2</v>
      </c>
      <c r="V954" s="80">
        <v>2</v>
      </c>
      <c r="W954" s="172" t="s">
        <v>2966</v>
      </c>
      <c r="X954" s="81">
        <f t="shared" si="86"/>
        <v>1</v>
      </c>
      <c r="Y954" s="74">
        <v>0</v>
      </c>
      <c r="Z954" s="74">
        <v>576000000</v>
      </c>
      <c r="AA954" s="74">
        <v>100000000</v>
      </c>
      <c r="AB954" s="74">
        <v>0</v>
      </c>
      <c r="AC954" s="74">
        <v>0</v>
      </c>
      <c r="AD954" s="74">
        <v>100000000</v>
      </c>
      <c r="AE954" s="113">
        <v>45368375</v>
      </c>
      <c r="AF954" s="81">
        <f t="shared" si="87"/>
        <v>0.45368375</v>
      </c>
      <c r="AG954" s="82"/>
      <c r="AH954" s="82"/>
      <c r="AI954" s="82"/>
      <c r="AJ954" s="83">
        <f t="shared" si="91"/>
        <v>45368375</v>
      </c>
      <c r="AK954" s="81">
        <f t="shared" si="88"/>
        <v>0.45368375</v>
      </c>
      <c r="AL954" s="84"/>
      <c r="AM954" s="85"/>
    </row>
    <row r="955" spans="1:39" ht="12.75" customHeight="1" x14ac:dyDescent="0.3">
      <c r="A955" s="71" t="s">
        <v>2825</v>
      </c>
      <c r="B955" s="72" t="s">
        <v>2826</v>
      </c>
      <c r="C955" s="72" t="s">
        <v>763</v>
      </c>
      <c r="D955" s="73" t="str">
        <f t="shared" si="89"/>
        <v>35</v>
      </c>
      <c r="E955" s="73" t="str">
        <f t="shared" si="90"/>
        <v>3502</v>
      </c>
      <c r="F955" s="72" t="s">
        <v>2967</v>
      </c>
      <c r="G955" s="72" t="s">
        <v>2968</v>
      </c>
      <c r="H955" s="72">
        <v>257</v>
      </c>
      <c r="I955" s="72" t="s">
        <v>2969</v>
      </c>
      <c r="J955" s="72" t="s">
        <v>2970</v>
      </c>
      <c r="K955" s="74">
        <v>50</v>
      </c>
      <c r="L955" s="75">
        <v>20</v>
      </c>
      <c r="M955" s="76">
        <v>60</v>
      </c>
      <c r="N955" s="72" t="s">
        <v>2971</v>
      </c>
      <c r="O955" s="72" t="s">
        <v>72</v>
      </c>
      <c r="P955" s="74">
        <v>624000000</v>
      </c>
      <c r="Q955" s="75">
        <v>24</v>
      </c>
      <c r="R955" s="77">
        <v>44197</v>
      </c>
      <c r="S955" s="78">
        <v>12</v>
      </c>
      <c r="T955" s="71" t="s">
        <v>2832</v>
      </c>
      <c r="U955" s="79">
        <v>24</v>
      </c>
      <c r="V955" s="80">
        <v>24</v>
      </c>
      <c r="W955" s="80" t="s">
        <v>2972</v>
      </c>
      <c r="X955" s="81">
        <f t="shared" si="86"/>
        <v>1</v>
      </c>
      <c r="Y955" s="74">
        <v>0</v>
      </c>
      <c r="Z955" s="74">
        <v>620000000</v>
      </c>
      <c r="AA955" s="74">
        <v>620000000</v>
      </c>
      <c r="AB955" s="74">
        <v>0</v>
      </c>
      <c r="AC955" s="74">
        <v>0</v>
      </c>
      <c r="AD955" s="74">
        <v>620000000</v>
      </c>
      <c r="AE955" s="113">
        <v>614519784</v>
      </c>
      <c r="AF955" s="81">
        <f t="shared" si="87"/>
        <v>0.99116094193548387</v>
      </c>
      <c r="AG955" s="82"/>
      <c r="AH955" s="82"/>
      <c r="AI955" s="82"/>
      <c r="AJ955" s="83">
        <f t="shared" si="91"/>
        <v>614519784</v>
      </c>
      <c r="AK955" s="81">
        <f t="shared" si="88"/>
        <v>0.99116094193548387</v>
      </c>
      <c r="AL955" s="84"/>
      <c r="AM955" s="85"/>
    </row>
    <row r="956" spans="1:39" ht="12.75" customHeight="1" x14ac:dyDescent="0.3">
      <c r="A956" s="71" t="s">
        <v>2825</v>
      </c>
      <c r="B956" s="72" t="s">
        <v>2826</v>
      </c>
      <c r="C956" s="72" t="s">
        <v>763</v>
      </c>
      <c r="D956" s="73" t="str">
        <f t="shared" si="89"/>
        <v>35</v>
      </c>
      <c r="E956" s="73" t="str">
        <f t="shared" si="90"/>
        <v>3502</v>
      </c>
      <c r="F956" s="72" t="s">
        <v>2910</v>
      </c>
      <c r="G956" s="72" t="s">
        <v>767</v>
      </c>
      <c r="H956" s="72">
        <v>258</v>
      </c>
      <c r="I956" s="72" t="s">
        <v>2973</v>
      </c>
      <c r="J956" s="72" t="s">
        <v>2974</v>
      </c>
      <c r="K956" s="74">
        <v>500</v>
      </c>
      <c r="L956" s="75">
        <v>15</v>
      </c>
      <c r="M956" s="76">
        <v>643</v>
      </c>
      <c r="N956" s="72" t="s">
        <v>2975</v>
      </c>
      <c r="O956" s="72" t="s">
        <v>72</v>
      </c>
      <c r="P956" s="74">
        <v>20000000</v>
      </c>
      <c r="Q956" s="75">
        <v>10</v>
      </c>
      <c r="R956" s="77">
        <v>44197</v>
      </c>
      <c r="S956" s="78">
        <v>12</v>
      </c>
      <c r="T956" s="71" t="s">
        <v>2853</v>
      </c>
      <c r="U956" s="79">
        <v>10</v>
      </c>
      <c r="V956" s="80">
        <v>0</v>
      </c>
      <c r="W956" s="80"/>
      <c r="X956" s="81">
        <f t="shared" si="86"/>
        <v>0</v>
      </c>
      <c r="Y956" s="74">
        <v>0</v>
      </c>
      <c r="Z956" s="74">
        <v>50000000</v>
      </c>
      <c r="AA956" s="74">
        <v>20000000</v>
      </c>
      <c r="AB956" s="74">
        <v>0</v>
      </c>
      <c r="AC956" s="74">
        <v>0</v>
      </c>
      <c r="AD956" s="74">
        <v>20000000</v>
      </c>
      <c r="AE956" s="113">
        <v>0</v>
      </c>
      <c r="AF956" s="81">
        <f t="shared" si="87"/>
        <v>0</v>
      </c>
      <c r="AG956" s="82"/>
      <c r="AH956" s="82"/>
      <c r="AI956" s="82"/>
      <c r="AJ956" s="83">
        <f t="shared" si="91"/>
        <v>0</v>
      </c>
      <c r="AK956" s="81">
        <f t="shared" si="88"/>
        <v>0</v>
      </c>
      <c r="AL956" s="84"/>
      <c r="AM956" s="85"/>
    </row>
    <row r="957" spans="1:39" ht="12.75" customHeight="1" x14ac:dyDescent="0.3">
      <c r="A957" s="71" t="s">
        <v>2825</v>
      </c>
      <c r="B957" s="72" t="s">
        <v>2826</v>
      </c>
      <c r="C957" s="72" t="s">
        <v>763</v>
      </c>
      <c r="D957" s="73" t="str">
        <f t="shared" si="89"/>
        <v>35</v>
      </c>
      <c r="E957" s="73" t="str">
        <f t="shared" si="90"/>
        <v>3502</v>
      </c>
      <c r="F957" s="72" t="s">
        <v>2910</v>
      </c>
      <c r="G957" s="72" t="s">
        <v>767</v>
      </c>
      <c r="H957" s="72">
        <v>258</v>
      </c>
      <c r="I957" s="72" t="s">
        <v>2973</v>
      </c>
      <c r="J957" s="72" t="s">
        <v>2974</v>
      </c>
      <c r="K957" s="74">
        <v>500</v>
      </c>
      <c r="L957" s="75">
        <v>15</v>
      </c>
      <c r="M957" s="76">
        <v>643</v>
      </c>
      <c r="N957" s="72" t="s">
        <v>2976</v>
      </c>
      <c r="O957" s="72" t="s">
        <v>72</v>
      </c>
      <c r="P957" s="74">
        <v>70000000</v>
      </c>
      <c r="Q957" s="75">
        <v>10</v>
      </c>
      <c r="R957" s="77">
        <v>44197</v>
      </c>
      <c r="S957" s="78">
        <v>12</v>
      </c>
      <c r="T957" s="71" t="s">
        <v>2853</v>
      </c>
      <c r="U957" s="79">
        <v>10</v>
      </c>
      <c r="V957" s="80">
        <v>10</v>
      </c>
      <c r="W957" s="102" t="s">
        <v>2977</v>
      </c>
      <c r="X957" s="81">
        <f t="shared" si="86"/>
        <v>1</v>
      </c>
      <c r="Y957" s="74">
        <v>0</v>
      </c>
      <c r="Z957" s="74">
        <v>50000000</v>
      </c>
      <c r="AA957" s="74">
        <v>30000000</v>
      </c>
      <c r="AB957" s="74">
        <v>0</v>
      </c>
      <c r="AC957" s="74">
        <v>0</v>
      </c>
      <c r="AD957" s="74">
        <v>30000000</v>
      </c>
      <c r="AE957" s="113">
        <v>30000000</v>
      </c>
      <c r="AF957" s="81">
        <f t="shared" si="87"/>
        <v>1</v>
      </c>
      <c r="AG957" s="82"/>
      <c r="AH957" s="82"/>
      <c r="AI957" s="82"/>
      <c r="AJ957" s="83">
        <f t="shared" si="91"/>
        <v>30000000</v>
      </c>
      <c r="AK957" s="81">
        <f t="shared" si="88"/>
        <v>1</v>
      </c>
      <c r="AL957" s="84"/>
      <c r="AM957" s="85"/>
    </row>
    <row r="958" spans="1:39" ht="12.75" customHeight="1" x14ac:dyDescent="0.3">
      <c r="A958" s="71" t="s">
        <v>2825</v>
      </c>
      <c r="B958" s="72" t="s">
        <v>2826</v>
      </c>
      <c r="C958" s="72" t="s">
        <v>763</v>
      </c>
      <c r="D958" s="73" t="str">
        <f t="shared" si="89"/>
        <v>35</v>
      </c>
      <c r="E958" s="73" t="str">
        <f t="shared" si="90"/>
        <v>3502</v>
      </c>
      <c r="F958" s="72" t="s">
        <v>2950</v>
      </c>
      <c r="G958" s="72" t="s">
        <v>767</v>
      </c>
      <c r="H958" s="72">
        <v>258</v>
      </c>
      <c r="I958" s="72" t="s">
        <v>2973</v>
      </c>
      <c r="J958" s="72" t="s">
        <v>2974</v>
      </c>
      <c r="K958" s="74">
        <v>500</v>
      </c>
      <c r="L958" s="75">
        <v>15</v>
      </c>
      <c r="M958" s="76">
        <v>643</v>
      </c>
      <c r="N958" s="72" t="s">
        <v>2978</v>
      </c>
      <c r="O958" s="72" t="s">
        <v>72</v>
      </c>
      <c r="P958" s="74">
        <v>173700000</v>
      </c>
      <c r="Q958" s="75">
        <v>6</v>
      </c>
      <c r="R958" s="77">
        <v>44197</v>
      </c>
      <c r="S958" s="78">
        <v>12</v>
      </c>
      <c r="T958" s="71" t="s">
        <v>2853</v>
      </c>
      <c r="U958" s="79">
        <v>6</v>
      </c>
      <c r="V958" s="80">
        <v>6</v>
      </c>
      <c r="W958" s="102" t="s">
        <v>2979</v>
      </c>
      <c r="X958" s="81">
        <f t="shared" si="86"/>
        <v>1</v>
      </c>
      <c r="Y958" s="74">
        <v>0</v>
      </c>
      <c r="Z958" s="74">
        <v>40000000</v>
      </c>
      <c r="AA958" s="74">
        <v>40000000</v>
      </c>
      <c r="AB958" s="74">
        <v>0</v>
      </c>
      <c r="AC958" s="74">
        <v>0</v>
      </c>
      <c r="AD958" s="74">
        <v>40000000</v>
      </c>
      <c r="AE958" s="113">
        <v>20000000</v>
      </c>
      <c r="AF958" s="81">
        <f t="shared" si="87"/>
        <v>0.5</v>
      </c>
      <c r="AG958" s="82"/>
      <c r="AH958" s="82"/>
      <c r="AI958" s="82"/>
      <c r="AJ958" s="83">
        <f t="shared" si="91"/>
        <v>20000000</v>
      </c>
      <c r="AK958" s="81">
        <f t="shared" si="88"/>
        <v>0.5</v>
      </c>
      <c r="AL958" s="84"/>
      <c r="AM958" s="85"/>
    </row>
    <row r="959" spans="1:39" ht="12.75" customHeight="1" x14ac:dyDescent="0.3">
      <c r="A959" s="71" t="s">
        <v>2825</v>
      </c>
      <c r="B959" s="72" t="s">
        <v>2826</v>
      </c>
      <c r="C959" s="72" t="s">
        <v>763</v>
      </c>
      <c r="D959" s="73" t="str">
        <f t="shared" si="89"/>
        <v>35</v>
      </c>
      <c r="E959" s="73" t="str">
        <f t="shared" si="90"/>
        <v>3502</v>
      </c>
      <c r="F959" s="72" t="s">
        <v>2910</v>
      </c>
      <c r="G959" s="72" t="s">
        <v>2911</v>
      </c>
      <c r="H959" s="72">
        <v>259</v>
      </c>
      <c r="I959" s="72" t="s">
        <v>2980</v>
      </c>
      <c r="J959" s="72" t="s">
        <v>2981</v>
      </c>
      <c r="K959" s="74">
        <v>10</v>
      </c>
      <c r="L959" s="75">
        <v>3</v>
      </c>
      <c r="M959" s="76">
        <v>7</v>
      </c>
      <c r="N959" s="72" t="s">
        <v>2982</v>
      </c>
      <c r="O959" s="72" t="s">
        <v>72</v>
      </c>
      <c r="P959" s="74">
        <v>5000000</v>
      </c>
      <c r="Q959" s="75">
        <v>2</v>
      </c>
      <c r="R959" s="77">
        <v>44197</v>
      </c>
      <c r="S959" s="78">
        <v>12</v>
      </c>
      <c r="T959" s="71" t="s">
        <v>2853</v>
      </c>
      <c r="U959" s="79">
        <v>2</v>
      </c>
      <c r="V959" s="80">
        <v>2</v>
      </c>
      <c r="W959" s="80" t="s">
        <v>2983</v>
      </c>
      <c r="X959" s="81">
        <f t="shared" si="86"/>
        <v>1</v>
      </c>
      <c r="Y959" s="74">
        <v>0</v>
      </c>
      <c r="Z959" s="74">
        <v>40000000</v>
      </c>
      <c r="AA959" s="74">
        <v>5000000</v>
      </c>
      <c r="AB959" s="74">
        <v>0</v>
      </c>
      <c r="AC959" s="74">
        <v>0</v>
      </c>
      <c r="AD959" s="74">
        <v>5000000</v>
      </c>
      <c r="AE959" s="113">
        <v>5000000</v>
      </c>
      <c r="AF959" s="81">
        <f t="shared" si="87"/>
        <v>1</v>
      </c>
      <c r="AG959" s="82"/>
      <c r="AH959" s="82"/>
      <c r="AI959" s="82"/>
      <c r="AJ959" s="83">
        <f t="shared" si="91"/>
        <v>5000000</v>
      </c>
      <c r="AK959" s="81">
        <f t="shared" si="88"/>
        <v>1</v>
      </c>
      <c r="AL959" s="84"/>
      <c r="AM959" s="85"/>
    </row>
    <row r="960" spans="1:39" ht="12.75" customHeight="1" x14ac:dyDescent="0.3">
      <c r="A960" s="71" t="s">
        <v>2825</v>
      </c>
      <c r="B960" s="72" t="s">
        <v>2826</v>
      </c>
      <c r="C960" s="72" t="s">
        <v>763</v>
      </c>
      <c r="D960" s="73" t="str">
        <f t="shared" si="89"/>
        <v>35</v>
      </c>
      <c r="E960" s="73" t="str">
        <f t="shared" si="90"/>
        <v>3502</v>
      </c>
      <c r="F960" s="72" t="s">
        <v>2910</v>
      </c>
      <c r="G960" s="72" t="s">
        <v>2911</v>
      </c>
      <c r="H960" s="72">
        <v>259</v>
      </c>
      <c r="I960" s="72" t="s">
        <v>2980</v>
      </c>
      <c r="J960" s="72" t="s">
        <v>2981</v>
      </c>
      <c r="K960" s="74">
        <v>10</v>
      </c>
      <c r="L960" s="75">
        <v>3</v>
      </c>
      <c r="M960" s="76">
        <v>7</v>
      </c>
      <c r="N960" s="72" t="s">
        <v>2984</v>
      </c>
      <c r="O960" s="72" t="s">
        <v>72</v>
      </c>
      <c r="P960" s="74">
        <v>6000000</v>
      </c>
      <c r="Q960" s="75">
        <v>2</v>
      </c>
      <c r="R960" s="77">
        <v>44197</v>
      </c>
      <c r="S960" s="78">
        <v>12</v>
      </c>
      <c r="T960" s="71" t="s">
        <v>2853</v>
      </c>
      <c r="U960" s="79">
        <v>2</v>
      </c>
      <c r="V960" s="80">
        <v>2</v>
      </c>
      <c r="W960" s="80" t="s">
        <v>2983</v>
      </c>
      <c r="X960" s="81">
        <f t="shared" si="86"/>
        <v>1</v>
      </c>
      <c r="Y960" s="74">
        <v>0</v>
      </c>
      <c r="Z960" s="74">
        <v>40000000</v>
      </c>
      <c r="AA960" s="74">
        <v>6000000</v>
      </c>
      <c r="AB960" s="74">
        <v>0</v>
      </c>
      <c r="AC960" s="74">
        <v>0</v>
      </c>
      <c r="AD960" s="74">
        <v>6000000</v>
      </c>
      <c r="AE960" s="113">
        <v>6000000</v>
      </c>
      <c r="AF960" s="81">
        <f t="shared" si="87"/>
        <v>1</v>
      </c>
      <c r="AG960" s="82"/>
      <c r="AH960" s="82"/>
      <c r="AI960" s="82"/>
      <c r="AJ960" s="83">
        <f t="shared" si="91"/>
        <v>6000000</v>
      </c>
      <c r="AK960" s="81">
        <f t="shared" si="88"/>
        <v>1</v>
      </c>
      <c r="AL960" s="84"/>
      <c r="AM960" s="85"/>
    </row>
    <row r="961" spans="1:39" ht="12.75" customHeight="1" x14ac:dyDescent="0.3">
      <c r="A961" s="71" t="s">
        <v>2825</v>
      </c>
      <c r="B961" s="72" t="s">
        <v>2826</v>
      </c>
      <c r="C961" s="72" t="s">
        <v>763</v>
      </c>
      <c r="D961" s="73" t="str">
        <f t="shared" si="89"/>
        <v>35</v>
      </c>
      <c r="E961" s="73" t="str">
        <f t="shared" si="90"/>
        <v>3502</v>
      </c>
      <c r="F961" s="72" t="s">
        <v>2910</v>
      </c>
      <c r="G961" s="72" t="s">
        <v>2911</v>
      </c>
      <c r="H961" s="72">
        <v>259</v>
      </c>
      <c r="I961" s="72" t="s">
        <v>2980</v>
      </c>
      <c r="J961" s="72" t="s">
        <v>2981</v>
      </c>
      <c r="K961" s="74">
        <v>10</v>
      </c>
      <c r="L961" s="75">
        <v>3</v>
      </c>
      <c r="M961" s="76">
        <v>7</v>
      </c>
      <c r="N961" s="72" t="s">
        <v>2985</v>
      </c>
      <c r="O961" s="72" t="s">
        <v>72</v>
      </c>
      <c r="P961" s="74">
        <v>5000000</v>
      </c>
      <c r="Q961" s="75">
        <v>2</v>
      </c>
      <c r="R961" s="77">
        <v>44197</v>
      </c>
      <c r="S961" s="78">
        <v>12</v>
      </c>
      <c r="T961" s="71" t="s">
        <v>2853</v>
      </c>
      <c r="U961" s="79">
        <v>2</v>
      </c>
      <c r="V961" s="80">
        <v>2</v>
      </c>
      <c r="W961" s="172" t="s">
        <v>2986</v>
      </c>
      <c r="X961" s="81">
        <f t="shared" si="86"/>
        <v>1</v>
      </c>
      <c r="Y961" s="74">
        <v>0</v>
      </c>
      <c r="Z961" s="74">
        <v>40000000</v>
      </c>
      <c r="AA961" s="74">
        <v>5000000</v>
      </c>
      <c r="AB961" s="74">
        <v>0</v>
      </c>
      <c r="AC961" s="74">
        <v>0</v>
      </c>
      <c r="AD961" s="74">
        <v>5000000</v>
      </c>
      <c r="AE961" s="113">
        <v>5000000</v>
      </c>
      <c r="AF961" s="81">
        <f t="shared" si="87"/>
        <v>1</v>
      </c>
      <c r="AG961" s="82"/>
      <c r="AH961" s="82"/>
      <c r="AI961" s="82"/>
      <c r="AJ961" s="83">
        <f t="shared" si="91"/>
        <v>5000000</v>
      </c>
      <c r="AK961" s="81">
        <f t="shared" si="88"/>
        <v>1</v>
      </c>
      <c r="AL961" s="84"/>
      <c r="AM961" s="85"/>
    </row>
    <row r="962" spans="1:39" ht="12.75" customHeight="1" x14ac:dyDescent="0.3">
      <c r="A962" s="71" t="s">
        <v>2825</v>
      </c>
      <c r="B962" s="72" t="s">
        <v>2826</v>
      </c>
      <c r="C962" s="72" t="s">
        <v>763</v>
      </c>
      <c r="D962" s="73" t="str">
        <f t="shared" si="89"/>
        <v>35</v>
      </c>
      <c r="E962" s="73" t="str">
        <f t="shared" si="90"/>
        <v>3502</v>
      </c>
      <c r="F962" s="72" t="s">
        <v>2910</v>
      </c>
      <c r="G962" s="72" t="s">
        <v>2911</v>
      </c>
      <c r="H962" s="72">
        <v>259</v>
      </c>
      <c r="I962" s="72" t="s">
        <v>2980</v>
      </c>
      <c r="J962" s="72" t="s">
        <v>2981</v>
      </c>
      <c r="K962" s="74">
        <v>10</v>
      </c>
      <c r="L962" s="75">
        <v>3</v>
      </c>
      <c r="M962" s="76">
        <v>7</v>
      </c>
      <c r="N962" s="72" t="s">
        <v>2987</v>
      </c>
      <c r="O962" s="72" t="s">
        <v>72</v>
      </c>
      <c r="P962" s="74">
        <v>7000000</v>
      </c>
      <c r="Q962" s="75">
        <v>2</v>
      </c>
      <c r="R962" s="77">
        <v>44197</v>
      </c>
      <c r="S962" s="78">
        <v>12</v>
      </c>
      <c r="T962" s="71" t="s">
        <v>2853</v>
      </c>
      <c r="U962" s="79">
        <v>2</v>
      </c>
      <c r="V962" s="80">
        <v>2</v>
      </c>
      <c r="W962" s="80" t="s">
        <v>2983</v>
      </c>
      <c r="X962" s="81">
        <f t="shared" si="86"/>
        <v>1</v>
      </c>
      <c r="Y962" s="74">
        <v>0</v>
      </c>
      <c r="Z962" s="74">
        <v>40000000</v>
      </c>
      <c r="AA962" s="74">
        <v>7000000</v>
      </c>
      <c r="AB962" s="74">
        <v>0</v>
      </c>
      <c r="AC962" s="74">
        <v>0</v>
      </c>
      <c r="AD962" s="74">
        <v>7000000</v>
      </c>
      <c r="AE962" s="113">
        <v>7000000</v>
      </c>
      <c r="AF962" s="81">
        <f t="shared" si="87"/>
        <v>1</v>
      </c>
      <c r="AG962" s="82"/>
      <c r="AH962" s="82"/>
      <c r="AI962" s="82"/>
      <c r="AJ962" s="83">
        <f t="shared" si="91"/>
        <v>7000000</v>
      </c>
      <c r="AK962" s="81">
        <f t="shared" si="88"/>
        <v>1</v>
      </c>
      <c r="AL962" s="84"/>
      <c r="AM962" s="85"/>
    </row>
    <row r="963" spans="1:39" ht="12.75" customHeight="1" x14ac:dyDescent="0.3">
      <c r="A963" s="71" t="s">
        <v>2825</v>
      </c>
      <c r="B963" s="72" t="s">
        <v>2826</v>
      </c>
      <c r="C963" s="72" t="s">
        <v>763</v>
      </c>
      <c r="D963" s="73" t="str">
        <f t="shared" si="89"/>
        <v>35</v>
      </c>
      <c r="E963" s="73" t="str">
        <f t="shared" si="90"/>
        <v>3502</v>
      </c>
      <c r="F963" s="72" t="s">
        <v>2910</v>
      </c>
      <c r="G963" s="72" t="s">
        <v>2911</v>
      </c>
      <c r="H963" s="72">
        <v>259</v>
      </c>
      <c r="I963" s="72" t="s">
        <v>2980</v>
      </c>
      <c r="J963" s="72" t="s">
        <v>2981</v>
      </c>
      <c r="K963" s="74">
        <v>10</v>
      </c>
      <c r="L963" s="75">
        <v>3</v>
      </c>
      <c r="M963" s="76">
        <v>7</v>
      </c>
      <c r="N963" s="72" t="s">
        <v>2988</v>
      </c>
      <c r="O963" s="72" t="s">
        <v>72</v>
      </c>
      <c r="P963" s="74">
        <v>7000000</v>
      </c>
      <c r="Q963" s="75">
        <v>2</v>
      </c>
      <c r="R963" s="77">
        <v>44197</v>
      </c>
      <c r="S963" s="78">
        <v>12</v>
      </c>
      <c r="T963" s="71" t="s">
        <v>2853</v>
      </c>
      <c r="U963" s="79">
        <v>2</v>
      </c>
      <c r="V963" s="80">
        <v>2</v>
      </c>
      <c r="W963" s="80" t="s">
        <v>2983</v>
      </c>
      <c r="X963" s="81">
        <f t="shared" si="86"/>
        <v>1</v>
      </c>
      <c r="Y963" s="74">
        <v>0</v>
      </c>
      <c r="Z963" s="74">
        <v>40000000</v>
      </c>
      <c r="AA963" s="74">
        <v>7000000</v>
      </c>
      <c r="AB963" s="74">
        <v>0</v>
      </c>
      <c r="AC963" s="74">
        <v>0</v>
      </c>
      <c r="AD963" s="74">
        <v>7000000</v>
      </c>
      <c r="AE963" s="113">
        <v>7000000</v>
      </c>
      <c r="AF963" s="81">
        <f t="shared" si="87"/>
        <v>1</v>
      </c>
      <c r="AG963" s="82"/>
      <c r="AH963" s="82"/>
      <c r="AI963" s="82"/>
      <c r="AJ963" s="83">
        <f t="shared" si="91"/>
        <v>7000000</v>
      </c>
      <c r="AK963" s="81">
        <f t="shared" si="88"/>
        <v>1</v>
      </c>
      <c r="AL963" s="84"/>
      <c r="AM963" s="85"/>
    </row>
    <row r="964" spans="1:39" ht="12.75" customHeight="1" x14ac:dyDescent="0.3">
      <c r="A964" s="71" t="s">
        <v>2825</v>
      </c>
      <c r="B964" s="72" t="s">
        <v>2826</v>
      </c>
      <c r="C964" s="72" t="s">
        <v>763</v>
      </c>
      <c r="D964" s="73" t="str">
        <f t="shared" si="89"/>
        <v>35</v>
      </c>
      <c r="E964" s="73" t="str">
        <f t="shared" si="90"/>
        <v>3502</v>
      </c>
      <c r="F964" s="72" t="s">
        <v>2910</v>
      </c>
      <c r="G964" s="72" t="s">
        <v>2911</v>
      </c>
      <c r="H964" s="72">
        <v>259</v>
      </c>
      <c r="I964" s="72" t="s">
        <v>2980</v>
      </c>
      <c r="J964" s="72" t="s">
        <v>2981</v>
      </c>
      <c r="K964" s="74">
        <v>10</v>
      </c>
      <c r="L964" s="75">
        <v>3</v>
      </c>
      <c r="M964" s="76">
        <v>7</v>
      </c>
      <c r="N964" s="72" t="s">
        <v>2989</v>
      </c>
      <c r="O964" s="72" t="s">
        <v>72</v>
      </c>
      <c r="P964" s="74">
        <v>5000000</v>
      </c>
      <c r="Q964" s="75">
        <v>2</v>
      </c>
      <c r="R964" s="77">
        <v>44197</v>
      </c>
      <c r="S964" s="78">
        <v>12</v>
      </c>
      <c r="T964" s="71" t="s">
        <v>2853</v>
      </c>
      <c r="U964" s="79">
        <v>2</v>
      </c>
      <c r="V964" s="80">
        <v>2</v>
      </c>
      <c r="W964" s="80" t="s">
        <v>2983</v>
      </c>
      <c r="X964" s="81">
        <f t="shared" si="86"/>
        <v>1</v>
      </c>
      <c r="Y964" s="74">
        <v>0</v>
      </c>
      <c r="Z964" s="74">
        <v>40000000</v>
      </c>
      <c r="AA964" s="74">
        <v>5000000</v>
      </c>
      <c r="AB964" s="74">
        <v>0</v>
      </c>
      <c r="AC964" s="74">
        <v>0</v>
      </c>
      <c r="AD964" s="74">
        <v>5000000</v>
      </c>
      <c r="AE964" s="113">
        <v>5000000</v>
      </c>
      <c r="AF964" s="81">
        <f t="shared" si="87"/>
        <v>1</v>
      </c>
      <c r="AG964" s="82"/>
      <c r="AH964" s="82"/>
      <c r="AI964" s="82"/>
      <c r="AJ964" s="83">
        <f t="shared" si="91"/>
        <v>5000000</v>
      </c>
      <c r="AK964" s="81">
        <f t="shared" si="88"/>
        <v>1</v>
      </c>
      <c r="AL964" s="84"/>
      <c r="AM964" s="85"/>
    </row>
    <row r="965" spans="1:39" ht="12.75" customHeight="1" x14ac:dyDescent="0.3">
      <c r="A965" s="71" t="s">
        <v>2825</v>
      </c>
      <c r="B965" s="72" t="s">
        <v>2826</v>
      </c>
      <c r="C965" s="72" t="s">
        <v>763</v>
      </c>
      <c r="D965" s="73" t="str">
        <f t="shared" si="89"/>
        <v>35</v>
      </c>
      <c r="E965" s="73" t="str">
        <f t="shared" si="90"/>
        <v>3502</v>
      </c>
      <c r="F965" s="72" t="s">
        <v>2910</v>
      </c>
      <c r="G965" s="72" t="s">
        <v>2911</v>
      </c>
      <c r="H965" s="72">
        <v>259</v>
      </c>
      <c r="I965" s="72" t="s">
        <v>2980</v>
      </c>
      <c r="J965" s="72" t="s">
        <v>2981</v>
      </c>
      <c r="K965" s="74">
        <v>10</v>
      </c>
      <c r="L965" s="75">
        <v>3</v>
      </c>
      <c r="M965" s="76">
        <v>7</v>
      </c>
      <c r="N965" s="72" t="s">
        <v>2990</v>
      </c>
      <c r="O965" s="72" t="s">
        <v>72</v>
      </c>
      <c r="P965" s="74">
        <v>5000000</v>
      </c>
      <c r="Q965" s="75">
        <v>2</v>
      </c>
      <c r="R965" s="77">
        <v>44197</v>
      </c>
      <c r="S965" s="78">
        <v>12</v>
      </c>
      <c r="T965" s="71" t="s">
        <v>2853</v>
      </c>
      <c r="U965" s="79">
        <v>2</v>
      </c>
      <c r="V965" s="80">
        <v>2</v>
      </c>
      <c r="W965" s="80" t="s">
        <v>2983</v>
      </c>
      <c r="X965" s="81">
        <f t="shared" si="86"/>
        <v>1</v>
      </c>
      <c r="Y965" s="74">
        <v>0</v>
      </c>
      <c r="Z965" s="74">
        <v>40000000</v>
      </c>
      <c r="AA965" s="74">
        <v>5000000</v>
      </c>
      <c r="AB965" s="74">
        <v>0</v>
      </c>
      <c r="AC965" s="74">
        <v>0</v>
      </c>
      <c r="AD965" s="74">
        <v>5000000</v>
      </c>
      <c r="AE965" s="113">
        <v>5000000</v>
      </c>
      <c r="AF965" s="81">
        <f t="shared" si="87"/>
        <v>1</v>
      </c>
      <c r="AG965" s="82"/>
      <c r="AH965" s="82"/>
      <c r="AI965" s="82"/>
      <c r="AJ965" s="83">
        <f t="shared" si="91"/>
        <v>5000000</v>
      </c>
      <c r="AK965" s="81">
        <f t="shared" si="88"/>
        <v>1</v>
      </c>
      <c r="AL965" s="84"/>
      <c r="AM965" s="85"/>
    </row>
    <row r="966" spans="1:39" ht="12.75" customHeight="1" x14ac:dyDescent="0.3">
      <c r="A966" s="71" t="s">
        <v>2825</v>
      </c>
      <c r="B966" s="72" t="s">
        <v>2826</v>
      </c>
      <c r="C966" s="72" t="s">
        <v>763</v>
      </c>
      <c r="D966" s="73" t="str">
        <f t="shared" si="89"/>
        <v>35</v>
      </c>
      <c r="E966" s="73" t="str">
        <f t="shared" si="90"/>
        <v>3502</v>
      </c>
      <c r="F966" s="72" t="s">
        <v>2910</v>
      </c>
      <c r="G966" s="72" t="s">
        <v>2991</v>
      </c>
      <c r="H966" s="72">
        <v>260</v>
      </c>
      <c r="I966" s="72" t="s">
        <v>2992</v>
      </c>
      <c r="J966" s="72" t="s">
        <v>2993</v>
      </c>
      <c r="K966" s="74">
        <v>200</v>
      </c>
      <c r="L966" s="75">
        <v>150</v>
      </c>
      <c r="M966" s="76">
        <v>150</v>
      </c>
      <c r="N966" s="72" t="s">
        <v>2994</v>
      </c>
      <c r="O966" s="72" t="s">
        <v>72</v>
      </c>
      <c r="P966" s="74">
        <v>25000000</v>
      </c>
      <c r="Q966" s="75">
        <v>20</v>
      </c>
      <c r="R966" s="77">
        <v>44197</v>
      </c>
      <c r="S966" s="78">
        <v>12</v>
      </c>
      <c r="T966" s="71" t="s">
        <v>2853</v>
      </c>
      <c r="U966" s="79">
        <v>20</v>
      </c>
      <c r="V966" s="80">
        <v>20</v>
      </c>
      <c r="W966" s="102" t="s">
        <v>2995</v>
      </c>
      <c r="X966" s="81">
        <f t="shared" si="86"/>
        <v>1</v>
      </c>
      <c r="Y966" s="74">
        <v>0</v>
      </c>
      <c r="Z966" s="74">
        <v>50000000</v>
      </c>
      <c r="AA966" s="74">
        <v>25000000</v>
      </c>
      <c r="AB966" s="74">
        <v>0</v>
      </c>
      <c r="AC966" s="74">
        <v>0</v>
      </c>
      <c r="AD966" s="74">
        <v>25000000</v>
      </c>
      <c r="AE966" s="113">
        <v>25000000</v>
      </c>
      <c r="AF966" s="81">
        <f t="shared" si="87"/>
        <v>1</v>
      </c>
      <c r="AG966" s="82"/>
      <c r="AH966" s="82"/>
      <c r="AI966" s="82"/>
      <c r="AJ966" s="83">
        <f t="shared" si="91"/>
        <v>25000000</v>
      </c>
      <c r="AK966" s="81">
        <f t="shared" si="88"/>
        <v>1</v>
      </c>
      <c r="AL966" s="84"/>
      <c r="AM966" s="85"/>
    </row>
    <row r="967" spans="1:39" ht="12.75" customHeight="1" x14ac:dyDescent="0.3">
      <c r="A967" s="71" t="s">
        <v>2825</v>
      </c>
      <c r="B967" s="72" t="s">
        <v>2826</v>
      </c>
      <c r="C967" s="72" t="s">
        <v>763</v>
      </c>
      <c r="D967" s="73" t="str">
        <f t="shared" si="89"/>
        <v>35</v>
      </c>
      <c r="E967" s="73" t="str">
        <f t="shared" si="90"/>
        <v>3502</v>
      </c>
      <c r="F967" s="72" t="s">
        <v>2910</v>
      </c>
      <c r="G967" s="72" t="s">
        <v>2991</v>
      </c>
      <c r="H967" s="72">
        <v>260</v>
      </c>
      <c r="I967" s="72" t="s">
        <v>2992</v>
      </c>
      <c r="J967" s="72" t="s">
        <v>2993</v>
      </c>
      <c r="K967" s="74">
        <v>200</v>
      </c>
      <c r="L967" s="75">
        <v>150</v>
      </c>
      <c r="M967" s="76">
        <v>150</v>
      </c>
      <c r="N967" s="72" t="s">
        <v>2996</v>
      </c>
      <c r="O967" s="72" t="s">
        <v>72</v>
      </c>
      <c r="P967" s="74">
        <v>10000000</v>
      </c>
      <c r="Q967" s="75">
        <v>20</v>
      </c>
      <c r="R967" s="77">
        <v>44197</v>
      </c>
      <c r="S967" s="78">
        <v>12</v>
      </c>
      <c r="T967" s="71" t="s">
        <v>2853</v>
      </c>
      <c r="U967" s="79">
        <v>20</v>
      </c>
      <c r="V967" s="80">
        <v>20</v>
      </c>
      <c r="W967" s="102" t="s">
        <v>2995</v>
      </c>
      <c r="X967" s="81">
        <f t="shared" si="86"/>
        <v>1</v>
      </c>
      <c r="Y967" s="74">
        <v>0</v>
      </c>
      <c r="Z967" s="74">
        <v>50000000</v>
      </c>
      <c r="AA967" s="74">
        <v>10000000</v>
      </c>
      <c r="AB967" s="74">
        <v>0</v>
      </c>
      <c r="AC967" s="74">
        <v>0</v>
      </c>
      <c r="AD967" s="74">
        <v>10000000</v>
      </c>
      <c r="AE967" s="113">
        <v>10000000</v>
      </c>
      <c r="AF967" s="81">
        <f t="shared" si="87"/>
        <v>1</v>
      </c>
      <c r="AG967" s="82"/>
      <c r="AH967" s="82"/>
      <c r="AI967" s="82"/>
      <c r="AJ967" s="83">
        <f t="shared" si="91"/>
        <v>10000000</v>
      </c>
      <c r="AK967" s="81">
        <f t="shared" si="88"/>
        <v>1</v>
      </c>
      <c r="AL967" s="84"/>
      <c r="AM967" s="85"/>
    </row>
    <row r="968" spans="1:39" ht="12.75" customHeight="1" x14ac:dyDescent="0.3">
      <c r="A968" s="71" t="s">
        <v>2825</v>
      </c>
      <c r="B968" s="72" t="s">
        <v>2826</v>
      </c>
      <c r="C968" s="72" t="s">
        <v>763</v>
      </c>
      <c r="D968" s="73" t="str">
        <f t="shared" si="89"/>
        <v>35</v>
      </c>
      <c r="E968" s="73" t="str">
        <f t="shared" si="90"/>
        <v>3502</v>
      </c>
      <c r="F968" s="72" t="s">
        <v>2910</v>
      </c>
      <c r="G968" s="72" t="s">
        <v>2991</v>
      </c>
      <c r="H968" s="72">
        <v>260</v>
      </c>
      <c r="I968" s="72" t="s">
        <v>2992</v>
      </c>
      <c r="J968" s="72" t="s">
        <v>2993</v>
      </c>
      <c r="K968" s="74">
        <v>200</v>
      </c>
      <c r="L968" s="75">
        <v>150</v>
      </c>
      <c r="M968" s="76">
        <v>150</v>
      </c>
      <c r="N968" s="72" t="s">
        <v>2997</v>
      </c>
      <c r="O968" s="72" t="s">
        <v>72</v>
      </c>
      <c r="P968" s="74">
        <v>15000000</v>
      </c>
      <c r="Q968" s="75">
        <v>20</v>
      </c>
      <c r="R968" s="77">
        <v>44197</v>
      </c>
      <c r="S968" s="78">
        <v>12</v>
      </c>
      <c r="T968" s="71" t="s">
        <v>2853</v>
      </c>
      <c r="U968" s="79">
        <v>20</v>
      </c>
      <c r="V968" s="80">
        <v>20</v>
      </c>
      <c r="W968" s="80" t="s">
        <v>2998</v>
      </c>
      <c r="X968" s="81">
        <f t="shared" si="86"/>
        <v>1</v>
      </c>
      <c r="Y968" s="74">
        <v>0</v>
      </c>
      <c r="Z968" s="74">
        <v>50000000</v>
      </c>
      <c r="AA968" s="74">
        <v>15000000</v>
      </c>
      <c r="AB968" s="74">
        <v>0</v>
      </c>
      <c r="AC968" s="74">
        <v>0</v>
      </c>
      <c r="AD968" s="74">
        <v>15000000</v>
      </c>
      <c r="AE968" s="113">
        <v>15000000</v>
      </c>
      <c r="AF968" s="81">
        <f t="shared" si="87"/>
        <v>1</v>
      </c>
      <c r="AG968" s="82"/>
      <c r="AH968" s="82"/>
      <c r="AI968" s="82"/>
      <c r="AJ968" s="83">
        <f t="shared" si="91"/>
        <v>15000000</v>
      </c>
      <c r="AK968" s="81">
        <f t="shared" si="88"/>
        <v>1</v>
      </c>
      <c r="AL968" s="84"/>
      <c r="AM968" s="85"/>
    </row>
    <row r="969" spans="1:39" ht="12.75" customHeight="1" x14ac:dyDescent="0.3">
      <c r="A969" s="71" t="s">
        <v>2825</v>
      </c>
      <c r="B969" s="72" t="s">
        <v>2826</v>
      </c>
      <c r="C969" s="72" t="s">
        <v>763</v>
      </c>
      <c r="D969" s="73" t="str">
        <f t="shared" si="89"/>
        <v>35</v>
      </c>
      <c r="E969" s="73" t="str">
        <f t="shared" si="90"/>
        <v>3502</v>
      </c>
      <c r="F969" s="72" t="s">
        <v>2967</v>
      </c>
      <c r="G969" s="72" t="s">
        <v>2999</v>
      </c>
      <c r="H969" s="72">
        <v>261</v>
      </c>
      <c r="I969" s="72" t="s">
        <v>3000</v>
      </c>
      <c r="J969" s="72" t="s">
        <v>3001</v>
      </c>
      <c r="K969" s="74">
        <v>150</v>
      </c>
      <c r="L969" s="75">
        <v>10</v>
      </c>
      <c r="M969" s="76">
        <v>12</v>
      </c>
      <c r="N969" s="72" t="s">
        <v>3002</v>
      </c>
      <c r="O969" s="72" t="s">
        <v>72</v>
      </c>
      <c r="P969" s="74">
        <v>2342296502</v>
      </c>
      <c r="Q969" s="75">
        <v>100</v>
      </c>
      <c r="R969" s="77">
        <v>44197</v>
      </c>
      <c r="S969" s="78">
        <v>12</v>
      </c>
      <c r="T969" s="71" t="s">
        <v>2853</v>
      </c>
      <c r="U969" s="79">
        <v>100</v>
      </c>
      <c r="V969" s="80">
        <v>100</v>
      </c>
      <c r="W969" s="80" t="s">
        <v>3003</v>
      </c>
      <c r="X969" s="81">
        <f t="shared" si="86"/>
        <v>1</v>
      </c>
      <c r="Y969" s="74">
        <v>0</v>
      </c>
      <c r="Z969" s="74">
        <v>360000000</v>
      </c>
      <c r="AA969" s="74">
        <v>360000000</v>
      </c>
      <c r="AB969" s="74">
        <v>0</v>
      </c>
      <c r="AC969" s="74">
        <v>0</v>
      </c>
      <c r="AD969" s="74">
        <v>360000000</v>
      </c>
      <c r="AE969" s="113">
        <v>306630000</v>
      </c>
      <c r="AF969" s="81">
        <f t="shared" si="87"/>
        <v>0.85175000000000001</v>
      </c>
      <c r="AG969" s="82"/>
      <c r="AH969" s="82"/>
      <c r="AI969" s="82"/>
      <c r="AJ969" s="83">
        <f t="shared" si="91"/>
        <v>306630000</v>
      </c>
      <c r="AK969" s="81">
        <f t="shared" si="88"/>
        <v>0.85175000000000001</v>
      </c>
      <c r="AL969" s="84"/>
      <c r="AM969" s="85"/>
    </row>
    <row r="970" spans="1:39" ht="12.75" customHeight="1" x14ac:dyDescent="0.3">
      <c r="A970" s="71" t="s">
        <v>2825</v>
      </c>
      <c r="B970" s="72" t="s">
        <v>2826</v>
      </c>
      <c r="C970" s="72" t="s">
        <v>763</v>
      </c>
      <c r="D970" s="73" t="str">
        <f t="shared" si="89"/>
        <v>33</v>
      </c>
      <c r="E970" s="73" t="str">
        <f t="shared" si="90"/>
        <v>3301</v>
      </c>
      <c r="F970" s="72" t="s">
        <v>3004</v>
      </c>
      <c r="G970" s="72" t="s">
        <v>2845</v>
      </c>
      <c r="H970" s="72">
        <v>265</v>
      </c>
      <c r="I970" s="72" t="s">
        <v>3005</v>
      </c>
      <c r="J970" s="72" t="s">
        <v>3006</v>
      </c>
      <c r="K970" s="74">
        <v>200</v>
      </c>
      <c r="L970" s="75">
        <v>25</v>
      </c>
      <c r="M970" s="76">
        <v>25</v>
      </c>
      <c r="N970" s="72" t="s">
        <v>3007</v>
      </c>
      <c r="O970" s="72" t="s">
        <v>771</v>
      </c>
      <c r="P970" s="74">
        <v>509100000</v>
      </c>
      <c r="Q970" s="75">
        <v>200</v>
      </c>
      <c r="R970" s="77">
        <v>44197</v>
      </c>
      <c r="S970" s="78">
        <v>12</v>
      </c>
      <c r="T970" s="71" t="s">
        <v>2832</v>
      </c>
      <c r="U970" s="79">
        <v>200</v>
      </c>
      <c r="V970" s="80">
        <v>200</v>
      </c>
      <c r="W970" s="85" t="s">
        <v>3008</v>
      </c>
      <c r="X970" s="81">
        <f t="shared" si="86"/>
        <v>1</v>
      </c>
      <c r="Y970" s="74">
        <v>0</v>
      </c>
      <c r="Z970" s="74">
        <v>1085514248</v>
      </c>
      <c r="AA970" s="74">
        <v>509100000</v>
      </c>
      <c r="AB970" s="74">
        <v>0</v>
      </c>
      <c r="AC970" s="74">
        <v>0</v>
      </c>
      <c r="AD970" s="74">
        <v>509100000</v>
      </c>
      <c r="AE970" s="113">
        <v>509100000</v>
      </c>
      <c r="AF970" s="81">
        <f t="shared" si="87"/>
        <v>1</v>
      </c>
      <c r="AG970" s="82"/>
      <c r="AH970" s="82"/>
      <c r="AI970" s="82"/>
      <c r="AJ970" s="83">
        <f t="shared" si="91"/>
        <v>509100000</v>
      </c>
      <c r="AK970" s="81">
        <f t="shared" si="88"/>
        <v>1</v>
      </c>
      <c r="AL970" s="84"/>
      <c r="AM970" s="85"/>
    </row>
    <row r="971" spans="1:39" ht="12.75" customHeight="1" x14ac:dyDescent="0.3">
      <c r="A971" s="71" t="s">
        <v>2825</v>
      </c>
      <c r="B971" s="72" t="s">
        <v>2826</v>
      </c>
      <c r="C971" s="72" t="s">
        <v>763</v>
      </c>
      <c r="D971" s="73" t="str">
        <f t="shared" si="89"/>
        <v>33</v>
      </c>
      <c r="E971" s="73" t="str">
        <f t="shared" si="90"/>
        <v>3301</v>
      </c>
      <c r="F971" s="72" t="s">
        <v>3004</v>
      </c>
      <c r="G971" s="72" t="s">
        <v>2845</v>
      </c>
      <c r="H971" s="72">
        <v>265</v>
      </c>
      <c r="I971" s="72" t="s">
        <v>3005</v>
      </c>
      <c r="J971" s="72" t="s">
        <v>3006</v>
      </c>
      <c r="K971" s="74">
        <v>200</v>
      </c>
      <c r="L971" s="75">
        <v>25</v>
      </c>
      <c r="M971" s="76">
        <v>25</v>
      </c>
      <c r="N971" s="72" t="s">
        <v>3009</v>
      </c>
      <c r="O971" s="72" t="s">
        <v>771</v>
      </c>
      <c r="P971" s="74">
        <v>227423000</v>
      </c>
      <c r="Q971" s="75">
        <v>150</v>
      </c>
      <c r="R971" s="77">
        <v>44197</v>
      </c>
      <c r="S971" s="78">
        <v>12</v>
      </c>
      <c r="T971" s="71" t="s">
        <v>2832</v>
      </c>
      <c r="U971" s="79">
        <v>150</v>
      </c>
      <c r="V971" s="80">
        <v>150</v>
      </c>
      <c r="W971" s="80" t="s">
        <v>3010</v>
      </c>
      <c r="X971" s="81">
        <f t="shared" si="86"/>
        <v>1</v>
      </c>
      <c r="Y971" s="74">
        <v>0</v>
      </c>
      <c r="Z971" s="74">
        <v>1085514248</v>
      </c>
      <c r="AA971" s="74">
        <v>227423000</v>
      </c>
      <c r="AB971" s="74">
        <v>0</v>
      </c>
      <c r="AC971" s="74">
        <v>0</v>
      </c>
      <c r="AD971" s="74">
        <v>227423000</v>
      </c>
      <c r="AE971" s="113">
        <v>201677331</v>
      </c>
      <c r="AF971" s="81">
        <f t="shared" si="87"/>
        <v>0.88679390826785331</v>
      </c>
      <c r="AG971" s="82"/>
      <c r="AH971" s="82"/>
      <c r="AI971" s="82"/>
      <c r="AJ971" s="83">
        <f t="shared" si="91"/>
        <v>201677331</v>
      </c>
      <c r="AK971" s="81">
        <f t="shared" si="88"/>
        <v>0.88679390826785331</v>
      </c>
      <c r="AL971" s="84"/>
      <c r="AM971" s="85"/>
    </row>
    <row r="972" spans="1:39" ht="12.75" customHeight="1" x14ac:dyDescent="0.3">
      <c r="A972" s="71" t="s">
        <v>2825</v>
      </c>
      <c r="B972" s="72" t="s">
        <v>2826</v>
      </c>
      <c r="C972" s="72" t="s">
        <v>763</v>
      </c>
      <c r="D972" s="73" t="str">
        <f t="shared" si="89"/>
        <v>33</v>
      </c>
      <c r="E972" s="73" t="str">
        <f t="shared" si="90"/>
        <v>3301</v>
      </c>
      <c r="F972" s="72" t="s">
        <v>3004</v>
      </c>
      <c r="G972" s="72" t="s">
        <v>2845</v>
      </c>
      <c r="H972" s="72">
        <v>265</v>
      </c>
      <c r="I972" s="72" t="s">
        <v>3005</v>
      </c>
      <c r="J972" s="72" t="s">
        <v>3006</v>
      </c>
      <c r="K972" s="74">
        <v>200</v>
      </c>
      <c r="L972" s="75">
        <v>25</v>
      </c>
      <c r="M972" s="76">
        <v>25</v>
      </c>
      <c r="N972" s="72" t="s">
        <v>3011</v>
      </c>
      <c r="O972" s="72" t="s">
        <v>771</v>
      </c>
      <c r="P972" s="74">
        <v>770000000</v>
      </c>
      <c r="Q972" s="75">
        <v>70</v>
      </c>
      <c r="R972" s="77">
        <v>44197</v>
      </c>
      <c r="S972" s="78">
        <v>12</v>
      </c>
      <c r="T972" s="71" t="s">
        <v>2832</v>
      </c>
      <c r="U972" s="79">
        <v>70</v>
      </c>
      <c r="V972" s="80">
        <v>70</v>
      </c>
      <c r="W972" s="85" t="s">
        <v>3008</v>
      </c>
      <c r="X972" s="81">
        <f t="shared" si="86"/>
        <v>1</v>
      </c>
      <c r="Y972" s="74">
        <v>0</v>
      </c>
      <c r="Z972" s="74">
        <v>1085514248</v>
      </c>
      <c r="AA972" s="74">
        <v>348991248</v>
      </c>
      <c r="AB972" s="74">
        <v>0</v>
      </c>
      <c r="AC972" s="74">
        <v>0</v>
      </c>
      <c r="AD972" s="74">
        <v>348991248</v>
      </c>
      <c r="AE972" s="113">
        <v>250033332</v>
      </c>
      <c r="AF972" s="81">
        <f t="shared" si="87"/>
        <v>0.71644585196016153</v>
      </c>
      <c r="AG972" s="82"/>
      <c r="AH972" s="82"/>
      <c r="AI972" s="82"/>
      <c r="AJ972" s="83">
        <f t="shared" si="91"/>
        <v>250033332</v>
      </c>
      <c r="AK972" s="81">
        <f t="shared" si="88"/>
        <v>0.71644585196016153</v>
      </c>
      <c r="AL972" s="84"/>
      <c r="AM972" s="85"/>
    </row>
    <row r="973" spans="1:39" ht="12.75" customHeight="1" x14ac:dyDescent="0.3">
      <c r="A973" s="71" t="s">
        <v>2825</v>
      </c>
      <c r="B973" s="72" t="s">
        <v>2826</v>
      </c>
      <c r="C973" s="72" t="s">
        <v>763</v>
      </c>
      <c r="D973" s="73" t="str">
        <f t="shared" si="89"/>
        <v>33</v>
      </c>
      <c r="E973" s="73" t="str">
        <f t="shared" si="90"/>
        <v>3301</v>
      </c>
      <c r="F973" s="72" t="s">
        <v>2838</v>
      </c>
      <c r="G973" s="72" t="s">
        <v>3012</v>
      </c>
      <c r="H973" s="72">
        <v>266</v>
      </c>
      <c r="I973" s="72" t="s">
        <v>3013</v>
      </c>
      <c r="J973" s="72" t="s">
        <v>3014</v>
      </c>
      <c r="K973" s="74">
        <v>1500</v>
      </c>
      <c r="L973" s="75">
        <v>250</v>
      </c>
      <c r="M973" s="76">
        <v>160</v>
      </c>
      <c r="N973" s="72" t="s">
        <v>3015</v>
      </c>
      <c r="O973" s="72" t="s">
        <v>72</v>
      </c>
      <c r="P973" s="74">
        <v>60000000</v>
      </c>
      <c r="Q973" s="75">
        <v>1</v>
      </c>
      <c r="R973" s="77">
        <v>44197</v>
      </c>
      <c r="S973" s="78">
        <v>12</v>
      </c>
      <c r="T973" s="71" t="s">
        <v>2832</v>
      </c>
      <c r="U973" s="79">
        <v>1</v>
      </c>
      <c r="V973" s="80">
        <v>1</v>
      </c>
      <c r="W973" s="80" t="s">
        <v>3016</v>
      </c>
      <c r="X973" s="81">
        <f t="shared" ref="X973:X1036" si="92">V973/U973</f>
        <v>1</v>
      </c>
      <c r="Y973" s="74">
        <v>0</v>
      </c>
      <c r="Z973" s="74">
        <v>300000000</v>
      </c>
      <c r="AA973" s="74">
        <v>30000000</v>
      </c>
      <c r="AB973" s="74">
        <v>0</v>
      </c>
      <c r="AC973" s="74">
        <v>0</v>
      </c>
      <c r="AD973" s="74">
        <v>30000000</v>
      </c>
      <c r="AE973" s="113">
        <v>30000000</v>
      </c>
      <c r="AF973" s="81">
        <f t="shared" si="87"/>
        <v>1</v>
      </c>
      <c r="AG973" s="82"/>
      <c r="AH973" s="82"/>
      <c r="AI973" s="82"/>
      <c r="AJ973" s="83">
        <f t="shared" si="91"/>
        <v>30000000</v>
      </c>
      <c r="AK973" s="81">
        <f t="shared" si="88"/>
        <v>1</v>
      </c>
      <c r="AL973" s="84"/>
      <c r="AM973" s="85"/>
    </row>
    <row r="974" spans="1:39" ht="12.75" customHeight="1" x14ac:dyDescent="0.3">
      <c r="A974" s="71" t="s">
        <v>2825</v>
      </c>
      <c r="B974" s="72" t="s">
        <v>2826</v>
      </c>
      <c r="C974" s="72" t="s">
        <v>763</v>
      </c>
      <c r="D974" s="73" t="str">
        <f t="shared" si="89"/>
        <v>33</v>
      </c>
      <c r="E974" s="73" t="str">
        <f t="shared" si="90"/>
        <v>3301</v>
      </c>
      <c r="F974" s="72" t="s">
        <v>2838</v>
      </c>
      <c r="G974" s="72" t="s">
        <v>3012</v>
      </c>
      <c r="H974" s="72">
        <v>266</v>
      </c>
      <c r="I974" s="72" t="s">
        <v>3013</v>
      </c>
      <c r="J974" s="72" t="s">
        <v>3014</v>
      </c>
      <c r="K974" s="74">
        <v>1500</v>
      </c>
      <c r="L974" s="75">
        <v>250</v>
      </c>
      <c r="M974" s="76">
        <v>160</v>
      </c>
      <c r="N974" s="72" t="s">
        <v>3017</v>
      </c>
      <c r="O974" s="72" t="s">
        <v>72</v>
      </c>
      <c r="P974" s="74">
        <v>662000000</v>
      </c>
      <c r="Q974" s="75">
        <v>1</v>
      </c>
      <c r="R974" s="77">
        <v>44197</v>
      </c>
      <c r="S974" s="78">
        <v>12</v>
      </c>
      <c r="T974" s="71" t="s">
        <v>2832</v>
      </c>
      <c r="U974" s="79">
        <v>1</v>
      </c>
      <c r="V974" s="80">
        <v>1</v>
      </c>
      <c r="W974" s="80" t="s">
        <v>3016</v>
      </c>
      <c r="X974" s="81">
        <f t="shared" si="92"/>
        <v>1</v>
      </c>
      <c r="Y974" s="74">
        <v>0</v>
      </c>
      <c r="Z974" s="74">
        <v>300000000</v>
      </c>
      <c r="AA974" s="74">
        <v>270000000</v>
      </c>
      <c r="AB974" s="74">
        <v>0</v>
      </c>
      <c r="AC974" s="74">
        <v>0</v>
      </c>
      <c r="AD974" s="74">
        <v>270000000</v>
      </c>
      <c r="AE974" s="113">
        <v>270000000</v>
      </c>
      <c r="AF974" s="81">
        <f t="shared" ref="AF974:AF1037" si="93">AE974/AA974</f>
        <v>1</v>
      </c>
      <c r="AG974" s="82"/>
      <c r="AH974" s="82"/>
      <c r="AI974" s="82"/>
      <c r="AJ974" s="83">
        <f t="shared" si="91"/>
        <v>270000000</v>
      </c>
      <c r="AK974" s="81">
        <f t="shared" ref="AK974:AK1037" si="94">AJ974/AD974</f>
        <v>1</v>
      </c>
      <c r="AL974" s="84"/>
      <c r="AM974" s="85"/>
    </row>
    <row r="975" spans="1:39" ht="12.75" customHeight="1" x14ac:dyDescent="0.3">
      <c r="A975" s="71" t="s">
        <v>2825</v>
      </c>
      <c r="B975" s="72" t="s">
        <v>2826</v>
      </c>
      <c r="C975" s="72" t="s">
        <v>763</v>
      </c>
      <c r="D975" s="73" t="str">
        <f t="shared" si="89"/>
        <v>33</v>
      </c>
      <c r="E975" s="73" t="str">
        <f t="shared" si="90"/>
        <v>3301</v>
      </c>
      <c r="F975" s="72" t="s">
        <v>2827</v>
      </c>
      <c r="G975" s="72" t="s">
        <v>3018</v>
      </c>
      <c r="H975" s="72">
        <v>267</v>
      </c>
      <c r="I975" s="72" t="s">
        <v>3019</v>
      </c>
      <c r="J975" s="72" t="s">
        <v>3020</v>
      </c>
      <c r="K975" s="74">
        <v>40</v>
      </c>
      <c r="L975" s="75">
        <v>14</v>
      </c>
      <c r="M975" s="76">
        <v>24</v>
      </c>
      <c r="N975" s="72" t="s">
        <v>3021</v>
      </c>
      <c r="O975" s="72" t="s">
        <v>771</v>
      </c>
      <c r="P975" s="74">
        <v>65000000</v>
      </c>
      <c r="Q975" s="75">
        <v>1</v>
      </c>
      <c r="R975" s="77">
        <v>44197</v>
      </c>
      <c r="S975" s="78">
        <v>12</v>
      </c>
      <c r="T975" s="71" t="s">
        <v>2832</v>
      </c>
      <c r="U975" s="79">
        <v>1</v>
      </c>
      <c r="V975" s="80">
        <v>1</v>
      </c>
      <c r="W975" s="102" t="s">
        <v>3022</v>
      </c>
      <c r="X975" s="81">
        <f t="shared" si="92"/>
        <v>1</v>
      </c>
      <c r="Y975" s="74">
        <v>0</v>
      </c>
      <c r="Z975" s="74">
        <v>60000000</v>
      </c>
      <c r="AA975" s="74">
        <v>60000000</v>
      </c>
      <c r="AB975" s="74">
        <v>0</v>
      </c>
      <c r="AC975" s="74">
        <v>0</v>
      </c>
      <c r="AD975" s="74">
        <v>60000000</v>
      </c>
      <c r="AE975" s="113">
        <v>60000000</v>
      </c>
      <c r="AF975" s="81">
        <f t="shared" si="93"/>
        <v>1</v>
      </c>
      <c r="AG975" s="82"/>
      <c r="AH975" s="82"/>
      <c r="AI975" s="82"/>
      <c r="AJ975" s="83">
        <f t="shared" si="91"/>
        <v>60000000</v>
      </c>
      <c r="AK975" s="81">
        <f t="shared" si="94"/>
        <v>1</v>
      </c>
      <c r="AL975" s="84"/>
      <c r="AM975" s="85"/>
    </row>
    <row r="976" spans="1:39" ht="12.75" customHeight="1" x14ac:dyDescent="0.3">
      <c r="A976" s="71" t="s">
        <v>2825</v>
      </c>
      <c r="B976" s="72" t="s">
        <v>2826</v>
      </c>
      <c r="C976" s="72" t="s">
        <v>763</v>
      </c>
      <c r="D976" s="73" t="str">
        <f t="shared" si="89"/>
        <v>33</v>
      </c>
      <c r="E976" s="73" t="str">
        <f t="shared" si="90"/>
        <v>3301</v>
      </c>
      <c r="F976" s="72" t="s">
        <v>2838</v>
      </c>
      <c r="G976" s="72" t="s">
        <v>2845</v>
      </c>
      <c r="H976" s="72">
        <v>268</v>
      </c>
      <c r="I976" s="72" t="s">
        <v>3023</v>
      </c>
      <c r="J976" s="72" t="s">
        <v>3024</v>
      </c>
      <c r="K976" s="74">
        <v>6</v>
      </c>
      <c r="L976" s="75">
        <v>1</v>
      </c>
      <c r="M976" s="76">
        <v>0</v>
      </c>
      <c r="N976" s="72" t="s">
        <v>3025</v>
      </c>
      <c r="O976" s="72" t="s">
        <v>72</v>
      </c>
      <c r="P976" s="74">
        <v>60000000</v>
      </c>
      <c r="Q976" s="75">
        <v>2</v>
      </c>
      <c r="R976" s="77">
        <v>44197</v>
      </c>
      <c r="S976" s="78">
        <v>12</v>
      </c>
      <c r="T976" s="71" t="s">
        <v>2832</v>
      </c>
      <c r="U976" s="79">
        <v>2</v>
      </c>
      <c r="V976" s="80">
        <v>2</v>
      </c>
      <c r="W976" s="80" t="s">
        <v>3026</v>
      </c>
      <c r="X976" s="81">
        <f t="shared" si="92"/>
        <v>1</v>
      </c>
      <c r="Y976" s="74">
        <v>0</v>
      </c>
      <c r="Z976" s="74">
        <v>33200000</v>
      </c>
      <c r="AA976" s="74">
        <v>33200000</v>
      </c>
      <c r="AB976" s="74">
        <v>0</v>
      </c>
      <c r="AC976" s="74">
        <v>0</v>
      </c>
      <c r="AD976" s="74">
        <v>33200000</v>
      </c>
      <c r="AE976" s="113">
        <v>23200000</v>
      </c>
      <c r="AF976" s="81">
        <f t="shared" si="93"/>
        <v>0.6987951807228916</v>
      </c>
      <c r="AG976" s="82"/>
      <c r="AH976" s="82"/>
      <c r="AI976" s="82"/>
      <c r="AJ976" s="83">
        <f t="shared" si="91"/>
        <v>23200000</v>
      </c>
      <c r="AK976" s="81">
        <f t="shared" si="94"/>
        <v>0.6987951807228916</v>
      </c>
      <c r="AL976" s="84"/>
      <c r="AM976" s="85"/>
    </row>
    <row r="977" spans="1:39" ht="12.75" customHeight="1" x14ac:dyDescent="0.3">
      <c r="A977" s="71" t="s">
        <v>2825</v>
      </c>
      <c r="B977" s="72" t="s">
        <v>2826</v>
      </c>
      <c r="C977" s="72" t="s">
        <v>763</v>
      </c>
      <c r="D977" s="73" t="str">
        <f t="shared" si="89"/>
        <v>33</v>
      </c>
      <c r="E977" s="73" t="str">
        <f t="shared" si="90"/>
        <v>3301</v>
      </c>
      <c r="F977" s="72" t="s">
        <v>2838</v>
      </c>
      <c r="G977" s="72" t="s">
        <v>2845</v>
      </c>
      <c r="H977" s="72">
        <v>269</v>
      </c>
      <c r="I977" s="72" t="s">
        <v>3027</v>
      </c>
      <c r="J977" s="72" t="s">
        <v>3028</v>
      </c>
      <c r="K977" s="74">
        <v>10</v>
      </c>
      <c r="L977" s="75">
        <v>3</v>
      </c>
      <c r="M977" s="76">
        <v>10</v>
      </c>
      <c r="N977" s="72" t="s">
        <v>3029</v>
      </c>
      <c r="O977" s="72" t="s">
        <v>72</v>
      </c>
      <c r="P977" s="74">
        <v>774000000</v>
      </c>
      <c r="Q977" s="75">
        <v>3</v>
      </c>
      <c r="R977" s="77">
        <v>44197</v>
      </c>
      <c r="S977" s="78">
        <v>12</v>
      </c>
      <c r="T977" s="71" t="s">
        <v>2832</v>
      </c>
      <c r="U977" s="79">
        <v>3</v>
      </c>
      <c r="V977" s="80">
        <v>3</v>
      </c>
      <c r="W977" s="80" t="s">
        <v>3030</v>
      </c>
      <c r="X977" s="81">
        <f t="shared" si="92"/>
        <v>1</v>
      </c>
      <c r="Y977" s="74">
        <v>0</v>
      </c>
      <c r="Z977" s="74">
        <v>354300000</v>
      </c>
      <c r="AA977" s="74">
        <v>304300000</v>
      </c>
      <c r="AB977" s="74">
        <v>0</v>
      </c>
      <c r="AC977" s="74">
        <v>0</v>
      </c>
      <c r="AD977" s="74">
        <v>304300000</v>
      </c>
      <c r="AE977" s="113">
        <v>304248672</v>
      </c>
      <c r="AF977" s="81">
        <f t="shared" si="93"/>
        <v>0.99983132435096944</v>
      </c>
      <c r="AG977" s="82"/>
      <c r="AH977" s="82"/>
      <c r="AI977" s="82"/>
      <c r="AJ977" s="83">
        <f t="shared" si="91"/>
        <v>304248672</v>
      </c>
      <c r="AK977" s="81">
        <f t="shared" si="94"/>
        <v>0.99983132435096944</v>
      </c>
      <c r="AL977" s="84"/>
      <c r="AM977" s="85"/>
    </row>
    <row r="978" spans="1:39" ht="12.75" customHeight="1" x14ac:dyDescent="0.3">
      <c r="A978" s="71" t="s">
        <v>2825</v>
      </c>
      <c r="B978" s="72" t="s">
        <v>2826</v>
      </c>
      <c r="C978" s="72" t="s">
        <v>763</v>
      </c>
      <c r="D978" s="73" t="str">
        <f t="shared" si="89"/>
        <v>33</v>
      </c>
      <c r="E978" s="73" t="str">
        <f t="shared" si="90"/>
        <v>3301</v>
      </c>
      <c r="F978" s="72" t="s">
        <v>2838</v>
      </c>
      <c r="G978" s="72" t="s">
        <v>2845</v>
      </c>
      <c r="H978" s="72">
        <v>269</v>
      </c>
      <c r="I978" s="72" t="s">
        <v>3027</v>
      </c>
      <c r="J978" s="72" t="s">
        <v>3028</v>
      </c>
      <c r="K978" s="74">
        <v>10</v>
      </c>
      <c r="L978" s="75">
        <v>3</v>
      </c>
      <c r="M978" s="76">
        <v>10</v>
      </c>
      <c r="N978" s="72" t="s">
        <v>3031</v>
      </c>
      <c r="O978" s="72" t="s">
        <v>72</v>
      </c>
      <c r="P978" s="74">
        <v>1110000000</v>
      </c>
      <c r="Q978" s="75">
        <v>3</v>
      </c>
      <c r="R978" s="77">
        <v>44197</v>
      </c>
      <c r="S978" s="78">
        <v>12</v>
      </c>
      <c r="T978" s="71" t="s">
        <v>2832</v>
      </c>
      <c r="U978" s="79">
        <v>3</v>
      </c>
      <c r="V978" s="80">
        <v>3</v>
      </c>
      <c r="W978" s="80" t="s">
        <v>3032</v>
      </c>
      <c r="X978" s="81">
        <f t="shared" si="92"/>
        <v>1</v>
      </c>
      <c r="Y978" s="74">
        <v>0</v>
      </c>
      <c r="Z978" s="74">
        <v>354300000</v>
      </c>
      <c r="AA978" s="74">
        <v>50000000</v>
      </c>
      <c r="AB978" s="74">
        <v>0</v>
      </c>
      <c r="AC978" s="74">
        <v>0</v>
      </c>
      <c r="AD978" s="74">
        <v>50000000</v>
      </c>
      <c r="AE978" s="113">
        <v>50000000</v>
      </c>
      <c r="AF978" s="81">
        <f t="shared" si="93"/>
        <v>1</v>
      </c>
      <c r="AG978" s="82"/>
      <c r="AH978" s="82"/>
      <c r="AI978" s="82"/>
      <c r="AJ978" s="83">
        <f t="shared" si="91"/>
        <v>50000000</v>
      </c>
      <c r="AK978" s="81">
        <f t="shared" si="94"/>
        <v>1</v>
      </c>
      <c r="AL978" s="84"/>
      <c r="AM978" s="85"/>
    </row>
    <row r="979" spans="1:39" ht="12.75" customHeight="1" x14ac:dyDescent="0.3">
      <c r="A979" s="71" t="s">
        <v>2825</v>
      </c>
      <c r="B979" s="72" t="s">
        <v>2826</v>
      </c>
      <c r="C979" s="72" t="s">
        <v>209</v>
      </c>
      <c r="D979" s="73" t="str">
        <f t="shared" si="89"/>
        <v>35</v>
      </c>
      <c r="E979" s="73" t="str">
        <f t="shared" si="90"/>
        <v>3502</v>
      </c>
      <c r="F979" s="72" t="s">
        <v>2936</v>
      </c>
      <c r="G979" s="72" t="s">
        <v>2911</v>
      </c>
      <c r="H979" s="72">
        <v>334</v>
      </c>
      <c r="I979" s="72" t="s">
        <v>3033</v>
      </c>
      <c r="J979" s="72" t="s">
        <v>3034</v>
      </c>
      <c r="K979" s="74">
        <v>1</v>
      </c>
      <c r="L979" s="75">
        <v>0.15</v>
      </c>
      <c r="M979" s="76">
        <v>0</v>
      </c>
      <c r="N979" s="72" t="s">
        <v>3035</v>
      </c>
      <c r="O979" s="72" t="s">
        <v>771</v>
      </c>
      <c r="P979" s="74">
        <v>336060340</v>
      </c>
      <c r="Q979" s="75">
        <v>1</v>
      </c>
      <c r="R979" s="77">
        <v>44197</v>
      </c>
      <c r="S979" s="78">
        <v>12</v>
      </c>
      <c r="T979" s="71" t="s">
        <v>2853</v>
      </c>
      <c r="U979" s="79">
        <v>1</v>
      </c>
      <c r="V979" s="80">
        <v>0</v>
      </c>
      <c r="W979" s="80"/>
      <c r="X979" s="81">
        <f t="shared" si="92"/>
        <v>0</v>
      </c>
      <c r="Y979" s="74">
        <v>0</v>
      </c>
      <c r="Z979" s="74">
        <v>113000000</v>
      </c>
      <c r="AA979" s="74">
        <v>113000000</v>
      </c>
      <c r="AB979" s="74">
        <v>0</v>
      </c>
      <c r="AC979" s="74">
        <v>0</v>
      </c>
      <c r="AD979" s="74">
        <v>113000000</v>
      </c>
      <c r="AE979" s="113">
        <v>0</v>
      </c>
      <c r="AF979" s="81">
        <f t="shared" si="93"/>
        <v>0</v>
      </c>
      <c r="AG979" s="82"/>
      <c r="AH979" s="82"/>
      <c r="AI979" s="82"/>
      <c r="AJ979" s="83">
        <f t="shared" si="91"/>
        <v>0</v>
      </c>
      <c r="AK979" s="81">
        <f t="shared" si="94"/>
        <v>0</v>
      </c>
      <c r="AL979" s="84"/>
      <c r="AM979" s="85"/>
    </row>
    <row r="980" spans="1:39" ht="12.75" customHeight="1" x14ac:dyDescent="0.3">
      <c r="A980" s="71" t="s">
        <v>2825</v>
      </c>
      <c r="B980" s="72" t="s">
        <v>2826</v>
      </c>
      <c r="C980" s="72" t="s">
        <v>209</v>
      </c>
      <c r="D980" s="73" t="str">
        <f t="shared" si="89"/>
        <v>35</v>
      </c>
      <c r="E980" s="73" t="str">
        <f t="shared" si="90"/>
        <v>3502</v>
      </c>
      <c r="F980" s="72" t="s">
        <v>2936</v>
      </c>
      <c r="G980" s="72" t="s">
        <v>3036</v>
      </c>
      <c r="H980" s="72">
        <v>335</v>
      </c>
      <c r="I980" s="72" t="s">
        <v>3037</v>
      </c>
      <c r="J980" s="72" t="s">
        <v>3038</v>
      </c>
      <c r="K980" s="74">
        <v>7</v>
      </c>
      <c r="L980" s="75">
        <v>1</v>
      </c>
      <c r="M980" s="76">
        <v>6</v>
      </c>
      <c r="N980" s="72" t="s">
        <v>3039</v>
      </c>
      <c r="O980" s="72" t="s">
        <v>771</v>
      </c>
      <c r="P980" s="74">
        <v>350203780</v>
      </c>
      <c r="Q980" s="75">
        <v>1</v>
      </c>
      <c r="R980" s="77">
        <v>44197</v>
      </c>
      <c r="S980" s="78">
        <v>12</v>
      </c>
      <c r="T980" s="71" t="s">
        <v>2853</v>
      </c>
      <c r="U980" s="79">
        <v>1</v>
      </c>
      <c r="V980" s="80">
        <v>1</v>
      </c>
      <c r="W980" s="102" t="s">
        <v>3040</v>
      </c>
      <c r="X980" s="81">
        <f t="shared" si="92"/>
        <v>1</v>
      </c>
      <c r="Y980" s="74">
        <v>0</v>
      </c>
      <c r="Z980" s="74">
        <v>250000000</v>
      </c>
      <c r="AA980" s="74">
        <v>50000000</v>
      </c>
      <c r="AB980" s="74">
        <v>0</v>
      </c>
      <c r="AC980" s="74">
        <v>0</v>
      </c>
      <c r="AD980" s="74">
        <v>50000000</v>
      </c>
      <c r="AE980" s="113">
        <v>50000000</v>
      </c>
      <c r="AF980" s="81">
        <f t="shared" si="93"/>
        <v>1</v>
      </c>
      <c r="AG980" s="82"/>
      <c r="AH980" s="82"/>
      <c r="AI980" s="82"/>
      <c r="AJ980" s="83">
        <f t="shared" si="91"/>
        <v>50000000</v>
      </c>
      <c r="AK980" s="81">
        <f t="shared" si="94"/>
        <v>1</v>
      </c>
      <c r="AL980" s="84"/>
      <c r="AM980" s="85"/>
    </row>
    <row r="981" spans="1:39" ht="12.75" customHeight="1" x14ac:dyDescent="0.3">
      <c r="A981" s="71" t="s">
        <v>2825</v>
      </c>
      <c r="B981" s="72" t="s">
        <v>2826</v>
      </c>
      <c r="C981" s="72" t="s">
        <v>209</v>
      </c>
      <c r="D981" s="73" t="str">
        <f t="shared" si="89"/>
        <v>35</v>
      </c>
      <c r="E981" s="73" t="str">
        <f t="shared" si="90"/>
        <v>3502</v>
      </c>
      <c r="F981" s="72" t="s">
        <v>2936</v>
      </c>
      <c r="G981" s="72" t="s">
        <v>3036</v>
      </c>
      <c r="H981" s="72">
        <v>335</v>
      </c>
      <c r="I981" s="72" t="s">
        <v>3037</v>
      </c>
      <c r="J981" s="72" t="s">
        <v>3038</v>
      </c>
      <c r="K981" s="74">
        <v>7</v>
      </c>
      <c r="L981" s="75">
        <v>1</v>
      </c>
      <c r="M981" s="76">
        <v>6</v>
      </c>
      <c r="N981" s="72" t="s">
        <v>3041</v>
      </c>
      <c r="O981" s="72" t="s">
        <v>771</v>
      </c>
      <c r="P981" s="74">
        <v>321927800</v>
      </c>
      <c r="Q981" s="75">
        <v>1</v>
      </c>
      <c r="R981" s="77">
        <v>44197</v>
      </c>
      <c r="S981" s="78">
        <v>12</v>
      </c>
      <c r="T981" s="71" t="s">
        <v>2853</v>
      </c>
      <c r="U981" s="79">
        <v>1</v>
      </c>
      <c r="V981" s="80">
        <v>1</v>
      </c>
      <c r="W981" s="102" t="s">
        <v>3042</v>
      </c>
      <c r="X981" s="81">
        <f t="shared" si="92"/>
        <v>1</v>
      </c>
      <c r="Y981" s="74">
        <v>0</v>
      </c>
      <c r="Z981" s="74">
        <v>250000000</v>
      </c>
      <c r="AA981" s="74">
        <v>100000000</v>
      </c>
      <c r="AB981" s="74">
        <v>0</v>
      </c>
      <c r="AC981" s="74">
        <v>0</v>
      </c>
      <c r="AD981" s="74">
        <v>100000000</v>
      </c>
      <c r="AE981" s="113">
        <v>100000000</v>
      </c>
      <c r="AF981" s="81">
        <f t="shared" si="93"/>
        <v>1</v>
      </c>
      <c r="AG981" s="82"/>
      <c r="AH981" s="82"/>
      <c r="AI981" s="82"/>
      <c r="AJ981" s="83">
        <f t="shared" si="91"/>
        <v>100000000</v>
      </c>
      <c r="AK981" s="81">
        <f t="shared" si="94"/>
        <v>1</v>
      </c>
      <c r="AL981" s="84"/>
      <c r="AM981" s="85"/>
    </row>
    <row r="982" spans="1:39" ht="12.75" customHeight="1" x14ac:dyDescent="0.3">
      <c r="A982" s="71" t="s">
        <v>2825</v>
      </c>
      <c r="B982" s="72" t="s">
        <v>2826</v>
      </c>
      <c r="C982" s="72" t="s">
        <v>209</v>
      </c>
      <c r="D982" s="73" t="str">
        <f t="shared" si="89"/>
        <v>35</v>
      </c>
      <c r="E982" s="73" t="str">
        <f t="shared" si="90"/>
        <v>3502</v>
      </c>
      <c r="F982" s="72" t="s">
        <v>2936</v>
      </c>
      <c r="G982" s="72" t="s">
        <v>3036</v>
      </c>
      <c r="H982" s="72">
        <v>335</v>
      </c>
      <c r="I982" s="72" t="s">
        <v>3037</v>
      </c>
      <c r="J982" s="72" t="s">
        <v>3038</v>
      </c>
      <c r="K982" s="74">
        <v>7</v>
      </c>
      <c r="L982" s="75">
        <v>1</v>
      </c>
      <c r="M982" s="76">
        <v>6</v>
      </c>
      <c r="N982" s="72" t="s">
        <v>3043</v>
      </c>
      <c r="O982" s="72" t="s">
        <v>771</v>
      </c>
      <c r="P982" s="74">
        <v>426927800</v>
      </c>
      <c r="Q982" s="75">
        <v>1</v>
      </c>
      <c r="R982" s="77">
        <v>44197</v>
      </c>
      <c r="S982" s="78">
        <v>12</v>
      </c>
      <c r="T982" s="71" t="s">
        <v>2853</v>
      </c>
      <c r="U982" s="79">
        <v>1</v>
      </c>
      <c r="V982" s="80">
        <v>1</v>
      </c>
      <c r="W982" s="102" t="s">
        <v>3044</v>
      </c>
      <c r="X982" s="81">
        <f t="shared" si="92"/>
        <v>1</v>
      </c>
      <c r="Y982" s="74">
        <v>0</v>
      </c>
      <c r="Z982" s="74">
        <v>250000000</v>
      </c>
      <c r="AA982" s="74">
        <v>100000000</v>
      </c>
      <c r="AB982" s="74">
        <v>0</v>
      </c>
      <c r="AC982" s="74">
        <v>0</v>
      </c>
      <c r="AD982" s="74">
        <v>100000000</v>
      </c>
      <c r="AE982" s="113">
        <v>71922901</v>
      </c>
      <c r="AF982" s="81">
        <f t="shared" si="93"/>
        <v>0.71922900999999995</v>
      </c>
      <c r="AG982" s="82"/>
      <c r="AH982" s="82"/>
      <c r="AI982" s="82"/>
      <c r="AJ982" s="83">
        <f t="shared" si="91"/>
        <v>71922901</v>
      </c>
      <c r="AK982" s="81">
        <f t="shared" si="94"/>
        <v>0.71922900999999995</v>
      </c>
      <c r="AL982" s="84"/>
      <c r="AM982" s="85"/>
    </row>
    <row r="983" spans="1:39" ht="12.75" customHeight="1" x14ac:dyDescent="0.3">
      <c r="A983" s="71" t="s">
        <v>2825</v>
      </c>
      <c r="B983" s="72" t="s">
        <v>2826</v>
      </c>
      <c r="C983" s="72" t="s">
        <v>209</v>
      </c>
      <c r="D983" s="73" t="str">
        <f t="shared" si="89"/>
        <v>35</v>
      </c>
      <c r="E983" s="73" t="str">
        <f t="shared" si="90"/>
        <v>3502</v>
      </c>
      <c r="F983" s="72" t="s">
        <v>2910</v>
      </c>
      <c r="G983" s="72" t="s">
        <v>767</v>
      </c>
      <c r="H983" s="72">
        <v>336</v>
      </c>
      <c r="I983" s="72" t="s">
        <v>3045</v>
      </c>
      <c r="J983" s="72" t="s">
        <v>3046</v>
      </c>
      <c r="K983" s="74">
        <v>20</v>
      </c>
      <c r="L983" s="75">
        <v>7</v>
      </c>
      <c r="M983" s="76">
        <v>6</v>
      </c>
      <c r="N983" s="72" t="s">
        <v>3047</v>
      </c>
      <c r="O983" s="72" t="s">
        <v>72</v>
      </c>
      <c r="P983" s="74">
        <v>20000000</v>
      </c>
      <c r="Q983" s="75">
        <v>5</v>
      </c>
      <c r="R983" s="77">
        <v>44197</v>
      </c>
      <c r="S983" s="78">
        <v>12</v>
      </c>
      <c r="T983" s="71" t="s">
        <v>2853</v>
      </c>
      <c r="U983" s="79">
        <v>5</v>
      </c>
      <c r="V983" s="80">
        <v>5</v>
      </c>
      <c r="W983" s="172" t="s">
        <v>3048</v>
      </c>
      <c r="X983" s="81">
        <f t="shared" si="92"/>
        <v>1</v>
      </c>
      <c r="Y983" s="74">
        <v>0</v>
      </c>
      <c r="Z983" s="74">
        <v>372000000</v>
      </c>
      <c r="AA983" s="74">
        <v>20000000</v>
      </c>
      <c r="AB983" s="74">
        <v>0</v>
      </c>
      <c r="AC983" s="74">
        <v>0</v>
      </c>
      <c r="AD983" s="74">
        <v>20000000</v>
      </c>
      <c r="AE983" s="113">
        <v>20000000</v>
      </c>
      <c r="AF983" s="81">
        <f t="shared" si="93"/>
        <v>1</v>
      </c>
      <c r="AG983" s="82"/>
      <c r="AH983" s="82"/>
      <c r="AI983" s="82"/>
      <c r="AJ983" s="83">
        <f t="shared" si="91"/>
        <v>20000000</v>
      </c>
      <c r="AK983" s="81">
        <f t="shared" si="94"/>
        <v>1</v>
      </c>
      <c r="AL983" s="84"/>
      <c r="AM983" s="85"/>
    </row>
    <row r="984" spans="1:39" ht="12.75" customHeight="1" x14ac:dyDescent="0.3">
      <c r="A984" s="71" t="s">
        <v>2825</v>
      </c>
      <c r="B984" s="72" t="s">
        <v>2826</v>
      </c>
      <c r="C984" s="72" t="s">
        <v>209</v>
      </c>
      <c r="D984" s="73" t="str">
        <f t="shared" si="89"/>
        <v>35</v>
      </c>
      <c r="E984" s="73" t="str">
        <f t="shared" si="90"/>
        <v>3502</v>
      </c>
      <c r="F984" s="72" t="s">
        <v>2910</v>
      </c>
      <c r="G984" s="72" t="s">
        <v>767</v>
      </c>
      <c r="H984" s="72">
        <v>336</v>
      </c>
      <c r="I984" s="72" t="s">
        <v>3045</v>
      </c>
      <c r="J984" s="72" t="s">
        <v>3046</v>
      </c>
      <c r="K984" s="74">
        <v>20</v>
      </c>
      <c r="L984" s="75">
        <v>7</v>
      </c>
      <c r="M984" s="76">
        <v>6</v>
      </c>
      <c r="N984" s="72" t="s">
        <v>3049</v>
      </c>
      <c r="O984" s="72" t="s">
        <v>72</v>
      </c>
      <c r="P984" s="74">
        <v>90000000</v>
      </c>
      <c r="Q984" s="75">
        <v>5</v>
      </c>
      <c r="R984" s="77">
        <v>44197</v>
      </c>
      <c r="S984" s="78">
        <v>12</v>
      </c>
      <c r="T984" s="71" t="s">
        <v>2853</v>
      </c>
      <c r="U984" s="79">
        <v>5</v>
      </c>
      <c r="V984" s="80">
        <v>5</v>
      </c>
      <c r="W984" s="172" t="s">
        <v>3048</v>
      </c>
      <c r="X984" s="81">
        <f t="shared" si="92"/>
        <v>1</v>
      </c>
      <c r="Y984" s="74">
        <v>0</v>
      </c>
      <c r="Z984" s="74">
        <v>372000000</v>
      </c>
      <c r="AA984" s="74">
        <v>90000000</v>
      </c>
      <c r="AB984" s="74">
        <v>0</v>
      </c>
      <c r="AC984" s="74">
        <v>0</v>
      </c>
      <c r="AD984" s="74">
        <v>90000000</v>
      </c>
      <c r="AE984" s="113">
        <v>90000000</v>
      </c>
      <c r="AF984" s="81">
        <f t="shared" si="93"/>
        <v>1</v>
      </c>
      <c r="AG984" s="82"/>
      <c r="AH984" s="82"/>
      <c r="AI984" s="82"/>
      <c r="AJ984" s="83">
        <f t="shared" si="91"/>
        <v>90000000</v>
      </c>
      <c r="AK984" s="81">
        <f t="shared" si="94"/>
        <v>1</v>
      </c>
      <c r="AL984" s="84"/>
      <c r="AM984" s="85"/>
    </row>
    <row r="985" spans="1:39" ht="12.75" customHeight="1" x14ac:dyDescent="0.3">
      <c r="A985" s="71" t="s">
        <v>2825</v>
      </c>
      <c r="B985" s="72" t="s">
        <v>2826</v>
      </c>
      <c r="C985" s="72" t="s">
        <v>209</v>
      </c>
      <c r="D985" s="73" t="str">
        <f t="shared" si="89"/>
        <v>35</v>
      </c>
      <c r="E985" s="73" t="str">
        <f t="shared" si="90"/>
        <v>3502</v>
      </c>
      <c r="F985" s="72" t="s">
        <v>2910</v>
      </c>
      <c r="G985" s="72" t="s">
        <v>767</v>
      </c>
      <c r="H985" s="72">
        <v>336</v>
      </c>
      <c r="I985" s="72" t="s">
        <v>3045</v>
      </c>
      <c r="J985" s="72" t="s">
        <v>3046</v>
      </c>
      <c r="K985" s="74">
        <v>20</v>
      </c>
      <c r="L985" s="75">
        <v>7</v>
      </c>
      <c r="M985" s="76">
        <v>6</v>
      </c>
      <c r="N985" s="72" t="s">
        <v>3050</v>
      </c>
      <c r="O985" s="72" t="s">
        <v>72</v>
      </c>
      <c r="P985" s="74">
        <v>160000000</v>
      </c>
      <c r="Q985" s="75">
        <v>5</v>
      </c>
      <c r="R985" s="77">
        <v>44197</v>
      </c>
      <c r="S985" s="78">
        <v>12</v>
      </c>
      <c r="T985" s="71" t="s">
        <v>2853</v>
      </c>
      <c r="U985" s="79">
        <v>5</v>
      </c>
      <c r="V985" s="80">
        <v>5</v>
      </c>
      <c r="W985" s="173" t="s">
        <v>3051</v>
      </c>
      <c r="X985" s="81">
        <f t="shared" si="92"/>
        <v>1</v>
      </c>
      <c r="Y985" s="74">
        <v>0</v>
      </c>
      <c r="Z985" s="74">
        <v>372000000</v>
      </c>
      <c r="AA985" s="74">
        <v>160000000</v>
      </c>
      <c r="AB985" s="74">
        <v>0</v>
      </c>
      <c r="AC985" s="74">
        <v>0</v>
      </c>
      <c r="AD985" s="74">
        <v>160000000</v>
      </c>
      <c r="AE985" s="113">
        <v>160000000</v>
      </c>
      <c r="AF985" s="81">
        <f t="shared" si="93"/>
        <v>1</v>
      </c>
      <c r="AG985" s="82"/>
      <c r="AH985" s="82"/>
      <c r="AI985" s="82"/>
      <c r="AJ985" s="83">
        <f t="shared" si="91"/>
        <v>160000000</v>
      </c>
      <c r="AK985" s="81">
        <f t="shared" si="94"/>
        <v>1</v>
      </c>
      <c r="AL985" s="84"/>
      <c r="AM985" s="85"/>
    </row>
    <row r="986" spans="1:39" ht="12.75" customHeight="1" x14ac:dyDescent="0.3">
      <c r="A986" s="71" t="s">
        <v>2825</v>
      </c>
      <c r="B986" s="72" t="s">
        <v>2826</v>
      </c>
      <c r="C986" s="72" t="s">
        <v>209</v>
      </c>
      <c r="D986" s="73" t="str">
        <f t="shared" si="89"/>
        <v>35</v>
      </c>
      <c r="E986" s="73" t="str">
        <f t="shared" si="90"/>
        <v>3502</v>
      </c>
      <c r="F986" s="72" t="s">
        <v>2910</v>
      </c>
      <c r="G986" s="72" t="s">
        <v>767</v>
      </c>
      <c r="H986" s="72">
        <v>336</v>
      </c>
      <c r="I986" s="72" t="s">
        <v>3045</v>
      </c>
      <c r="J986" s="72" t="s">
        <v>3046</v>
      </c>
      <c r="K986" s="74">
        <v>20</v>
      </c>
      <c r="L986" s="75">
        <v>7</v>
      </c>
      <c r="M986" s="76">
        <v>6</v>
      </c>
      <c r="N986" s="72" t="s">
        <v>3052</v>
      </c>
      <c r="O986" s="72" t="s">
        <v>72</v>
      </c>
      <c r="P986" s="74">
        <v>52000000</v>
      </c>
      <c r="Q986" s="75">
        <v>5</v>
      </c>
      <c r="R986" s="77">
        <v>44197</v>
      </c>
      <c r="S986" s="78">
        <v>12</v>
      </c>
      <c r="T986" s="71" t="s">
        <v>2853</v>
      </c>
      <c r="U986" s="79">
        <v>5</v>
      </c>
      <c r="V986" s="80">
        <v>5</v>
      </c>
      <c r="W986" s="172" t="s">
        <v>3048</v>
      </c>
      <c r="X986" s="81">
        <f t="shared" si="92"/>
        <v>1</v>
      </c>
      <c r="Y986" s="74">
        <v>0</v>
      </c>
      <c r="Z986" s="74">
        <v>372000000</v>
      </c>
      <c r="AA986" s="74">
        <v>52000000</v>
      </c>
      <c r="AB986" s="74">
        <v>0</v>
      </c>
      <c r="AC986" s="74">
        <v>0</v>
      </c>
      <c r="AD986" s="74">
        <v>52000000</v>
      </c>
      <c r="AE986" s="113">
        <v>52000000</v>
      </c>
      <c r="AF986" s="81">
        <f t="shared" si="93"/>
        <v>1</v>
      </c>
      <c r="AG986" s="82"/>
      <c r="AH986" s="82"/>
      <c r="AI986" s="82"/>
      <c r="AJ986" s="83">
        <f t="shared" si="91"/>
        <v>52000000</v>
      </c>
      <c r="AK986" s="81">
        <f t="shared" si="94"/>
        <v>1</v>
      </c>
      <c r="AL986" s="84"/>
      <c r="AM986" s="85"/>
    </row>
    <row r="987" spans="1:39" ht="12.75" customHeight="1" x14ac:dyDescent="0.3">
      <c r="A987" s="71" t="s">
        <v>2825</v>
      </c>
      <c r="B987" s="72" t="s">
        <v>2826</v>
      </c>
      <c r="C987" s="72" t="s">
        <v>209</v>
      </c>
      <c r="D987" s="73" t="str">
        <f t="shared" si="89"/>
        <v>35</v>
      </c>
      <c r="E987" s="73" t="str">
        <f t="shared" si="90"/>
        <v>3502</v>
      </c>
      <c r="F987" s="72" t="s">
        <v>2910</v>
      </c>
      <c r="G987" s="72" t="s">
        <v>767</v>
      </c>
      <c r="H987" s="72">
        <v>336</v>
      </c>
      <c r="I987" s="72" t="s">
        <v>3045</v>
      </c>
      <c r="J987" s="72" t="s">
        <v>3046</v>
      </c>
      <c r="K987" s="74">
        <v>20</v>
      </c>
      <c r="L987" s="75">
        <v>7</v>
      </c>
      <c r="M987" s="76">
        <v>6</v>
      </c>
      <c r="N987" s="72" t="s">
        <v>2978</v>
      </c>
      <c r="O987" s="72" t="s">
        <v>72</v>
      </c>
      <c r="P987" s="74">
        <v>50000000</v>
      </c>
      <c r="Q987" s="75">
        <v>5</v>
      </c>
      <c r="R987" s="77">
        <v>44197</v>
      </c>
      <c r="S987" s="78">
        <v>12</v>
      </c>
      <c r="T987" s="71" t="s">
        <v>2853</v>
      </c>
      <c r="U987" s="79">
        <v>5</v>
      </c>
      <c r="V987" s="80">
        <v>5</v>
      </c>
      <c r="W987" s="174" t="s">
        <v>3053</v>
      </c>
      <c r="X987" s="81">
        <f t="shared" si="92"/>
        <v>1</v>
      </c>
      <c r="Y987" s="74">
        <v>0</v>
      </c>
      <c r="Z987" s="74">
        <v>372000000</v>
      </c>
      <c r="AA987" s="74">
        <v>50000000</v>
      </c>
      <c r="AB987" s="74">
        <v>0</v>
      </c>
      <c r="AC987" s="74">
        <v>0</v>
      </c>
      <c r="AD987" s="74">
        <v>50000000</v>
      </c>
      <c r="AE987" s="113">
        <v>49225810</v>
      </c>
      <c r="AF987" s="81">
        <f t="shared" si="93"/>
        <v>0.98451619999999995</v>
      </c>
      <c r="AG987" s="82"/>
      <c r="AH987" s="82"/>
      <c r="AI987" s="82"/>
      <c r="AJ987" s="83">
        <f t="shared" si="91"/>
        <v>49225810</v>
      </c>
      <c r="AK987" s="81">
        <f t="shared" si="94"/>
        <v>0.98451619999999995</v>
      </c>
      <c r="AL987" s="84"/>
      <c r="AM987" s="85"/>
    </row>
    <row r="988" spans="1:39" ht="12.75" customHeight="1" x14ac:dyDescent="0.3">
      <c r="A988" s="71" t="s">
        <v>2825</v>
      </c>
      <c r="B988" s="72" t="s">
        <v>2826</v>
      </c>
      <c r="C988" s="72" t="s">
        <v>209</v>
      </c>
      <c r="D988" s="73" t="str">
        <f t="shared" si="89"/>
        <v>35</v>
      </c>
      <c r="E988" s="73" t="str">
        <f t="shared" si="90"/>
        <v>3502</v>
      </c>
      <c r="F988" s="72" t="s">
        <v>2910</v>
      </c>
      <c r="G988" s="72" t="s">
        <v>767</v>
      </c>
      <c r="H988" s="72">
        <v>337</v>
      </c>
      <c r="I988" s="72" t="s">
        <v>3054</v>
      </c>
      <c r="J988" s="72" t="s">
        <v>3055</v>
      </c>
      <c r="K988" s="74">
        <v>5</v>
      </c>
      <c r="L988" s="75">
        <v>1.5</v>
      </c>
      <c r="M988" s="76">
        <v>2</v>
      </c>
      <c r="N988" s="72" t="s">
        <v>3056</v>
      </c>
      <c r="O988" s="72" t="s">
        <v>72</v>
      </c>
      <c r="P988" s="74">
        <v>400000000</v>
      </c>
      <c r="Q988" s="75">
        <v>1</v>
      </c>
      <c r="R988" s="77">
        <v>44197</v>
      </c>
      <c r="S988" s="78">
        <v>12</v>
      </c>
      <c r="T988" s="71" t="s">
        <v>2853</v>
      </c>
      <c r="U988" s="79">
        <v>1</v>
      </c>
      <c r="V988" s="80">
        <v>1</v>
      </c>
      <c r="W988" s="80" t="s">
        <v>3057</v>
      </c>
      <c r="X988" s="81">
        <f t="shared" si="92"/>
        <v>1</v>
      </c>
      <c r="Y988" s="74">
        <v>0</v>
      </c>
      <c r="Z988" s="74">
        <v>427068745</v>
      </c>
      <c r="AA988" s="74">
        <v>400000000</v>
      </c>
      <c r="AB988" s="74">
        <v>0</v>
      </c>
      <c r="AC988" s="74">
        <v>0</v>
      </c>
      <c r="AD988" s="74">
        <v>400000000</v>
      </c>
      <c r="AE988" s="113">
        <v>400000000</v>
      </c>
      <c r="AF988" s="81">
        <f t="shared" si="93"/>
        <v>1</v>
      </c>
      <c r="AG988" s="82"/>
      <c r="AH988" s="82"/>
      <c r="AI988" s="82"/>
      <c r="AJ988" s="83">
        <f t="shared" si="91"/>
        <v>400000000</v>
      </c>
      <c r="AK988" s="81">
        <f t="shared" si="94"/>
        <v>1</v>
      </c>
      <c r="AL988" s="84"/>
      <c r="AM988" s="85"/>
    </row>
    <row r="989" spans="1:39" ht="12.75" customHeight="1" x14ac:dyDescent="0.3">
      <c r="A989" s="71" t="s">
        <v>2825</v>
      </c>
      <c r="B989" s="72" t="s">
        <v>2826</v>
      </c>
      <c r="C989" s="72" t="s">
        <v>209</v>
      </c>
      <c r="D989" s="73" t="str">
        <f t="shared" si="89"/>
        <v>35</v>
      </c>
      <c r="E989" s="73" t="str">
        <f t="shared" si="90"/>
        <v>3502</v>
      </c>
      <c r="F989" s="72" t="s">
        <v>2910</v>
      </c>
      <c r="G989" s="72" t="s">
        <v>767</v>
      </c>
      <c r="H989" s="72">
        <v>337</v>
      </c>
      <c r="I989" s="72" t="s">
        <v>3054</v>
      </c>
      <c r="J989" s="72" t="s">
        <v>3055</v>
      </c>
      <c r="K989" s="74">
        <v>5</v>
      </c>
      <c r="L989" s="75">
        <v>1.5</v>
      </c>
      <c r="M989" s="76">
        <v>2</v>
      </c>
      <c r="N989" s="72" t="s">
        <v>3058</v>
      </c>
      <c r="O989" s="72" t="s">
        <v>72</v>
      </c>
      <c r="P989" s="74">
        <v>400000000</v>
      </c>
      <c r="Q989" s="75">
        <v>1</v>
      </c>
      <c r="R989" s="77">
        <v>44197</v>
      </c>
      <c r="S989" s="78">
        <v>12</v>
      </c>
      <c r="T989" s="71" t="s">
        <v>2853</v>
      </c>
      <c r="U989" s="79">
        <v>1</v>
      </c>
      <c r="V989" s="80">
        <v>1</v>
      </c>
      <c r="W989" s="80" t="s">
        <v>3059</v>
      </c>
      <c r="X989" s="81">
        <f t="shared" si="92"/>
        <v>1</v>
      </c>
      <c r="Y989" s="74">
        <v>0</v>
      </c>
      <c r="Z989" s="74">
        <v>427068745</v>
      </c>
      <c r="AA989" s="74">
        <v>27068745</v>
      </c>
      <c r="AB989" s="74">
        <v>0</v>
      </c>
      <c r="AC989" s="74">
        <v>0</v>
      </c>
      <c r="AD989" s="74">
        <v>27068745</v>
      </c>
      <c r="AE989" s="113">
        <v>27068745</v>
      </c>
      <c r="AF989" s="81">
        <f t="shared" si="93"/>
        <v>1</v>
      </c>
      <c r="AG989" s="82"/>
      <c r="AH989" s="82"/>
      <c r="AI989" s="82"/>
      <c r="AJ989" s="83">
        <f t="shared" si="91"/>
        <v>27068745</v>
      </c>
      <c r="AK989" s="81">
        <f t="shared" si="94"/>
        <v>1</v>
      </c>
      <c r="AL989" s="84"/>
      <c r="AM989" s="85"/>
    </row>
    <row r="990" spans="1:39" ht="12.75" customHeight="1" x14ac:dyDescent="0.3">
      <c r="A990" s="71" t="s">
        <v>2825</v>
      </c>
      <c r="B990" s="72" t="s">
        <v>2826</v>
      </c>
      <c r="C990" s="72" t="s">
        <v>209</v>
      </c>
      <c r="D990" s="73" t="str">
        <f t="shared" si="89"/>
        <v>35</v>
      </c>
      <c r="E990" s="73" t="str">
        <f t="shared" si="90"/>
        <v>3502</v>
      </c>
      <c r="F990" s="72" t="s">
        <v>2950</v>
      </c>
      <c r="G990" s="72" t="s">
        <v>767</v>
      </c>
      <c r="H990" s="72">
        <v>337</v>
      </c>
      <c r="I990" s="72" t="s">
        <v>3054</v>
      </c>
      <c r="J990" s="72" t="s">
        <v>3055</v>
      </c>
      <c r="K990" s="74">
        <v>5</v>
      </c>
      <c r="L990" s="75">
        <v>1.5</v>
      </c>
      <c r="M990" s="76">
        <v>2</v>
      </c>
      <c r="N990" s="72" t="s">
        <v>3060</v>
      </c>
      <c r="O990" s="72" t="s">
        <v>72</v>
      </c>
      <c r="P990" s="74">
        <v>2171520000</v>
      </c>
      <c r="Q990" s="75">
        <v>1</v>
      </c>
      <c r="R990" s="77">
        <v>44197</v>
      </c>
      <c r="S990" s="78">
        <v>12</v>
      </c>
      <c r="T990" s="71" t="s">
        <v>2853</v>
      </c>
      <c r="U990" s="79">
        <v>1</v>
      </c>
      <c r="V990" s="80">
        <v>1</v>
      </c>
      <c r="W990" s="80" t="s">
        <v>3057</v>
      </c>
      <c r="X990" s="81">
        <f t="shared" si="92"/>
        <v>1</v>
      </c>
      <c r="Y990" s="74">
        <v>0</v>
      </c>
      <c r="Z990" s="74">
        <v>372931255</v>
      </c>
      <c r="AA990" s="74">
        <v>372931255</v>
      </c>
      <c r="AB990" s="74">
        <v>0</v>
      </c>
      <c r="AC990" s="74">
        <v>0</v>
      </c>
      <c r="AD990" s="74">
        <v>372931255</v>
      </c>
      <c r="AE990" s="113">
        <v>354118333</v>
      </c>
      <c r="AF990" s="81">
        <f t="shared" si="93"/>
        <v>0.94955391443390824</v>
      </c>
      <c r="AG990" s="82"/>
      <c r="AH990" s="82"/>
      <c r="AI990" s="82"/>
      <c r="AJ990" s="83">
        <f t="shared" si="91"/>
        <v>354118333</v>
      </c>
      <c r="AK990" s="81">
        <f t="shared" si="94"/>
        <v>0.94955391443390824</v>
      </c>
      <c r="AL990" s="84"/>
      <c r="AM990" s="85"/>
    </row>
    <row r="991" spans="1:39" ht="12.75" customHeight="1" x14ac:dyDescent="0.3">
      <c r="A991" s="71" t="s">
        <v>2825</v>
      </c>
      <c r="B991" s="72" t="s">
        <v>2826</v>
      </c>
      <c r="C991" s="72" t="s">
        <v>209</v>
      </c>
      <c r="D991" s="73" t="str">
        <f t="shared" si="89"/>
        <v>35</v>
      </c>
      <c r="E991" s="73" t="str">
        <f t="shared" si="90"/>
        <v>3502</v>
      </c>
      <c r="F991" s="72" t="s">
        <v>2910</v>
      </c>
      <c r="G991" s="72" t="s">
        <v>2991</v>
      </c>
      <c r="H991" s="72">
        <v>338</v>
      </c>
      <c r="I991" s="72" t="s">
        <v>3061</v>
      </c>
      <c r="J991" s="72" t="s">
        <v>3062</v>
      </c>
      <c r="K991" s="74">
        <v>100</v>
      </c>
      <c r="L991" s="75">
        <v>35</v>
      </c>
      <c r="M991" s="76">
        <v>51</v>
      </c>
      <c r="N991" s="72" t="s">
        <v>3063</v>
      </c>
      <c r="O991" s="72" t="s">
        <v>72</v>
      </c>
      <c r="P991" s="74">
        <v>50000000</v>
      </c>
      <c r="Q991" s="75">
        <v>30</v>
      </c>
      <c r="R991" s="77">
        <v>44197</v>
      </c>
      <c r="S991" s="78">
        <v>12</v>
      </c>
      <c r="T991" s="71" t="s">
        <v>2853</v>
      </c>
      <c r="U991" s="79">
        <v>30</v>
      </c>
      <c r="V991" s="80">
        <v>30</v>
      </c>
      <c r="W991" s="80" t="s">
        <v>3064</v>
      </c>
      <c r="X991" s="81">
        <f t="shared" si="92"/>
        <v>1</v>
      </c>
      <c r="Y991" s="74">
        <v>0</v>
      </c>
      <c r="Z991" s="74">
        <v>66000000</v>
      </c>
      <c r="AA991" s="74">
        <v>50000000</v>
      </c>
      <c r="AB991" s="74">
        <v>0</v>
      </c>
      <c r="AC991" s="74">
        <v>0</v>
      </c>
      <c r="AD991" s="74">
        <v>50000000</v>
      </c>
      <c r="AE991" s="113">
        <v>50000000</v>
      </c>
      <c r="AF991" s="81">
        <f t="shared" si="93"/>
        <v>1</v>
      </c>
      <c r="AG991" s="82"/>
      <c r="AH991" s="82"/>
      <c r="AI991" s="82"/>
      <c r="AJ991" s="83">
        <f t="shared" si="91"/>
        <v>50000000</v>
      </c>
      <c r="AK991" s="81">
        <f t="shared" si="94"/>
        <v>1</v>
      </c>
      <c r="AL991" s="84"/>
      <c r="AM991" s="85"/>
    </row>
    <row r="992" spans="1:39" ht="12.75" customHeight="1" x14ac:dyDescent="0.3">
      <c r="A992" s="71" t="s">
        <v>2825</v>
      </c>
      <c r="B992" s="72" t="s">
        <v>2826</v>
      </c>
      <c r="C992" s="72" t="s">
        <v>209</v>
      </c>
      <c r="D992" s="73" t="str">
        <f t="shared" si="89"/>
        <v>35</v>
      </c>
      <c r="E992" s="73" t="str">
        <f t="shared" si="90"/>
        <v>3502</v>
      </c>
      <c r="F992" s="72" t="s">
        <v>2910</v>
      </c>
      <c r="G992" s="72" t="s">
        <v>2991</v>
      </c>
      <c r="H992" s="72">
        <v>338</v>
      </c>
      <c r="I992" s="72" t="s">
        <v>3061</v>
      </c>
      <c r="J992" s="72" t="s">
        <v>3062</v>
      </c>
      <c r="K992" s="74">
        <v>100</v>
      </c>
      <c r="L992" s="75">
        <v>35</v>
      </c>
      <c r="M992" s="76">
        <v>51</v>
      </c>
      <c r="N992" s="72" t="s">
        <v>3065</v>
      </c>
      <c r="O992" s="72" t="s">
        <v>72</v>
      </c>
      <c r="P992" s="74">
        <v>16000000</v>
      </c>
      <c r="Q992" s="75">
        <v>30</v>
      </c>
      <c r="R992" s="77">
        <v>44197</v>
      </c>
      <c r="S992" s="78">
        <v>12</v>
      </c>
      <c r="T992" s="71" t="s">
        <v>2853</v>
      </c>
      <c r="U992" s="79">
        <v>30</v>
      </c>
      <c r="V992" s="80">
        <v>30</v>
      </c>
      <c r="W992" s="172" t="s">
        <v>3066</v>
      </c>
      <c r="X992" s="81">
        <f t="shared" si="92"/>
        <v>1</v>
      </c>
      <c r="Y992" s="74">
        <v>0</v>
      </c>
      <c r="Z992" s="74">
        <v>66000000</v>
      </c>
      <c r="AA992" s="74">
        <v>16000000</v>
      </c>
      <c r="AB992" s="74">
        <v>0</v>
      </c>
      <c r="AC992" s="74">
        <v>0</v>
      </c>
      <c r="AD992" s="74">
        <v>16000000</v>
      </c>
      <c r="AE992" s="113">
        <v>16000000</v>
      </c>
      <c r="AF992" s="81">
        <f t="shared" si="93"/>
        <v>1</v>
      </c>
      <c r="AG992" s="82"/>
      <c r="AH992" s="82"/>
      <c r="AI992" s="82"/>
      <c r="AJ992" s="83">
        <f t="shared" si="91"/>
        <v>16000000</v>
      </c>
      <c r="AK992" s="81">
        <f t="shared" si="94"/>
        <v>1</v>
      </c>
      <c r="AL992" s="84"/>
      <c r="AM992" s="85"/>
    </row>
    <row r="993" spans="1:40" ht="12.75" customHeight="1" x14ac:dyDescent="0.3">
      <c r="A993" s="71" t="s">
        <v>2825</v>
      </c>
      <c r="B993" s="72" t="s">
        <v>2826</v>
      </c>
      <c r="C993" s="72" t="s">
        <v>209</v>
      </c>
      <c r="D993" s="73" t="str">
        <f t="shared" si="89"/>
        <v>35</v>
      </c>
      <c r="E993" s="73" t="str">
        <f t="shared" si="90"/>
        <v>3502</v>
      </c>
      <c r="F993" s="72" t="s">
        <v>2910</v>
      </c>
      <c r="G993" s="72" t="s">
        <v>2911</v>
      </c>
      <c r="H993" s="72">
        <v>339</v>
      </c>
      <c r="I993" s="72" t="s">
        <v>3067</v>
      </c>
      <c r="J993" s="72" t="s">
        <v>3068</v>
      </c>
      <c r="K993" s="74">
        <v>3</v>
      </c>
      <c r="L993" s="75">
        <v>1</v>
      </c>
      <c r="M993" s="76">
        <v>2</v>
      </c>
      <c r="N993" s="72" t="s">
        <v>3069</v>
      </c>
      <c r="O993" s="72" t="s">
        <v>72</v>
      </c>
      <c r="P993" s="74">
        <v>36000000</v>
      </c>
      <c r="Q993" s="75">
        <v>1</v>
      </c>
      <c r="R993" s="77">
        <v>44197</v>
      </c>
      <c r="S993" s="78">
        <v>12</v>
      </c>
      <c r="T993" s="71" t="s">
        <v>2853</v>
      </c>
      <c r="U993" s="79">
        <v>1</v>
      </c>
      <c r="V993" s="80">
        <v>1</v>
      </c>
      <c r="W993" s="102" t="s">
        <v>3070</v>
      </c>
      <c r="X993" s="81">
        <f t="shared" si="92"/>
        <v>1</v>
      </c>
      <c r="Y993" s="74">
        <v>0</v>
      </c>
      <c r="Z993" s="74">
        <v>36000000</v>
      </c>
      <c r="AA993" s="74">
        <v>36000000</v>
      </c>
      <c r="AB993" s="74">
        <v>0</v>
      </c>
      <c r="AC993" s="74">
        <v>0</v>
      </c>
      <c r="AD993" s="74">
        <v>36000000</v>
      </c>
      <c r="AE993" s="113">
        <v>36000000</v>
      </c>
      <c r="AF993" s="81">
        <f t="shared" si="93"/>
        <v>1</v>
      </c>
      <c r="AG993" s="82"/>
      <c r="AH993" s="82"/>
      <c r="AI993" s="82"/>
      <c r="AJ993" s="83">
        <f t="shared" si="91"/>
        <v>36000000</v>
      </c>
      <c r="AK993" s="81">
        <f t="shared" si="94"/>
        <v>1</v>
      </c>
      <c r="AL993" s="84"/>
      <c r="AM993" s="85"/>
    </row>
    <row r="994" spans="1:40" ht="12.75" customHeight="1" x14ac:dyDescent="0.3">
      <c r="A994" s="71" t="s">
        <v>2825</v>
      </c>
      <c r="B994" s="72" t="s">
        <v>2826</v>
      </c>
      <c r="C994" s="72" t="s">
        <v>209</v>
      </c>
      <c r="D994" s="73" t="str">
        <f t="shared" si="89"/>
        <v>35</v>
      </c>
      <c r="E994" s="73" t="str">
        <f t="shared" si="90"/>
        <v>3502</v>
      </c>
      <c r="F994" s="72" t="s">
        <v>2967</v>
      </c>
      <c r="G994" s="72" t="s">
        <v>2999</v>
      </c>
      <c r="H994" s="72">
        <v>340</v>
      </c>
      <c r="I994" s="72" t="s">
        <v>3071</v>
      </c>
      <c r="J994" s="72" t="s">
        <v>3072</v>
      </c>
      <c r="K994" s="74">
        <v>20</v>
      </c>
      <c r="L994" s="75">
        <v>6</v>
      </c>
      <c r="M994" s="76">
        <v>7</v>
      </c>
      <c r="N994" s="72" t="s">
        <v>3073</v>
      </c>
      <c r="O994" s="72" t="s">
        <v>72</v>
      </c>
      <c r="P994" s="74">
        <v>3300000000</v>
      </c>
      <c r="Q994" s="75">
        <v>24</v>
      </c>
      <c r="R994" s="77">
        <v>44197</v>
      </c>
      <c r="S994" s="78">
        <v>12</v>
      </c>
      <c r="T994" s="71" t="s">
        <v>2853</v>
      </c>
      <c r="U994" s="79">
        <v>24</v>
      </c>
      <c r="V994" s="80">
        <v>24</v>
      </c>
      <c r="W994" s="102" t="s">
        <v>3074</v>
      </c>
      <c r="X994" s="81">
        <f t="shared" si="92"/>
        <v>1</v>
      </c>
      <c r="Y994" s="74">
        <v>0</v>
      </c>
      <c r="Z994" s="74">
        <v>337000000</v>
      </c>
      <c r="AA994" s="74">
        <v>337000000</v>
      </c>
      <c r="AB994" s="74">
        <v>0</v>
      </c>
      <c r="AC994" s="74">
        <v>0</v>
      </c>
      <c r="AD994" s="74">
        <v>337000000</v>
      </c>
      <c r="AE994" s="113">
        <v>331514488</v>
      </c>
      <c r="AF994" s="81">
        <f t="shared" si="93"/>
        <v>0.9837225163204748</v>
      </c>
      <c r="AG994" s="82"/>
      <c r="AH994" s="82"/>
      <c r="AI994" s="82"/>
      <c r="AJ994" s="83">
        <f t="shared" si="91"/>
        <v>331514488</v>
      </c>
      <c r="AK994" s="81">
        <f t="shared" si="94"/>
        <v>0.9837225163204748</v>
      </c>
      <c r="AL994" s="84"/>
      <c r="AM994" s="85"/>
    </row>
    <row r="995" spans="1:40" ht="12.75" customHeight="1" x14ac:dyDescent="0.3">
      <c r="A995" s="71" t="s">
        <v>2825</v>
      </c>
      <c r="B995" s="72" t="s">
        <v>2826</v>
      </c>
      <c r="C995" s="72" t="s">
        <v>209</v>
      </c>
      <c r="D995" s="73" t="str">
        <f t="shared" si="89"/>
        <v>35</v>
      </c>
      <c r="E995" s="73" t="str">
        <f t="shared" si="90"/>
        <v>3502</v>
      </c>
      <c r="F995" s="72" t="s">
        <v>2967</v>
      </c>
      <c r="G995" s="72" t="s">
        <v>2911</v>
      </c>
      <c r="H995" s="72">
        <v>341</v>
      </c>
      <c r="I995" s="72" t="s">
        <v>3075</v>
      </c>
      <c r="J995" s="72" t="s">
        <v>3076</v>
      </c>
      <c r="K995" s="74">
        <v>4</v>
      </c>
      <c r="L995" s="75">
        <v>1.5</v>
      </c>
      <c r="M995" s="76">
        <v>1.5</v>
      </c>
      <c r="N995" s="72" t="s">
        <v>3077</v>
      </c>
      <c r="O995" s="72" t="s">
        <v>72</v>
      </c>
      <c r="P995" s="74">
        <v>765000000</v>
      </c>
      <c r="Q995" s="75">
        <v>3</v>
      </c>
      <c r="R995" s="77">
        <v>44197</v>
      </c>
      <c r="S995" s="78">
        <v>12</v>
      </c>
      <c r="T995" s="71" t="s">
        <v>2853</v>
      </c>
      <c r="U995" s="79">
        <v>3</v>
      </c>
      <c r="V995" s="80">
        <v>3</v>
      </c>
      <c r="W995" s="80" t="s">
        <v>3078</v>
      </c>
      <c r="X995" s="81">
        <f t="shared" si="92"/>
        <v>1</v>
      </c>
      <c r="Y995" s="74">
        <v>0</v>
      </c>
      <c r="Z995" s="74">
        <v>300000000</v>
      </c>
      <c r="AA995" s="74">
        <v>120000000</v>
      </c>
      <c r="AB995" s="74">
        <v>0</v>
      </c>
      <c r="AC995" s="74">
        <v>0</v>
      </c>
      <c r="AD995" s="74">
        <v>120000000</v>
      </c>
      <c r="AE995" s="113">
        <v>120000000</v>
      </c>
      <c r="AF995" s="81">
        <f t="shared" si="93"/>
        <v>1</v>
      </c>
      <c r="AG995" s="82"/>
      <c r="AH995" s="82"/>
      <c r="AI995" s="82"/>
      <c r="AJ995" s="83">
        <f t="shared" si="91"/>
        <v>120000000</v>
      </c>
      <c r="AK995" s="81">
        <f t="shared" si="94"/>
        <v>1</v>
      </c>
      <c r="AL995" s="84"/>
      <c r="AM995" s="85"/>
    </row>
    <row r="996" spans="1:40" ht="12.75" customHeight="1" x14ac:dyDescent="0.3">
      <c r="A996" s="71" t="s">
        <v>2825</v>
      </c>
      <c r="B996" s="72" t="s">
        <v>2826</v>
      </c>
      <c r="C996" s="72" t="s">
        <v>209</v>
      </c>
      <c r="D996" s="73" t="str">
        <f t="shared" si="89"/>
        <v>35</v>
      </c>
      <c r="E996" s="73" t="str">
        <f t="shared" si="90"/>
        <v>3502</v>
      </c>
      <c r="F996" s="72" t="s">
        <v>2967</v>
      </c>
      <c r="G996" s="72" t="s">
        <v>2911</v>
      </c>
      <c r="H996" s="72">
        <v>341</v>
      </c>
      <c r="I996" s="72" t="s">
        <v>3075</v>
      </c>
      <c r="J996" s="72" t="s">
        <v>3076</v>
      </c>
      <c r="K996" s="74">
        <v>4</v>
      </c>
      <c r="L996" s="75">
        <v>1.5</v>
      </c>
      <c r="M996" s="76">
        <v>1.5</v>
      </c>
      <c r="N996" s="72" t="s">
        <v>3079</v>
      </c>
      <c r="O996" s="72" t="s">
        <v>72</v>
      </c>
      <c r="P996" s="74">
        <v>490000000</v>
      </c>
      <c r="Q996" s="75">
        <v>3</v>
      </c>
      <c r="R996" s="77">
        <v>44197</v>
      </c>
      <c r="S996" s="78">
        <v>12</v>
      </c>
      <c r="T996" s="71" t="s">
        <v>2853</v>
      </c>
      <c r="U996" s="79">
        <v>3</v>
      </c>
      <c r="V996" s="80">
        <v>3</v>
      </c>
      <c r="W996" s="80" t="s">
        <v>3080</v>
      </c>
      <c r="X996" s="81">
        <f t="shared" si="92"/>
        <v>1</v>
      </c>
      <c r="Y996" s="74">
        <v>0</v>
      </c>
      <c r="Z996" s="74">
        <v>300000000</v>
      </c>
      <c r="AA996" s="74">
        <v>180000000</v>
      </c>
      <c r="AB996" s="74">
        <v>0</v>
      </c>
      <c r="AC996" s="74">
        <v>0</v>
      </c>
      <c r="AD996" s="74">
        <v>180000000</v>
      </c>
      <c r="AE996" s="113">
        <v>180000000</v>
      </c>
      <c r="AF996" s="81">
        <f t="shared" si="93"/>
        <v>1</v>
      </c>
      <c r="AG996" s="82"/>
      <c r="AH996" s="82"/>
      <c r="AI996" s="82"/>
      <c r="AJ996" s="83">
        <f t="shared" si="91"/>
        <v>180000000</v>
      </c>
      <c r="AK996" s="81">
        <f t="shared" si="94"/>
        <v>1</v>
      </c>
      <c r="AL996" s="84"/>
      <c r="AM996" s="85"/>
    </row>
    <row r="997" spans="1:40" s="49" customFormat="1" ht="12.75" customHeight="1" x14ac:dyDescent="0.3">
      <c r="A997" s="86" t="s">
        <v>3081</v>
      </c>
      <c r="B997" s="87" t="s">
        <v>3082</v>
      </c>
      <c r="C997" s="87" t="s">
        <v>137</v>
      </c>
      <c r="D997" s="88" t="str">
        <f t="shared" si="89"/>
        <v>33</v>
      </c>
      <c r="E997" s="88" t="str">
        <f t="shared" si="90"/>
        <v>3301</v>
      </c>
      <c r="F997" s="87" t="s">
        <v>2860</v>
      </c>
      <c r="G997" s="87" t="s">
        <v>3083</v>
      </c>
      <c r="H997" s="87">
        <v>41</v>
      </c>
      <c r="I997" s="87" t="s">
        <v>2862</v>
      </c>
      <c r="J997" s="87" t="s">
        <v>2863</v>
      </c>
      <c r="K997" s="89">
        <v>30</v>
      </c>
      <c r="L997" s="90">
        <v>14</v>
      </c>
      <c r="M997" s="91">
        <v>14</v>
      </c>
      <c r="N997" s="87" t="s">
        <v>857</v>
      </c>
      <c r="O997" s="87" t="s">
        <v>771</v>
      </c>
      <c r="P997" s="89">
        <v>53844027130</v>
      </c>
      <c r="Q997" s="90">
        <v>8</v>
      </c>
      <c r="R997" s="92">
        <v>44197</v>
      </c>
      <c r="S997" s="93">
        <v>12</v>
      </c>
      <c r="T997" s="86" t="s">
        <v>3084</v>
      </c>
      <c r="U997" s="94">
        <v>7</v>
      </c>
      <c r="V997" s="95">
        <v>7</v>
      </c>
      <c r="W997" s="95"/>
      <c r="X997" s="81">
        <f t="shared" si="92"/>
        <v>1</v>
      </c>
      <c r="Y997" s="89">
        <v>0</v>
      </c>
      <c r="Z997" s="89">
        <v>4350000000</v>
      </c>
      <c r="AA997" s="89">
        <v>4350000000</v>
      </c>
      <c r="AB997" s="89">
        <v>0</v>
      </c>
      <c r="AC997" s="89">
        <v>0</v>
      </c>
      <c r="AD997" s="89">
        <v>4350000000</v>
      </c>
      <c r="AE997" s="113">
        <v>4350000000</v>
      </c>
      <c r="AF997" s="81">
        <f t="shared" si="93"/>
        <v>1</v>
      </c>
      <c r="AG997" s="97"/>
      <c r="AH997" s="97"/>
      <c r="AI997" s="97"/>
      <c r="AJ997" s="98">
        <f t="shared" si="91"/>
        <v>4350000000</v>
      </c>
      <c r="AK997" s="81">
        <f t="shared" si="94"/>
        <v>1</v>
      </c>
      <c r="AL997" s="99"/>
      <c r="AM997" s="100"/>
    </row>
    <row r="998" spans="1:40" s="49" customFormat="1" ht="12.75" customHeight="1" x14ac:dyDescent="0.3">
      <c r="A998" s="86" t="s">
        <v>3081</v>
      </c>
      <c r="B998" s="87" t="s">
        <v>3082</v>
      </c>
      <c r="C998" s="87" t="s">
        <v>137</v>
      </c>
      <c r="D998" s="88" t="str">
        <f t="shared" si="89"/>
        <v>33</v>
      </c>
      <c r="E998" s="88" t="str">
        <f t="shared" si="90"/>
        <v>3302</v>
      </c>
      <c r="F998" s="87" t="s">
        <v>2901</v>
      </c>
      <c r="G998" s="87" t="s">
        <v>2906</v>
      </c>
      <c r="H998" s="87">
        <v>46</v>
      </c>
      <c r="I998" s="87" t="s">
        <v>2903</v>
      </c>
      <c r="J998" s="87" t="s">
        <v>2904</v>
      </c>
      <c r="K998" s="89">
        <v>8</v>
      </c>
      <c r="L998" s="90">
        <v>2</v>
      </c>
      <c r="M998" s="91">
        <v>3</v>
      </c>
      <c r="N998" s="87" t="s">
        <v>2909</v>
      </c>
      <c r="O998" s="87" t="s">
        <v>72</v>
      </c>
      <c r="P998" s="89">
        <v>18681516530</v>
      </c>
      <c r="Q998" s="90">
        <v>2</v>
      </c>
      <c r="R998" s="92">
        <v>44197</v>
      </c>
      <c r="S998" s="93">
        <v>12</v>
      </c>
      <c r="T998" s="86" t="s">
        <v>3084</v>
      </c>
      <c r="U998" s="94">
        <v>1</v>
      </c>
      <c r="V998" s="95"/>
      <c r="W998" s="95"/>
      <c r="X998" s="81">
        <f t="shared" si="92"/>
        <v>0</v>
      </c>
      <c r="Y998" s="89">
        <v>0</v>
      </c>
      <c r="Z998" s="89">
        <v>2450000000</v>
      </c>
      <c r="AA998" s="89">
        <v>650000000</v>
      </c>
      <c r="AB998" s="89">
        <v>0</v>
      </c>
      <c r="AC998" s="89">
        <v>0</v>
      </c>
      <c r="AD998" s="89">
        <v>650000000</v>
      </c>
      <c r="AE998" s="113">
        <v>650000000</v>
      </c>
      <c r="AF998" s="81">
        <f t="shared" si="93"/>
        <v>1</v>
      </c>
      <c r="AG998" s="97"/>
      <c r="AH998" s="97"/>
      <c r="AI998" s="97"/>
      <c r="AJ998" s="98">
        <f t="shared" si="91"/>
        <v>650000000</v>
      </c>
      <c r="AK998" s="81">
        <f t="shared" si="94"/>
        <v>1</v>
      </c>
      <c r="AL998" s="99"/>
      <c r="AM998" s="100"/>
    </row>
    <row r="999" spans="1:40" x14ac:dyDescent="0.3">
      <c r="A999" s="71" t="s">
        <v>3085</v>
      </c>
      <c r="B999" s="72" t="s">
        <v>3086</v>
      </c>
      <c r="C999" s="72" t="s">
        <v>137</v>
      </c>
      <c r="D999" s="73" t="s">
        <v>3087</v>
      </c>
      <c r="E999" s="73" t="s">
        <v>3088</v>
      </c>
      <c r="F999" s="72" t="s">
        <v>3089</v>
      </c>
      <c r="G999" s="72" t="s">
        <v>3090</v>
      </c>
      <c r="H999" s="72">
        <v>48</v>
      </c>
      <c r="I999" s="72" t="s">
        <v>3091</v>
      </c>
      <c r="J999" s="72" t="s">
        <v>3092</v>
      </c>
      <c r="K999" s="74">
        <v>85000</v>
      </c>
      <c r="L999" s="75">
        <v>32200</v>
      </c>
      <c r="M999" s="76">
        <v>32164.57</v>
      </c>
      <c r="N999" s="72" t="s">
        <v>857</v>
      </c>
      <c r="O999" s="72" t="s">
        <v>1793</v>
      </c>
      <c r="P999" s="74">
        <v>4900000000</v>
      </c>
      <c r="Q999" s="75">
        <v>32165</v>
      </c>
      <c r="R999" s="77">
        <v>44197</v>
      </c>
      <c r="S999" s="78">
        <v>12</v>
      </c>
      <c r="T999" s="71" t="s">
        <v>3093</v>
      </c>
      <c r="U999" s="94">
        <v>32165</v>
      </c>
      <c r="V999" s="80">
        <v>32164.57</v>
      </c>
      <c r="W999" s="80" t="s">
        <v>3094</v>
      </c>
      <c r="X999" s="81">
        <f t="shared" si="92"/>
        <v>0.99998663143168043</v>
      </c>
      <c r="Y999" s="74">
        <v>0</v>
      </c>
      <c r="Z999" s="74">
        <v>4900000000</v>
      </c>
      <c r="AA999" s="74">
        <v>4900000000</v>
      </c>
      <c r="AB999" s="74">
        <v>0</v>
      </c>
      <c r="AC999" s="74">
        <v>0</v>
      </c>
      <c r="AD999" s="74">
        <v>4900000000</v>
      </c>
      <c r="AE999" s="113">
        <v>4900000000</v>
      </c>
      <c r="AF999" s="81">
        <f t="shared" si="93"/>
        <v>1</v>
      </c>
      <c r="AG999" s="82"/>
      <c r="AH999" s="82"/>
      <c r="AI999" s="82"/>
      <c r="AJ999" s="83">
        <v>4900000000</v>
      </c>
      <c r="AK999" s="81">
        <f t="shared" si="94"/>
        <v>1</v>
      </c>
      <c r="AL999" s="84"/>
      <c r="AM999" s="85"/>
    </row>
    <row r="1000" spans="1:40" ht="12.75" customHeight="1" x14ac:dyDescent="0.3">
      <c r="A1000" s="71" t="s">
        <v>3095</v>
      </c>
      <c r="B1000" s="72" t="s">
        <v>3086</v>
      </c>
      <c r="C1000" s="72" t="s">
        <v>137</v>
      </c>
      <c r="D1000" s="73" t="s">
        <v>3096</v>
      </c>
      <c r="E1000" s="73" t="s">
        <v>3097</v>
      </c>
      <c r="F1000" s="72" t="s">
        <v>592</v>
      </c>
      <c r="G1000" s="72" t="s">
        <v>600</v>
      </c>
      <c r="H1000" s="72">
        <v>100</v>
      </c>
      <c r="I1000" s="72" t="s">
        <v>601</v>
      </c>
      <c r="J1000" s="72" t="s">
        <v>602</v>
      </c>
      <c r="K1000" s="74">
        <v>400</v>
      </c>
      <c r="L1000" s="75">
        <v>135</v>
      </c>
      <c r="M1000" s="76">
        <v>135</v>
      </c>
      <c r="N1000" s="72" t="s">
        <v>3098</v>
      </c>
      <c r="O1000" s="72" t="s">
        <v>72</v>
      </c>
      <c r="P1000" s="74">
        <v>93800000</v>
      </c>
      <c r="Q1000" s="90">
        <v>7200</v>
      </c>
      <c r="R1000" s="77">
        <v>44197</v>
      </c>
      <c r="S1000" s="78">
        <v>12</v>
      </c>
      <c r="T1000" s="71" t="s">
        <v>3084</v>
      </c>
      <c r="U1000" s="94">
        <v>7200</v>
      </c>
      <c r="V1000" s="80"/>
      <c r="W1000" s="80"/>
      <c r="X1000" s="81">
        <f t="shared" si="92"/>
        <v>0</v>
      </c>
      <c r="Y1000" s="74">
        <v>0</v>
      </c>
      <c r="Z1000" s="74">
        <v>59378272943</v>
      </c>
      <c r="AA1000" s="74">
        <v>93800000</v>
      </c>
      <c r="AB1000" s="74">
        <v>0</v>
      </c>
      <c r="AC1000" s="74">
        <v>0</v>
      </c>
      <c r="AD1000" s="74">
        <v>93800000</v>
      </c>
      <c r="AE1000" s="113"/>
      <c r="AF1000" s="81">
        <f t="shared" si="93"/>
        <v>0</v>
      </c>
      <c r="AG1000" s="82"/>
      <c r="AH1000" s="82"/>
      <c r="AI1000" s="82"/>
      <c r="AJ1000" s="83">
        <v>0</v>
      </c>
      <c r="AK1000" s="81">
        <f t="shared" si="94"/>
        <v>0</v>
      </c>
      <c r="AL1000" s="84"/>
      <c r="AM1000" s="85"/>
    </row>
    <row r="1001" spans="1:40" ht="12.75" customHeight="1" x14ac:dyDescent="0.3">
      <c r="A1001" s="71" t="s">
        <v>3095</v>
      </c>
      <c r="B1001" s="72" t="s">
        <v>3086</v>
      </c>
      <c r="C1001" s="72" t="s">
        <v>137</v>
      </c>
      <c r="D1001" s="73" t="s">
        <v>3096</v>
      </c>
      <c r="E1001" s="73" t="s">
        <v>3097</v>
      </c>
      <c r="F1001" s="72" t="s">
        <v>592</v>
      </c>
      <c r="G1001" s="72" t="s">
        <v>600</v>
      </c>
      <c r="H1001" s="72">
        <v>100</v>
      </c>
      <c r="I1001" s="72" t="s">
        <v>601</v>
      </c>
      <c r="J1001" s="72" t="s">
        <v>602</v>
      </c>
      <c r="K1001" s="74">
        <v>400</v>
      </c>
      <c r="L1001" s="75">
        <v>135</v>
      </c>
      <c r="M1001" s="76">
        <v>135</v>
      </c>
      <c r="N1001" s="72" t="s">
        <v>596</v>
      </c>
      <c r="O1001" s="72" t="s">
        <v>72</v>
      </c>
      <c r="P1001" s="74">
        <v>60389891563</v>
      </c>
      <c r="Q1001" s="90">
        <v>97</v>
      </c>
      <c r="R1001" s="77">
        <v>44197</v>
      </c>
      <c r="S1001" s="78">
        <v>12</v>
      </c>
      <c r="T1001" s="71" t="s">
        <v>3084</v>
      </c>
      <c r="U1001" s="94">
        <v>97</v>
      </c>
      <c r="V1001" s="80"/>
      <c r="W1001" s="80"/>
      <c r="X1001" s="81">
        <f t="shared" si="92"/>
        <v>0</v>
      </c>
      <c r="Y1001" s="74">
        <v>0</v>
      </c>
      <c r="Z1001" s="74">
        <v>59378272943</v>
      </c>
      <c r="AA1001" s="74">
        <v>58680547643</v>
      </c>
      <c r="AB1001" s="74">
        <v>0</v>
      </c>
      <c r="AC1001" s="74">
        <v>0</v>
      </c>
      <c r="AD1001" s="74">
        <v>58680547643</v>
      </c>
      <c r="AE1001" s="113"/>
      <c r="AF1001" s="81">
        <f t="shared" si="93"/>
        <v>0</v>
      </c>
      <c r="AG1001" s="82"/>
      <c r="AH1001" s="82"/>
      <c r="AI1001" s="82"/>
      <c r="AJ1001" s="83">
        <v>0</v>
      </c>
      <c r="AK1001" s="81">
        <f t="shared" si="94"/>
        <v>0</v>
      </c>
      <c r="AL1001" s="84"/>
      <c r="AM1001" s="85"/>
    </row>
    <row r="1002" spans="1:40" ht="12.75" customHeight="1" x14ac:dyDescent="0.3">
      <c r="A1002" s="71" t="s">
        <v>3095</v>
      </c>
      <c r="B1002" s="72" t="s">
        <v>3086</v>
      </c>
      <c r="C1002" s="72" t="s">
        <v>137</v>
      </c>
      <c r="D1002" s="73" t="s">
        <v>3096</v>
      </c>
      <c r="E1002" s="73" t="s">
        <v>3097</v>
      </c>
      <c r="F1002" s="72" t="s">
        <v>592</v>
      </c>
      <c r="G1002" s="72" t="s">
        <v>600</v>
      </c>
      <c r="H1002" s="72">
        <v>100</v>
      </c>
      <c r="I1002" s="72" t="s">
        <v>601</v>
      </c>
      <c r="J1002" s="72" t="s">
        <v>602</v>
      </c>
      <c r="K1002" s="74">
        <v>400</v>
      </c>
      <c r="L1002" s="75">
        <v>135</v>
      </c>
      <c r="M1002" s="76">
        <v>135</v>
      </c>
      <c r="N1002" s="72" t="s">
        <v>3099</v>
      </c>
      <c r="O1002" s="72" t="s">
        <v>72</v>
      </c>
      <c r="P1002" s="74">
        <v>281882500</v>
      </c>
      <c r="Q1002" s="90">
        <v>20</v>
      </c>
      <c r="R1002" s="77">
        <v>44197</v>
      </c>
      <c r="S1002" s="78">
        <v>12</v>
      </c>
      <c r="T1002" s="71" t="s">
        <v>3084</v>
      </c>
      <c r="U1002" s="94">
        <v>20</v>
      </c>
      <c r="V1002" s="80"/>
      <c r="W1002" s="80"/>
      <c r="X1002" s="81">
        <f t="shared" si="92"/>
        <v>0</v>
      </c>
      <c r="Y1002" s="74">
        <v>0</v>
      </c>
      <c r="Z1002" s="74">
        <v>59378272943</v>
      </c>
      <c r="AA1002" s="74">
        <v>281882500</v>
      </c>
      <c r="AB1002" s="74">
        <v>0</v>
      </c>
      <c r="AC1002" s="74">
        <v>0</v>
      </c>
      <c r="AD1002" s="74">
        <v>281882500</v>
      </c>
      <c r="AE1002" s="113"/>
      <c r="AF1002" s="81">
        <f t="shared" si="93"/>
        <v>0</v>
      </c>
      <c r="AG1002" s="82"/>
      <c r="AH1002" s="82"/>
      <c r="AI1002" s="82"/>
      <c r="AJ1002" s="83">
        <v>0</v>
      </c>
      <c r="AK1002" s="81">
        <f t="shared" si="94"/>
        <v>0</v>
      </c>
      <c r="AL1002" s="84"/>
      <c r="AM1002" s="85"/>
    </row>
    <row r="1003" spans="1:40" ht="12.75" customHeight="1" x14ac:dyDescent="0.3">
      <c r="A1003" s="71" t="s">
        <v>3095</v>
      </c>
      <c r="B1003" s="72" t="s">
        <v>3086</v>
      </c>
      <c r="C1003" s="72" t="s">
        <v>137</v>
      </c>
      <c r="D1003" s="73" t="s">
        <v>3096</v>
      </c>
      <c r="E1003" s="73" t="s">
        <v>3097</v>
      </c>
      <c r="F1003" s="72" t="s">
        <v>592</v>
      </c>
      <c r="G1003" s="72" t="s">
        <v>600</v>
      </c>
      <c r="H1003" s="72">
        <v>100</v>
      </c>
      <c r="I1003" s="72" t="s">
        <v>601</v>
      </c>
      <c r="J1003" s="72" t="s">
        <v>602</v>
      </c>
      <c r="K1003" s="74">
        <v>400</v>
      </c>
      <c r="L1003" s="75">
        <v>135</v>
      </c>
      <c r="M1003" s="76">
        <v>135</v>
      </c>
      <c r="N1003" s="72" t="s">
        <v>856</v>
      </c>
      <c r="O1003" s="72" t="s">
        <v>72</v>
      </c>
      <c r="P1003" s="74">
        <v>322042800</v>
      </c>
      <c r="Q1003" s="90">
        <v>20</v>
      </c>
      <c r="R1003" s="77">
        <v>44197</v>
      </c>
      <c r="S1003" s="78">
        <v>12</v>
      </c>
      <c r="T1003" s="71" t="s">
        <v>3084</v>
      </c>
      <c r="U1003" s="94">
        <v>20</v>
      </c>
      <c r="V1003" s="80"/>
      <c r="W1003" s="80"/>
      <c r="X1003" s="81">
        <f t="shared" si="92"/>
        <v>0</v>
      </c>
      <c r="Y1003" s="74">
        <v>0</v>
      </c>
      <c r="Z1003" s="74">
        <v>59378272943</v>
      </c>
      <c r="AA1003" s="74">
        <v>322042800</v>
      </c>
      <c r="AB1003" s="74">
        <v>0</v>
      </c>
      <c r="AC1003" s="74">
        <v>0</v>
      </c>
      <c r="AD1003" s="74">
        <v>322042800</v>
      </c>
      <c r="AE1003" s="113"/>
      <c r="AF1003" s="81">
        <f t="shared" si="93"/>
        <v>0</v>
      </c>
      <c r="AG1003" s="82"/>
      <c r="AH1003" s="82"/>
      <c r="AI1003" s="82"/>
      <c r="AJ1003" s="83">
        <v>0</v>
      </c>
      <c r="AK1003" s="81">
        <f t="shared" si="94"/>
        <v>0</v>
      </c>
      <c r="AL1003" s="84"/>
      <c r="AM1003" s="85"/>
    </row>
    <row r="1004" spans="1:40" s="48" customFormat="1" ht="12.75" customHeight="1" x14ac:dyDescent="0.3">
      <c r="A1004" s="73" t="s">
        <v>3085</v>
      </c>
      <c r="B1004" s="71" t="s">
        <v>3086</v>
      </c>
      <c r="C1004" s="72" t="s">
        <v>763</v>
      </c>
      <c r="D1004" s="72" t="s">
        <v>1067</v>
      </c>
      <c r="E1004" s="73" t="s">
        <v>1111</v>
      </c>
      <c r="F1004" s="73" t="s">
        <v>3100</v>
      </c>
      <c r="G1004" s="72" t="s">
        <v>1113</v>
      </c>
      <c r="H1004" s="72">
        <v>224</v>
      </c>
      <c r="I1004" s="72" t="s">
        <v>3101</v>
      </c>
      <c r="J1004" s="72" t="s">
        <v>3102</v>
      </c>
      <c r="K1004" s="72">
        <v>350</v>
      </c>
      <c r="L1004" s="74">
        <v>100</v>
      </c>
      <c r="M1004" s="75">
        <v>100</v>
      </c>
      <c r="N1004" s="76" t="s">
        <v>3103</v>
      </c>
      <c r="O1004" s="72" t="s">
        <v>1898</v>
      </c>
      <c r="P1004" s="72">
        <v>52302000000</v>
      </c>
      <c r="Q1004" s="74">
        <v>100</v>
      </c>
      <c r="R1004" s="75">
        <v>44197</v>
      </c>
      <c r="S1004" s="77">
        <v>12</v>
      </c>
      <c r="T1004" s="78" t="s">
        <v>3104</v>
      </c>
      <c r="U1004" s="71">
        <v>100</v>
      </c>
      <c r="V1004" s="79">
        <v>100</v>
      </c>
      <c r="W1004" s="80" t="s">
        <v>3105</v>
      </c>
      <c r="X1004" s="81">
        <f t="shared" si="92"/>
        <v>1</v>
      </c>
      <c r="Y1004" s="175">
        <v>0</v>
      </c>
      <c r="Z1004" s="74">
        <v>52302000000</v>
      </c>
      <c r="AA1004" s="74">
        <v>52302000000</v>
      </c>
      <c r="AB1004" s="74">
        <v>0</v>
      </c>
      <c r="AC1004" s="74">
        <v>0</v>
      </c>
      <c r="AD1004" s="74">
        <v>52302000000</v>
      </c>
      <c r="AE1004" s="113">
        <v>52260850644</v>
      </c>
      <c r="AF1004" s="81">
        <f t="shared" si="93"/>
        <v>0.99921323551680619</v>
      </c>
      <c r="AG1004" s="175"/>
      <c r="AH1004" s="82"/>
      <c r="AI1004" s="82"/>
      <c r="AJ1004" s="82">
        <v>52260850644</v>
      </c>
      <c r="AK1004" s="81">
        <f t="shared" si="94"/>
        <v>0.99921323551680619</v>
      </c>
      <c r="AL1004" s="176"/>
      <c r="AM1004" s="84"/>
      <c r="AN1004" s="50"/>
    </row>
    <row r="1005" spans="1:40" s="48" customFormat="1" ht="12.75" customHeight="1" x14ac:dyDescent="0.3">
      <c r="A1005" s="73" t="s">
        <v>3085</v>
      </c>
      <c r="B1005" s="71" t="s">
        <v>3086</v>
      </c>
      <c r="C1005" s="72" t="s">
        <v>763</v>
      </c>
      <c r="D1005" s="72" t="s">
        <v>1067</v>
      </c>
      <c r="E1005" s="73" t="s">
        <v>3106</v>
      </c>
      <c r="F1005" s="73" t="s">
        <v>3107</v>
      </c>
      <c r="G1005" s="72" t="s">
        <v>3108</v>
      </c>
      <c r="H1005" s="72">
        <v>225</v>
      </c>
      <c r="I1005" s="72" t="s">
        <v>3109</v>
      </c>
      <c r="J1005" s="72" t="s">
        <v>3110</v>
      </c>
      <c r="K1005" s="72">
        <v>300</v>
      </c>
      <c r="L1005" s="74">
        <v>125</v>
      </c>
      <c r="M1005" s="75">
        <v>124.86</v>
      </c>
      <c r="N1005" s="76" t="s">
        <v>856</v>
      </c>
      <c r="O1005" s="72" t="s">
        <v>72</v>
      </c>
      <c r="P1005" s="72">
        <v>45199566</v>
      </c>
      <c r="Q1005" s="74">
        <v>1</v>
      </c>
      <c r="R1005" s="75">
        <v>44197</v>
      </c>
      <c r="S1005" s="77">
        <v>12</v>
      </c>
      <c r="T1005" s="78" t="s">
        <v>3084</v>
      </c>
      <c r="U1005" s="71">
        <v>1</v>
      </c>
      <c r="V1005" s="79">
        <v>1</v>
      </c>
      <c r="W1005" s="80" t="s">
        <v>3111</v>
      </c>
      <c r="X1005" s="81">
        <f t="shared" si="92"/>
        <v>1</v>
      </c>
      <c r="Y1005" s="175">
        <v>0</v>
      </c>
      <c r="Z1005" s="74">
        <v>16862000000</v>
      </c>
      <c r="AA1005" s="74">
        <v>45199566</v>
      </c>
      <c r="AB1005" s="74">
        <v>0</v>
      </c>
      <c r="AC1005" s="74">
        <v>0</v>
      </c>
      <c r="AD1005" s="74">
        <v>45199566</v>
      </c>
      <c r="AE1005" s="113">
        <v>42994993</v>
      </c>
      <c r="AF1005" s="81">
        <f t="shared" si="93"/>
        <v>0.95122579274323116</v>
      </c>
      <c r="AG1005" s="175"/>
      <c r="AH1005" s="82"/>
      <c r="AI1005" s="82"/>
      <c r="AJ1005" s="82">
        <v>42994993</v>
      </c>
      <c r="AK1005" s="81">
        <f t="shared" si="94"/>
        <v>0.95122579274323116</v>
      </c>
      <c r="AL1005" s="176"/>
      <c r="AM1005" s="84"/>
      <c r="AN1005" s="50"/>
    </row>
    <row r="1006" spans="1:40" s="48" customFormat="1" ht="12.75" customHeight="1" x14ac:dyDescent="0.3">
      <c r="A1006" s="73" t="s">
        <v>3085</v>
      </c>
      <c r="B1006" s="71" t="s">
        <v>3086</v>
      </c>
      <c r="C1006" s="72" t="s">
        <v>763</v>
      </c>
      <c r="D1006" s="72" t="s">
        <v>1067</v>
      </c>
      <c r="E1006" s="73" t="s">
        <v>3106</v>
      </c>
      <c r="F1006" s="73" t="s">
        <v>3107</v>
      </c>
      <c r="G1006" s="72" t="s">
        <v>3108</v>
      </c>
      <c r="H1006" s="72">
        <v>225</v>
      </c>
      <c r="I1006" s="72" t="s">
        <v>3109</v>
      </c>
      <c r="J1006" s="72" t="s">
        <v>3110</v>
      </c>
      <c r="K1006" s="72">
        <v>300</v>
      </c>
      <c r="L1006" s="74">
        <v>125</v>
      </c>
      <c r="M1006" s="75">
        <v>124.86</v>
      </c>
      <c r="N1006" s="76" t="s">
        <v>3112</v>
      </c>
      <c r="O1006" s="72" t="s">
        <v>72</v>
      </c>
      <c r="P1006" s="72">
        <v>16816800434</v>
      </c>
      <c r="Q1006" s="74">
        <v>125</v>
      </c>
      <c r="R1006" s="75">
        <v>44197</v>
      </c>
      <c r="S1006" s="77">
        <v>12</v>
      </c>
      <c r="T1006" s="78" t="s">
        <v>3084</v>
      </c>
      <c r="U1006" s="71">
        <v>125</v>
      </c>
      <c r="V1006" s="79">
        <v>124.86</v>
      </c>
      <c r="W1006" s="80" t="s">
        <v>3113</v>
      </c>
      <c r="X1006" s="81">
        <f t="shared" si="92"/>
        <v>0.99887999999999999</v>
      </c>
      <c r="Y1006" s="175">
        <v>0</v>
      </c>
      <c r="Z1006" s="74">
        <v>16862000000</v>
      </c>
      <c r="AA1006" s="74">
        <v>16816800434</v>
      </c>
      <c r="AB1006" s="74">
        <v>0</v>
      </c>
      <c r="AC1006" s="74">
        <v>0</v>
      </c>
      <c r="AD1006" s="74">
        <v>16816800434</v>
      </c>
      <c r="AE1006" s="113">
        <v>16529009118</v>
      </c>
      <c r="AF1006" s="81">
        <f t="shared" si="93"/>
        <v>0.982886678287616</v>
      </c>
      <c r="AG1006" s="175"/>
      <c r="AH1006" s="82"/>
      <c r="AI1006" s="82"/>
      <c r="AJ1006" s="82">
        <v>16529009118</v>
      </c>
      <c r="AK1006" s="81">
        <f t="shared" si="94"/>
        <v>0.982886678287616</v>
      </c>
      <c r="AL1006" s="176"/>
      <c r="AM1006" s="84"/>
      <c r="AN1006" s="50"/>
    </row>
    <row r="1007" spans="1:40" s="48" customFormat="1" ht="12.75" customHeight="1" x14ac:dyDescent="0.3">
      <c r="A1007" s="73" t="s">
        <v>3085</v>
      </c>
      <c r="B1007" s="71" t="s">
        <v>3086</v>
      </c>
      <c r="C1007" s="72" t="s">
        <v>763</v>
      </c>
      <c r="D1007" s="72" t="s">
        <v>1067</v>
      </c>
      <c r="E1007" s="73" t="s">
        <v>3106</v>
      </c>
      <c r="F1007" s="73" t="s">
        <v>3114</v>
      </c>
      <c r="G1007" s="72" t="s">
        <v>3115</v>
      </c>
      <c r="H1007" s="72">
        <v>226</v>
      </c>
      <c r="I1007" s="72" t="s">
        <v>3116</v>
      </c>
      <c r="J1007" s="72" t="s">
        <v>3102</v>
      </c>
      <c r="K1007" s="72">
        <v>270</v>
      </c>
      <c r="L1007" s="74">
        <v>55</v>
      </c>
      <c r="M1007" s="75">
        <v>52.47</v>
      </c>
      <c r="N1007" s="76" t="s">
        <v>3117</v>
      </c>
      <c r="O1007" s="72" t="s">
        <v>72</v>
      </c>
      <c r="P1007" s="72">
        <v>21340177</v>
      </c>
      <c r="Q1007" s="74">
        <v>2</v>
      </c>
      <c r="R1007" s="75">
        <v>44197</v>
      </c>
      <c r="S1007" s="77">
        <v>12</v>
      </c>
      <c r="T1007" s="78" t="s">
        <v>3084</v>
      </c>
      <c r="U1007" s="71">
        <v>2</v>
      </c>
      <c r="V1007" s="79">
        <v>2</v>
      </c>
      <c r="W1007" s="80" t="s">
        <v>3118</v>
      </c>
      <c r="X1007" s="81">
        <f t="shared" si="92"/>
        <v>1</v>
      </c>
      <c r="Y1007" s="175">
        <v>0</v>
      </c>
      <c r="Z1007" s="74">
        <v>3000000000</v>
      </c>
      <c r="AA1007" s="74">
        <v>21340177</v>
      </c>
      <c r="AB1007" s="74">
        <v>0</v>
      </c>
      <c r="AC1007" s="74">
        <v>0</v>
      </c>
      <c r="AD1007" s="74">
        <v>21340177</v>
      </c>
      <c r="AE1007" s="113">
        <v>21340177</v>
      </c>
      <c r="AF1007" s="81">
        <f t="shared" si="93"/>
        <v>1</v>
      </c>
      <c r="AG1007" s="175"/>
      <c r="AH1007" s="82"/>
      <c r="AI1007" s="82"/>
      <c r="AJ1007" s="82">
        <v>21340177</v>
      </c>
      <c r="AK1007" s="81">
        <f t="shared" si="94"/>
        <v>1</v>
      </c>
      <c r="AL1007" s="176"/>
      <c r="AM1007" s="84"/>
      <c r="AN1007" s="50"/>
    </row>
    <row r="1008" spans="1:40" s="48" customFormat="1" ht="12.75" customHeight="1" x14ac:dyDescent="0.3">
      <c r="A1008" s="73" t="s">
        <v>3085</v>
      </c>
      <c r="B1008" s="71" t="s">
        <v>3086</v>
      </c>
      <c r="C1008" s="72" t="s">
        <v>763</v>
      </c>
      <c r="D1008" s="72" t="s">
        <v>1067</v>
      </c>
      <c r="E1008" s="73" t="s">
        <v>3106</v>
      </c>
      <c r="F1008" s="73" t="s">
        <v>3114</v>
      </c>
      <c r="G1008" s="72" t="s">
        <v>3115</v>
      </c>
      <c r="H1008" s="72">
        <v>226</v>
      </c>
      <c r="I1008" s="72" t="s">
        <v>3116</v>
      </c>
      <c r="J1008" s="72" t="s">
        <v>3102</v>
      </c>
      <c r="K1008" s="72">
        <v>270</v>
      </c>
      <c r="L1008" s="74">
        <v>55</v>
      </c>
      <c r="M1008" s="75">
        <v>52.47</v>
      </c>
      <c r="N1008" s="76" t="s">
        <v>856</v>
      </c>
      <c r="O1008" s="72" t="s">
        <v>72</v>
      </c>
      <c r="P1008" s="72">
        <v>440741172</v>
      </c>
      <c r="Q1008" s="74">
        <v>3</v>
      </c>
      <c r="R1008" s="75">
        <v>44197</v>
      </c>
      <c r="S1008" s="77">
        <v>12</v>
      </c>
      <c r="T1008" s="78" t="s">
        <v>3084</v>
      </c>
      <c r="U1008" s="71">
        <v>3</v>
      </c>
      <c r="V1008" s="79">
        <v>3</v>
      </c>
      <c r="W1008" s="80" t="s">
        <v>3119</v>
      </c>
      <c r="X1008" s="81">
        <f t="shared" si="92"/>
        <v>1</v>
      </c>
      <c r="Y1008" s="175">
        <v>0</v>
      </c>
      <c r="Z1008" s="74">
        <v>3000000000</v>
      </c>
      <c r="AA1008" s="74">
        <v>440741172</v>
      </c>
      <c r="AB1008" s="74">
        <v>0</v>
      </c>
      <c r="AC1008" s="74">
        <v>0</v>
      </c>
      <c r="AD1008" s="74">
        <v>440741172</v>
      </c>
      <c r="AE1008" s="113">
        <v>292210191</v>
      </c>
      <c r="AF1008" s="81">
        <f t="shared" si="93"/>
        <v>0.66299726361847588</v>
      </c>
      <c r="AG1008" s="175"/>
      <c r="AH1008" s="82"/>
      <c r="AI1008" s="82"/>
      <c r="AJ1008" s="82">
        <v>292210191</v>
      </c>
      <c r="AK1008" s="81">
        <f t="shared" si="94"/>
        <v>0.66299726361847588</v>
      </c>
      <c r="AL1008" s="176"/>
      <c r="AM1008" s="84"/>
      <c r="AN1008" s="50"/>
    </row>
    <row r="1009" spans="1:40" s="48" customFormat="1" ht="12.75" customHeight="1" x14ac:dyDescent="0.3">
      <c r="A1009" s="73" t="s">
        <v>3085</v>
      </c>
      <c r="B1009" s="71" t="s">
        <v>3086</v>
      </c>
      <c r="C1009" s="72" t="s">
        <v>763</v>
      </c>
      <c r="D1009" s="72" t="s">
        <v>1067</v>
      </c>
      <c r="E1009" s="73" t="s">
        <v>3106</v>
      </c>
      <c r="F1009" s="73" t="s">
        <v>3114</v>
      </c>
      <c r="G1009" s="72" t="s">
        <v>3115</v>
      </c>
      <c r="H1009" s="72">
        <v>226</v>
      </c>
      <c r="I1009" s="72" t="s">
        <v>3116</v>
      </c>
      <c r="J1009" s="72" t="s">
        <v>3102</v>
      </c>
      <c r="K1009" s="72">
        <v>270</v>
      </c>
      <c r="L1009" s="74">
        <v>55</v>
      </c>
      <c r="M1009" s="75">
        <v>52.47</v>
      </c>
      <c r="N1009" s="76" t="s">
        <v>596</v>
      </c>
      <c r="O1009" s="72" t="s">
        <v>1898</v>
      </c>
      <c r="P1009" s="72">
        <v>1543246001</v>
      </c>
      <c r="Q1009" s="74">
        <v>55</v>
      </c>
      <c r="R1009" s="75">
        <v>44197</v>
      </c>
      <c r="S1009" s="77">
        <v>12</v>
      </c>
      <c r="T1009" s="78" t="s">
        <v>3084</v>
      </c>
      <c r="U1009" s="71">
        <v>55</v>
      </c>
      <c r="V1009" s="79">
        <v>52.47</v>
      </c>
      <c r="W1009" s="80" t="s">
        <v>3120</v>
      </c>
      <c r="X1009" s="81">
        <f t="shared" si="92"/>
        <v>0.95399999999999996</v>
      </c>
      <c r="Y1009" s="175">
        <v>0</v>
      </c>
      <c r="Z1009" s="74">
        <v>3000000000</v>
      </c>
      <c r="AA1009" s="74">
        <v>1543246001</v>
      </c>
      <c r="AB1009" s="74">
        <v>0</v>
      </c>
      <c r="AC1009" s="74">
        <v>0</v>
      </c>
      <c r="AD1009" s="74">
        <v>1543246001</v>
      </c>
      <c r="AE1009" s="113">
        <v>464212762</v>
      </c>
      <c r="AF1009" s="81">
        <f t="shared" si="93"/>
        <v>0.30080282838847283</v>
      </c>
      <c r="AG1009" s="175"/>
      <c r="AH1009" s="82"/>
      <c r="AI1009" s="82"/>
      <c r="AJ1009" s="82">
        <v>464212762</v>
      </c>
      <c r="AK1009" s="81">
        <f t="shared" si="94"/>
        <v>0.30080282838847283</v>
      </c>
      <c r="AL1009" s="176"/>
      <c r="AM1009" s="84"/>
      <c r="AN1009" s="50"/>
    </row>
    <row r="1010" spans="1:40" s="48" customFormat="1" ht="12.75" customHeight="1" x14ac:dyDescent="0.3">
      <c r="A1010" s="73" t="s">
        <v>3085</v>
      </c>
      <c r="B1010" s="71" t="s">
        <v>3086</v>
      </c>
      <c r="C1010" s="72" t="s">
        <v>763</v>
      </c>
      <c r="D1010" s="72" t="s">
        <v>1067</v>
      </c>
      <c r="E1010" s="73" t="s">
        <v>3106</v>
      </c>
      <c r="F1010" s="73" t="s">
        <v>3114</v>
      </c>
      <c r="G1010" s="72" t="s">
        <v>3115</v>
      </c>
      <c r="H1010" s="72">
        <v>226</v>
      </c>
      <c r="I1010" s="72" t="s">
        <v>3116</v>
      </c>
      <c r="J1010" s="72" t="s">
        <v>3102</v>
      </c>
      <c r="K1010" s="72">
        <v>270</v>
      </c>
      <c r="L1010" s="74">
        <v>55</v>
      </c>
      <c r="M1010" s="75">
        <v>52.47</v>
      </c>
      <c r="N1010" s="76" t="s">
        <v>3121</v>
      </c>
      <c r="O1010" s="72" t="s">
        <v>72</v>
      </c>
      <c r="P1010" s="72">
        <v>994672650</v>
      </c>
      <c r="Q1010" s="74">
        <v>1</v>
      </c>
      <c r="R1010" s="75">
        <v>44197</v>
      </c>
      <c r="S1010" s="77">
        <v>12</v>
      </c>
      <c r="T1010" s="78" t="s">
        <v>3104</v>
      </c>
      <c r="U1010" s="71">
        <v>1</v>
      </c>
      <c r="V1010" s="79">
        <v>1</v>
      </c>
      <c r="W1010" s="80" t="s">
        <v>3122</v>
      </c>
      <c r="X1010" s="81">
        <f t="shared" si="92"/>
        <v>1</v>
      </c>
      <c r="Y1010" s="175">
        <v>0</v>
      </c>
      <c r="Z1010" s="74">
        <v>3000000000</v>
      </c>
      <c r="AA1010" s="74">
        <v>994672650</v>
      </c>
      <c r="AB1010" s="74">
        <v>0</v>
      </c>
      <c r="AC1010" s="74">
        <v>0</v>
      </c>
      <c r="AD1010" s="74">
        <v>994672650</v>
      </c>
      <c r="AE1010" s="113">
        <v>48372906</v>
      </c>
      <c r="AF1010" s="81">
        <f t="shared" si="93"/>
        <v>4.863198560853161E-2</v>
      </c>
      <c r="AG1010" s="175"/>
      <c r="AH1010" s="82"/>
      <c r="AI1010" s="82"/>
      <c r="AJ1010" s="82">
        <v>48372906</v>
      </c>
      <c r="AK1010" s="81">
        <f t="shared" si="94"/>
        <v>4.863198560853161E-2</v>
      </c>
      <c r="AL1010" s="176"/>
      <c r="AM1010" s="84"/>
      <c r="AN1010" s="50"/>
    </row>
    <row r="1011" spans="1:40" s="48" customFormat="1" ht="12.75" customHeight="1" x14ac:dyDescent="0.3">
      <c r="A1011" s="73" t="s">
        <v>3085</v>
      </c>
      <c r="B1011" s="71" t="s">
        <v>3086</v>
      </c>
      <c r="C1011" s="72" t="s">
        <v>763</v>
      </c>
      <c r="D1011" s="72" t="s">
        <v>1067</v>
      </c>
      <c r="E1011" s="73" t="s">
        <v>3106</v>
      </c>
      <c r="F1011" s="73" t="s">
        <v>3123</v>
      </c>
      <c r="G1011" s="72" t="s">
        <v>3124</v>
      </c>
      <c r="H1011" s="72">
        <v>226</v>
      </c>
      <c r="I1011" s="72" t="s">
        <v>3116</v>
      </c>
      <c r="J1011" s="72" t="s">
        <v>3102</v>
      </c>
      <c r="K1011" s="72">
        <v>270</v>
      </c>
      <c r="L1011" s="74">
        <v>55</v>
      </c>
      <c r="M1011" s="75">
        <v>52.47</v>
      </c>
      <c r="N1011" s="76" t="s">
        <v>596</v>
      </c>
      <c r="O1011" s="72" t="s">
        <v>771</v>
      </c>
      <c r="P1011" s="72">
        <v>4052335302</v>
      </c>
      <c r="Q1011" s="74">
        <v>2</v>
      </c>
      <c r="R1011" s="75">
        <v>44197</v>
      </c>
      <c r="S1011" s="77">
        <v>12</v>
      </c>
      <c r="T1011" s="78" t="s">
        <v>3104</v>
      </c>
      <c r="U1011" s="71">
        <v>2</v>
      </c>
      <c r="V1011" s="79">
        <v>2</v>
      </c>
      <c r="W1011" s="80" t="s">
        <v>3125</v>
      </c>
      <c r="X1011" s="81">
        <f t="shared" si="92"/>
        <v>1</v>
      </c>
      <c r="Y1011" s="175">
        <v>0</v>
      </c>
      <c r="Z1011" s="74">
        <v>4158046406</v>
      </c>
      <c r="AA1011" s="74">
        <v>4052335302</v>
      </c>
      <c r="AB1011" s="74">
        <v>0</v>
      </c>
      <c r="AC1011" s="74">
        <v>0</v>
      </c>
      <c r="AD1011" s="74">
        <v>4052335302</v>
      </c>
      <c r="AE1011" s="113">
        <v>1565419320</v>
      </c>
      <c r="AF1011" s="81">
        <f t="shared" si="93"/>
        <v>0.38630054112930856</v>
      </c>
      <c r="AG1011" s="175"/>
      <c r="AH1011" s="82"/>
      <c r="AI1011" s="82"/>
      <c r="AJ1011" s="82">
        <v>1565419320</v>
      </c>
      <c r="AK1011" s="81">
        <f t="shared" si="94"/>
        <v>0.38630054112930856</v>
      </c>
      <c r="AL1011" s="176"/>
      <c r="AM1011" s="84"/>
      <c r="AN1011" s="50"/>
    </row>
    <row r="1012" spans="1:40" s="48" customFormat="1" ht="12.75" customHeight="1" x14ac:dyDescent="0.3">
      <c r="A1012" s="73" t="s">
        <v>3085</v>
      </c>
      <c r="B1012" s="71" t="s">
        <v>3086</v>
      </c>
      <c r="C1012" s="72" t="s">
        <v>763</v>
      </c>
      <c r="D1012" s="72" t="s">
        <v>1067</v>
      </c>
      <c r="E1012" s="73" t="s">
        <v>3106</v>
      </c>
      <c r="F1012" s="73" t="s">
        <v>3123</v>
      </c>
      <c r="G1012" s="72" t="s">
        <v>3124</v>
      </c>
      <c r="H1012" s="72">
        <v>226</v>
      </c>
      <c r="I1012" s="72" t="s">
        <v>3116</v>
      </c>
      <c r="J1012" s="72" t="s">
        <v>3102</v>
      </c>
      <c r="K1012" s="72">
        <v>50</v>
      </c>
      <c r="L1012" s="74">
        <v>55</v>
      </c>
      <c r="M1012" s="75">
        <v>52.47</v>
      </c>
      <c r="N1012" s="76" t="s">
        <v>856</v>
      </c>
      <c r="O1012" s="72" t="s">
        <v>771</v>
      </c>
      <c r="P1012" s="72">
        <v>105711104</v>
      </c>
      <c r="Q1012" s="74">
        <v>1</v>
      </c>
      <c r="R1012" s="75">
        <v>44197</v>
      </c>
      <c r="S1012" s="77">
        <v>12</v>
      </c>
      <c r="T1012" s="78" t="s">
        <v>3104</v>
      </c>
      <c r="U1012" s="71">
        <v>1</v>
      </c>
      <c r="V1012" s="79">
        <v>1</v>
      </c>
      <c r="W1012" s="80" t="s">
        <v>3125</v>
      </c>
      <c r="X1012" s="81">
        <f t="shared" si="92"/>
        <v>1</v>
      </c>
      <c r="Y1012" s="175">
        <v>0</v>
      </c>
      <c r="Z1012" s="74">
        <v>4158046406</v>
      </c>
      <c r="AA1012" s="74">
        <v>105711104</v>
      </c>
      <c r="AB1012" s="74">
        <v>0</v>
      </c>
      <c r="AC1012" s="74">
        <v>0</v>
      </c>
      <c r="AD1012" s="74">
        <v>105711104</v>
      </c>
      <c r="AE1012" s="113">
        <v>0</v>
      </c>
      <c r="AF1012" s="81">
        <f t="shared" si="93"/>
        <v>0</v>
      </c>
      <c r="AG1012" s="175"/>
      <c r="AH1012" s="82"/>
      <c r="AI1012" s="82"/>
      <c r="AJ1012" s="82">
        <v>0</v>
      </c>
      <c r="AK1012" s="81">
        <f t="shared" si="94"/>
        <v>0</v>
      </c>
      <c r="AL1012" s="176"/>
      <c r="AM1012" s="84"/>
      <c r="AN1012" s="50"/>
    </row>
    <row r="1013" spans="1:40" s="48" customFormat="1" ht="12.75" customHeight="1" x14ac:dyDescent="0.3">
      <c r="A1013" s="73" t="s">
        <v>3085</v>
      </c>
      <c r="B1013" s="71" t="s">
        <v>3086</v>
      </c>
      <c r="C1013" s="72" t="s">
        <v>763</v>
      </c>
      <c r="D1013" s="72" t="s">
        <v>1067</v>
      </c>
      <c r="E1013" s="73" t="s">
        <v>3106</v>
      </c>
      <c r="F1013" s="73" t="s">
        <v>3126</v>
      </c>
      <c r="G1013" s="72" t="s">
        <v>3127</v>
      </c>
      <c r="H1013" s="72">
        <v>227</v>
      </c>
      <c r="I1013" s="72" t="s">
        <v>3128</v>
      </c>
      <c r="J1013" s="72" t="s">
        <v>3129</v>
      </c>
      <c r="K1013" s="72">
        <v>130</v>
      </c>
      <c r="L1013" s="74">
        <v>1.1299999999999999</v>
      </c>
      <c r="M1013" s="75">
        <v>1.1299999999999999</v>
      </c>
      <c r="N1013" s="76" t="s">
        <v>596</v>
      </c>
      <c r="O1013" s="72" t="s">
        <v>3130</v>
      </c>
      <c r="P1013" s="72">
        <v>9694936802</v>
      </c>
      <c r="Q1013" s="74">
        <v>1.1299999999999999</v>
      </c>
      <c r="R1013" s="75">
        <v>44197</v>
      </c>
      <c r="S1013" s="77">
        <v>12</v>
      </c>
      <c r="T1013" s="78" t="s">
        <v>3084</v>
      </c>
      <c r="U1013" s="71">
        <v>1.1299999999999999</v>
      </c>
      <c r="V1013" s="79">
        <v>1.1299999999999999</v>
      </c>
      <c r="W1013" s="80" t="s">
        <v>3131</v>
      </c>
      <c r="X1013" s="81">
        <f t="shared" si="92"/>
        <v>1</v>
      </c>
      <c r="Y1013" s="175">
        <v>0</v>
      </c>
      <c r="Z1013" s="74">
        <v>9698000000</v>
      </c>
      <c r="AA1013" s="74">
        <v>9694936802</v>
      </c>
      <c r="AB1013" s="74">
        <v>0</v>
      </c>
      <c r="AC1013" s="74">
        <v>0</v>
      </c>
      <c r="AD1013" s="74">
        <v>9694936802</v>
      </c>
      <c r="AE1013" s="113">
        <v>9694936802</v>
      </c>
      <c r="AF1013" s="81">
        <f t="shared" si="93"/>
        <v>1</v>
      </c>
      <c r="AG1013" s="175"/>
      <c r="AH1013" s="82"/>
      <c r="AI1013" s="82"/>
      <c r="AJ1013" s="82">
        <v>9694936802</v>
      </c>
      <c r="AK1013" s="81">
        <f t="shared" si="94"/>
        <v>1</v>
      </c>
      <c r="AL1013" s="176"/>
      <c r="AM1013" s="84"/>
      <c r="AN1013" s="50"/>
    </row>
    <row r="1014" spans="1:40" s="48" customFormat="1" ht="12.75" customHeight="1" x14ac:dyDescent="0.3">
      <c r="A1014" s="73" t="s">
        <v>3085</v>
      </c>
      <c r="B1014" s="71" t="s">
        <v>3086</v>
      </c>
      <c r="C1014" s="72" t="s">
        <v>763</v>
      </c>
      <c r="D1014" s="72" t="s">
        <v>1067</v>
      </c>
      <c r="E1014" s="73" t="s">
        <v>3106</v>
      </c>
      <c r="F1014" s="73" t="s">
        <v>3126</v>
      </c>
      <c r="G1014" s="72" t="s">
        <v>3127</v>
      </c>
      <c r="H1014" s="72">
        <v>227</v>
      </c>
      <c r="I1014" s="72" t="s">
        <v>3128</v>
      </c>
      <c r="J1014" s="72" t="s">
        <v>3129</v>
      </c>
      <c r="K1014" s="72">
        <v>130</v>
      </c>
      <c r="L1014" s="74">
        <v>1.1299999999999999</v>
      </c>
      <c r="M1014" s="75">
        <v>1.1299999999999999</v>
      </c>
      <c r="N1014" s="76" t="s">
        <v>856</v>
      </c>
      <c r="O1014" s="72" t="s">
        <v>72</v>
      </c>
      <c r="P1014" s="72">
        <v>3063198</v>
      </c>
      <c r="Q1014" s="74">
        <v>1</v>
      </c>
      <c r="R1014" s="75">
        <v>44197</v>
      </c>
      <c r="S1014" s="77">
        <v>12</v>
      </c>
      <c r="T1014" s="78" t="s">
        <v>3084</v>
      </c>
      <c r="U1014" s="71">
        <v>1</v>
      </c>
      <c r="V1014" s="79">
        <v>1</v>
      </c>
      <c r="W1014" s="80" t="s">
        <v>3132</v>
      </c>
      <c r="X1014" s="81">
        <f t="shared" si="92"/>
        <v>1</v>
      </c>
      <c r="Y1014" s="175">
        <v>0</v>
      </c>
      <c r="Z1014" s="74">
        <v>9698000000</v>
      </c>
      <c r="AA1014" s="74">
        <v>3063198</v>
      </c>
      <c r="AB1014" s="74">
        <v>0</v>
      </c>
      <c r="AC1014" s="74">
        <v>0</v>
      </c>
      <c r="AD1014" s="74">
        <v>3063198</v>
      </c>
      <c r="AE1014" s="113">
        <v>3063198</v>
      </c>
      <c r="AF1014" s="81">
        <f t="shared" si="93"/>
        <v>1</v>
      </c>
      <c r="AG1014" s="175"/>
      <c r="AH1014" s="82"/>
      <c r="AI1014" s="82"/>
      <c r="AJ1014" s="82">
        <v>3063198</v>
      </c>
      <c r="AK1014" s="81">
        <f t="shared" si="94"/>
        <v>1</v>
      </c>
      <c r="AL1014" s="176"/>
      <c r="AM1014" s="84"/>
      <c r="AN1014" s="50"/>
    </row>
    <row r="1015" spans="1:40" s="48" customFormat="1" ht="12.75" customHeight="1" x14ac:dyDescent="0.3">
      <c r="A1015" s="73" t="s">
        <v>3085</v>
      </c>
      <c r="B1015" s="71" t="s">
        <v>3086</v>
      </c>
      <c r="C1015" s="72" t="s">
        <v>763</v>
      </c>
      <c r="D1015" s="72" t="s">
        <v>1067</v>
      </c>
      <c r="E1015" s="73" t="s">
        <v>3106</v>
      </c>
      <c r="F1015" s="73" t="s">
        <v>3123</v>
      </c>
      <c r="G1015" s="72" t="s">
        <v>3133</v>
      </c>
      <c r="H1015" s="72">
        <v>227</v>
      </c>
      <c r="I1015" s="72" t="s">
        <v>3128</v>
      </c>
      <c r="J1015" s="72" t="s">
        <v>3129</v>
      </c>
      <c r="K1015" s="72">
        <v>130</v>
      </c>
      <c r="L1015" s="74">
        <v>1.1299999999999999</v>
      </c>
      <c r="M1015" s="75">
        <v>1.1299999999999999</v>
      </c>
      <c r="N1015" s="76" t="s">
        <v>3134</v>
      </c>
      <c r="O1015" s="72" t="s">
        <v>72</v>
      </c>
      <c r="P1015" s="72">
        <v>18727997950</v>
      </c>
      <c r="Q1015" s="74">
        <v>6</v>
      </c>
      <c r="R1015" s="75">
        <v>44197</v>
      </c>
      <c r="S1015" s="77">
        <v>12</v>
      </c>
      <c r="T1015" s="78" t="s">
        <v>3104</v>
      </c>
      <c r="U1015" s="71">
        <v>6</v>
      </c>
      <c r="V1015" s="79">
        <v>6</v>
      </c>
      <c r="W1015" s="80" t="s">
        <v>3135</v>
      </c>
      <c r="X1015" s="81">
        <f t="shared" si="92"/>
        <v>1</v>
      </c>
      <c r="Y1015" s="175">
        <v>0</v>
      </c>
      <c r="Z1015" s="74">
        <v>19007050194</v>
      </c>
      <c r="AA1015" s="74">
        <v>18727997950</v>
      </c>
      <c r="AB1015" s="74">
        <v>3828092200</v>
      </c>
      <c r="AC1015" s="74">
        <v>0</v>
      </c>
      <c r="AD1015" s="74">
        <v>22556090150</v>
      </c>
      <c r="AE1015" s="113">
        <v>8655796626</v>
      </c>
      <c r="AF1015" s="81">
        <f t="shared" si="93"/>
        <v>0.46218483412424766</v>
      </c>
      <c r="AG1015" s="175">
        <v>1005972810</v>
      </c>
      <c r="AH1015" s="82" t="s">
        <v>3136</v>
      </c>
      <c r="AI1015" s="82"/>
      <c r="AJ1015" s="82">
        <v>9661769436</v>
      </c>
      <c r="AK1015" s="81">
        <f t="shared" si="94"/>
        <v>0.42834415768638873</v>
      </c>
      <c r="AL1015" s="176"/>
      <c r="AM1015" s="84"/>
      <c r="AN1015" s="50"/>
    </row>
    <row r="1016" spans="1:40" s="48" customFormat="1" ht="12.75" customHeight="1" x14ac:dyDescent="0.3">
      <c r="A1016" s="73" t="s">
        <v>3085</v>
      </c>
      <c r="B1016" s="71" t="s">
        <v>3086</v>
      </c>
      <c r="C1016" s="72" t="s">
        <v>763</v>
      </c>
      <c r="D1016" s="72" t="s">
        <v>1067</v>
      </c>
      <c r="E1016" s="73" t="s">
        <v>3106</v>
      </c>
      <c r="F1016" s="73" t="s">
        <v>3123</v>
      </c>
      <c r="G1016" s="72" t="s">
        <v>3133</v>
      </c>
      <c r="H1016" s="72">
        <v>227</v>
      </c>
      <c r="I1016" s="72" t="s">
        <v>3128</v>
      </c>
      <c r="J1016" s="72" t="s">
        <v>3129</v>
      </c>
      <c r="K1016" s="72">
        <v>130</v>
      </c>
      <c r="L1016" s="74">
        <v>1.1299999999999999</v>
      </c>
      <c r="M1016" s="75">
        <v>1.1299999999999999</v>
      </c>
      <c r="N1016" s="76" t="s">
        <v>3137</v>
      </c>
      <c r="O1016" s="72" t="s">
        <v>72</v>
      </c>
      <c r="P1016" s="72">
        <v>279052244</v>
      </c>
      <c r="Q1016" s="74">
        <v>7</v>
      </c>
      <c r="R1016" s="75">
        <v>44197</v>
      </c>
      <c r="S1016" s="77">
        <v>12</v>
      </c>
      <c r="T1016" s="78" t="s">
        <v>3104</v>
      </c>
      <c r="U1016" s="71">
        <v>7</v>
      </c>
      <c r="V1016" s="79">
        <v>7</v>
      </c>
      <c r="W1016" s="80" t="s">
        <v>3135</v>
      </c>
      <c r="X1016" s="81">
        <f t="shared" si="92"/>
        <v>1</v>
      </c>
      <c r="Y1016" s="175">
        <v>0</v>
      </c>
      <c r="Z1016" s="74">
        <v>19007050194</v>
      </c>
      <c r="AA1016" s="74">
        <v>279052244</v>
      </c>
      <c r="AB1016" s="74">
        <v>0</v>
      </c>
      <c r="AC1016" s="74">
        <v>0</v>
      </c>
      <c r="AD1016" s="74">
        <v>279052244</v>
      </c>
      <c r="AE1016" s="113">
        <v>279052244</v>
      </c>
      <c r="AF1016" s="81">
        <f t="shared" si="93"/>
        <v>1</v>
      </c>
      <c r="AG1016" s="175"/>
      <c r="AH1016" s="82"/>
      <c r="AI1016" s="82"/>
      <c r="AJ1016" s="82">
        <v>279052244</v>
      </c>
      <c r="AK1016" s="81">
        <f t="shared" si="94"/>
        <v>1</v>
      </c>
      <c r="AL1016" s="176"/>
      <c r="AM1016" s="84"/>
      <c r="AN1016" s="50"/>
    </row>
    <row r="1017" spans="1:40" s="48" customFormat="1" ht="12.75" customHeight="1" x14ac:dyDescent="0.3">
      <c r="A1017" s="73" t="s">
        <v>3085</v>
      </c>
      <c r="B1017" s="71" t="s">
        <v>3086</v>
      </c>
      <c r="C1017" s="72" t="s">
        <v>763</v>
      </c>
      <c r="D1017" s="72" t="s">
        <v>1067</v>
      </c>
      <c r="E1017" s="73" t="s">
        <v>3106</v>
      </c>
      <c r="F1017" s="73" t="s">
        <v>3138</v>
      </c>
      <c r="G1017" s="72" t="s">
        <v>3139</v>
      </c>
      <c r="H1017" s="72">
        <v>228</v>
      </c>
      <c r="I1017" s="72" t="s">
        <v>3140</v>
      </c>
      <c r="J1017" s="72" t="s">
        <v>3141</v>
      </c>
      <c r="K1017" s="72">
        <v>6000</v>
      </c>
      <c r="L1017" s="74">
        <v>1500</v>
      </c>
      <c r="M1017" s="75">
        <v>1496.46</v>
      </c>
      <c r="N1017" s="76" t="s">
        <v>3142</v>
      </c>
      <c r="O1017" s="72" t="s">
        <v>72</v>
      </c>
      <c r="P1017" s="72">
        <v>485970000</v>
      </c>
      <c r="Q1017" s="74">
        <v>7</v>
      </c>
      <c r="R1017" s="75">
        <v>44197</v>
      </c>
      <c r="S1017" s="77">
        <v>12</v>
      </c>
      <c r="T1017" s="78" t="s">
        <v>3084</v>
      </c>
      <c r="U1017" s="71">
        <v>7</v>
      </c>
      <c r="V1017" s="79">
        <v>7</v>
      </c>
      <c r="W1017" s="80" t="s">
        <v>3143</v>
      </c>
      <c r="X1017" s="81">
        <f t="shared" si="92"/>
        <v>1</v>
      </c>
      <c r="Y1017" s="175">
        <v>0</v>
      </c>
      <c r="Z1017" s="74">
        <v>3000000000</v>
      </c>
      <c r="AA1017" s="74">
        <v>485970000</v>
      </c>
      <c r="AB1017" s="74">
        <v>0</v>
      </c>
      <c r="AC1017" s="74">
        <v>0</v>
      </c>
      <c r="AD1017" s="74">
        <v>485970000</v>
      </c>
      <c r="AE1017" s="113">
        <v>485970000</v>
      </c>
      <c r="AF1017" s="81">
        <f t="shared" si="93"/>
        <v>1</v>
      </c>
      <c r="AG1017" s="175"/>
      <c r="AH1017" s="82"/>
      <c r="AI1017" s="82"/>
      <c r="AJ1017" s="82">
        <v>485970000</v>
      </c>
      <c r="AK1017" s="81">
        <f t="shared" si="94"/>
        <v>1</v>
      </c>
      <c r="AL1017" s="176"/>
      <c r="AM1017" s="84"/>
      <c r="AN1017" s="50"/>
    </row>
    <row r="1018" spans="1:40" s="48" customFormat="1" ht="12.75" customHeight="1" x14ac:dyDescent="0.3">
      <c r="A1018" s="73" t="s">
        <v>3085</v>
      </c>
      <c r="B1018" s="71" t="s">
        <v>3086</v>
      </c>
      <c r="C1018" s="72" t="s">
        <v>763</v>
      </c>
      <c r="D1018" s="72" t="s">
        <v>1067</v>
      </c>
      <c r="E1018" s="73" t="s">
        <v>3106</v>
      </c>
      <c r="F1018" s="73" t="s">
        <v>3138</v>
      </c>
      <c r="G1018" s="72" t="s">
        <v>3139</v>
      </c>
      <c r="H1018" s="72">
        <v>228</v>
      </c>
      <c r="I1018" s="72" t="s">
        <v>3140</v>
      </c>
      <c r="J1018" s="72" t="s">
        <v>3141</v>
      </c>
      <c r="K1018" s="72">
        <v>6000</v>
      </c>
      <c r="L1018" s="74">
        <v>1500</v>
      </c>
      <c r="M1018" s="75">
        <v>1496.46</v>
      </c>
      <c r="N1018" s="76" t="s">
        <v>3117</v>
      </c>
      <c r="O1018" s="72" t="s">
        <v>72</v>
      </c>
      <c r="P1018" s="72">
        <v>1848535</v>
      </c>
      <c r="Q1018" s="74">
        <v>1</v>
      </c>
      <c r="R1018" s="75">
        <v>44197</v>
      </c>
      <c r="S1018" s="77">
        <v>12</v>
      </c>
      <c r="T1018" s="78" t="s">
        <v>3084</v>
      </c>
      <c r="U1018" s="71">
        <v>1</v>
      </c>
      <c r="V1018" s="79">
        <v>1</v>
      </c>
      <c r="W1018" s="80" t="s">
        <v>3144</v>
      </c>
      <c r="X1018" s="81">
        <f t="shared" si="92"/>
        <v>1</v>
      </c>
      <c r="Y1018" s="175">
        <v>0</v>
      </c>
      <c r="Z1018" s="74">
        <v>3000000000</v>
      </c>
      <c r="AA1018" s="74">
        <v>1848535</v>
      </c>
      <c r="AB1018" s="74">
        <v>0</v>
      </c>
      <c r="AC1018" s="74">
        <v>0</v>
      </c>
      <c r="AD1018" s="74">
        <v>1848535</v>
      </c>
      <c r="AE1018" s="113">
        <v>1848535</v>
      </c>
      <c r="AF1018" s="81">
        <f t="shared" si="93"/>
        <v>1</v>
      </c>
      <c r="AG1018" s="175"/>
      <c r="AH1018" s="82"/>
      <c r="AI1018" s="82"/>
      <c r="AJ1018" s="82">
        <v>1848535</v>
      </c>
      <c r="AK1018" s="81">
        <f t="shared" si="94"/>
        <v>1</v>
      </c>
      <c r="AL1018" s="176"/>
      <c r="AM1018" s="84"/>
      <c r="AN1018" s="50"/>
    </row>
    <row r="1019" spans="1:40" s="48" customFormat="1" ht="12.75" customHeight="1" x14ac:dyDescent="0.3">
      <c r="A1019" s="73" t="s">
        <v>3085</v>
      </c>
      <c r="B1019" s="71" t="s">
        <v>3086</v>
      </c>
      <c r="C1019" s="72" t="s">
        <v>763</v>
      </c>
      <c r="D1019" s="72" t="s">
        <v>1067</v>
      </c>
      <c r="E1019" s="73" t="s">
        <v>3106</v>
      </c>
      <c r="F1019" s="73" t="s">
        <v>3138</v>
      </c>
      <c r="G1019" s="72" t="s">
        <v>3139</v>
      </c>
      <c r="H1019" s="72">
        <v>228</v>
      </c>
      <c r="I1019" s="72" t="s">
        <v>3140</v>
      </c>
      <c r="J1019" s="72" t="s">
        <v>3141</v>
      </c>
      <c r="K1019" s="72">
        <v>6000</v>
      </c>
      <c r="L1019" s="74">
        <v>1500</v>
      </c>
      <c r="M1019" s="75">
        <v>1496.46</v>
      </c>
      <c r="N1019" s="76" t="s">
        <v>3145</v>
      </c>
      <c r="O1019" s="72" t="s">
        <v>1898</v>
      </c>
      <c r="P1019" s="72">
        <v>2002468965</v>
      </c>
      <c r="Q1019" s="74">
        <v>1500</v>
      </c>
      <c r="R1019" s="75">
        <v>44197</v>
      </c>
      <c r="S1019" s="77">
        <v>12</v>
      </c>
      <c r="T1019" s="78" t="s">
        <v>3084</v>
      </c>
      <c r="U1019" s="71">
        <v>1500</v>
      </c>
      <c r="V1019" s="79">
        <v>1496.46</v>
      </c>
      <c r="W1019" s="80" t="s">
        <v>3146</v>
      </c>
      <c r="X1019" s="81">
        <f t="shared" si="92"/>
        <v>0.99763999999999997</v>
      </c>
      <c r="Y1019" s="175">
        <v>0</v>
      </c>
      <c r="Z1019" s="74">
        <v>3000000000</v>
      </c>
      <c r="AA1019" s="74">
        <v>2002468965</v>
      </c>
      <c r="AB1019" s="74">
        <v>0</v>
      </c>
      <c r="AC1019" s="74">
        <v>0</v>
      </c>
      <c r="AD1019" s="74">
        <v>2002468965</v>
      </c>
      <c r="AE1019" s="113">
        <v>2002468960</v>
      </c>
      <c r="AF1019" s="81">
        <f t="shared" si="93"/>
        <v>0.99999999750308244</v>
      </c>
      <c r="AG1019" s="175"/>
      <c r="AH1019" s="82"/>
      <c r="AI1019" s="82"/>
      <c r="AJ1019" s="82">
        <v>2002468960</v>
      </c>
      <c r="AK1019" s="81">
        <f t="shared" si="94"/>
        <v>0.99999999750308244</v>
      </c>
      <c r="AL1019" s="176"/>
      <c r="AM1019" s="84"/>
      <c r="AN1019" s="50"/>
    </row>
    <row r="1020" spans="1:40" s="48" customFormat="1" ht="12.75" customHeight="1" x14ac:dyDescent="0.3">
      <c r="A1020" s="73" t="s">
        <v>3085</v>
      </c>
      <c r="B1020" s="71" t="s">
        <v>3086</v>
      </c>
      <c r="C1020" s="72" t="s">
        <v>763</v>
      </c>
      <c r="D1020" s="72" t="s">
        <v>1067</v>
      </c>
      <c r="E1020" s="73" t="s">
        <v>3106</v>
      </c>
      <c r="F1020" s="73" t="s">
        <v>3138</v>
      </c>
      <c r="G1020" s="72" t="s">
        <v>3139</v>
      </c>
      <c r="H1020" s="72">
        <v>228</v>
      </c>
      <c r="I1020" s="72" t="s">
        <v>3140</v>
      </c>
      <c r="J1020" s="72" t="s">
        <v>3141</v>
      </c>
      <c r="K1020" s="72">
        <v>6000</v>
      </c>
      <c r="L1020" s="74">
        <v>1500</v>
      </c>
      <c r="M1020" s="75">
        <v>1496.46</v>
      </c>
      <c r="N1020" s="76" t="s">
        <v>854</v>
      </c>
      <c r="O1020" s="72" t="s">
        <v>72</v>
      </c>
      <c r="P1020" s="72">
        <v>509712500</v>
      </c>
      <c r="Q1020" s="74">
        <v>1</v>
      </c>
      <c r="R1020" s="75">
        <v>44197</v>
      </c>
      <c r="S1020" s="77">
        <v>12</v>
      </c>
      <c r="T1020" s="78" t="s">
        <v>3084</v>
      </c>
      <c r="U1020" s="71">
        <v>1</v>
      </c>
      <c r="V1020" s="79">
        <v>1</v>
      </c>
      <c r="W1020" s="80" t="s">
        <v>3147</v>
      </c>
      <c r="X1020" s="81">
        <f t="shared" si="92"/>
        <v>1</v>
      </c>
      <c r="Y1020" s="175">
        <v>0</v>
      </c>
      <c r="Z1020" s="74">
        <v>3000000000</v>
      </c>
      <c r="AA1020" s="74">
        <v>509712500</v>
      </c>
      <c r="AB1020" s="74">
        <v>0</v>
      </c>
      <c r="AC1020" s="74">
        <v>0</v>
      </c>
      <c r="AD1020" s="74">
        <v>509712500</v>
      </c>
      <c r="AE1020" s="113">
        <v>223976940</v>
      </c>
      <c r="AF1020" s="81">
        <f t="shared" si="93"/>
        <v>0.43941818181818182</v>
      </c>
      <c r="AG1020" s="175"/>
      <c r="AH1020" s="82"/>
      <c r="AI1020" s="82"/>
      <c r="AJ1020" s="82">
        <v>223976940</v>
      </c>
      <c r="AK1020" s="81">
        <f t="shared" si="94"/>
        <v>0.43941818181818182</v>
      </c>
      <c r="AL1020" s="176"/>
      <c r="AM1020" s="84"/>
      <c r="AN1020" s="50"/>
    </row>
    <row r="1021" spans="1:40" s="48" customFormat="1" ht="12.75" customHeight="1" x14ac:dyDescent="0.3">
      <c r="A1021" s="73" t="s">
        <v>3085</v>
      </c>
      <c r="B1021" s="71" t="s">
        <v>3086</v>
      </c>
      <c r="C1021" s="72" t="s">
        <v>763</v>
      </c>
      <c r="D1021" s="72" t="s">
        <v>1067</v>
      </c>
      <c r="E1021" s="73" t="s">
        <v>3106</v>
      </c>
      <c r="F1021" s="73" t="s">
        <v>3138</v>
      </c>
      <c r="G1021" s="72" t="s">
        <v>3139</v>
      </c>
      <c r="H1021" s="72">
        <v>229</v>
      </c>
      <c r="I1021" s="72" t="s">
        <v>3148</v>
      </c>
      <c r="J1021" s="72" t="s">
        <v>3141</v>
      </c>
      <c r="K1021" s="72">
        <v>10000</v>
      </c>
      <c r="L1021" s="74">
        <v>5305</v>
      </c>
      <c r="M1021" s="75">
        <v>5303.34</v>
      </c>
      <c r="N1021" s="76" t="s">
        <v>3149</v>
      </c>
      <c r="O1021" s="72" t="s">
        <v>3150</v>
      </c>
      <c r="P1021" s="72">
        <v>44454532272</v>
      </c>
      <c r="Q1021" s="74">
        <v>5305</v>
      </c>
      <c r="R1021" s="75">
        <v>44197</v>
      </c>
      <c r="S1021" s="77">
        <v>12</v>
      </c>
      <c r="T1021" s="78" t="s">
        <v>3084</v>
      </c>
      <c r="U1021" s="71">
        <v>5305</v>
      </c>
      <c r="V1021" s="79">
        <v>5303.34</v>
      </c>
      <c r="W1021" s="80" t="s">
        <v>3151</v>
      </c>
      <c r="X1021" s="81">
        <f t="shared" si="92"/>
        <v>0.99968708765315739</v>
      </c>
      <c r="Y1021" s="175">
        <v>0</v>
      </c>
      <c r="Z1021" s="74">
        <v>46539013449</v>
      </c>
      <c r="AA1021" s="74">
        <v>44454532272</v>
      </c>
      <c r="AB1021" s="74">
        <v>0</v>
      </c>
      <c r="AC1021" s="74">
        <v>0</v>
      </c>
      <c r="AD1021" s="74">
        <v>44454532272</v>
      </c>
      <c r="AE1021" s="113">
        <v>32829921616</v>
      </c>
      <c r="AF1021" s="81">
        <f t="shared" si="93"/>
        <v>0.73850561322131281</v>
      </c>
      <c r="AG1021" s="175"/>
      <c r="AH1021" s="82"/>
      <c r="AI1021" s="82"/>
      <c r="AJ1021" s="82">
        <v>32829921616</v>
      </c>
      <c r="AK1021" s="81">
        <f t="shared" si="94"/>
        <v>0.73850561322131281</v>
      </c>
      <c r="AL1021" s="176"/>
      <c r="AM1021" s="84"/>
      <c r="AN1021" s="50"/>
    </row>
    <row r="1022" spans="1:40" s="48" customFormat="1" ht="12.75" customHeight="1" x14ac:dyDescent="0.3">
      <c r="A1022" s="73" t="s">
        <v>3085</v>
      </c>
      <c r="B1022" s="71" t="s">
        <v>3086</v>
      </c>
      <c r="C1022" s="72" t="s">
        <v>763</v>
      </c>
      <c r="D1022" s="72" t="s">
        <v>1067</v>
      </c>
      <c r="E1022" s="73" t="s">
        <v>3106</v>
      </c>
      <c r="F1022" s="73" t="s">
        <v>3138</v>
      </c>
      <c r="G1022" s="72" t="s">
        <v>3139</v>
      </c>
      <c r="H1022" s="72">
        <v>229</v>
      </c>
      <c r="I1022" s="72" t="s">
        <v>3148</v>
      </c>
      <c r="J1022" s="72" t="s">
        <v>3141</v>
      </c>
      <c r="K1022" s="72">
        <v>10000</v>
      </c>
      <c r="L1022" s="74">
        <v>5305</v>
      </c>
      <c r="M1022" s="75">
        <v>5303.34</v>
      </c>
      <c r="N1022" s="76" t="s">
        <v>856</v>
      </c>
      <c r="O1022" s="72" t="s">
        <v>72</v>
      </c>
      <c r="P1022" s="72">
        <v>2084481175</v>
      </c>
      <c r="Q1022" s="74">
        <v>1</v>
      </c>
      <c r="R1022" s="75">
        <v>44197</v>
      </c>
      <c r="S1022" s="77">
        <v>12</v>
      </c>
      <c r="T1022" s="78" t="s">
        <v>3084</v>
      </c>
      <c r="U1022" s="71">
        <v>1</v>
      </c>
      <c r="V1022" s="79">
        <v>1</v>
      </c>
      <c r="W1022" s="80" t="s">
        <v>3152</v>
      </c>
      <c r="X1022" s="81">
        <f t="shared" si="92"/>
        <v>1</v>
      </c>
      <c r="Y1022" s="175">
        <v>0</v>
      </c>
      <c r="Z1022" s="74">
        <v>46539013449</v>
      </c>
      <c r="AA1022" s="74">
        <v>2084481175</v>
      </c>
      <c r="AB1022" s="74">
        <v>0</v>
      </c>
      <c r="AC1022" s="74">
        <v>0</v>
      </c>
      <c r="AD1022" s="74">
        <v>2084481175</v>
      </c>
      <c r="AE1022" s="113">
        <v>1555554564</v>
      </c>
      <c r="AF1022" s="81">
        <f t="shared" si="93"/>
        <v>0.74625503106306534</v>
      </c>
      <c r="AG1022" s="175"/>
      <c r="AH1022" s="82"/>
      <c r="AI1022" s="82"/>
      <c r="AJ1022" s="82">
        <v>1555554564</v>
      </c>
      <c r="AK1022" s="81">
        <f t="shared" si="94"/>
        <v>0.74625503106306534</v>
      </c>
      <c r="AL1022" s="176"/>
      <c r="AM1022" s="84"/>
      <c r="AN1022" s="50"/>
    </row>
    <row r="1023" spans="1:40" s="48" customFormat="1" ht="12.75" customHeight="1" x14ac:dyDescent="0.3">
      <c r="A1023" s="73" t="s">
        <v>3085</v>
      </c>
      <c r="B1023" s="71" t="s">
        <v>3086</v>
      </c>
      <c r="C1023" s="72" t="s">
        <v>763</v>
      </c>
      <c r="D1023" s="72" t="s">
        <v>1067</v>
      </c>
      <c r="E1023" s="73" t="s">
        <v>3106</v>
      </c>
      <c r="F1023" s="73" t="s">
        <v>3138</v>
      </c>
      <c r="G1023" s="72" t="s">
        <v>3153</v>
      </c>
      <c r="H1023" s="72">
        <v>229</v>
      </c>
      <c r="I1023" s="72" t="s">
        <v>3148</v>
      </c>
      <c r="J1023" s="72" t="s">
        <v>3141</v>
      </c>
      <c r="K1023" s="72">
        <v>10000</v>
      </c>
      <c r="L1023" s="74">
        <v>5305</v>
      </c>
      <c r="M1023" s="75">
        <v>5303.34</v>
      </c>
      <c r="N1023" s="76" t="s">
        <v>3149</v>
      </c>
      <c r="O1023" s="72" t="s">
        <v>3150</v>
      </c>
      <c r="P1023" s="72">
        <v>15078000000</v>
      </c>
      <c r="Q1023" s="74">
        <v>5305</v>
      </c>
      <c r="R1023" s="75">
        <v>44197</v>
      </c>
      <c r="S1023" s="77">
        <v>12</v>
      </c>
      <c r="T1023" s="78" t="s">
        <v>3084</v>
      </c>
      <c r="U1023" s="71">
        <v>5305</v>
      </c>
      <c r="V1023" s="79">
        <v>5303.34</v>
      </c>
      <c r="W1023" s="80" t="s">
        <v>3154</v>
      </c>
      <c r="X1023" s="81">
        <f t="shared" si="92"/>
        <v>0.99968708765315739</v>
      </c>
      <c r="Y1023" s="175">
        <v>0</v>
      </c>
      <c r="Z1023" s="74">
        <v>15078000000</v>
      </c>
      <c r="AA1023" s="74">
        <v>15078000000</v>
      </c>
      <c r="AB1023" s="74">
        <v>0</v>
      </c>
      <c r="AC1023" s="74">
        <v>0</v>
      </c>
      <c r="AD1023" s="74">
        <v>15078000000</v>
      </c>
      <c r="AE1023" s="113">
        <v>7553137200</v>
      </c>
      <c r="AF1023" s="81">
        <f t="shared" si="93"/>
        <v>0.50093760445682456</v>
      </c>
      <c r="AG1023" s="175"/>
      <c r="AH1023" s="82"/>
      <c r="AI1023" s="82"/>
      <c r="AJ1023" s="82">
        <v>7553137200</v>
      </c>
      <c r="AK1023" s="81">
        <f t="shared" si="94"/>
        <v>0.50093760445682456</v>
      </c>
      <c r="AL1023" s="176"/>
      <c r="AM1023" s="84"/>
      <c r="AN1023" s="50"/>
    </row>
    <row r="1024" spans="1:40" s="48" customFormat="1" ht="12.75" customHeight="1" x14ac:dyDescent="0.3">
      <c r="A1024" s="73" t="s">
        <v>3085</v>
      </c>
      <c r="B1024" s="71" t="s">
        <v>3086</v>
      </c>
      <c r="C1024" s="72" t="s">
        <v>763</v>
      </c>
      <c r="D1024" s="72" t="s">
        <v>1067</v>
      </c>
      <c r="E1024" s="73" t="s">
        <v>1111</v>
      </c>
      <c r="F1024" s="73" t="s">
        <v>3155</v>
      </c>
      <c r="G1024" s="72" t="s">
        <v>3156</v>
      </c>
      <c r="H1024" s="72">
        <v>230</v>
      </c>
      <c r="I1024" s="72" t="s">
        <v>3157</v>
      </c>
      <c r="J1024" s="72" t="s">
        <v>3158</v>
      </c>
      <c r="K1024" s="72">
        <v>220</v>
      </c>
      <c r="L1024" s="74">
        <v>55</v>
      </c>
      <c r="M1024" s="75">
        <v>55</v>
      </c>
      <c r="N1024" s="76" t="s">
        <v>3121</v>
      </c>
      <c r="O1024" s="72" t="s">
        <v>72</v>
      </c>
      <c r="P1024" s="72">
        <v>30603293</v>
      </c>
      <c r="Q1024" s="74">
        <v>2</v>
      </c>
      <c r="R1024" s="75">
        <v>44197</v>
      </c>
      <c r="S1024" s="77">
        <v>12</v>
      </c>
      <c r="T1024" s="78" t="s">
        <v>3084</v>
      </c>
      <c r="U1024" s="71">
        <v>2</v>
      </c>
      <c r="V1024" s="79">
        <v>2</v>
      </c>
      <c r="W1024" s="80" t="s">
        <v>3159</v>
      </c>
      <c r="X1024" s="81">
        <f t="shared" si="92"/>
        <v>1</v>
      </c>
      <c r="Y1024" s="175">
        <v>0</v>
      </c>
      <c r="Z1024" s="74">
        <v>5656000000</v>
      </c>
      <c r="AA1024" s="74">
        <v>30603293</v>
      </c>
      <c r="AB1024" s="74">
        <v>0</v>
      </c>
      <c r="AC1024" s="74">
        <v>0</v>
      </c>
      <c r="AD1024" s="74">
        <v>30603293</v>
      </c>
      <c r="AE1024" s="113">
        <v>9019158</v>
      </c>
      <c r="AF1024" s="81">
        <f t="shared" si="93"/>
        <v>0.29471201024020521</v>
      </c>
      <c r="AG1024" s="175"/>
      <c r="AH1024" s="82"/>
      <c r="AI1024" s="82"/>
      <c r="AJ1024" s="82">
        <v>9019158</v>
      </c>
      <c r="AK1024" s="81">
        <f t="shared" si="94"/>
        <v>0.29471201024020521</v>
      </c>
      <c r="AL1024" s="176"/>
      <c r="AM1024" s="84"/>
      <c r="AN1024" s="50"/>
    </row>
    <row r="1025" spans="1:40" s="48" customFormat="1" ht="12.75" customHeight="1" x14ac:dyDescent="0.3">
      <c r="A1025" s="73" t="s">
        <v>3085</v>
      </c>
      <c r="B1025" s="71" t="s">
        <v>3086</v>
      </c>
      <c r="C1025" s="72" t="s">
        <v>763</v>
      </c>
      <c r="D1025" s="72" t="s">
        <v>1067</v>
      </c>
      <c r="E1025" s="73" t="s">
        <v>1111</v>
      </c>
      <c r="F1025" s="73" t="s">
        <v>3155</v>
      </c>
      <c r="G1025" s="72" t="s">
        <v>3156</v>
      </c>
      <c r="H1025" s="72">
        <v>230</v>
      </c>
      <c r="I1025" s="72" t="s">
        <v>3157</v>
      </c>
      <c r="J1025" s="72" t="s">
        <v>3158</v>
      </c>
      <c r="K1025" s="72">
        <v>220</v>
      </c>
      <c r="L1025" s="74">
        <v>55</v>
      </c>
      <c r="M1025" s="75">
        <v>55</v>
      </c>
      <c r="N1025" s="76" t="s">
        <v>857</v>
      </c>
      <c r="O1025" s="72" t="s">
        <v>72</v>
      </c>
      <c r="P1025" s="72">
        <v>4792984966</v>
      </c>
      <c r="Q1025" s="74">
        <v>55</v>
      </c>
      <c r="R1025" s="75">
        <v>44197</v>
      </c>
      <c r="S1025" s="77">
        <v>12</v>
      </c>
      <c r="T1025" s="78" t="s">
        <v>3084</v>
      </c>
      <c r="U1025" s="71">
        <v>55</v>
      </c>
      <c r="V1025" s="79">
        <v>55</v>
      </c>
      <c r="W1025" s="80" t="s">
        <v>3160</v>
      </c>
      <c r="X1025" s="81">
        <f t="shared" si="92"/>
        <v>1</v>
      </c>
      <c r="Y1025" s="175">
        <v>0</v>
      </c>
      <c r="Z1025" s="74">
        <v>5656000000</v>
      </c>
      <c r="AA1025" s="74">
        <v>4792984966</v>
      </c>
      <c r="AB1025" s="74">
        <v>0</v>
      </c>
      <c r="AC1025" s="74">
        <v>0</v>
      </c>
      <c r="AD1025" s="74">
        <v>4792984966</v>
      </c>
      <c r="AE1025" s="113">
        <v>4432044203</v>
      </c>
      <c r="AF1025" s="81">
        <f t="shared" si="93"/>
        <v>0.9246939505213545</v>
      </c>
      <c r="AG1025" s="175"/>
      <c r="AH1025" s="82"/>
      <c r="AI1025" s="82"/>
      <c r="AJ1025" s="82">
        <v>4432044203</v>
      </c>
      <c r="AK1025" s="81">
        <f t="shared" si="94"/>
        <v>0.9246939505213545</v>
      </c>
      <c r="AL1025" s="176"/>
      <c r="AM1025" s="84"/>
      <c r="AN1025" s="50"/>
    </row>
    <row r="1026" spans="1:40" s="48" customFormat="1" ht="12.75" customHeight="1" x14ac:dyDescent="0.3">
      <c r="A1026" s="73" t="s">
        <v>3085</v>
      </c>
      <c r="B1026" s="71" t="s">
        <v>3086</v>
      </c>
      <c r="C1026" s="72" t="s">
        <v>763</v>
      </c>
      <c r="D1026" s="72" t="s">
        <v>1067</v>
      </c>
      <c r="E1026" s="73" t="s">
        <v>1111</v>
      </c>
      <c r="F1026" s="73" t="s">
        <v>3155</v>
      </c>
      <c r="G1026" s="72" t="s">
        <v>3156</v>
      </c>
      <c r="H1026" s="72">
        <v>230</v>
      </c>
      <c r="I1026" s="72" t="s">
        <v>3157</v>
      </c>
      <c r="J1026" s="72" t="s">
        <v>3158</v>
      </c>
      <c r="K1026" s="72">
        <v>220</v>
      </c>
      <c r="L1026" s="74">
        <v>55</v>
      </c>
      <c r="M1026" s="75">
        <v>55</v>
      </c>
      <c r="N1026" s="76" t="s">
        <v>854</v>
      </c>
      <c r="O1026" s="72" t="s">
        <v>72</v>
      </c>
      <c r="P1026" s="72">
        <v>832411741</v>
      </c>
      <c r="Q1026" s="74">
        <v>2</v>
      </c>
      <c r="R1026" s="75">
        <v>44197</v>
      </c>
      <c r="S1026" s="77">
        <v>12</v>
      </c>
      <c r="T1026" s="78" t="s">
        <v>3084</v>
      </c>
      <c r="U1026" s="71">
        <v>2</v>
      </c>
      <c r="V1026" s="79">
        <v>2</v>
      </c>
      <c r="W1026" s="80" t="s">
        <v>3161</v>
      </c>
      <c r="X1026" s="81">
        <f t="shared" si="92"/>
        <v>1</v>
      </c>
      <c r="Y1026" s="175">
        <v>0</v>
      </c>
      <c r="Z1026" s="74">
        <v>5656000000</v>
      </c>
      <c r="AA1026" s="74">
        <v>832411741</v>
      </c>
      <c r="AB1026" s="74">
        <v>0</v>
      </c>
      <c r="AC1026" s="74">
        <v>0</v>
      </c>
      <c r="AD1026" s="74">
        <v>832411741</v>
      </c>
      <c r="AE1026" s="113">
        <v>638792196</v>
      </c>
      <c r="AF1026" s="81">
        <f t="shared" si="93"/>
        <v>0.76739931038526765</v>
      </c>
      <c r="AG1026" s="175"/>
      <c r="AH1026" s="82"/>
      <c r="AI1026" s="82"/>
      <c r="AJ1026" s="82">
        <v>638792196</v>
      </c>
      <c r="AK1026" s="81">
        <f t="shared" si="94"/>
        <v>0.76739931038526765</v>
      </c>
      <c r="AL1026" s="176"/>
      <c r="AM1026" s="84"/>
      <c r="AN1026" s="50"/>
    </row>
    <row r="1027" spans="1:40" s="48" customFormat="1" ht="12.75" customHeight="1" x14ac:dyDescent="0.3">
      <c r="A1027" s="73" t="s">
        <v>3085</v>
      </c>
      <c r="B1027" s="71" t="s">
        <v>3086</v>
      </c>
      <c r="C1027" s="72" t="s">
        <v>763</v>
      </c>
      <c r="D1027" s="72" t="s">
        <v>1067</v>
      </c>
      <c r="E1027" s="73" t="s">
        <v>1068</v>
      </c>
      <c r="F1027" s="73" t="s">
        <v>3162</v>
      </c>
      <c r="G1027" s="72" t="s">
        <v>3163</v>
      </c>
      <c r="H1027" s="72">
        <v>231</v>
      </c>
      <c r="I1027" s="72" t="s">
        <v>3164</v>
      </c>
      <c r="J1027" s="72" t="s">
        <v>3165</v>
      </c>
      <c r="K1027" s="72">
        <v>100</v>
      </c>
      <c r="L1027" s="74">
        <v>100</v>
      </c>
      <c r="M1027" s="75">
        <v>100</v>
      </c>
      <c r="N1027" s="76" t="s">
        <v>596</v>
      </c>
      <c r="O1027" s="72" t="s">
        <v>3166</v>
      </c>
      <c r="P1027" s="72">
        <v>14343834873</v>
      </c>
      <c r="Q1027" s="74">
        <v>100</v>
      </c>
      <c r="R1027" s="75">
        <v>44197</v>
      </c>
      <c r="S1027" s="77">
        <v>12</v>
      </c>
      <c r="T1027" s="78" t="s">
        <v>3084</v>
      </c>
      <c r="U1027" s="71">
        <v>100</v>
      </c>
      <c r="V1027" s="79">
        <v>100</v>
      </c>
      <c r="W1027" s="80" t="s">
        <v>3167</v>
      </c>
      <c r="X1027" s="81">
        <f t="shared" si="92"/>
        <v>1</v>
      </c>
      <c r="Y1027" s="175">
        <v>0</v>
      </c>
      <c r="Z1027" s="74">
        <v>15450000000</v>
      </c>
      <c r="AA1027" s="74">
        <v>14343834873</v>
      </c>
      <c r="AB1027" s="74">
        <v>0</v>
      </c>
      <c r="AC1027" s="74">
        <v>0</v>
      </c>
      <c r="AD1027" s="74">
        <v>14343834873</v>
      </c>
      <c r="AE1027" s="113">
        <v>11098831768</v>
      </c>
      <c r="AF1027" s="81">
        <f t="shared" si="93"/>
        <v>0.77377018532831798</v>
      </c>
      <c r="AG1027" s="175"/>
      <c r="AH1027" s="82"/>
      <c r="AI1027" s="82"/>
      <c r="AJ1027" s="82">
        <v>11098831768</v>
      </c>
      <c r="AK1027" s="81">
        <f t="shared" si="94"/>
        <v>0.77377018532831798</v>
      </c>
      <c r="AL1027" s="176"/>
      <c r="AM1027" s="84"/>
      <c r="AN1027" s="50"/>
    </row>
    <row r="1028" spans="1:40" s="48" customFormat="1" ht="12.75" customHeight="1" x14ac:dyDescent="0.3">
      <c r="A1028" s="73" t="s">
        <v>3085</v>
      </c>
      <c r="B1028" s="71" t="s">
        <v>3086</v>
      </c>
      <c r="C1028" s="72" t="s">
        <v>763</v>
      </c>
      <c r="D1028" s="72" t="s">
        <v>1067</v>
      </c>
      <c r="E1028" s="73" t="s">
        <v>1068</v>
      </c>
      <c r="F1028" s="73" t="s">
        <v>3162</v>
      </c>
      <c r="G1028" s="72" t="s">
        <v>3163</v>
      </c>
      <c r="H1028" s="72">
        <v>231</v>
      </c>
      <c r="I1028" s="72" t="s">
        <v>3164</v>
      </c>
      <c r="J1028" s="72" t="s">
        <v>3165</v>
      </c>
      <c r="K1028" s="72">
        <v>100</v>
      </c>
      <c r="L1028" s="74">
        <v>100</v>
      </c>
      <c r="M1028" s="75">
        <v>100</v>
      </c>
      <c r="N1028" s="76" t="s">
        <v>3168</v>
      </c>
      <c r="O1028" s="72" t="s">
        <v>72</v>
      </c>
      <c r="P1028" s="72">
        <v>1106165127</v>
      </c>
      <c r="Q1028" s="74">
        <v>1</v>
      </c>
      <c r="R1028" s="75">
        <v>44197</v>
      </c>
      <c r="S1028" s="77">
        <v>12</v>
      </c>
      <c r="T1028" s="78" t="s">
        <v>3084</v>
      </c>
      <c r="U1028" s="71">
        <v>1</v>
      </c>
      <c r="V1028" s="79">
        <v>1</v>
      </c>
      <c r="W1028" s="80" t="s">
        <v>3169</v>
      </c>
      <c r="X1028" s="81">
        <f t="shared" si="92"/>
        <v>1</v>
      </c>
      <c r="Y1028" s="175">
        <v>0</v>
      </c>
      <c r="Z1028" s="74">
        <v>15450000000</v>
      </c>
      <c r="AA1028" s="74">
        <v>1106165127</v>
      </c>
      <c r="AB1028" s="74">
        <v>0</v>
      </c>
      <c r="AC1028" s="74">
        <v>0</v>
      </c>
      <c r="AD1028" s="74">
        <v>1106165127</v>
      </c>
      <c r="AE1028" s="113">
        <v>721767176</v>
      </c>
      <c r="AF1028" s="81">
        <f t="shared" si="93"/>
        <v>0.65249496515722283</v>
      </c>
      <c r="AG1028" s="175"/>
      <c r="AH1028" s="82"/>
      <c r="AI1028" s="82"/>
      <c r="AJ1028" s="82">
        <v>721767176</v>
      </c>
      <c r="AK1028" s="81">
        <f t="shared" si="94"/>
        <v>0.65249496515722283</v>
      </c>
      <c r="AL1028" s="176"/>
      <c r="AM1028" s="84"/>
      <c r="AN1028" s="50"/>
    </row>
    <row r="1029" spans="1:40" s="48" customFormat="1" ht="12.75" customHeight="1" x14ac:dyDescent="0.3">
      <c r="A1029" s="73" t="s">
        <v>3085</v>
      </c>
      <c r="B1029" s="71" t="s">
        <v>3086</v>
      </c>
      <c r="C1029" s="72" t="s">
        <v>763</v>
      </c>
      <c r="D1029" s="72" t="s">
        <v>1067</v>
      </c>
      <c r="E1029" s="73" t="s">
        <v>3106</v>
      </c>
      <c r="F1029" s="73" t="s">
        <v>3170</v>
      </c>
      <c r="G1029" s="72" t="s">
        <v>3171</v>
      </c>
      <c r="H1029" s="72">
        <v>232</v>
      </c>
      <c r="I1029" s="72" t="s">
        <v>3172</v>
      </c>
      <c r="J1029" s="72" t="s">
        <v>3173</v>
      </c>
      <c r="K1029" s="72">
        <v>80000</v>
      </c>
      <c r="L1029" s="74">
        <v>24000</v>
      </c>
      <c r="M1029" s="75">
        <v>23999.53</v>
      </c>
      <c r="N1029" s="76" t="s">
        <v>596</v>
      </c>
      <c r="O1029" s="72" t="s">
        <v>3174</v>
      </c>
      <c r="P1029" s="72">
        <v>8038359513</v>
      </c>
      <c r="Q1029" s="74">
        <v>24000</v>
      </c>
      <c r="R1029" s="75">
        <v>44197</v>
      </c>
      <c r="S1029" s="77">
        <v>12</v>
      </c>
      <c r="T1029" s="78" t="s">
        <v>3084</v>
      </c>
      <c r="U1029" s="71">
        <v>24000</v>
      </c>
      <c r="V1029" s="79">
        <v>23999.53</v>
      </c>
      <c r="W1029" s="80" t="s">
        <v>3175</v>
      </c>
      <c r="X1029" s="81">
        <f t="shared" si="92"/>
        <v>0.99998041666666659</v>
      </c>
      <c r="Y1029" s="175">
        <v>0</v>
      </c>
      <c r="Z1029" s="74">
        <v>8038359513</v>
      </c>
      <c r="AA1029" s="74">
        <v>8038359513</v>
      </c>
      <c r="AB1029" s="74">
        <v>0</v>
      </c>
      <c r="AC1029" s="74">
        <v>0</v>
      </c>
      <c r="AD1029" s="74">
        <v>8038359513</v>
      </c>
      <c r="AE1029" s="113">
        <v>8003342988</v>
      </c>
      <c r="AF1029" s="81">
        <f t="shared" si="93"/>
        <v>0.99564382198340717</v>
      </c>
      <c r="AG1029" s="175"/>
      <c r="AH1029" s="82"/>
      <c r="AI1029" s="82"/>
      <c r="AJ1029" s="82">
        <v>8003342988</v>
      </c>
      <c r="AK1029" s="81">
        <f t="shared" si="94"/>
        <v>0.99564382198340717</v>
      </c>
      <c r="AL1029" s="176"/>
      <c r="AM1029" s="84"/>
      <c r="AN1029" s="50"/>
    </row>
    <row r="1030" spans="1:40" s="48" customFormat="1" ht="12.75" customHeight="1" x14ac:dyDescent="0.3">
      <c r="A1030" s="73" t="s">
        <v>3085</v>
      </c>
      <c r="B1030" s="71" t="s">
        <v>3086</v>
      </c>
      <c r="C1030" s="72" t="s">
        <v>763</v>
      </c>
      <c r="D1030" s="72" t="s">
        <v>1067</v>
      </c>
      <c r="E1030" s="73" t="s">
        <v>3106</v>
      </c>
      <c r="F1030" s="73" t="s">
        <v>3114</v>
      </c>
      <c r="G1030" s="72" t="s">
        <v>3176</v>
      </c>
      <c r="H1030" s="72">
        <v>233</v>
      </c>
      <c r="I1030" s="72" t="s">
        <v>3177</v>
      </c>
      <c r="J1030" s="72" t="s">
        <v>3173</v>
      </c>
      <c r="K1030" s="72">
        <v>1050000</v>
      </c>
      <c r="L1030" s="74">
        <v>200004</v>
      </c>
      <c r="M1030" s="75">
        <v>200003.72</v>
      </c>
      <c r="N1030" s="76" t="s">
        <v>596</v>
      </c>
      <c r="O1030" s="72" t="s">
        <v>1793</v>
      </c>
      <c r="P1030" s="72">
        <v>48781111454</v>
      </c>
      <c r="Q1030" s="74">
        <v>200004</v>
      </c>
      <c r="R1030" s="75">
        <v>44197</v>
      </c>
      <c r="S1030" s="77">
        <v>12</v>
      </c>
      <c r="T1030" s="78" t="s">
        <v>3084</v>
      </c>
      <c r="U1030" s="71">
        <v>200004</v>
      </c>
      <c r="V1030" s="79">
        <v>200003.72</v>
      </c>
      <c r="W1030" s="80" t="s">
        <v>3178</v>
      </c>
      <c r="X1030" s="81">
        <f t="shared" si="92"/>
        <v>0.99999860002799945</v>
      </c>
      <c r="Y1030" s="175">
        <v>0</v>
      </c>
      <c r="Z1030" s="74">
        <v>48781111454</v>
      </c>
      <c r="AA1030" s="74">
        <v>48781111454</v>
      </c>
      <c r="AB1030" s="74">
        <v>0</v>
      </c>
      <c r="AC1030" s="74">
        <v>0</v>
      </c>
      <c r="AD1030" s="74">
        <v>48781111454</v>
      </c>
      <c r="AE1030" s="113">
        <v>48674536024</v>
      </c>
      <c r="AF1030" s="81">
        <f t="shared" si="93"/>
        <v>0.99781523161684216</v>
      </c>
      <c r="AG1030" s="175"/>
      <c r="AH1030" s="82"/>
      <c r="AI1030" s="82"/>
      <c r="AJ1030" s="82">
        <v>48674536024</v>
      </c>
      <c r="AK1030" s="81">
        <f t="shared" si="94"/>
        <v>0.99781523161684216</v>
      </c>
      <c r="AL1030" s="176"/>
      <c r="AM1030" s="84"/>
      <c r="AN1030" s="50"/>
    </row>
    <row r="1031" spans="1:40" ht="12.75" customHeight="1" x14ac:dyDescent="0.3">
      <c r="A1031" s="71" t="s">
        <v>3179</v>
      </c>
      <c r="B1031" s="72" t="s">
        <v>3180</v>
      </c>
      <c r="C1031" s="72" t="s">
        <v>67</v>
      </c>
      <c r="D1031" s="73" t="str">
        <f t="shared" ref="D1031:D1036" si="95">MID(G1031,1,2)</f>
        <v>04</v>
      </c>
      <c r="E1031" s="73" t="str">
        <f t="shared" ref="E1031:E1036" si="96">MID(G1031,1,4)</f>
        <v>0406</v>
      </c>
      <c r="F1031" s="72" t="s">
        <v>3181</v>
      </c>
      <c r="G1031" s="72" t="s">
        <v>3182</v>
      </c>
      <c r="H1031" s="72">
        <v>452</v>
      </c>
      <c r="I1031" s="72" t="s">
        <v>3183</v>
      </c>
      <c r="J1031" s="72"/>
      <c r="K1031" s="74">
        <v>25</v>
      </c>
      <c r="L1031" s="75">
        <v>2</v>
      </c>
      <c r="M1031" s="76">
        <v>1</v>
      </c>
      <c r="N1031" s="72" t="s">
        <v>3184</v>
      </c>
      <c r="O1031" s="72" t="s">
        <v>72</v>
      </c>
      <c r="P1031" s="74">
        <v>590406388</v>
      </c>
      <c r="Q1031" s="75">
        <v>2</v>
      </c>
      <c r="R1031" s="77">
        <v>44501</v>
      </c>
      <c r="S1031" s="78">
        <v>2</v>
      </c>
      <c r="T1031" s="71" t="s">
        <v>3185</v>
      </c>
      <c r="U1031" s="79">
        <v>2</v>
      </c>
      <c r="V1031" s="80">
        <v>0</v>
      </c>
      <c r="W1031" s="80"/>
      <c r="X1031" s="81">
        <f t="shared" si="92"/>
        <v>0</v>
      </c>
      <c r="Y1031" s="74">
        <v>0</v>
      </c>
      <c r="Z1031" s="74">
        <v>6691000000</v>
      </c>
      <c r="AA1031" s="74">
        <v>0</v>
      </c>
      <c r="AB1031" s="74">
        <v>590406388</v>
      </c>
      <c r="AC1031" s="74">
        <v>0</v>
      </c>
      <c r="AD1031" s="74">
        <v>590406388</v>
      </c>
      <c r="AE1031" s="113">
        <v>0</v>
      </c>
      <c r="AF1031" s="81"/>
      <c r="AG1031" s="82">
        <v>0</v>
      </c>
      <c r="AH1031" s="82">
        <v>0</v>
      </c>
      <c r="AI1031" s="82">
        <v>0</v>
      </c>
      <c r="AJ1031" s="83">
        <f t="shared" ref="AJ1031:AJ1036" si="97">AE1031+AG1031+AI1031</f>
        <v>0</v>
      </c>
      <c r="AK1031" s="81">
        <f t="shared" si="94"/>
        <v>0</v>
      </c>
      <c r="AL1031" s="84"/>
      <c r="AM1031" s="177" t="s">
        <v>3186</v>
      </c>
    </row>
    <row r="1032" spans="1:40" ht="12.75" customHeight="1" x14ac:dyDescent="0.3">
      <c r="A1032" s="71" t="s">
        <v>3179</v>
      </c>
      <c r="B1032" s="72" t="s">
        <v>3180</v>
      </c>
      <c r="C1032" s="72" t="s">
        <v>67</v>
      </c>
      <c r="D1032" s="73" t="str">
        <f t="shared" si="95"/>
        <v>04</v>
      </c>
      <c r="E1032" s="73" t="str">
        <f t="shared" si="96"/>
        <v>0406</v>
      </c>
      <c r="F1032" s="72" t="s">
        <v>3181</v>
      </c>
      <c r="G1032" s="72" t="s">
        <v>3182</v>
      </c>
      <c r="H1032" s="72">
        <v>452</v>
      </c>
      <c r="I1032" s="72" t="s">
        <v>3183</v>
      </c>
      <c r="J1032" s="72"/>
      <c r="K1032" s="74">
        <v>25</v>
      </c>
      <c r="L1032" s="75">
        <v>2</v>
      </c>
      <c r="M1032" s="76">
        <v>1</v>
      </c>
      <c r="N1032" s="72" t="s">
        <v>3187</v>
      </c>
      <c r="O1032" s="72" t="s">
        <v>3188</v>
      </c>
      <c r="P1032" s="74">
        <v>12257781454</v>
      </c>
      <c r="Q1032" s="75">
        <v>1</v>
      </c>
      <c r="R1032" s="77">
        <v>44501</v>
      </c>
      <c r="S1032" s="78">
        <v>2</v>
      </c>
      <c r="T1032" s="71" t="s">
        <v>3185</v>
      </c>
      <c r="U1032" s="79">
        <v>1</v>
      </c>
      <c r="V1032" s="80">
        <v>1</v>
      </c>
      <c r="W1032" s="80"/>
      <c r="X1032" s="81">
        <f t="shared" si="92"/>
        <v>1</v>
      </c>
      <c r="Y1032" s="74">
        <v>0</v>
      </c>
      <c r="Z1032" s="74">
        <v>6691000000</v>
      </c>
      <c r="AA1032" s="74">
        <v>2691944831</v>
      </c>
      <c r="AB1032" s="74">
        <v>9565836623</v>
      </c>
      <c r="AC1032" s="74">
        <v>0</v>
      </c>
      <c r="AD1032" s="74">
        <v>12257781454</v>
      </c>
      <c r="AE1032" s="113">
        <v>2691944831</v>
      </c>
      <c r="AF1032" s="81">
        <f t="shared" si="93"/>
        <v>1</v>
      </c>
      <c r="AG1032" s="82">
        <v>9565836623</v>
      </c>
      <c r="AH1032" s="82" t="s">
        <v>3189</v>
      </c>
      <c r="AI1032" s="82"/>
      <c r="AJ1032" s="83">
        <f t="shared" si="97"/>
        <v>12257781454</v>
      </c>
      <c r="AK1032" s="81">
        <f t="shared" si="94"/>
        <v>1</v>
      </c>
      <c r="AL1032" s="84"/>
      <c r="AM1032" s="85"/>
    </row>
    <row r="1033" spans="1:40" ht="12.75" customHeight="1" x14ac:dyDescent="0.3">
      <c r="A1033" s="71" t="s">
        <v>3179</v>
      </c>
      <c r="B1033" s="72" t="s">
        <v>3180</v>
      </c>
      <c r="C1033" s="72" t="s">
        <v>67</v>
      </c>
      <c r="D1033" s="73" t="str">
        <f t="shared" si="95"/>
        <v>04</v>
      </c>
      <c r="E1033" s="73" t="str">
        <f t="shared" si="96"/>
        <v>0406</v>
      </c>
      <c r="F1033" s="72" t="s">
        <v>3181</v>
      </c>
      <c r="G1033" s="72" t="s">
        <v>3182</v>
      </c>
      <c r="H1033" s="72">
        <v>452</v>
      </c>
      <c r="I1033" s="72" t="s">
        <v>3183</v>
      </c>
      <c r="J1033" s="72"/>
      <c r="K1033" s="74">
        <v>25</v>
      </c>
      <c r="L1033" s="75">
        <v>2</v>
      </c>
      <c r="M1033" s="76">
        <v>1</v>
      </c>
      <c r="N1033" s="72" t="s">
        <v>856</v>
      </c>
      <c r="O1033" s="72" t="s">
        <v>72</v>
      </c>
      <c r="P1033" s="74">
        <v>571293595</v>
      </c>
      <c r="Q1033" s="75">
        <v>1</v>
      </c>
      <c r="R1033" s="77">
        <v>44197</v>
      </c>
      <c r="S1033" s="78">
        <v>12</v>
      </c>
      <c r="T1033" s="71" t="s">
        <v>3185</v>
      </c>
      <c r="U1033" s="79">
        <v>1</v>
      </c>
      <c r="V1033" s="80"/>
      <c r="W1033" s="80"/>
      <c r="X1033" s="81">
        <f t="shared" si="92"/>
        <v>0</v>
      </c>
      <c r="Y1033" s="74">
        <v>0</v>
      </c>
      <c r="Z1033" s="74">
        <v>6691000000</v>
      </c>
      <c r="AA1033" s="74">
        <v>0</v>
      </c>
      <c r="AB1033" s="74">
        <v>571293595</v>
      </c>
      <c r="AC1033" s="74">
        <v>0</v>
      </c>
      <c r="AD1033" s="74">
        <v>571293595</v>
      </c>
      <c r="AE1033" s="113">
        <v>0</v>
      </c>
      <c r="AF1033" s="81"/>
      <c r="AG1033" s="82">
        <v>571293595</v>
      </c>
      <c r="AH1033" s="82" t="s">
        <v>3189</v>
      </c>
      <c r="AI1033" s="82"/>
      <c r="AJ1033" s="83">
        <f t="shared" si="97"/>
        <v>571293595</v>
      </c>
      <c r="AK1033" s="81">
        <f t="shared" si="94"/>
        <v>1</v>
      </c>
      <c r="AL1033" s="84"/>
      <c r="AM1033" s="85"/>
    </row>
    <row r="1034" spans="1:40" ht="12.75" customHeight="1" x14ac:dyDescent="0.3">
      <c r="A1034" s="71" t="s">
        <v>3179</v>
      </c>
      <c r="B1034" s="72" t="s">
        <v>3180</v>
      </c>
      <c r="C1034" s="72" t="s">
        <v>67</v>
      </c>
      <c r="D1034" s="73" t="str">
        <f t="shared" si="95"/>
        <v>04</v>
      </c>
      <c r="E1034" s="73" t="str">
        <f t="shared" si="96"/>
        <v>0406</v>
      </c>
      <c r="F1034" s="72" t="s">
        <v>3181</v>
      </c>
      <c r="G1034" s="72" t="s">
        <v>3182</v>
      </c>
      <c r="H1034" s="72">
        <v>452</v>
      </c>
      <c r="I1034" s="72" t="s">
        <v>3183</v>
      </c>
      <c r="J1034" s="72"/>
      <c r="K1034" s="74">
        <v>25</v>
      </c>
      <c r="L1034" s="75">
        <v>2</v>
      </c>
      <c r="M1034" s="76">
        <v>1</v>
      </c>
      <c r="N1034" s="72" t="s">
        <v>3190</v>
      </c>
      <c r="O1034" s="72" t="s">
        <v>72</v>
      </c>
      <c r="P1034" s="74">
        <v>5657034608</v>
      </c>
      <c r="Q1034" s="75">
        <v>1</v>
      </c>
      <c r="R1034" s="77">
        <v>44501</v>
      </c>
      <c r="S1034" s="78">
        <v>2</v>
      </c>
      <c r="T1034" s="71" t="s">
        <v>3185</v>
      </c>
      <c r="U1034" s="79">
        <v>1</v>
      </c>
      <c r="V1034" s="80"/>
      <c r="W1034" s="80"/>
      <c r="X1034" s="81">
        <f t="shared" si="92"/>
        <v>0</v>
      </c>
      <c r="Y1034" s="74">
        <v>0</v>
      </c>
      <c r="Z1034" s="74">
        <v>6691000000</v>
      </c>
      <c r="AA1034" s="74">
        <v>3999055169</v>
      </c>
      <c r="AB1034" s="74">
        <v>1657979439</v>
      </c>
      <c r="AC1034" s="74">
        <v>0</v>
      </c>
      <c r="AD1034" s="74">
        <v>5657034608</v>
      </c>
      <c r="AE1034" s="113">
        <v>3999055169</v>
      </c>
      <c r="AF1034" s="81">
        <f t="shared" si="93"/>
        <v>1</v>
      </c>
      <c r="AG1034" s="82">
        <v>1655361439</v>
      </c>
      <c r="AH1034" s="82" t="s">
        <v>3189</v>
      </c>
      <c r="AI1034" s="82">
        <v>0</v>
      </c>
      <c r="AJ1034" s="83">
        <f t="shared" si="97"/>
        <v>5654416608</v>
      </c>
      <c r="AK1034" s="81">
        <f t="shared" si="94"/>
        <v>0.99953721336682333</v>
      </c>
      <c r="AL1034" s="84"/>
      <c r="AM1034" s="85"/>
    </row>
    <row r="1035" spans="1:40" ht="12.75" customHeight="1" x14ac:dyDescent="0.3">
      <c r="A1035" s="71" t="s">
        <v>3179</v>
      </c>
      <c r="B1035" s="72" t="s">
        <v>3180</v>
      </c>
      <c r="C1035" s="72" t="s">
        <v>67</v>
      </c>
      <c r="D1035" s="73" t="str">
        <f t="shared" si="95"/>
        <v>04</v>
      </c>
      <c r="E1035" s="73" t="str">
        <f t="shared" si="96"/>
        <v>0406</v>
      </c>
      <c r="F1035" s="72" t="s">
        <v>3181</v>
      </c>
      <c r="G1035" s="72" t="s">
        <v>3191</v>
      </c>
      <c r="H1035" s="72">
        <v>453</v>
      </c>
      <c r="I1035" s="72" t="s">
        <v>3192</v>
      </c>
      <c r="J1035" s="72" t="s">
        <v>3193</v>
      </c>
      <c r="K1035" s="74">
        <v>30000</v>
      </c>
      <c r="L1035" s="75">
        <v>4000</v>
      </c>
      <c r="M1035" s="76">
        <v>6654</v>
      </c>
      <c r="N1035" s="72" t="s">
        <v>3194</v>
      </c>
      <c r="O1035" s="72" t="s">
        <v>72</v>
      </c>
      <c r="P1035" s="74">
        <v>138000000</v>
      </c>
      <c r="Q1035" s="75">
        <v>1</v>
      </c>
      <c r="R1035" s="77">
        <v>44440</v>
      </c>
      <c r="S1035" s="78">
        <v>4</v>
      </c>
      <c r="T1035" s="71" t="s">
        <v>3185</v>
      </c>
      <c r="U1035" s="79">
        <v>1</v>
      </c>
      <c r="V1035" s="80"/>
      <c r="W1035" s="80"/>
      <c r="X1035" s="81">
        <f t="shared" si="92"/>
        <v>0</v>
      </c>
      <c r="Y1035" s="74">
        <v>0</v>
      </c>
      <c r="Z1035" s="74">
        <v>309000000</v>
      </c>
      <c r="AA1035" s="74">
        <v>138000000</v>
      </c>
      <c r="AB1035" s="74">
        <v>0</v>
      </c>
      <c r="AC1035" s="74">
        <v>0</v>
      </c>
      <c r="AD1035" s="74">
        <v>138000000</v>
      </c>
      <c r="AE1035" s="113">
        <v>134992446</v>
      </c>
      <c r="AF1035" s="81">
        <f t="shared" si="93"/>
        <v>0.97820613043478266</v>
      </c>
      <c r="AG1035" s="82"/>
      <c r="AH1035" s="82"/>
      <c r="AI1035" s="82"/>
      <c r="AJ1035" s="83">
        <f t="shared" si="97"/>
        <v>134992446</v>
      </c>
      <c r="AK1035" s="81">
        <f t="shared" si="94"/>
        <v>0.97820613043478266</v>
      </c>
      <c r="AL1035" s="84"/>
      <c r="AM1035" s="85"/>
    </row>
    <row r="1036" spans="1:40" ht="12.75" customHeight="1" x14ac:dyDescent="0.3">
      <c r="A1036" s="71" t="s">
        <v>3179</v>
      </c>
      <c r="B1036" s="72" t="s">
        <v>3180</v>
      </c>
      <c r="C1036" s="72" t="s">
        <v>67</v>
      </c>
      <c r="D1036" s="73" t="str">
        <f t="shared" si="95"/>
        <v>04</v>
      </c>
      <c r="E1036" s="73" t="str">
        <f t="shared" si="96"/>
        <v>0406</v>
      </c>
      <c r="F1036" s="72" t="s">
        <v>3181</v>
      </c>
      <c r="G1036" s="72" t="s">
        <v>3191</v>
      </c>
      <c r="H1036" s="72">
        <v>453</v>
      </c>
      <c r="I1036" s="72" t="s">
        <v>3192</v>
      </c>
      <c r="J1036" s="72" t="s">
        <v>3193</v>
      </c>
      <c r="K1036" s="74">
        <v>30000</v>
      </c>
      <c r="L1036" s="75">
        <v>4000</v>
      </c>
      <c r="M1036" s="76">
        <v>6654</v>
      </c>
      <c r="N1036" s="72" t="s">
        <v>3195</v>
      </c>
      <c r="O1036" s="72" t="s">
        <v>72</v>
      </c>
      <c r="P1036" s="74">
        <v>171000000</v>
      </c>
      <c r="Q1036" s="75">
        <v>7</v>
      </c>
      <c r="R1036" s="77">
        <v>44197</v>
      </c>
      <c r="S1036" s="78">
        <v>12</v>
      </c>
      <c r="T1036" s="71" t="s">
        <v>3185</v>
      </c>
      <c r="U1036" s="79">
        <v>7</v>
      </c>
      <c r="V1036" s="80"/>
      <c r="W1036" s="80"/>
      <c r="X1036" s="81">
        <f t="shared" si="92"/>
        <v>0</v>
      </c>
      <c r="Y1036" s="74">
        <v>0</v>
      </c>
      <c r="Z1036" s="74">
        <v>309000000</v>
      </c>
      <c r="AA1036" s="74">
        <v>171000000</v>
      </c>
      <c r="AB1036" s="74">
        <v>0</v>
      </c>
      <c r="AC1036" s="74">
        <v>0</v>
      </c>
      <c r="AD1036" s="74">
        <v>171000000</v>
      </c>
      <c r="AE1036" s="113">
        <v>130511011</v>
      </c>
      <c r="AF1036" s="81">
        <f t="shared" si="93"/>
        <v>0.76322228654970758</v>
      </c>
      <c r="AG1036" s="82"/>
      <c r="AH1036" s="82"/>
      <c r="AI1036" s="82"/>
      <c r="AJ1036" s="83">
        <f t="shared" si="97"/>
        <v>130511011</v>
      </c>
      <c r="AK1036" s="81">
        <f t="shared" si="94"/>
        <v>0.76322228654970758</v>
      </c>
      <c r="AL1036" s="84"/>
      <c r="AM1036" s="85"/>
    </row>
    <row r="1037" spans="1:40" ht="12.75" customHeight="1" x14ac:dyDescent="0.3">
      <c r="A1037" s="71" t="s">
        <v>3196</v>
      </c>
      <c r="B1037" s="72" t="s">
        <v>3197</v>
      </c>
      <c r="C1037" s="72" t="s">
        <v>137</v>
      </c>
      <c r="D1037" s="73" t="s">
        <v>754</v>
      </c>
      <c r="E1037" s="73" t="s">
        <v>755</v>
      </c>
      <c r="F1037" s="72" t="s">
        <v>3198</v>
      </c>
      <c r="G1037" s="72" t="s">
        <v>119</v>
      </c>
      <c r="H1037" s="72">
        <v>155</v>
      </c>
      <c r="I1037" s="72" t="s">
        <v>3199</v>
      </c>
      <c r="J1037" s="72" t="s">
        <v>3200</v>
      </c>
      <c r="K1037" s="74">
        <v>100</v>
      </c>
      <c r="L1037" s="75">
        <v>35</v>
      </c>
      <c r="M1037" s="76">
        <v>35</v>
      </c>
      <c r="N1037" s="72" t="s">
        <v>3201</v>
      </c>
      <c r="O1037" s="72" t="s">
        <v>72</v>
      </c>
      <c r="P1037" s="74">
        <v>258777831</v>
      </c>
      <c r="Q1037" s="75">
        <v>1</v>
      </c>
      <c r="R1037" s="77">
        <v>44197</v>
      </c>
      <c r="S1037" s="78">
        <v>12</v>
      </c>
      <c r="T1037" s="71" t="s">
        <v>3202</v>
      </c>
      <c r="U1037" s="79">
        <v>1</v>
      </c>
      <c r="V1037" s="80">
        <v>1</v>
      </c>
      <c r="W1037" s="80" t="s">
        <v>3203</v>
      </c>
      <c r="X1037" s="81">
        <f t="shared" ref="X1037:X1100" si="98">V1037/U1037</f>
        <v>1</v>
      </c>
      <c r="Y1037" s="74">
        <v>0</v>
      </c>
      <c r="Z1037" s="74">
        <v>445598000</v>
      </c>
      <c r="AA1037" s="74">
        <v>258777831</v>
      </c>
      <c r="AB1037" s="74">
        <v>0</v>
      </c>
      <c r="AC1037" s="74">
        <v>0</v>
      </c>
      <c r="AD1037" s="74">
        <v>258777831</v>
      </c>
      <c r="AE1037" s="113">
        <v>258777831</v>
      </c>
      <c r="AF1037" s="81">
        <f t="shared" si="93"/>
        <v>1</v>
      </c>
      <c r="AG1037" s="82">
        <v>0</v>
      </c>
      <c r="AH1037" s="82"/>
      <c r="AI1037" s="82">
        <v>0</v>
      </c>
      <c r="AJ1037" s="83">
        <v>258777831</v>
      </c>
      <c r="AK1037" s="81">
        <f t="shared" si="94"/>
        <v>1</v>
      </c>
      <c r="AL1037" s="84"/>
      <c r="AM1037" s="85"/>
    </row>
    <row r="1038" spans="1:40" ht="12.75" customHeight="1" x14ac:dyDescent="0.3">
      <c r="A1038" s="71" t="s">
        <v>3196</v>
      </c>
      <c r="B1038" s="72" t="s">
        <v>3197</v>
      </c>
      <c r="C1038" s="72" t="s">
        <v>137</v>
      </c>
      <c r="D1038" s="73" t="s">
        <v>754</v>
      </c>
      <c r="E1038" s="73" t="s">
        <v>755</v>
      </c>
      <c r="F1038" s="72" t="s">
        <v>3198</v>
      </c>
      <c r="G1038" s="72" t="s">
        <v>119</v>
      </c>
      <c r="H1038" s="72">
        <v>155</v>
      </c>
      <c r="I1038" s="72" t="s">
        <v>3199</v>
      </c>
      <c r="J1038" s="72" t="s">
        <v>3200</v>
      </c>
      <c r="K1038" s="74">
        <v>100</v>
      </c>
      <c r="L1038" s="75">
        <v>35</v>
      </c>
      <c r="M1038" s="76">
        <v>35</v>
      </c>
      <c r="N1038" s="72" t="s">
        <v>3204</v>
      </c>
      <c r="O1038" s="72" t="s">
        <v>72</v>
      </c>
      <c r="P1038" s="74">
        <v>120050000</v>
      </c>
      <c r="Q1038" s="75">
        <v>45</v>
      </c>
      <c r="R1038" s="77">
        <v>44197</v>
      </c>
      <c r="S1038" s="78">
        <v>12</v>
      </c>
      <c r="T1038" s="71" t="s">
        <v>3202</v>
      </c>
      <c r="U1038" s="79">
        <v>45</v>
      </c>
      <c r="V1038" s="80">
        <v>45</v>
      </c>
      <c r="W1038" s="80" t="s">
        <v>3205</v>
      </c>
      <c r="X1038" s="81">
        <f t="shared" si="98"/>
        <v>1</v>
      </c>
      <c r="Y1038" s="74">
        <v>0</v>
      </c>
      <c r="Z1038" s="74">
        <v>445598000</v>
      </c>
      <c r="AA1038" s="74">
        <v>120050000</v>
      </c>
      <c r="AB1038" s="74">
        <v>0</v>
      </c>
      <c r="AC1038" s="74">
        <v>0</v>
      </c>
      <c r="AD1038" s="74">
        <v>120050000</v>
      </c>
      <c r="AE1038" s="113">
        <v>120050000</v>
      </c>
      <c r="AF1038" s="81">
        <f t="shared" ref="AF1038:AF1101" si="99">AE1038/AA1038</f>
        <v>1</v>
      </c>
      <c r="AG1038" s="82">
        <v>0</v>
      </c>
      <c r="AH1038" s="82"/>
      <c r="AI1038" s="82">
        <v>0</v>
      </c>
      <c r="AJ1038" s="83">
        <v>120050000</v>
      </c>
      <c r="AK1038" s="81">
        <f t="shared" ref="AK1038:AK1101" si="100">AJ1038/AD1038</f>
        <v>1</v>
      </c>
      <c r="AL1038" s="84"/>
      <c r="AM1038" s="85"/>
    </row>
    <row r="1039" spans="1:40" ht="12.75" customHeight="1" x14ac:dyDescent="0.3">
      <c r="A1039" s="71" t="s">
        <v>3196</v>
      </c>
      <c r="B1039" s="72" t="s">
        <v>3197</v>
      </c>
      <c r="C1039" s="72" t="s">
        <v>137</v>
      </c>
      <c r="D1039" s="73" t="s">
        <v>754</v>
      </c>
      <c r="E1039" s="73" t="s">
        <v>755</v>
      </c>
      <c r="F1039" s="72" t="s">
        <v>3198</v>
      </c>
      <c r="G1039" s="72" t="s">
        <v>119</v>
      </c>
      <c r="H1039" s="72">
        <v>155</v>
      </c>
      <c r="I1039" s="72" t="s">
        <v>3199</v>
      </c>
      <c r="J1039" s="72" t="s">
        <v>3200</v>
      </c>
      <c r="K1039" s="74">
        <v>100</v>
      </c>
      <c r="L1039" s="75">
        <v>35</v>
      </c>
      <c r="M1039" s="76">
        <v>35</v>
      </c>
      <c r="N1039" s="72" t="s">
        <v>3206</v>
      </c>
      <c r="O1039" s="72" t="s">
        <v>72</v>
      </c>
      <c r="P1039" s="74">
        <v>66770169</v>
      </c>
      <c r="Q1039" s="75">
        <v>1</v>
      </c>
      <c r="R1039" s="77">
        <v>44197</v>
      </c>
      <c r="S1039" s="78">
        <v>12</v>
      </c>
      <c r="T1039" s="71" t="s">
        <v>3202</v>
      </c>
      <c r="U1039" s="79">
        <v>1</v>
      </c>
      <c r="V1039" s="80">
        <v>1</v>
      </c>
      <c r="W1039" s="80" t="s">
        <v>3207</v>
      </c>
      <c r="X1039" s="81">
        <f t="shared" si="98"/>
        <v>1</v>
      </c>
      <c r="Y1039" s="74">
        <v>0</v>
      </c>
      <c r="Z1039" s="74">
        <v>445598000</v>
      </c>
      <c r="AA1039" s="74">
        <v>66770169</v>
      </c>
      <c r="AB1039" s="74">
        <v>0</v>
      </c>
      <c r="AC1039" s="74">
        <v>0</v>
      </c>
      <c r="AD1039" s="74">
        <v>66770169</v>
      </c>
      <c r="AE1039" s="113">
        <v>66770169</v>
      </c>
      <c r="AF1039" s="81">
        <f t="shared" si="99"/>
        <v>1</v>
      </c>
      <c r="AG1039" s="82">
        <v>0</v>
      </c>
      <c r="AH1039" s="82"/>
      <c r="AI1039" s="82">
        <v>0</v>
      </c>
      <c r="AJ1039" s="83">
        <v>66770169</v>
      </c>
      <c r="AK1039" s="81">
        <f t="shared" si="100"/>
        <v>1</v>
      </c>
      <c r="AL1039" s="84"/>
      <c r="AM1039" s="85"/>
    </row>
    <row r="1040" spans="1:40" ht="12.75" customHeight="1" x14ac:dyDescent="0.3">
      <c r="A1040" s="71" t="s">
        <v>3196</v>
      </c>
      <c r="B1040" s="72" t="s">
        <v>3197</v>
      </c>
      <c r="C1040" s="72" t="s">
        <v>137</v>
      </c>
      <c r="D1040" s="73" t="s">
        <v>754</v>
      </c>
      <c r="E1040" s="73" t="s">
        <v>755</v>
      </c>
      <c r="F1040" s="72" t="s">
        <v>3198</v>
      </c>
      <c r="G1040" s="72" t="s">
        <v>119</v>
      </c>
      <c r="H1040" s="72">
        <v>156</v>
      </c>
      <c r="I1040" s="72" t="s">
        <v>3208</v>
      </c>
      <c r="J1040" s="72" t="s">
        <v>3209</v>
      </c>
      <c r="K1040" s="74">
        <v>100</v>
      </c>
      <c r="L1040" s="75">
        <v>50</v>
      </c>
      <c r="M1040" s="76">
        <v>50</v>
      </c>
      <c r="N1040" s="72" t="s">
        <v>3210</v>
      </c>
      <c r="O1040" s="72" t="s">
        <v>72</v>
      </c>
      <c r="P1040" s="74">
        <v>56300000</v>
      </c>
      <c r="Q1040" s="75">
        <v>1</v>
      </c>
      <c r="R1040" s="77">
        <v>44197</v>
      </c>
      <c r="S1040" s="78">
        <v>12</v>
      </c>
      <c r="T1040" s="71" t="s">
        <v>3202</v>
      </c>
      <c r="U1040" s="79">
        <v>1</v>
      </c>
      <c r="V1040" s="80">
        <v>1</v>
      </c>
      <c r="W1040" s="80" t="s">
        <v>3211</v>
      </c>
      <c r="X1040" s="81">
        <f t="shared" si="98"/>
        <v>1</v>
      </c>
      <c r="Y1040" s="74">
        <v>0</v>
      </c>
      <c r="Z1040" s="74">
        <v>212622951</v>
      </c>
      <c r="AA1040" s="74">
        <v>56300000</v>
      </c>
      <c r="AB1040" s="74">
        <v>0</v>
      </c>
      <c r="AC1040" s="74">
        <v>0</v>
      </c>
      <c r="AD1040" s="74">
        <v>56300000</v>
      </c>
      <c r="AE1040" s="113">
        <v>56300000</v>
      </c>
      <c r="AF1040" s="81">
        <f t="shared" si="99"/>
        <v>1</v>
      </c>
      <c r="AG1040" s="82">
        <v>9937172785</v>
      </c>
      <c r="AH1040" s="82" t="s">
        <v>3212</v>
      </c>
      <c r="AI1040" s="82">
        <v>0</v>
      </c>
      <c r="AJ1040" s="83">
        <v>9993472785</v>
      </c>
      <c r="AK1040" s="81">
        <f t="shared" si="100"/>
        <v>177.50395710479575</v>
      </c>
      <c r="AL1040" s="84"/>
      <c r="AM1040" s="85" t="s">
        <v>3213</v>
      </c>
    </row>
    <row r="1041" spans="1:39" ht="12.75" customHeight="1" x14ac:dyDescent="0.3">
      <c r="A1041" s="71" t="s">
        <v>3196</v>
      </c>
      <c r="B1041" s="72" t="s">
        <v>3197</v>
      </c>
      <c r="C1041" s="72" t="s">
        <v>137</v>
      </c>
      <c r="D1041" s="73" t="s">
        <v>754</v>
      </c>
      <c r="E1041" s="73" t="s">
        <v>755</v>
      </c>
      <c r="F1041" s="72" t="s">
        <v>3198</v>
      </c>
      <c r="G1041" s="72" t="s">
        <v>119</v>
      </c>
      <c r="H1041" s="72">
        <v>156</v>
      </c>
      <c r="I1041" s="72" t="s">
        <v>3208</v>
      </c>
      <c r="J1041" s="72" t="s">
        <v>3209</v>
      </c>
      <c r="K1041" s="74">
        <v>100</v>
      </c>
      <c r="L1041" s="75">
        <v>50</v>
      </c>
      <c r="M1041" s="76">
        <v>50</v>
      </c>
      <c r="N1041" s="72" t="s">
        <v>3214</v>
      </c>
      <c r="O1041" s="72" t="s">
        <v>72</v>
      </c>
      <c r="P1041" s="74">
        <v>36300000</v>
      </c>
      <c r="Q1041" s="75">
        <v>1</v>
      </c>
      <c r="R1041" s="77">
        <v>44197</v>
      </c>
      <c r="S1041" s="78">
        <v>12</v>
      </c>
      <c r="T1041" s="71" t="s">
        <v>3202</v>
      </c>
      <c r="U1041" s="79">
        <v>1</v>
      </c>
      <c r="V1041" s="80">
        <v>1</v>
      </c>
      <c r="W1041" s="80" t="s">
        <v>3215</v>
      </c>
      <c r="X1041" s="81">
        <f t="shared" si="98"/>
        <v>1</v>
      </c>
      <c r="Y1041" s="74">
        <v>0</v>
      </c>
      <c r="Z1041" s="74">
        <v>212622951</v>
      </c>
      <c r="AA1041" s="74">
        <v>36300000</v>
      </c>
      <c r="AB1041" s="74">
        <v>0</v>
      </c>
      <c r="AC1041" s="74">
        <v>0</v>
      </c>
      <c r="AD1041" s="74">
        <v>36300000</v>
      </c>
      <c r="AE1041" s="113">
        <v>36300000</v>
      </c>
      <c r="AF1041" s="81">
        <f t="shared" si="99"/>
        <v>1</v>
      </c>
      <c r="AG1041" s="82">
        <v>0</v>
      </c>
      <c r="AH1041" s="82"/>
      <c r="AI1041" s="82">
        <v>0</v>
      </c>
      <c r="AJ1041" s="83">
        <v>36300000</v>
      </c>
      <c r="AK1041" s="81">
        <f t="shared" si="100"/>
        <v>1</v>
      </c>
      <c r="AL1041" s="84"/>
      <c r="AM1041" s="85"/>
    </row>
    <row r="1042" spans="1:39" ht="12.75" customHeight="1" x14ac:dyDescent="0.3">
      <c r="A1042" s="71" t="s">
        <v>3196</v>
      </c>
      <c r="B1042" s="72" t="s">
        <v>3197</v>
      </c>
      <c r="C1042" s="72" t="s">
        <v>137</v>
      </c>
      <c r="D1042" s="73" t="s">
        <v>754</v>
      </c>
      <c r="E1042" s="73" t="s">
        <v>755</v>
      </c>
      <c r="F1042" s="72" t="s">
        <v>3198</v>
      </c>
      <c r="G1042" s="72" t="s">
        <v>119</v>
      </c>
      <c r="H1042" s="72">
        <v>156</v>
      </c>
      <c r="I1042" s="72" t="s">
        <v>3208</v>
      </c>
      <c r="J1042" s="72" t="s">
        <v>3209</v>
      </c>
      <c r="K1042" s="74">
        <v>100</v>
      </c>
      <c r="L1042" s="75">
        <v>50</v>
      </c>
      <c r="M1042" s="76">
        <v>50</v>
      </c>
      <c r="N1042" s="72" t="s">
        <v>3216</v>
      </c>
      <c r="O1042" s="72" t="s">
        <v>72</v>
      </c>
      <c r="P1042" s="74">
        <v>120022951</v>
      </c>
      <c r="Q1042" s="75">
        <v>1</v>
      </c>
      <c r="R1042" s="77">
        <v>44197</v>
      </c>
      <c r="S1042" s="78">
        <v>12</v>
      </c>
      <c r="T1042" s="71" t="s">
        <v>3202</v>
      </c>
      <c r="U1042" s="79">
        <v>1</v>
      </c>
      <c r="V1042" s="80">
        <v>1</v>
      </c>
      <c r="W1042" s="80" t="s">
        <v>3217</v>
      </c>
      <c r="X1042" s="81">
        <f t="shared" si="98"/>
        <v>1</v>
      </c>
      <c r="Y1042" s="74">
        <v>0</v>
      </c>
      <c r="Z1042" s="74">
        <v>212622951</v>
      </c>
      <c r="AA1042" s="74">
        <v>120022951</v>
      </c>
      <c r="AB1042" s="74">
        <v>0</v>
      </c>
      <c r="AC1042" s="74">
        <v>0</v>
      </c>
      <c r="AD1042" s="74">
        <v>120022951</v>
      </c>
      <c r="AE1042" s="113">
        <v>120022951</v>
      </c>
      <c r="AF1042" s="81">
        <f t="shared" si="99"/>
        <v>1</v>
      </c>
      <c r="AG1042" s="82">
        <v>0</v>
      </c>
      <c r="AH1042" s="82"/>
      <c r="AI1042" s="82">
        <v>0</v>
      </c>
      <c r="AJ1042" s="83">
        <v>120022951</v>
      </c>
      <c r="AK1042" s="81">
        <f t="shared" si="100"/>
        <v>1</v>
      </c>
      <c r="AL1042" s="84"/>
      <c r="AM1042" s="85"/>
    </row>
    <row r="1043" spans="1:39" ht="12.75" customHeight="1" x14ac:dyDescent="0.3">
      <c r="A1043" s="71" t="s">
        <v>3196</v>
      </c>
      <c r="B1043" s="72" t="s">
        <v>3197</v>
      </c>
      <c r="C1043" s="72" t="s">
        <v>137</v>
      </c>
      <c r="D1043" s="73" t="s">
        <v>754</v>
      </c>
      <c r="E1043" s="73" t="s">
        <v>755</v>
      </c>
      <c r="F1043" s="72" t="s">
        <v>3198</v>
      </c>
      <c r="G1043" s="72" t="s">
        <v>119</v>
      </c>
      <c r="H1043" s="72">
        <v>157</v>
      </c>
      <c r="I1043" s="72" t="s">
        <v>3218</v>
      </c>
      <c r="J1043" s="72" t="s">
        <v>153</v>
      </c>
      <c r="K1043" s="74">
        <v>15</v>
      </c>
      <c r="L1043" s="75">
        <v>6</v>
      </c>
      <c r="M1043" s="76">
        <v>6</v>
      </c>
      <c r="N1043" s="72" t="s">
        <v>3219</v>
      </c>
      <c r="O1043" s="72" t="s">
        <v>72</v>
      </c>
      <c r="P1043" s="74">
        <v>150000000</v>
      </c>
      <c r="Q1043" s="75">
        <v>1</v>
      </c>
      <c r="R1043" s="77">
        <v>44197</v>
      </c>
      <c r="S1043" s="78">
        <v>12</v>
      </c>
      <c r="T1043" s="71" t="s">
        <v>3202</v>
      </c>
      <c r="U1043" s="79">
        <v>1</v>
      </c>
      <c r="V1043" s="80">
        <v>1</v>
      </c>
      <c r="W1043" s="80" t="s">
        <v>3220</v>
      </c>
      <c r="X1043" s="81">
        <f t="shared" si="98"/>
        <v>1</v>
      </c>
      <c r="Y1043" s="74">
        <v>0</v>
      </c>
      <c r="Z1043" s="74">
        <v>357476455</v>
      </c>
      <c r="AA1043" s="74">
        <v>150000000</v>
      </c>
      <c r="AB1043" s="74">
        <v>0</v>
      </c>
      <c r="AC1043" s="74">
        <v>0</v>
      </c>
      <c r="AD1043" s="74">
        <v>150000000</v>
      </c>
      <c r="AE1043" s="113">
        <v>150000000</v>
      </c>
      <c r="AF1043" s="81">
        <f t="shared" si="99"/>
        <v>1</v>
      </c>
      <c r="AG1043" s="82">
        <v>0</v>
      </c>
      <c r="AH1043" s="82"/>
      <c r="AI1043" s="82">
        <v>0</v>
      </c>
      <c r="AJ1043" s="83">
        <v>150000000</v>
      </c>
      <c r="AK1043" s="81">
        <f t="shared" si="100"/>
        <v>1</v>
      </c>
      <c r="AL1043" s="84"/>
      <c r="AM1043" s="85"/>
    </row>
    <row r="1044" spans="1:39" ht="12.75" customHeight="1" x14ac:dyDescent="0.3">
      <c r="A1044" s="71" t="s">
        <v>3196</v>
      </c>
      <c r="B1044" s="72" t="s">
        <v>3197</v>
      </c>
      <c r="C1044" s="72" t="s">
        <v>137</v>
      </c>
      <c r="D1044" s="73" t="s">
        <v>754</v>
      </c>
      <c r="E1044" s="73" t="s">
        <v>755</v>
      </c>
      <c r="F1044" s="72" t="s">
        <v>3198</v>
      </c>
      <c r="G1044" s="72" t="s">
        <v>119</v>
      </c>
      <c r="H1044" s="72">
        <v>157</v>
      </c>
      <c r="I1044" s="72" t="s">
        <v>3218</v>
      </c>
      <c r="J1044" s="72" t="s">
        <v>153</v>
      </c>
      <c r="K1044" s="74">
        <v>15</v>
      </c>
      <c r="L1044" s="75">
        <v>6</v>
      </c>
      <c r="M1044" s="76">
        <v>6</v>
      </c>
      <c r="N1044" s="72" t="s">
        <v>3221</v>
      </c>
      <c r="O1044" s="72" t="s">
        <v>72</v>
      </c>
      <c r="P1044" s="74">
        <v>66000000</v>
      </c>
      <c r="Q1044" s="75">
        <v>1</v>
      </c>
      <c r="R1044" s="77">
        <v>44197</v>
      </c>
      <c r="S1044" s="78">
        <v>12</v>
      </c>
      <c r="T1044" s="71" t="s">
        <v>3202</v>
      </c>
      <c r="U1044" s="79">
        <v>1</v>
      </c>
      <c r="V1044" s="80">
        <v>1</v>
      </c>
      <c r="W1044" s="80" t="s">
        <v>3222</v>
      </c>
      <c r="X1044" s="81">
        <f t="shared" si="98"/>
        <v>1</v>
      </c>
      <c r="Y1044" s="74">
        <v>0</v>
      </c>
      <c r="Z1044" s="74">
        <v>357476455</v>
      </c>
      <c r="AA1044" s="74">
        <v>66000000</v>
      </c>
      <c r="AB1044" s="74">
        <v>0</v>
      </c>
      <c r="AC1044" s="74">
        <v>0</v>
      </c>
      <c r="AD1044" s="74">
        <v>66000000</v>
      </c>
      <c r="AE1044" s="113">
        <v>66000000</v>
      </c>
      <c r="AF1044" s="81">
        <f t="shared" si="99"/>
        <v>1</v>
      </c>
      <c r="AG1044" s="82">
        <v>0</v>
      </c>
      <c r="AH1044" s="82"/>
      <c r="AI1044" s="82">
        <v>0</v>
      </c>
      <c r="AJ1044" s="83">
        <v>66000000</v>
      </c>
      <c r="AK1044" s="81">
        <f t="shared" si="100"/>
        <v>1</v>
      </c>
      <c r="AL1044" s="84"/>
      <c r="AM1044" s="85"/>
    </row>
    <row r="1045" spans="1:39" ht="12.75" customHeight="1" x14ac:dyDescent="0.3">
      <c r="A1045" s="71" t="s">
        <v>3196</v>
      </c>
      <c r="B1045" s="72" t="s">
        <v>3197</v>
      </c>
      <c r="C1045" s="72" t="s">
        <v>137</v>
      </c>
      <c r="D1045" s="73" t="s">
        <v>754</v>
      </c>
      <c r="E1045" s="73" t="s">
        <v>755</v>
      </c>
      <c r="F1045" s="72" t="s">
        <v>3198</v>
      </c>
      <c r="G1045" s="72" t="s">
        <v>119</v>
      </c>
      <c r="H1045" s="72">
        <v>157</v>
      </c>
      <c r="I1045" s="72" t="s">
        <v>3218</v>
      </c>
      <c r="J1045" s="72" t="s">
        <v>153</v>
      </c>
      <c r="K1045" s="74">
        <v>15</v>
      </c>
      <c r="L1045" s="75">
        <v>6</v>
      </c>
      <c r="M1045" s="76">
        <v>6</v>
      </c>
      <c r="N1045" s="72" t="s">
        <v>3223</v>
      </c>
      <c r="O1045" s="72" t="s">
        <v>72</v>
      </c>
      <c r="P1045" s="74">
        <v>141476455</v>
      </c>
      <c r="Q1045" s="75">
        <v>1</v>
      </c>
      <c r="R1045" s="77">
        <v>44197</v>
      </c>
      <c r="S1045" s="78">
        <v>12</v>
      </c>
      <c r="T1045" s="71" t="s">
        <v>3202</v>
      </c>
      <c r="U1045" s="79">
        <v>1</v>
      </c>
      <c r="V1045" s="80">
        <v>1</v>
      </c>
      <c r="W1045" s="80" t="s">
        <v>3224</v>
      </c>
      <c r="X1045" s="81">
        <f t="shared" si="98"/>
        <v>1</v>
      </c>
      <c r="Y1045" s="74">
        <v>0</v>
      </c>
      <c r="Z1045" s="74">
        <v>357476455</v>
      </c>
      <c r="AA1045" s="74">
        <v>141476455</v>
      </c>
      <c r="AB1045" s="74">
        <v>0</v>
      </c>
      <c r="AC1045" s="74">
        <v>0</v>
      </c>
      <c r="AD1045" s="74">
        <v>141476455</v>
      </c>
      <c r="AE1045" s="113">
        <v>141476455</v>
      </c>
      <c r="AF1045" s="81">
        <f t="shared" si="99"/>
        <v>1</v>
      </c>
      <c r="AG1045" s="82">
        <v>0</v>
      </c>
      <c r="AH1045" s="82"/>
      <c r="AI1045" s="82">
        <v>0</v>
      </c>
      <c r="AJ1045" s="83">
        <v>141476455</v>
      </c>
      <c r="AK1045" s="81">
        <f t="shared" si="100"/>
        <v>1</v>
      </c>
      <c r="AL1045" s="84"/>
      <c r="AM1045" s="85"/>
    </row>
    <row r="1046" spans="1:39" ht="12.75" customHeight="1" x14ac:dyDescent="0.3">
      <c r="A1046" s="71" t="s">
        <v>3225</v>
      </c>
      <c r="B1046" s="72" t="s">
        <v>3226</v>
      </c>
      <c r="C1046" s="72" t="s">
        <v>137</v>
      </c>
      <c r="D1046" s="73" t="str">
        <f t="shared" ref="D1046:D1072" si="101">MID(G1046,1,2)</f>
        <v>36</v>
      </c>
      <c r="E1046" s="73" t="str">
        <f t="shared" ref="E1046:E1072" si="102">MID(G1046,1,4)</f>
        <v>3601</v>
      </c>
      <c r="F1046" s="72" t="s">
        <v>3227</v>
      </c>
      <c r="G1046" s="72" t="s">
        <v>3228</v>
      </c>
      <c r="H1046" s="72">
        <v>125</v>
      </c>
      <c r="I1046" s="72" t="s">
        <v>3229</v>
      </c>
      <c r="J1046" s="72" t="s">
        <v>3230</v>
      </c>
      <c r="K1046" s="74">
        <v>116</v>
      </c>
      <c r="L1046" s="75">
        <v>39</v>
      </c>
      <c r="M1046" s="76">
        <v>39</v>
      </c>
      <c r="N1046" s="72" t="s">
        <v>3231</v>
      </c>
      <c r="O1046" s="72" t="s">
        <v>771</v>
      </c>
      <c r="P1046" s="74">
        <v>5000000</v>
      </c>
      <c r="Q1046" s="75">
        <v>15</v>
      </c>
      <c r="R1046" s="77">
        <v>44197</v>
      </c>
      <c r="S1046" s="78">
        <v>12</v>
      </c>
      <c r="T1046" s="71" t="s">
        <v>3232</v>
      </c>
      <c r="U1046" s="79">
        <v>15</v>
      </c>
      <c r="V1046" s="80">
        <v>15</v>
      </c>
      <c r="W1046" s="102" t="s">
        <v>3233</v>
      </c>
      <c r="X1046" s="81">
        <f t="shared" si="98"/>
        <v>1</v>
      </c>
      <c r="Y1046" s="74">
        <v>0</v>
      </c>
      <c r="Z1046" s="74">
        <v>5000000</v>
      </c>
      <c r="AA1046" s="74">
        <v>5000000</v>
      </c>
      <c r="AB1046" s="74">
        <v>0</v>
      </c>
      <c r="AC1046" s="74">
        <v>0</v>
      </c>
      <c r="AD1046" s="74">
        <v>5000000</v>
      </c>
      <c r="AE1046" s="113">
        <v>5000000</v>
      </c>
      <c r="AF1046" s="81">
        <f t="shared" si="99"/>
        <v>1</v>
      </c>
      <c r="AG1046" s="82"/>
      <c r="AH1046" s="82"/>
      <c r="AI1046" s="82"/>
      <c r="AJ1046" s="83">
        <f t="shared" ref="AJ1046:AJ1072" si="103">AE1046+AG1046+AI1046</f>
        <v>5000000</v>
      </c>
      <c r="AK1046" s="81">
        <f t="shared" si="100"/>
        <v>1</v>
      </c>
      <c r="AL1046" s="84"/>
      <c r="AM1046" s="85"/>
    </row>
    <row r="1047" spans="1:39" ht="12.75" customHeight="1" x14ac:dyDescent="0.3">
      <c r="A1047" s="71" t="s">
        <v>3225</v>
      </c>
      <c r="B1047" s="72" t="s">
        <v>3226</v>
      </c>
      <c r="C1047" s="72" t="s">
        <v>137</v>
      </c>
      <c r="D1047" s="73" t="str">
        <f t="shared" si="101"/>
        <v>36</v>
      </c>
      <c r="E1047" s="73" t="str">
        <f t="shared" si="102"/>
        <v>3601</v>
      </c>
      <c r="F1047" s="72" t="s">
        <v>3227</v>
      </c>
      <c r="G1047" s="72" t="s">
        <v>3234</v>
      </c>
      <c r="H1047" s="72">
        <v>126</v>
      </c>
      <c r="I1047" s="72" t="s">
        <v>3235</v>
      </c>
      <c r="J1047" s="72" t="s">
        <v>2691</v>
      </c>
      <c r="K1047" s="74">
        <v>20</v>
      </c>
      <c r="L1047" s="75">
        <v>5</v>
      </c>
      <c r="M1047" s="76">
        <v>5</v>
      </c>
      <c r="N1047" s="72" t="s">
        <v>3236</v>
      </c>
      <c r="O1047" s="72" t="s">
        <v>3237</v>
      </c>
      <c r="P1047" s="74">
        <v>30000000</v>
      </c>
      <c r="Q1047" s="75">
        <v>5</v>
      </c>
      <c r="R1047" s="77">
        <v>44197</v>
      </c>
      <c r="S1047" s="78">
        <v>12</v>
      </c>
      <c r="T1047" s="71" t="s">
        <v>3232</v>
      </c>
      <c r="U1047" s="79">
        <v>5</v>
      </c>
      <c r="V1047" s="80">
        <v>5</v>
      </c>
      <c r="W1047" s="102" t="s">
        <v>3238</v>
      </c>
      <c r="X1047" s="81">
        <f t="shared" si="98"/>
        <v>1</v>
      </c>
      <c r="Y1047" s="74">
        <v>0</v>
      </c>
      <c r="Z1047" s="74">
        <v>30000000</v>
      </c>
      <c r="AA1047" s="74">
        <v>30000000</v>
      </c>
      <c r="AB1047" s="74">
        <v>0</v>
      </c>
      <c r="AC1047" s="74">
        <v>0</v>
      </c>
      <c r="AD1047" s="74">
        <v>30000000</v>
      </c>
      <c r="AE1047" s="113">
        <v>30000000</v>
      </c>
      <c r="AF1047" s="81">
        <f t="shared" si="99"/>
        <v>1</v>
      </c>
      <c r="AG1047" s="82"/>
      <c r="AH1047" s="82"/>
      <c r="AI1047" s="82"/>
      <c r="AJ1047" s="83">
        <f t="shared" si="103"/>
        <v>30000000</v>
      </c>
      <c r="AK1047" s="81">
        <f t="shared" si="100"/>
        <v>1</v>
      </c>
      <c r="AL1047" s="84"/>
      <c r="AM1047" s="85"/>
    </row>
    <row r="1048" spans="1:39" ht="12.75" customHeight="1" x14ac:dyDescent="0.3">
      <c r="A1048" s="71" t="s">
        <v>3225</v>
      </c>
      <c r="B1048" s="72" t="s">
        <v>3226</v>
      </c>
      <c r="C1048" s="72" t="s">
        <v>137</v>
      </c>
      <c r="D1048" s="73" t="str">
        <f t="shared" si="101"/>
        <v>36</v>
      </c>
      <c r="E1048" s="73" t="str">
        <f t="shared" si="102"/>
        <v>3601</v>
      </c>
      <c r="F1048" s="72" t="s">
        <v>3227</v>
      </c>
      <c r="G1048" s="72" t="s">
        <v>3239</v>
      </c>
      <c r="H1048" s="72">
        <v>127</v>
      </c>
      <c r="I1048" s="72" t="s">
        <v>3240</v>
      </c>
      <c r="J1048" s="72" t="s">
        <v>3241</v>
      </c>
      <c r="K1048" s="74">
        <v>100</v>
      </c>
      <c r="L1048" s="75">
        <v>100</v>
      </c>
      <c r="M1048" s="76">
        <v>100</v>
      </c>
      <c r="N1048" s="72" t="s">
        <v>3242</v>
      </c>
      <c r="O1048" s="72" t="s">
        <v>3237</v>
      </c>
      <c r="P1048" s="74">
        <v>99000000</v>
      </c>
      <c r="Q1048" s="75">
        <v>18</v>
      </c>
      <c r="R1048" s="77">
        <v>44197</v>
      </c>
      <c r="S1048" s="78">
        <v>12</v>
      </c>
      <c r="T1048" s="71" t="s">
        <v>3232</v>
      </c>
      <c r="U1048" s="79">
        <v>18</v>
      </c>
      <c r="V1048" s="80">
        <v>18</v>
      </c>
      <c r="W1048" s="102" t="s">
        <v>3243</v>
      </c>
      <c r="X1048" s="81">
        <f t="shared" si="98"/>
        <v>1</v>
      </c>
      <c r="Y1048" s="74">
        <v>0</v>
      </c>
      <c r="Z1048" s="74">
        <v>130000000</v>
      </c>
      <c r="AA1048" s="74">
        <v>95432800</v>
      </c>
      <c r="AB1048" s="74">
        <v>0</v>
      </c>
      <c r="AC1048" s="74">
        <v>0</v>
      </c>
      <c r="AD1048" s="74">
        <v>95432800</v>
      </c>
      <c r="AE1048" s="113">
        <v>95432800</v>
      </c>
      <c r="AF1048" s="81">
        <f t="shared" si="99"/>
        <v>1</v>
      </c>
      <c r="AG1048" s="82"/>
      <c r="AH1048" s="82"/>
      <c r="AI1048" s="82"/>
      <c r="AJ1048" s="83">
        <f t="shared" si="103"/>
        <v>95432800</v>
      </c>
      <c r="AK1048" s="81">
        <f t="shared" si="100"/>
        <v>1</v>
      </c>
      <c r="AL1048" s="84"/>
      <c r="AM1048" s="85"/>
    </row>
    <row r="1049" spans="1:39" ht="12.75" customHeight="1" x14ac:dyDescent="0.3">
      <c r="A1049" s="71" t="s">
        <v>3225</v>
      </c>
      <c r="B1049" s="72" t="s">
        <v>3226</v>
      </c>
      <c r="C1049" s="72" t="s">
        <v>137</v>
      </c>
      <c r="D1049" s="73" t="str">
        <f t="shared" si="101"/>
        <v>36</v>
      </c>
      <c r="E1049" s="73" t="str">
        <f t="shared" si="102"/>
        <v>3601</v>
      </c>
      <c r="F1049" s="72" t="s">
        <v>3227</v>
      </c>
      <c r="G1049" s="72" t="s">
        <v>3239</v>
      </c>
      <c r="H1049" s="72">
        <v>127</v>
      </c>
      <c r="I1049" s="72" t="s">
        <v>3240</v>
      </c>
      <c r="J1049" s="72" t="s">
        <v>3241</v>
      </c>
      <c r="K1049" s="74">
        <v>100</v>
      </c>
      <c r="L1049" s="75">
        <v>100</v>
      </c>
      <c r="M1049" s="76">
        <v>100</v>
      </c>
      <c r="N1049" s="72" t="s">
        <v>3244</v>
      </c>
      <c r="O1049" s="72" t="s">
        <v>3237</v>
      </c>
      <c r="P1049" s="74">
        <v>36200000</v>
      </c>
      <c r="Q1049" s="75">
        <v>1</v>
      </c>
      <c r="R1049" s="77">
        <v>44197</v>
      </c>
      <c r="S1049" s="78">
        <v>12</v>
      </c>
      <c r="T1049" s="71" t="s">
        <v>3232</v>
      </c>
      <c r="U1049" s="79">
        <v>1</v>
      </c>
      <c r="V1049" s="80">
        <v>1</v>
      </c>
      <c r="W1049" s="80" t="s">
        <v>3245</v>
      </c>
      <c r="X1049" s="81">
        <f t="shared" si="98"/>
        <v>1</v>
      </c>
      <c r="Y1049" s="74">
        <v>0</v>
      </c>
      <c r="Z1049" s="74">
        <v>130000000</v>
      </c>
      <c r="AA1049" s="74">
        <v>34567200</v>
      </c>
      <c r="AB1049" s="74">
        <v>0</v>
      </c>
      <c r="AC1049" s="74">
        <v>0</v>
      </c>
      <c r="AD1049" s="74">
        <v>34567200</v>
      </c>
      <c r="AE1049" s="113">
        <v>34657200</v>
      </c>
      <c r="AF1049" s="81">
        <f t="shared" si="99"/>
        <v>1.002603624244949</v>
      </c>
      <c r="AG1049" s="82"/>
      <c r="AH1049" s="82"/>
      <c r="AI1049" s="82"/>
      <c r="AJ1049" s="83">
        <f t="shared" si="103"/>
        <v>34657200</v>
      </c>
      <c r="AK1049" s="81">
        <f t="shared" si="100"/>
        <v>1.002603624244949</v>
      </c>
      <c r="AL1049" s="84"/>
      <c r="AM1049" s="85"/>
    </row>
    <row r="1050" spans="1:39" ht="12.75" customHeight="1" x14ac:dyDescent="0.3">
      <c r="A1050" s="71" t="s">
        <v>3246</v>
      </c>
      <c r="B1050" s="72" t="s">
        <v>3247</v>
      </c>
      <c r="C1050" s="72" t="s">
        <v>763</v>
      </c>
      <c r="D1050" s="73" t="str">
        <f t="shared" si="101"/>
        <v>17</v>
      </c>
      <c r="E1050" s="73" t="str">
        <f t="shared" si="102"/>
        <v>1709</v>
      </c>
      <c r="F1050" s="72" t="s">
        <v>3248</v>
      </c>
      <c r="G1050" s="72" t="s">
        <v>3249</v>
      </c>
      <c r="H1050" s="72">
        <v>188</v>
      </c>
      <c r="I1050" s="72" t="s">
        <v>3250</v>
      </c>
      <c r="J1050" s="72" t="s">
        <v>3251</v>
      </c>
      <c r="K1050" s="74">
        <v>1</v>
      </c>
      <c r="L1050" s="75">
        <v>0.4</v>
      </c>
      <c r="M1050" s="76" t="s">
        <v>3252</v>
      </c>
      <c r="N1050" s="72" t="s">
        <v>855</v>
      </c>
      <c r="O1050" s="72" t="s">
        <v>72</v>
      </c>
      <c r="P1050" s="74">
        <v>540000000</v>
      </c>
      <c r="Q1050" s="75">
        <v>1</v>
      </c>
      <c r="R1050" s="77">
        <v>44501</v>
      </c>
      <c r="S1050" s="78">
        <v>2</v>
      </c>
      <c r="T1050" s="71" t="s">
        <v>3253</v>
      </c>
      <c r="U1050" s="79">
        <v>1</v>
      </c>
      <c r="V1050" s="80">
        <v>0.4</v>
      </c>
      <c r="W1050" s="80" t="s">
        <v>3254</v>
      </c>
      <c r="X1050" s="81">
        <f t="shared" si="98"/>
        <v>0.4</v>
      </c>
      <c r="Y1050" s="74">
        <v>0</v>
      </c>
      <c r="Z1050" s="74">
        <v>540000000</v>
      </c>
      <c r="AA1050" s="74">
        <v>540000000</v>
      </c>
      <c r="AB1050" s="74">
        <v>0</v>
      </c>
      <c r="AC1050" s="74">
        <v>0</v>
      </c>
      <c r="AD1050" s="74">
        <v>540000000</v>
      </c>
      <c r="AE1050" s="113">
        <v>538852640</v>
      </c>
      <c r="AF1050" s="81">
        <f t="shared" si="99"/>
        <v>0.99787525925925924</v>
      </c>
      <c r="AG1050" s="82"/>
      <c r="AH1050" s="82"/>
      <c r="AI1050" s="82"/>
      <c r="AJ1050" s="83">
        <f t="shared" si="103"/>
        <v>538852640</v>
      </c>
      <c r="AK1050" s="81">
        <f t="shared" si="100"/>
        <v>0.99787525925925924</v>
      </c>
      <c r="AL1050" s="84"/>
      <c r="AM1050" s="85"/>
    </row>
    <row r="1051" spans="1:39" ht="12.75" customHeight="1" x14ac:dyDescent="0.3">
      <c r="A1051" s="71" t="s">
        <v>3246</v>
      </c>
      <c r="B1051" s="72" t="s">
        <v>3247</v>
      </c>
      <c r="C1051" s="72" t="s">
        <v>763</v>
      </c>
      <c r="D1051" s="73" t="str">
        <f t="shared" si="101"/>
        <v>17</v>
      </c>
      <c r="E1051" s="73" t="str">
        <f t="shared" si="102"/>
        <v>1702</v>
      </c>
      <c r="F1051" s="72" t="s">
        <v>3255</v>
      </c>
      <c r="G1051" s="72" t="s">
        <v>1154</v>
      </c>
      <c r="H1051" s="72">
        <v>197</v>
      </c>
      <c r="I1051" s="72" t="s">
        <v>790</v>
      </c>
      <c r="J1051" s="72" t="s">
        <v>791</v>
      </c>
      <c r="K1051" s="74">
        <v>600</v>
      </c>
      <c r="L1051" s="75">
        <v>300</v>
      </c>
      <c r="M1051" s="76">
        <v>321</v>
      </c>
      <c r="N1051" s="72" t="s">
        <v>3256</v>
      </c>
      <c r="O1051" s="72" t="s">
        <v>72</v>
      </c>
      <c r="P1051" s="74">
        <v>7817375423</v>
      </c>
      <c r="Q1051" s="75">
        <v>95</v>
      </c>
      <c r="R1051" s="77">
        <v>44501</v>
      </c>
      <c r="S1051" s="78">
        <v>2</v>
      </c>
      <c r="T1051" s="71" t="s">
        <v>3253</v>
      </c>
      <c r="U1051" s="79">
        <v>95</v>
      </c>
      <c r="V1051" s="80">
        <v>95</v>
      </c>
      <c r="W1051" s="80" t="s">
        <v>3257</v>
      </c>
      <c r="X1051" s="81">
        <f t="shared" si="98"/>
        <v>1</v>
      </c>
      <c r="Y1051" s="74">
        <v>0</v>
      </c>
      <c r="Z1051" s="74">
        <v>9735375423</v>
      </c>
      <c r="AA1051" s="74">
        <v>7817375423</v>
      </c>
      <c r="AB1051" s="74">
        <v>0</v>
      </c>
      <c r="AC1051" s="74">
        <v>0</v>
      </c>
      <c r="AD1051" s="74">
        <v>7817375423</v>
      </c>
      <c r="AE1051" s="113">
        <v>7606240258</v>
      </c>
      <c r="AF1051" s="81">
        <f t="shared" si="99"/>
        <v>0.97299155361289091</v>
      </c>
      <c r="AG1051" s="82"/>
      <c r="AH1051" s="82"/>
      <c r="AI1051" s="82"/>
      <c r="AJ1051" s="83">
        <f t="shared" si="103"/>
        <v>7606240258</v>
      </c>
      <c r="AK1051" s="81">
        <f t="shared" si="100"/>
        <v>0.97299155361289091</v>
      </c>
      <c r="AL1051" s="84"/>
      <c r="AM1051" s="85"/>
    </row>
    <row r="1052" spans="1:39" ht="12.75" customHeight="1" x14ac:dyDescent="0.3">
      <c r="A1052" s="71" t="s">
        <v>3246</v>
      </c>
      <c r="B1052" s="72" t="s">
        <v>3247</v>
      </c>
      <c r="C1052" s="72" t="s">
        <v>763</v>
      </c>
      <c r="D1052" s="73" t="str">
        <f t="shared" si="101"/>
        <v>17</v>
      </c>
      <c r="E1052" s="73" t="str">
        <f t="shared" si="102"/>
        <v>1702</v>
      </c>
      <c r="F1052" s="72" t="s">
        <v>3255</v>
      </c>
      <c r="G1052" s="72" t="s">
        <v>1154</v>
      </c>
      <c r="H1052" s="72">
        <v>197</v>
      </c>
      <c r="I1052" s="72" t="s">
        <v>790</v>
      </c>
      <c r="J1052" s="72" t="s">
        <v>791</v>
      </c>
      <c r="K1052" s="74">
        <v>600</v>
      </c>
      <c r="L1052" s="75">
        <v>300</v>
      </c>
      <c r="M1052" s="76">
        <v>321</v>
      </c>
      <c r="N1052" s="72" t="s">
        <v>3258</v>
      </c>
      <c r="O1052" s="72" t="s">
        <v>72</v>
      </c>
      <c r="P1052" s="74">
        <v>318000000</v>
      </c>
      <c r="Q1052" s="75">
        <v>15</v>
      </c>
      <c r="R1052" s="77">
        <v>44501</v>
      </c>
      <c r="S1052" s="78">
        <v>2</v>
      </c>
      <c r="T1052" s="71" t="s">
        <v>3253</v>
      </c>
      <c r="U1052" s="79">
        <v>15</v>
      </c>
      <c r="V1052" s="80">
        <v>15</v>
      </c>
      <c r="W1052" s="80" t="s">
        <v>3257</v>
      </c>
      <c r="X1052" s="81">
        <f t="shared" si="98"/>
        <v>1</v>
      </c>
      <c r="Y1052" s="74">
        <v>0</v>
      </c>
      <c r="Z1052" s="74">
        <v>9735375423</v>
      </c>
      <c r="AA1052" s="74">
        <v>318000000</v>
      </c>
      <c r="AB1052" s="74">
        <v>0</v>
      </c>
      <c r="AC1052" s="74">
        <v>0</v>
      </c>
      <c r="AD1052" s="74">
        <v>318000000</v>
      </c>
      <c r="AE1052" s="113">
        <v>318000000</v>
      </c>
      <c r="AF1052" s="81">
        <f t="shared" si="99"/>
        <v>1</v>
      </c>
      <c r="AG1052" s="82"/>
      <c r="AH1052" s="82"/>
      <c r="AI1052" s="82"/>
      <c r="AJ1052" s="83">
        <f t="shared" si="103"/>
        <v>318000000</v>
      </c>
      <c r="AK1052" s="81">
        <f t="shared" si="100"/>
        <v>1</v>
      </c>
      <c r="AL1052" s="84"/>
      <c r="AM1052" s="85"/>
    </row>
    <row r="1053" spans="1:39" ht="12.75" customHeight="1" x14ac:dyDescent="0.3">
      <c r="A1053" s="71" t="s">
        <v>3246</v>
      </c>
      <c r="B1053" s="72" t="s">
        <v>3247</v>
      </c>
      <c r="C1053" s="72" t="s">
        <v>763</v>
      </c>
      <c r="D1053" s="73" t="str">
        <f t="shared" si="101"/>
        <v>17</v>
      </c>
      <c r="E1053" s="73" t="str">
        <f t="shared" si="102"/>
        <v>1702</v>
      </c>
      <c r="F1053" s="72" t="s">
        <v>3255</v>
      </c>
      <c r="G1053" s="72" t="s">
        <v>1154</v>
      </c>
      <c r="H1053" s="72">
        <v>197</v>
      </c>
      <c r="I1053" s="72" t="s">
        <v>790</v>
      </c>
      <c r="J1053" s="72" t="s">
        <v>791</v>
      </c>
      <c r="K1053" s="74">
        <v>600</v>
      </c>
      <c r="L1053" s="75">
        <v>300</v>
      </c>
      <c r="M1053" s="76">
        <v>321</v>
      </c>
      <c r="N1053" s="72" t="s">
        <v>3259</v>
      </c>
      <c r="O1053" s="72" t="s">
        <v>72</v>
      </c>
      <c r="P1053" s="74">
        <v>1600000000</v>
      </c>
      <c r="Q1053" s="75">
        <v>50</v>
      </c>
      <c r="R1053" s="77">
        <v>44501</v>
      </c>
      <c r="S1053" s="78">
        <v>2</v>
      </c>
      <c r="T1053" s="71" t="s">
        <v>3253</v>
      </c>
      <c r="U1053" s="79">
        <v>50</v>
      </c>
      <c r="V1053" s="80">
        <v>50</v>
      </c>
      <c r="W1053" s="80" t="s">
        <v>3257</v>
      </c>
      <c r="X1053" s="81">
        <f t="shared" si="98"/>
        <v>1</v>
      </c>
      <c r="Y1053" s="74">
        <v>0</v>
      </c>
      <c r="Z1053" s="74">
        <v>9735375423</v>
      </c>
      <c r="AA1053" s="74">
        <v>1600000000</v>
      </c>
      <c r="AB1053" s="74">
        <v>0</v>
      </c>
      <c r="AC1053" s="74">
        <v>0</v>
      </c>
      <c r="AD1053" s="74">
        <v>1600000000</v>
      </c>
      <c r="AE1053" s="113">
        <v>1600000000</v>
      </c>
      <c r="AF1053" s="81">
        <f t="shared" si="99"/>
        <v>1</v>
      </c>
      <c r="AG1053" s="82"/>
      <c r="AH1053" s="82"/>
      <c r="AI1053" s="82"/>
      <c r="AJ1053" s="83">
        <f t="shared" si="103"/>
        <v>1600000000</v>
      </c>
      <c r="AK1053" s="81">
        <f t="shared" si="100"/>
        <v>1</v>
      </c>
      <c r="AL1053" s="84"/>
      <c r="AM1053" s="85"/>
    </row>
    <row r="1054" spans="1:39" ht="12.75" customHeight="1" x14ac:dyDescent="0.3">
      <c r="A1054" s="71" t="s">
        <v>3246</v>
      </c>
      <c r="B1054" s="72" t="s">
        <v>3247</v>
      </c>
      <c r="C1054" s="72" t="s">
        <v>763</v>
      </c>
      <c r="D1054" s="73" t="str">
        <f t="shared" si="101"/>
        <v>17</v>
      </c>
      <c r="E1054" s="73" t="str">
        <f t="shared" si="102"/>
        <v>1702</v>
      </c>
      <c r="F1054" s="72" t="s">
        <v>3255</v>
      </c>
      <c r="G1054" s="72" t="s">
        <v>1154</v>
      </c>
      <c r="H1054" s="72">
        <v>198</v>
      </c>
      <c r="I1054" s="72" t="s">
        <v>796</v>
      </c>
      <c r="J1054" s="72" t="s">
        <v>797</v>
      </c>
      <c r="K1054" s="74">
        <v>3000</v>
      </c>
      <c r="L1054" s="75">
        <v>520</v>
      </c>
      <c r="M1054" s="76">
        <v>520</v>
      </c>
      <c r="N1054" s="72" t="s">
        <v>3260</v>
      </c>
      <c r="O1054" s="72" t="s">
        <v>72</v>
      </c>
      <c r="P1054" s="74">
        <v>114750</v>
      </c>
      <c r="Q1054" s="75">
        <v>1</v>
      </c>
      <c r="R1054" s="77">
        <v>44501</v>
      </c>
      <c r="S1054" s="78">
        <v>2</v>
      </c>
      <c r="T1054" s="71" t="s">
        <v>3253</v>
      </c>
      <c r="U1054" s="79">
        <v>1</v>
      </c>
      <c r="V1054" s="80">
        <v>1</v>
      </c>
      <c r="W1054" s="80" t="s">
        <v>3261</v>
      </c>
      <c r="X1054" s="81">
        <f t="shared" si="98"/>
        <v>1</v>
      </c>
      <c r="Y1054" s="74">
        <v>0</v>
      </c>
      <c r="Z1054" s="74">
        <v>114750</v>
      </c>
      <c r="AA1054" s="74">
        <v>114750</v>
      </c>
      <c r="AB1054" s="74">
        <v>0</v>
      </c>
      <c r="AC1054" s="74">
        <v>0</v>
      </c>
      <c r="AD1054" s="74">
        <v>114750</v>
      </c>
      <c r="AE1054" s="113">
        <v>0</v>
      </c>
      <c r="AF1054" s="81">
        <f t="shared" si="99"/>
        <v>0</v>
      </c>
      <c r="AG1054" s="82"/>
      <c r="AH1054" s="82"/>
      <c r="AI1054" s="82"/>
      <c r="AJ1054" s="83">
        <f t="shared" si="103"/>
        <v>0</v>
      </c>
      <c r="AK1054" s="81">
        <f t="shared" si="100"/>
        <v>0</v>
      </c>
      <c r="AL1054" s="84"/>
      <c r="AM1054" s="85"/>
    </row>
    <row r="1055" spans="1:39" ht="12.75" customHeight="1" x14ac:dyDescent="0.3">
      <c r="A1055" s="71" t="s">
        <v>3246</v>
      </c>
      <c r="B1055" s="72" t="s">
        <v>3247</v>
      </c>
      <c r="C1055" s="72" t="s">
        <v>763</v>
      </c>
      <c r="D1055" s="73" t="str">
        <f t="shared" si="101"/>
        <v>17</v>
      </c>
      <c r="E1055" s="73" t="str">
        <f t="shared" si="102"/>
        <v>1709</v>
      </c>
      <c r="F1055" s="72" t="s">
        <v>3248</v>
      </c>
      <c r="G1055" s="72" t="s">
        <v>3262</v>
      </c>
      <c r="H1055" s="72">
        <v>236</v>
      </c>
      <c r="I1055" s="72" t="s">
        <v>3263</v>
      </c>
      <c r="J1055" s="72" t="s">
        <v>3264</v>
      </c>
      <c r="K1055" s="74">
        <v>100</v>
      </c>
      <c r="L1055" s="75">
        <v>1</v>
      </c>
      <c r="M1055" s="76">
        <v>0</v>
      </c>
      <c r="N1055" s="72" t="s">
        <v>857</v>
      </c>
      <c r="O1055" s="72" t="s">
        <v>72</v>
      </c>
      <c r="P1055" s="74">
        <v>2000000000</v>
      </c>
      <c r="Q1055" s="75">
        <v>30</v>
      </c>
      <c r="R1055" s="77">
        <v>44197</v>
      </c>
      <c r="S1055" s="78">
        <v>12</v>
      </c>
      <c r="T1055" s="71" t="s">
        <v>3253</v>
      </c>
      <c r="U1055" s="79">
        <v>30</v>
      </c>
      <c r="V1055" s="80">
        <v>0</v>
      </c>
      <c r="W1055" s="80" t="s">
        <v>3265</v>
      </c>
      <c r="X1055" s="81">
        <f t="shared" si="98"/>
        <v>0</v>
      </c>
      <c r="Y1055" s="74">
        <v>0</v>
      </c>
      <c r="Z1055" s="74">
        <v>2000000000</v>
      </c>
      <c r="AA1055" s="74">
        <v>2000000000</v>
      </c>
      <c r="AB1055" s="74">
        <v>0</v>
      </c>
      <c r="AC1055" s="74">
        <v>0</v>
      </c>
      <c r="AD1055" s="74">
        <v>2000000000</v>
      </c>
      <c r="AE1055" s="113">
        <v>2000000000</v>
      </c>
      <c r="AF1055" s="81">
        <f t="shared" si="99"/>
        <v>1</v>
      </c>
      <c r="AG1055" s="82"/>
      <c r="AH1055" s="82"/>
      <c r="AI1055" s="82"/>
      <c r="AJ1055" s="83">
        <f t="shared" si="103"/>
        <v>2000000000</v>
      </c>
      <c r="AK1055" s="81">
        <f t="shared" si="100"/>
        <v>1</v>
      </c>
      <c r="AL1055" s="84"/>
      <c r="AM1055" s="85"/>
    </row>
    <row r="1056" spans="1:39" ht="12.75" customHeight="1" x14ac:dyDescent="0.3">
      <c r="A1056" s="71" t="s">
        <v>3246</v>
      </c>
      <c r="B1056" s="72" t="s">
        <v>3247</v>
      </c>
      <c r="C1056" s="72" t="s">
        <v>209</v>
      </c>
      <c r="D1056" s="73" t="str">
        <f t="shared" si="101"/>
        <v>17</v>
      </c>
      <c r="E1056" s="73" t="str">
        <f t="shared" si="102"/>
        <v>1709</v>
      </c>
      <c r="F1056" s="72" t="s">
        <v>3248</v>
      </c>
      <c r="G1056" s="72" t="s">
        <v>3266</v>
      </c>
      <c r="H1056" s="72">
        <v>331</v>
      </c>
      <c r="I1056" s="72" t="s">
        <v>3267</v>
      </c>
      <c r="J1056" s="72" t="s">
        <v>3268</v>
      </c>
      <c r="K1056" s="74">
        <v>4</v>
      </c>
      <c r="L1056" s="75">
        <v>2</v>
      </c>
      <c r="M1056" s="76">
        <v>2</v>
      </c>
      <c r="N1056" s="72" t="s">
        <v>855</v>
      </c>
      <c r="O1056" s="72" t="s">
        <v>72</v>
      </c>
      <c r="P1056" s="74">
        <v>1850500000</v>
      </c>
      <c r="Q1056" s="75">
        <v>1</v>
      </c>
      <c r="R1056" s="77">
        <v>44501</v>
      </c>
      <c r="S1056" s="78">
        <v>2</v>
      </c>
      <c r="T1056" s="71" t="s">
        <v>3253</v>
      </c>
      <c r="U1056" s="79">
        <v>1</v>
      </c>
      <c r="V1056" s="80">
        <v>1</v>
      </c>
      <c r="W1056" s="80" t="s">
        <v>3269</v>
      </c>
      <c r="X1056" s="81">
        <f t="shared" si="98"/>
        <v>1</v>
      </c>
      <c r="Y1056" s="74">
        <v>0</v>
      </c>
      <c r="Z1056" s="74">
        <v>1850500000</v>
      </c>
      <c r="AA1056" s="74">
        <v>1850500000</v>
      </c>
      <c r="AB1056" s="74">
        <v>0</v>
      </c>
      <c r="AC1056" s="74">
        <v>0</v>
      </c>
      <c r="AD1056" s="74">
        <v>1850500000</v>
      </c>
      <c r="AE1056" s="113">
        <v>1846031867</v>
      </c>
      <c r="AF1056" s="81">
        <f t="shared" si="99"/>
        <v>0.9975854455552553</v>
      </c>
      <c r="AG1056" s="82"/>
      <c r="AH1056" s="82"/>
      <c r="AI1056" s="82"/>
      <c r="AJ1056" s="83">
        <f t="shared" si="103"/>
        <v>1846031867</v>
      </c>
      <c r="AK1056" s="81">
        <f t="shared" si="100"/>
        <v>0.9975854455552553</v>
      </c>
      <c r="AL1056" s="84"/>
      <c r="AM1056" s="85"/>
    </row>
    <row r="1057" spans="1:39" ht="12.75" customHeight="1" x14ac:dyDescent="0.3">
      <c r="A1057" s="71" t="s">
        <v>3246</v>
      </c>
      <c r="B1057" s="72" t="s">
        <v>3247</v>
      </c>
      <c r="C1057" s="72" t="s">
        <v>209</v>
      </c>
      <c r="D1057" s="73" t="str">
        <f t="shared" si="101"/>
        <v>35</v>
      </c>
      <c r="E1057" s="73" t="str">
        <f t="shared" si="102"/>
        <v>3502</v>
      </c>
      <c r="F1057" s="72" t="s">
        <v>3270</v>
      </c>
      <c r="G1057" s="72" t="s">
        <v>3271</v>
      </c>
      <c r="H1057" s="72">
        <v>450</v>
      </c>
      <c r="I1057" s="72" t="s">
        <v>3272</v>
      </c>
      <c r="J1057" s="72" t="s">
        <v>3273</v>
      </c>
      <c r="K1057" s="74">
        <v>1000</v>
      </c>
      <c r="L1057" s="75">
        <v>100</v>
      </c>
      <c r="M1057" s="76">
        <v>171</v>
      </c>
      <c r="N1057" s="72" t="s">
        <v>3274</v>
      </c>
      <c r="O1057" s="72" t="s">
        <v>72</v>
      </c>
      <c r="P1057" s="74">
        <v>2581780910</v>
      </c>
      <c r="Q1057" s="75">
        <v>100</v>
      </c>
      <c r="R1057" s="77">
        <v>44197</v>
      </c>
      <c r="S1057" s="78">
        <v>12</v>
      </c>
      <c r="T1057" s="71" t="s">
        <v>3275</v>
      </c>
      <c r="U1057" s="79">
        <v>100</v>
      </c>
      <c r="V1057" s="80">
        <v>100</v>
      </c>
      <c r="W1057" s="80" t="s">
        <v>3276</v>
      </c>
      <c r="X1057" s="81">
        <f t="shared" si="98"/>
        <v>1</v>
      </c>
      <c r="Y1057" s="74">
        <v>0</v>
      </c>
      <c r="Z1057" s="74">
        <v>4981780910</v>
      </c>
      <c r="AA1057" s="74">
        <v>2581780910</v>
      </c>
      <c r="AB1057" s="74">
        <v>0</v>
      </c>
      <c r="AC1057" s="74">
        <v>0</v>
      </c>
      <c r="AD1057" s="74">
        <v>2581780910</v>
      </c>
      <c r="AE1057" s="113">
        <v>2581780910</v>
      </c>
      <c r="AF1057" s="81">
        <f t="shared" si="99"/>
        <v>1</v>
      </c>
      <c r="AG1057" s="82"/>
      <c r="AH1057" s="82"/>
      <c r="AI1057" s="82"/>
      <c r="AJ1057" s="83">
        <f t="shared" si="103"/>
        <v>2581780910</v>
      </c>
      <c r="AK1057" s="81">
        <f t="shared" si="100"/>
        <v>1</v>
      </c>
      <c r="AL1057" s="84"/>
      <c r="AM1057" s="85"/>
    </row>
    <row r="1058" spans="1:39" ht="12.75" customHeight="1" x14ac:dyDescent="0.3">
      <c r="A1058" s="71" t="s">
        <v>3246</v>
      </c>
      <c r="B1058" s="72" t="s">
        <v>3247</v>
      </c>
      <c r="C1058" s="72" t="s">
        <v>209</v>
      </c>
      <c r="D1058" s="73" t="str">
        <f t="shared" si="101"/>
        <v>35</v>
      </c>
      <c r="E1058" s="73" t="str">
        <f t="shared" si="102"/>
        <v>3502</v>
      </c>
      <c r="F1058" s="72" t="s">
        <v>3270</v>
      </c>
      <c r="G1058" s="72" t="s">
        <v>3271</v>
      </c>
      <c r="H1058" s="72">
        <v>450</v>
      </c>
      <c r="I1058" s="72" t="s">
        <v>3272</v>
      </c>
      <c r="J1058" s="72" t="s">
        <v>3273</v>
      </c>
      <c r="K1058" s="74">
        <v>1000</v>
      </c>
      <c r="L1058" s="75">
        <v>100</v>
      </c>
      <c r="M1058" s="76">
        <v>171</v>
      </c>
      <c r="N1058" s="72" t="s">
        <v>3277</v>
      </c>
      <c r="O1058" s="72" t="s">
        <v>72</v>
      </c>
      <c r="P1058" s="74">
        <v>2400000000</v>
      </c>
      <c r="Q1058" s="75">
        <v>5</v>
      </c>
      <c r="R1058" s="77">
        <v>44197</v>
      </c>
      <c r="S1058" s="78">
        <v>12</v>
      </c>
      <c r="T1058" s="71" t="s">
        <v>3275</v>
      </c>
      <c r="U1058" s="79">
        <v>5</v>
      </c>
      <c r="V1058" s="80">
        <v>5</v>
      </c>
      <c r="W1058" s="80" t="s">
        <v>3276</v>
      </c>
      <c r="X1058" s="81">
        <f t="shared" si="98"/>
        <v>1</v>
      </c>
      <c r="Y1058" s="74">
        <v>0</v>
      </c>
      <c r="Z1058" s="74">
        <v>4981780910</v>
      </c>
      <c r="AA1058" s="74">
        <v>2400000000</v>
      </c>
      <c r="AB1058" s="74">
        <v>0</v>
      </c>
      <c r="AC1058" s="74">
        <v>0</v>
      </c>
      <c r="AD1058" s="74">
        <v>2400000000</v>
      </c>
      <c r="AE1058" s="113">
        <v>2268370145</v>
      </c>
      <c r="AF1058" s="81">
        <f t="shared" si="99"/>
        <v>0.9451542270833333</v>
      </c>
      <c r="AG1058" s="82"/>
      <c r="AH1058" s="82"/>
      <c r="AI1058" s="82"/>
      <c r="AJ1058" s="83">
        <f t="shared" si="103"/>
        <v>2268370145</v>
      </c>
      <c r="AK1058" s="81">
        <f t="shared" si="100"/>
        <v>0.9451542270833333</v>
      </c>
      <c r="AL1058" s="84"/>
      <c r="AM1058" s="85"/>
    </row>
    <row r="1059" spans="1:39" ht="12.75" customHeight="1" x14ac:dyDescent="0.3">
      <c r="A1059" s="71" t="s">
        <v>3278</v>
      </c>
      <c r="B1059" s="72" t="s">
        <v>3279</v>
      </c>
      <c r="C1059" s="72" t="s">
        <v>137</v>
      </c>
      <c r="D1059" s="73" t="str">
        <f t="shared" si="101"/>
        <v>22</v>
      </c>
      <c r="E1059" s="73" t="str">
        <f t="shared" si="102"/>
        <v>2201</v>
      </c>
      <c r="F1059" s="72" t="s">
        <v>3280</v>
      </c>
      <c r="G1059" s="72" t="s">
        <v>565</v>
      </c>
      <c r="H1059" s="72">
        <v>96</v>
      </c>
      <c r="I1059" s="72" t="s">
        <v>566</v>
      </c>
      <c r="J1059" s="72" t="s">
        <v>567</v>
      </c>
      <c r="K1059" s="74">
        <v>200000</v>
      </c>
      <c r="L1059" s="75">
        <v>200000</v>
      </c>
      <c r="M1059" s="76">
        <v>198853.5</v>
      </c>
      <c r="N1059" s="72" t="s">
        <v>3281</v>
      </c>
      <c r="O1059" s="72" t="s">
        <v>72</v>
      </c>
      <c r="P1059" s="74">
        <v>2523681341</v>
      </c>
      <c r="Q1059" s="75">
        <v>41878</v>
      </c>
      <c r="R1059" s="77">
        <v>44197</v>
      </c>
      <c r="S1059" s="78">
        <v>12</v>
      </c>
      <c r="T1059" s="71" t="s">
        <v>569</v>
      </c>
      <c r="U1059" s="79">
        <v>41878</v>
      </c>
      <c r="V1059" s="80">
        <v>0</v>
      </c>
      <c r="W1059" s="80"/>
      <c r="X1059" s="81">
        <f t="shared" si="98"/>
        <v>0</v>
      </c>
      <c r="Y1059" s="74">
        <v>0</v>
      </c>
      <c r="Z1059" s="74">
        <v>9804822648</v>
      </c>
      <c r="AA1059" s="74">
        <v>2523681341</v>
      </c>
      <c r="AB1059" s="74">
        <v>0</v>
      </c>
      <c r="AC1059" s="74">
        <v>0</v>
      </c>
      <c r="AD1059" s="74">
        <v>2523681341</v>
      </c>
      <c r="AE1059" s="113">
        <v>0</v>
      </c>
      <c r="AF1059" s="81">
        <f t="shared" si="99"/>
        <v>0</v>
      </c>
      <c r="AG1059" s="82"/>
      <c r="AH1059" s="82"/>
      <c r="AI1059" s="82"/>
      <c r="AJ1059" s="83">
        <f t="shared" si="103"/>
        <v>0</v>
      </c>
      <c r="AK1059" s="81">
        <f t="shared" si="100"/>
        <v>0</v>
      </c>
      <c r="AL1059" s="84"/>
      <c r="AM1059" s="85"/>
    </row>
    <row r="1060" spans="1:39" ht="12.75" customHeight="1" x14ac:dyDescent="0.3">
      <c r="A1060" s="71" t="s">
        <v>3278</v>
      </c>
      <c r="B1060" s="72" t="s">
        <v>3279</v>
      </c>
      <c r="C1060" s="72" t="s">
        <v>137</v>
      </c>
      <c r="D1060" s="73" t="str">
        <f t="shared" si="101"/>
        <v>22</v>
      </c>
      <c r="E1060" s="73" t="str">
        <f t="shared" si="102"/>
        <v>2201</v>
      </c>
      <c r="F1060" s="72" t="s">
        <v>3280</v>
      </c>
      <c r="G1060" s="72" t="s">
        <v>565</v>
      </c>
      <c r="H1060" s="72">
        <v>96</v>
      </c>
      <c r="I1060" s="72" t="s">
        <v>566</v>
      </c>
      <c r="J1060" s="72" t="s">
        <v>567</v>
      </c>
      <c r="K1060" s="74">
        <v>200000</v>
      </c>
      <c r="L1060" s="75">
        <v>200000</v>
      </c>
      <c r="M1060" s="76">
        <v>198853.5</v>
      </c>
      <c r="N1060" s="72" t="s">
        <v>3282</v>
      </c>
      <c r="O1060" s="72" t="s">
        <v>72</v>
      </c>
      <c r="P1060" s="74">
        <v>6383381403</v>
      </c>
      <c r="Q1060" s="75">
        <v>129697</v>
      </c>
      <c r="R1060" s="77">
        <v>44197</v>
      </c>
      <c r="S1060" s="78">
        <v>12</v>
      </c>
      <c r="T1060" s="71" t="s">
        <v>569</v>
      </c>
      <c r="U1060" s="79">
        <v>129697</v>
      </c>
      <c r="V1060" s="80">
        <v>0</v>
      </c>
      <c r="W1060" s="80"/>
      <c r="X1060" s="81">
        <f t="shared" si="98"/>
        <v>0</v>
      </c>
      <c r="Y1060" s="74">
        <v>0</v>
      </c>
      <c r="Z1060" s="74">
        <v>9804822648</v>
      </c>
      <c r="AA1060" s="74">
        <v>5960402685</v>
      </c>
      <c r="AB1060" s="74">
        <v>0</v>
      </c>
      <c r="AC1060" s="74">
        <v>0</v>
      </c>
      <c r="AD1060" s="74">
        <v>5960402685</v>
      </c>
      <c r="AE1060" s="113">
        <v>0</v>
      </c>
      <c r="AF1060" s="81">
        <f t="shared" si="99"/>
        <v>0</v>
      </c>
      <c r="AG1060" s="82"/>
      <c r="AH1060" s="82"/>
      <c r="AI1060" s="82"/>
      <c r="AJ1060" s="83">
        <f t="shared" si="103"/>
        <v>0</v>
      </c>
      <c r="AK1060" s="81">
        <f t="shared" si="100"/>
        <v>0</v>
      </c>
      <c r="AL1060" s="84"/>
      <c r="AM1060" s="85"/>
    </row>
    <row r="1061" spans="1:39" ht="12.75" customHeight="1" x14ac:dyDescent="0.3">
      <c r="A1061" s="71" t="s">
        <v>3278</v>
      </c>
      <c r="B1061" s="72" t="s">
        <v>3279</v>
      </c>
      <c r="C1061" s="72" t="s">
        <v>137</v>
      </c>
      <c r="D1061" s="73" t="str">
        <f t="shared" si="101"/>
        <v>22</v>
      </c>
      <c r="E1061" s="73" t="str">
        <f t="shared" si="102"/>
        <v>2201</v>
      </c>
      <c r="F1061" s="72" t="s">
        <v>3280</v>
      </c>
      <c r="G1061" s="72" t="s">
        <v>565</v>
      </c>
      <c r="H1061" s="72">
        <v>96</v>
      </c>
      <c r="I1061" s="72" t="s">
        <v>566</v>
      </c>
      <c r="J1061" s="72" t="s">
        <v>567</v>
      </c>
      <c r="K1061" s="74">
        <v>200000</v>
      </c>
      <c r="L1061" s="75">
        <v>200000</v>
      </c>
      <c r="M1061" s="76">
        <v>198853.5</v>
      </c>
      <c r="N1061" s="72" t="s">
        <v>3283</v>
      </c>
      <c r="O1061" s="72" t="s">
        <v>72</v>
      </c>
      <c r="P1061" s="74">
        <v>1320738622</v>
      </c>
      <c r="Q1061" s="75">
        <v>1</v>
      </c>
      <c r="R1061" s="77">
        <v>44197</v>
      </c>
      <c r="S1061" s="78">
        <v>12</v>
      </c>
      <c r="T1061" s="71" t="s">
        <v>569</v>
      </c>
      <c r="U1061" s="79">
        <v>1</v>
      </c>
      <c r="V1061" s="80">
        <v>0</v>
      </c>
      <c r="W1061" s="80"/>
      <c r="X1061" s="81">
        <f t="shared" si="98"/>
        <v>0</v>
      </c>
      <c r="Y1061" s="74">
        <v>0</v>
      </c>
      <c r="Z1061" s="74">
        <v>9804822648</v>
      </c>
      <c r="AA1061" s="74">
        <v>1320738622</v>
      </c>
      <c r="AB1061" s="74">
        <v>0</v>
      </c>
      <c r="AC1061" s="74">
        <v>0</v>
      </c>
      <c r="AD1061" s="74">
        <v>1320738622</v>
      </c>
      <c r="AE1061" s="113">
        <v>0</v>
      </c>
      <c r="AF1061" s="81">
        <f t="shared" si="99"/>
        <v>0</v>
      </c>
      <c r="AG1061" s="82"/>
      <c r="AH1061" s="82"/>
      <c r="AI1061" s="82"/>
      <c r="AJ1061" s="83">
        <f t="shared" si="103"/>
        <v>0</v>
      </c>
      <c r="AK1061" s="81">
        <f t="shared" si="100"/>
        <v>0</v>
      </c>
      <c r="AL1061" s="84"/>
      <c r="AM1061" s="85"/>
    </row>
    <row r="1062" spans="1:39" ht="12.75" customHeight="1" x14ac:dyDescent="0.3">
      <c r="A1062" s="71" t="s">
        <v>3278</v>
      </c>
      <c r="B1062" s="72" t="s">
        <v>3279</v>
      </c>
      <c r="C1062" s="72" t="s">
        <v>137</v>
      </c>
      <c r="D1062" s="73" t="str">
        <f t="shared" si="101"/>
        <v>22</v>
      </c>
      <c r="E1062" s="73" t="str">
        <f t="shared" si="102"/>
        <v>2201</v>
      </c>
      <c r="F1062" s="72" t="s">
        <v>3284</v>
      </c>
      <c r="G1062" s="72" t="s">
        <v>565</v>
      </c>
      <c r="H1062" s="72">
        <v>96</v>
      </c>
      <c r="I1062" s="72" t="s">
        <v>566</v>
      </c>
      <c r="J1062" s="72" t="s">
        <v>567</v>
      </c>
      <c r="K1062" s="74">
        <v>200000</v>
      </c>
      <c r="L1062" s="75">
        <v>200000</v>
      </c>
      <c r="M1062" s="76">
        <v>198853.5</v>
      </c>
      <c r="N1062" s="72" t="s">
        <v>3285</v>
      </c>
      <c r="O1062" s="72" t="s">
        <v>72</v>
      </c>
      <c r="P1062" s="74">
        <v>4821167808</v>
      </c>
      <c r="Q1062" s="75">
        <v>41878</v>
      </c>
      <c r="R1062" s="77">
        <v>44197</v>
      </c>
      <c r="S1062" s="78">
        <v>12</v>
      </c>
      <c r="T1062" s="71" t="s">
        <v>569</v>
      </c>
      <c r="U1062" s="79">
        <v>41878</v>
      </c>
      <c r="V1062" s="80">
        <v>0</v>
      </c>
      <c r="W1062" s="80"/>
      <c r="X1062" s="81">
        <f t="shared" si="98"/>
        <v>0</v>
      </c>
      <c r="Y1062" s="74">
        <v>0</v>
      </c>
      <c r="Z1062" s="74">
        <v>8552490333</v>
      </c>
      <c r="AA1062" s="74">
        <v>4821167808</v>
      </c>
      <c r="AB1062" s="74">
        <v>0</v>
      </c>
      <c r="AC1062" s="74">
        <v>0</v>
      </c>
      <c r="AD1062" s="74">
        <v>4821167808</v>
      </c>
      <c r="AE1062" s="113">
        <v>0</v>
      </c>
      <c r="AF1062" s="81">
        <f t="shared" si="99"/>
        <v>0</v>
      </c>
      <c r="AG1062" s="82"/>
      <c r="AH1062" s="82"/>
      <c r="AI1062" s="82"/>
      <c r="AJ1062" s="83">
        <f t="shared" si="103"/>
        <v>0</v>
      </c>
      <c r="AK1062" s="81">
        <f t="shared" si="100"/>
        <v>0</v>
      </c>
      <c r="AL1062" s="84"/>
      <c r="AM1062" s="85"/>
    </row>
    <row r="1063" spans="1:39" ht="12.75" customHeight="1" x14ac:dyDescent="0.3">
      <c r="A1063" s="71" t="s">
        <v>3278</v>
      </c>
      <c r="B1063" s="72" t="s">
        <v>3279</v>
      </c>
      <c r="C1063" s="72" t="s">
        <v>137</v>
      </c>
      <c r="D1063" s="73" t="str">
        <f t="shared" si="101"/>
        <v>22</v>
      </c>
      <c r="E1063" s="73" t="str">
        <f t="shared" si="102"/>
        <v>2201</v>
      </c>
      <c r="F1063" s="72" t="s">
        <v>3284</v>
      </c>
      <c r="G1063" s="72" t="s">
        <v>565</v>
      </c>
      <c r="H1063" s="72">
        <v>96</v>
      </c>
      <c r="I1063" s="72" t="s">
        <v>566</v>
      </c>
      <c r="J1063" s="72" t="s">
        <v>567</v>
      </c>
      <c r="K1063" s="74">
        <v>200000</v>
      </c>
      <c r="L1063" s="75">
        <v>200000</v>
      </c>
      <c r="M1063" s="76">
        <v>198853.5</v>
      </c>
      <c r="N1063" s="72" t="s">
        <v>3286</v>
      </c>
      <c r="O1063" s="72" t="s">
        <v>72</v>
      </c>
      <c r="P1063" s="74">
        <v>1320738622</v>
      </c>
      <c r="Q1063" s="75">
        <v>1</v>
      </c>
      <c r="R1063" s="77">
        <v>44197</v>
      </c>
      <c r="S1063" s="78">
        <v>12</v>
      </c>
      <c r="T1063" s="71" t="s">
        <v>569</v>
      </c>
      <c r="U1063" s="79">
        <v>1</v>
      </c>
      <c r="V1063" s="80">
        <v>0</v>
      </c>
      <c r="W1063" s="80"/>
      <c r="X1063" s="81">
        <f t="shared" si="98"/>
        <v>0</v>
      </c>
      <c r="Y1063" s="74">
        <v>0</v>
      </c>
      <c r="Z1063" s="74">
        <v>8552490333</v>
      </c>
      <c r="AA1063" s="74">
        <v>1320738622</v>
      </c>
      <c r="AB1063" s="74">
        <v>0</v>
      </c>
      <c r="AC1063" s="74">
        <v>0</v>
      </c>
      <c r="AD1063" s="74">
        <v>1320738622</v>
      </c>
      <c r="AE1063" s="113">
        <v>0</v>
      </c>
      <c r="AF1063" s="81">
        <f t="shared" si="99"/>
        <v>0</v>
      </c>
      <c r="AG1063" s="82"/>
      <c r="AH1063" s="82"/>
      <c r="AI1063" s="82"/>
      <c r="AJ1063" s="83">
        <f t="shared" si="103"/>
        <v>0</v>
      </c>
      <c r="AK1063" s="81">
        <f t="shared" si="100"/>
        <v>0</v>
      </c>
      <c r="AL1063" s="84"/>
      <c r="AM1063" s="85"/>
    </row>
    <row r="1064" spans="1:39" ht="12.75" customHeight="1" x14ac:dyDescent="0.3">
      <c r="A1064" s="71" t="s">
        <v>3278</v>
      </c>
      <c r="B1064" s="72" t="s">
        <v>3279</v>
      </c>
      <c r="C1064" s="72" t="s">
        <v>137</v>
      </c>
      <c r="D1064" s="73" t="str">
        <f t="shared" si="101"/>
        <v>22</v>
      </c>
      <c r="E1064" s="73" t="str">
        <f t="shared" si="102"/>
        <v>2201</v>
      </c>
      <c r="F1064" s="72" t="s">
        <v>3284</v>
      </c>
      <c r="G1064" s="72" t="s">
        <v>565</v>
      </c>
      <c r="H1064" s="72">
        <v>96</v>
      </c>
      <c r="I1064" s="72" t="s">
        <v>566</v>
      </c>
      <c r="J1064" s="72" t="s">
        <v>567</v>
      </c>
      <c r="K1064" s="74">
        <v>200000</v>
      </c>
      <c r="L1064" s="75">
        <v>200000</v>
      </c>
      <c r="M1064" s="76">
        <v>198853.5</v>
      </c>
      <c r="N1064" s="72" t="s">
        <v>3287</v>
      </c>
      <c r="O1064" s="72" t="s">
        <v>72</v>
      </c>
      <c r="P1064" s="74">
        <v>2410583903</v>
      </c>
      <c r="Q1064" s="75">
        <v>171916</v>
      </c>
      <c r="R1064" s="77">
        <v>44197</v>
      </c>
      <c r="S1064" s="78">
        <v>12</v>
      </c>
      <c r="T1064" s="71" t="s">
        <v>569</v>
      </c>
      <c r="U1064" s="79">
        <v>171916</v>
      </c>
      <c r="V1064" s="80">
        <v>0</v>
      </c>
      <c r="W1064" s="80"/>
      <c r="X1064" s="81">
        <f t="shared" si="98"/>
        <v>0</v>
      </c>
      <c r="Y1064" s="74">
        <v>0</v>
      </c>
      <c r="Z1064" s="74">
        <v>8552490333</v>
      </c>
      <c r="AA1064" s="74">
        <v>2410583903</v>
      </c>
      <c r="AB1064" s="74">
        <v>0</v>
      </c>
      <c r="AC1064" s="74">
        <v>0</v>
      </c>
      <c r="AD1064" s="74">
        <v>2410583903</v>
      </c>
      <c r="AE1064" s="113">
        <v>0</v>
      </c>
      <c r="AF1064" s="81">
        <f t="shared" si="99"/>
        <v>0</v>
      </c>
      <c r="AG1064" s="82"/>
      <c r="AH1064" s="82"/>
      <c r="AI1064" s="82"/>
      <c r="AJ1064" s="83">
        <f t="shared" si="103"/>
        <v>0</v>
      </c>
      <c r="AK1064" s="81">
        <f t="shared" si="100"/>
        <v>0</v>
      </c>
      <c r="AL1064" s="84"/>
      <c r="AM1064" s="85"/>
    </row>
    <row r="1065" spans="1:39" ht="12.75" customHeight="1" x14ac:dyDescent="0.3">
      <c r="A1065" s="71" t="s">
        <v>3278</v>
      </c>
      <c r="B1065" s="72" t="s">
        <v>3279</v>
      </c>
      <c r="C1065" s="72" t="s">
        <v>137</v>
      </c>
      <c r="D1065" s="73" t="str">
        <f t="shared" si="101"/>
        <v>22</v>
      </c>
      <c r="E1065" s="73" t="str">
        <f t="shared" si="102"/>
        <v>2201</v>
      </c>
      <c r="F1065" s="72" t="s">
        <v>3288</v>
      </c>
      <c r="G1065" s="72" t="s">
        <v>565</v>
      </c>
      <c r="H1065" s="72">
        <v>96</v>
      </c>
      <c r="I1065" s="72" t="s">
        <v>566</v>
      </c>
      <c r="J1065" s="72" t="s">
        <v>567</v>
      </c>
      <c r="K1065" s="74">
        <v>200000</v>
      </c>
      <c r="L1065" s="75">
        <v>200000</v>
      </c>
      <c r="M1065" s="76">
        <v>198853.5</v>
      </c>
      <c r="N1065" s="72" t="s">
        <v>3289</v>
      </c>
      <c r="O1065" s="72" t="s">
        <v>72</v>
      </c>
      <c r="P1065" s="74">
        <v>1427819629</v>
      </c>
      <c r="Q1065" s="75">
        <v>1</v>
      </c>
      <c r="R1065" s="77">
        <v>44197</v>
      </c>
      <c r="S1065" s="78">
        <v>12</v>
      </c>
      <c r="T1065" s="71" t="s">
        <v>569</v>
      </c>
      <c r="U1065" s="79">
        <v>1</v>
      </c>
      <c r="V1065" s="80">
        <v>1</v>
      </c>
      <c r="W1065" s="80"/>
      <c r="X1065" s="81">
        <f t="shared" si="98"/>
        <v>1</v>
      </c>
      <c r="Y1065" s="74">
        <v>0</v>
      </c>
      <c r="Z1065" s="74">
        <v>16289941201</v>
      </c>
      <c r="AA1065" s="74">
        <v>1427819629</v>
      </c>
      <c r="AB1065" s="74">
        <v>0</v>
      </c>
      <c r="AC1065" s="74">
        <v>0</v>
      </c>
      <c r="AD1065" s="74">
        <v>1427819629</v>
      </c>
      <c r="AE1065" s="113">
        <v>863335270</v>
      </c>
      <c r="AF1065" s="81">
        <f t="shared" si="99"/>
        <v>0.60465289345031126</v>
      </c>
      <c r="AG1065" s="82"/>
      <c r="AH1065" s="82"/>
      <c r="AI1065" s="82"/>
      <c r="AJ1065" s="83">
        <f t="shared" si="103"/>
        <v>863335270</v>
      </c>
      <c r="AK1065" s="81">
        <f t="shared" si="100"/>
        <v>0.60465289345031126</v>
      </c>
      <c r="AL1065" s="84"/>
      <c r="AM1065" s="85"/>
    </row>
    <row r="1066" spans="1:39" ht="12.75" customHeight="1" x14ac:dyDescent="0.3">
      <c r="A1066" s="71" t="s">
        <v>3278</v>
      </c>
      <c r="B1066" s="72" t="s">
        <v>3279</v>
      </c>
      <c r="C1066" s="72" t="s">
        <v>137</v>
      </c>
      <c r="D1066" s="73" t="str">
        <f t="shared" si="101"/>
        <v>22</v>
      </c>
      <c r="E1066" s="73" t="str">
        <f t="shared" si="102"/>
        <v>2201</v>
      </c>
      <c r="F1066" s="72" t="s">
        <v>3288</v>
      </c>
      <c r="G1066" s="72" t="s">
        <v>565</v>
      </c>
      <c r="H1066" s="72">
        <v>96</v>
      </c>
      <c r="I1066" s="72" t="s">
        <v>566</v>
      </c>
      <c r="J1066" s="72" t="s">
        <v>567</v>
      </c>
      <c r="K1066" s="74">
        <v>200000</v>
      </c>
      <c r="L1066" s="75">
        <v>200000</v>
      </c>
      <c r="M1066" s="76">
        <v>198853.5</v>
      </c>
      <c r="N1066" s="72" t="s">
        <v>3290</v>
      </c>
      <c r="O1066" s="72" t="s">
        <v>72</v>
      </c>
      <c r="P1066" s="74">
        <v>1118446704</v>
      </c>
      <c r="Q1066" s="75">
        <v>12084</v>
      </c>
      <c r="R1066" s="77">
        <v>44197</v>
      </c>
      <c r="S1066" s="78">
        <v>12</v>
      </c>
      <c r="T1066" s="71" t="s">
        <v>569</v>
      </c>
      <c r="U1066" s="79">
        <v>12084</v>
      </c>
      <c r="V1066" s="80">
        <v>12084</v>
      </c>
      <c r="W1066" s="80"/>
      <c r="X1066" s="81">
        <f t="shared" si="98"/>
        <v>1</v>
      </c>
      <c r="Y1066" s="74">
        <v>0</v>
      </c>
      <c r="Z1066" s="74">
        <v>16289941201</v>
      </c>
      <c r="AA1066" s="74">
        <v>1118446704</v>
      </c>
      <c r="AB1066" s="74">
        <v>0</v>
      </c>
      <c r="AC1066" s="74">
        <v>0</v>
      </c>
      <c r="AD1066" s="74">
        <v>1118446704</v>
      </c>
      <c r="AE1066" s="113">
        <v>1118446704</v>
      </c>
      <c r="AF1066" s="81">
        <f t="shared" si="99"/>
        <v>1</v>
      </c>
      <c r="AG1066" s="82"/>
      <c r="AH1066" s="82"/>
      <c r="AI1066" s="82"/>
      <c r="AJ1066" s="83">
        <f t="shared" si="103"/>
        <v>1118446704</v>
      </c>
      <c r="AK1066" s="81">
        <f t="shared" si="100"/>
        <v>1</v>
      </c>
      <c r="AL1066" s="84"/>
      <c r="AM1066" s="85"/>
    </row>
    <row r="1067" spans="1:39" ht="12.75" customHeight="1" x14ac:dyDescent="0.3">
      <c r="A1067" s="71" t="s">
        <v>3278</v>
      </c>
      <c r="B1067" s="72" t="s">
        <v>3279</v>
      </c>
      <c r="C1067" s="72" t="s">
        <v>137</v>
      </c>
      <c r="D1067" s="73" t="str">
        <f t="shared" si="101"/>
        <v>22</v>
      </c>
      <c r="E1067" s="73" t="str">
        <f t="shared" si="102"/>
        <v>2201</v>
      </c>
      <c r="F1067" s="72" t="s">
        <v>3288</v>
      </c>
      <c r="G1067" s="72" t="s">
        <v>565</v>
      </c>
      <c r="H1067" s="72">
        <v>96</v>
      </c>
      <c r="I1067" s="72" t="s">
        <v>566</v>
      </c>
      <c r="J1067" s="72" t="s">
        <v>567</v>
      </c>
      <c r="K1067" s="74">
        <v>200000</v>
      </c>
      <c r="L1067" s="75">
        <v>200000</v>
      </c>
      <c r="M1067" s="76">
        <v>198853.5</v>
      </c>
      <c r="N1067" s="72" t="s">
        <v>3291</v>
      </c>
      <c r="O1067" s="72" t="s">
        <v>72</v>
      </c>
      <c r="P1067" s="74">
        <v>13743674868</v>
      </c>
      <c r="Q1067" s="75">
        <v>174916</v>
      </c>
      <c r="R1067" s="77">
        <v>44197</v>
      </c>
      <c r="S1067" s="78">
        <v>12</v>
      </c>
      <c r="T1067" s="71" t="s">
        <v>569</v>
      </c>
      <c r="U1067" s="79">
        <v>174916</v>
      </c>
      <c r="V1067" s="80">
        <v>174916</v>
      </c>
      <c r="W1067" s="80"/>
      <c r="X1067" s="81">
        <f t="shared" si="98"/>
        <v>1</v>
      </c>
      <c r="Y1067" s="74">
        <v>0</v>
      </c>
      <c r="Z1067" s="74">
        <v>16289941201</v>
      </c>
      <c r="AA1067" s="74">
        <v>13743674868</v>
      </c>
      <c r="AB1067" s="74">
        <v>0</v>
      </c>
      <c r="AC1067" s="74">
        <v>0</v>
      </c>
      <c r="AD1067" s="74">
        <v>13743674868</v>
      </c>
      <c r="AE1067" s="113">
        <v>10017144413</v>
      </c>
      <c r="AF1067" s="81">
        <f t="shared" si="99"/>
        <v>0.72885487391173343</v>
      </c>
      <c r="AG1067" s="82"/>
      <c r="AH1067" s="82"/>
      <c r="AI1067" s="82"/>
      <c r="AJ1067" s="83">
        <f t="shared" si="103"/>
        <v>10017144413</v>
      </c>
      <c r="AK1067" s="81">
        <f t="shared" si="100"/>
        <v>0.72885487391173343</v>
      </c>
      <c r="AL1067" s="84"/>
      <c r="AM1067" s="85"/>
    </row>
    <row r="1068" spans="1:39" ht="12.75" customHeight="1" x14ac:dyDescent="0.3">
      <c r="A1068" s="71" t="s">
        <v>3278</v>
      </c>
      <c r="B1068" s="72" t="s">
        <v>3279</v>
      </c>
      <c r="C1068" s="72" t="s">
        <v>137</v>
      </c>
      <c r="D1068" s="73" t="str">
        <f t="shared" si="101"/>
        <v>22</v>
      </c>
      <c r="E1068" s="73" t="str">
        <f t="shared" si="102"/>
        <v>2201</v>
      </c>
      <c r="F1068" s="72" t="s">
        <v>3292</v>
      </c>
      <c r="G1068" s="72" t="s">
        <v>576</v>
      </c>
      <c r="H1068" s="72">
        <v>97</v>
      </c>
      <c r="I1068" s="72" t="s">
        <v>577</v>
      </c>
      <c r="J1068" s="72" t="s">
        <v>578</v>
      </c>
      <c r="K1068" s="74">
        <v>52000</v>
      </c>
      <c r="L1068" s="75">
        <v>41593</v>
      </c>
      <c r="M1068" s="76">
        <v>41593</v>
      </c>
      <c r="N1068" s="72" t="s">
        <v>3293</v>
      </c>
      <c r="O1068" s="72" t="s">
        <v>72</v>
      </c>
      <c r="P1068" s="74">
        <v>363337528</v>
      </c>
      <c r="Q1068" s="75">
        <v>49975</v>
      </c>
      <c r="R1068" s="77">
        <v>44197</v>
      </c>
      <c r="S1068" s="78">
        <v>12</v>
      </c>
      <c r="T1068" s="71" t="s">
        <v>569</v>
      </c>
      <c r="U1068" s="79">
        <v>49975</v>
      </c>
      <c r="V1068" s="80">
        <v>0</v>
      </c>
      <c r="W1068" s="80"/>
      <c r="X1068" s="81">
        <f t="shared" si="98"/>
        <v>0</v>
      </c>
      <c r="Y1068" s="74">
        <v>0</v>
      </c>
      <c r="Z1068" s="74">
        <v>631330528</v>
      </c>
      <c r="AA1068" s="74">
        <v>363337528</v>
      </c>
      <c r="AB1068" s="74">
        <v>0</v>
      </c>
      <c r="AC1068" s="74">
        <v>0</v>
      </c>
      <c r="AD1068" s="74">
        <v>363337528</v>
      </c>
      <c r="AE1068" s="113">
        <v>0</v>
      </c>
      <c r="AF1068" s="81">
        <f t="shared" si="99"/>
        <v>0</v>
      </c>
      <c r="AG1068" s="82"/>
      <c r="AH1068" s="82"/>
      <c r="AI1068" s="82"/>
      <c r="AJ1068" s="83">
        <f t="shared" si="103"/>
        <v>0</v>
      </c>
      <c r="AK1068" s="81">
        <f t="shared" si="100"/>
        <v>0</v>
      </c>
      <c r="AL1068" s="84"/>
      <c r="AM1068" s="85"/>
    </row>
    <row r="1069" spans="1:39" ht="12.75" customHeight="1" x14ac:dyDescent="0.3">
      <c r="A1069" s="71" t="s">
        <v>3278</v>
      </c>
      <c r="B1069" s="72" t="s">
        <v>3279</v>
      </c>
      <c r="C1069" s="72" t="s">
        <v>137</v>
      </c>
      <c r="D1069" s="73" t="str">
        <f t="shared" si="101"/>
        <v>22</v>
      </c>
      <c r="E1069" s="73" t="str">
        <f t="shared" si="102"/>
        <v>2201</v>
      </c>
      <c r="F1069" s="72" t="s">
        <v>3292</v>
      </c>
      <c r="G1069" s="72" t="s">
        <v>576</v>
      </c>
      <c r="H1069" s="72">
        <v>97</v>
      </c>
      <c r="I1069" s="72" t="s">
        <v>577</v>
      </c>
      <c r="J1069" s="72" t="s">
        <v>578</v>
      </c>
      <c r="K1069" s="74">
        <v>52000</v>
      </c>
      <c r="L1069" s="75">
        <v>41593</v>
      </c>
      <c r="M1069" s="76">
        <v>41593</v>
      </c>
      <c r="N1069" s="72" t="s">
        <v>3294</v>
      </c>
      <c r="O1069" s="72" t="s">
        <v>72</v>
      </c>
      <c r="P1069" s="74">
        <v>267993000</v>
      </c>
      <c r="Q1069" s="75">
        <v>1</v>
      </c>
      <c r="R1069" s="77">
        <v>44197</v>
      </c>
      <c r="S1069" s="78">
        <v>12</v>
      </c>
      <c r="T1069" s="71" t="s">
        <v>569</v>
      </c>
      <c r="U1069" s="79">
        <v>1</v>
      </c>
      <c r="V1069" s="80">
        <v>0</v>
      </c>
      <c r="W1069" s="80"/>
      <c r="X1069" s="81">
        <f t="shared" si="98"/>
        <v>0</v>
      </c>
      <c r="Y1069" s="74">
        <v>0</v>
      </c>
      <c r="Z1069" s="74">
        <v>631330528</v>
      </c>
      <c r="AA1069" s="74">
        <v>267993000</v>
      </c>
      <c r="AB1069" s="74">
        <v>0</v>
      </c>
      <c r="AC1069" s="74">
        <v>0</v>
      </c>
      <c r="AD1069" s="74">
        <v>267993000</v>
      </c>
      <c r="AE1069" s="113">
        <v>0</v>
      </c>
      <c r="AF1069" s="81">
        <f t="shared" si="99"/>
        <v>0</v>
      </c>
      <c r="AG1069" s="82"/>
      <c r="AH1069" s="82"/>
      <c r="AI1069" s="82"/>
      <c r="AJ1069" s="83">
        <f t="shared" si="103"/>
        <v>0</v>
      </c>
      <c r="AK1069" s="81">
        <f t="shared" si="100"/>
        <v>0</v>
      </c>
      <c r="AL1069" s="84"/>
      <c r="AM1069" s="85"/>
    </row>
    <row r="1070" spans="1:39" ht="12.75" customHeight="1" x14ac:dyDescent="0.3">
      <c r="A1070" s="71" t="s">
        <v>3278</v>
      </c>
      <c r="B1070" s="72" t="s">
        <v>3279</v>
      </c>
      <c r="C1070" s="72" t="s">
        <v>137</v>
      </c>
      <c r="D1070" s="73" t="str">
        <f t="shared" si="101"/>
        <v>22</v>
      </c>
      <c r="E1070" s="73" t="str">
        <f t="shared" si="102"/>
        <v>2201</v>
      </c>
      <c r="F1070" s="72" t="s">
        <v>3295</v>
      </c>
      <c r="G1070" s="72" t="s">
        <v>576</v>
      </c>
      <c r="H1070" s="72">
        <v>97</v>
      </c>
      <c r="I1070" s="72" t="s">
        <v>577</v>
      </c>
      <c r="J1070" s="72" t="s">
        <v>578</v>
      </c>
      <c r="K1070" s="74">
        <v>52000</v>
      </c>
      <c r="L1070" s="75">
        <v>41593</v>
      </c>
      <c r="M1070" s="76">
        <v>41593</v>
      </c>
      <c r="N1070" s="72" t="s">
        <v>3296</v>
      </c>
      <c r="O1070" s="72" t="s">
        <v>72</v>
      </c>
      <c r="P1070" s="74">
        <v>5560710244</v>
      </c>
      <c r="Q1070" s="75">
        <v>51929</v>
      </c>
      <c r="R1070" s="77">
        <v>44197</v>
      </c>
      <c r="S1070" s="78">
        <v>12</v>
      </c>
      <c r="T1070" s="71" t="s">
        <v>569</v>
      </c>
      <c r="U1070" s="79">
        <v>51929</v>
      </c>
      <c r="V1070" s="80">
        <v>0</v>
      </c>
      <c r="W1070" s="80"/>
      <c r="X1070" s="81">
        <f t="shared" si="98"/>
        <v>0</v>
      </c>
      <c r="Y1070" s="74">
        <v>0</v>
      </c>
      <c r="Z1070" s="74">
        <v>5560710244</v>
      </c>
      <c r="AA1070" s="74">
        <v>5560710244</v>
      </c>
      <c r="AB1070" s="74">
        <v>0</v>
      </c>
      <c r="AC1070" s="74">
        <v>0</v>
      </c>
      <c r="AD1070" s="74">
        <v>5560710244</v>
      </c>
      <c r="AE1070" s="113">
        <v>0</v>
      </c>
      <c r="AF1070" s="81">
        <f t="shared" si="99"/>
        <v>0</v>
      </c>
      <c r="AG1070" s="82"/>
      <c r="AH1070" s="82"/>
      <c r="AI1070" s="82"/>
      <c r="AJ1070" s="83">
        <f t="shared" si="103"/>
        <v>0</v>
      </c>
      <c r="AK1070" s="81">
        <f t="shared" si="100"/>
        <v>0</v>
      </c>
      <c r="AL1070" s="84"/>
      <c r="AM1070" s="85"/>
    </row>
    <row r="1071" spans="1:39" ht="12.75" customHeight="1" x14ac:dyDescent="0.3">
      <c r="A1071" s="71" t="s">
        <v>3278</v>
      </c>
      <c r="B1071" s="72" t="s">
        <v>3279</v>
      </c>
      <c r="C1071" s="72" t="s">
        <v>137</v>
      </c>
      <c r="D1071" s="73" t="str">
        <f t="shared" si="101"/>
        <v>22</v>
      </c>
      <c r="E1071" s="73" t="str">
        <f t="shared" si="102"/>
        <v>2201</v>
      </c>
      <c r="F1071" s="72" t="s">
        <v>3297</v>
      </c>
      <c r="G1071" s="72" t="s">
        <v>584</v>
      </c>
      <c r="H1071" s="72">
        <v>98</v>
      </c>
      <c r="I1071" s="72" t="s">
        <v>585</v>
      </c>
      <c r="J1071" s="72" t="s">
        <v>586</v>
      </c>
      <c r="K1071" s="74">
        <v>1400</v>
      </c>
      <c r="L1071" s="75">
        <v>600</v>
      </c>
      <c r="M1071" s="76">
        <v>561</v>
      </c>
      <c r="N1071" s="72" t="s">
        <v>3298</v>
      </c>
      <c r="O1071" s="72" t="s">
        <v>703</v>
      </c>
      <c r="P1071" s="74">
        <v>112577328</v>
      </c>
      <c r="Q1071" s="75">
        <v>24</v>
      </c>
      <c r="R1071" s="77">
        <v>44197</v>
      </c>
      <c r="S1071" s="78">
        <v>12</v>
      </c>
      <c r="T1071" s="71" t="s">
        <v>569</v>
      </c>
      <c r="U1071" s="79">
        <v>24</v>
      </c>
      <c r="V1071" s="80">
        <v>6</v>
      </c>
      <c r="W1071" s="80"/>
      <c r="X1071" s="81">
        <f t="shared" si="98"/>
        <v>0.25</v>
      </c>
      <c r="Y1071" s="74">
        <v>0</v>
      </c>
      <c r="Z1071" s="74">
        <v>10093038848</v>
      </c>
      <c r="AA1071" s="74">
        <v>112577328</v>
      </c>
      <c r="AB1071" s="74">
        <v>0</v>
      </c>
      <c r="AC1071" s="74">
        <v>0</v>
      </c>
      <c r="AD1071" s="74">
        <v>112577328</v>
      </c>
      <c r="AE1071" s="113">
        <v>112577328</v>
      </c>
      <c r="AF1071" s="81">
        <f t="shared" si="99"/>
        <v>1</v>
      </c>
      <c r="AG1071" s="82"/>
      <c r="AH1071" s="82"/>
      <c r="AI1071" s="82"/>
      <c r="AJ1071" s="83">
        <f t="shared" si="103"/>
        <v>112577328</v>
      </c>
      <c r="AK1071" s="81">
        <f t="shared" si="100"/>
        <v>1</v>
      </c>
      <c r="AL1071" s="84"/>
      <c r="AM1071" s="85"/>
    </row>
    <row r="1072" spans="1:39" ht="12.75" customHeight="1" x14ac:dyDescent="0.3">
      <c r="A1072" s="71" t="s">
        <v>3278</v>
      </c>
      <c r="B1072" s="72" t="s">
        <v>3279</v>
      </c>
      <c r="C1072" s="72" t="s">
        <v>137</v>
      </c>
      <c r="D1072" s="73" t="str">
        <f t="shared" si="101"/>
        <v>22</v>
      </c>
      <c r="E1072" s="73" t="str">
        <f t="shared" si="102"/>
        <v>2201</v>
      </c>
      <c r="F1072" s="72" t="s">
        <v>3297</v>
      </c>
      <c r="G1072" s="72" t="s">
        <v>584</v>
      </c>
      <c r="H1072" s="72">
        <v>98</v>
      </c>
      <c r="I1072" s="72" t="s">
        <v>585</v>
      </c>
      <c r="J1072" s="72" t="s">
        <v>586</v>
      </c>
      <c r="K1072" s="74">
        <v>1400</v>
      </c>
      <c r="L1072" s="75">
        <v>600</v>
      </c>
      <c r="M1072" s="76">
        <v>561</v>
      </c>
      <c r="N1072" s="72" t="s">
        <v>3299</v>
      </c>
      <c r="O1072" s="72" t="s">
        <v>72</v>
      </c>
      <c r="P1072" s="74">
        <v>9980461520</v>
      </c>
      <c r="Q1072" s="75">
        <v>393</v>
      </c>
      <c r="R1072" s="77">
        <v>44197</v>
      </c>
      <c r="S1072" s="78">
        <v>12</v>
      </c>
      <c r="T1072" s="71" t="s">
        <v>569</v>
      </c>
      <c r="U1072" s="79">
        <v>393</v>
      </c>
      <c r="V1072" s="80">
        <v>393</v>
      </c>
      <c r="W1072" s="80"/>
      <c r="X1072" s="81">
        <f t="shared" si="98"/>
        <v>1</v>
      </c>
      <c r="Y1072" s="74">
        <v>0</v>
      </c>
      <c r="Z1072" s="74">
        <v>10093038848</v>
      </c>
      <c r="AA1072" s="74">
        <v>9980461520</v>
      </c>
      <c r="AB1072" s="74">
        <v>0</v>
      </c>
      <c r="AC1072" s="74">
        <v>0</v>
      </c>
      <c r="AD1072" s="74">
        <v>9980461520</v>
      </c>
      <c r="AE1072" s="113">
        <v>5113531629</v>
      </c>
      <c r="AF1072" s="81">
        <f t="shared" si="99"/>
        <v>0.51235422517815588</v>
      </c>
      <c r="AG1072" s="82"/>
      <c r="AH1072" s="82"/>
      <c r="AI1072" s="82"/>
      <c r="AJ1072" s="83">
        <f t="shared" si="103"/>
        <v>5113531629</v>
      </c>
      <c r="AK1072" s="81">
        <f t="shared" si="100"/>
        <v>0.51235422517815588</v>
      </c>
      <c r="AL1072" s="84"/>
      <c r="AM1072" s="85"/>
    </row>
    <row r="1073" spans="1:39" ht="12.75" customHeight="1" x14ac:dyDescent="0.3">
      <c r="A1073" s="71" t="s">
        <v>3300</v>
      </c>
      <c r="B1073" s="72" t="s">
        <v>3301</v>
      </c>
      <c r="C1073" s="72" t="s">
        <v>763</v>
      </c>
      <c r="D1073" s="73" t="s">
        <v>775</v>
      </c>
      <c r="E1073" s="73" t="s">
        <v>776</v>
      </c>
      <c r="F1073" s="72" t="s">
        <v>3302</v>
      </c>
      <c r="G1073" s="72" t="s">
        <v>1154</v>
      </c>
      <c r="H1073" s="72">
        <v>196</v>
      </c>
      <c r="I1073" s="72" t="s">
        <v>779</v>
      </c>
      <c r="J1073" s="72" t="s">
        <v>780</v>
      </c>
      <c r="K1073" s="74">
        <v>30000</v>
      </c>
      <c r="L1073" s="75">
        <v>12000</v>
      </c>
      <c r="M1073" s="76">
        <v>12000</v>
      </c>
      <c r="N1073" s="72" t="s">
        <v>3303</v>
      </c>
      <c r="O1073" s="72" t="s">
        <v>771</v>
      </c>
      <c r="P1073" s="74">
        <v>1005914213</v>
      </c>
      <c r="Q1073" s="75">
        <v>18239</v>
      </c>
      <c r="R1073" s="77">
        <v>44348</v>
      </c>
      <c r="S1073" s="78">
        <v>6</v>
      </c>
      <c r="T1073" s="71" t="s">
        <v>782</v>
      </c>
      <c r="U1073" s="79">
        <v>18239</v>
      </c>
      <c r="V1073" s="80">
        <v>3092</v>
      </c>
      <c r="W1073" s="80"/>
      <c r="X1073" s="81">
        <f t="shared" si="98"/>
        <v>0.16952683809419375</v>
      </c>
      <c r="Y1073" s="74">
        <v>0</v>
      </c>
      <c r="Z1073" s="74">
        <v>5146467835</v>
      </c>
      <c r="AA1073" s="74">
        <v>66898893</v>
      </c>
      <c r="AB1073" s="74">
        <v>0</v>
      </c>
      <c r="AC1073" s="74">
        <v>0</v>
      </c>
      <c r="AD1073" s="74">
        <v>66898893</v>
      </c>
      <c r="AE1073" s="113">
        <v>38690911</v>
      </c>
      <c r="AF1073" s="81">
        <f t="shared" si="99"/>
        <v>0.57834904682204535</v>
      </c>
      <c r="AG1073" s="84"/>
      <c r="AH1073" s="84"/>
      <c r="AI1073" s="84"/>
      <c r="AJ1073" s="83">
        <v>38690911</v>
      </c>
      <c r="AK1073" s="81">
        <f t="shared" si="100"/>
        <v>0.57834904682204535</v>
      </c>
      <c r="AL1073" s="84"/>
      <c r="AM1073" s="178" t="s">
        <v>3304</v>
      </c>
    </row>
    <row r="1074" spans="1:39" ht="12.75" customHeight="1" x14ac:dyDescent="0.3">
      <c r="A1074" s="71" t="s">
        <v>3300</v>
      </c>
      <c r="B1074" s="72" t="s">
        <v>3301</v>
      </c>
      <c r="C1074" s="72" t="s">
        <v>763</v>
      </c>
      <c r="D1074" s="73" t="s">
        <v>775</v>
      </c>
      <c r="E1074" s="73" t="s">
        <v>776</v>
      </c>
      <c r="F1074" s="72" t="s">
        <v>3302</v>
      </c>
      <c r="G1074" s="72" t="s">
        <v>1154</v>
      </c>
      <c r="H1074" s="72">
        <v>196</v>
      </c>
      <c r="I1074" s="72" t="s">
        <v>779</v>
      </c>
      <c r="J1074" s="72" t="s">
        <v>780</v>
      </c>
      <c r="K1074" s="74">
        <v>30000</v>
      </c>
      <c r="L1074" s="75">
        <v>12000</v>
      </c>
      <c r="M1074" s="76">
        <v>12000</v>
      </c>
      <c r="N1074" s="72" t="s">
        <v>3305</v>
      </c>
      <c r="O1074" s="72" t="s">
        <v>771</v>
      </c>
      <c r="P1074" s="74">
        <v>683133971</v>
      </c>
      <c r="Q1074" s="75">
        <v>1</v>
      </c>
      <c r="R1074" s="77">
        <v>44440</v>
      </c>
      <c r="S1074" s="78">
        <v>4</v>
      </c>
      <c r="T1074" s="71" t="s">
        <v>782</v>
      </c>
      <c r="U1074" s="79">
        <v>1</v>
      </c>
      <c r="V1074" s="80">
        <v>1</v>
      </c>
      <c r="W1074" s="80"/>
      <c r="X1074" s="81">
        <f t="shared" si="98"/>
        <v>1</v>
      </c>
      <c r="Y1074" s="74">
        <v>0</v>
      </c>
      <c r="Z1074" s="74">
        <v>5146467835</v>
      </c>
      <c r="AA1074" s="74">
        <v>683133971</v>
      </c>
      <c r="AB1074" s="74">
        <v>0</v>
      </c>
      <c r="AC1074" s="74">
        <v>0</v>
      </c>
      <c r="AD1074" s="74">
        <v>683133971</v>
      </c>
      <c r="AE1074" s="113">
        <v>136626794</v>
      </c>
      <c r="AF1074" s="81">
        <f t="shared" si="99"/>
        <v>0.19999999970723165</v>
      </c>
      <c r="AG1074" s="84"/>
      <c r="AH1074" s="84"/>
      <c r="AI1074" s="84"/>
      <c r="AJ1074" s="83">
        <v>136626794</v>
      </c>
      <c r="AK1074" s="81">
        <f t="shared" si="100"/>
        <v>0.19999999970723165</v>
      </c>
      <c r="AL1074" s="84"/>
      <c r="AM1074" s="178" t="s">
        <v>3304</v>
      </c>
    </row>
    <row r="1075" spans="1:39" ht="12.75" customHeight="1" x14ac:dyDescent="0.3">
      <c r="A1075" s="71" t="s">
        <v>3300</v>
      </c>
      <c r="B1075" s="72" t="s">
        <v>3301</v>
      </c>
      <c r="C1075" s="72" t="s">
        <v>763</v>
      </c>
      <c r="D1075" s="73" t="s">
        <v>775</v>
      </c>
      <c r="E1075" s="73" t="s">
        <v>776</v>
      </c>
      <c r="F1075" s="72" t="s">
        <v>3302</v>
      </c>
      <c r="G1075" s="72" t="s">
        <v>1154</v>
      </c>
      <c r="H1075" s="72">
        <v>196</v>
      </c>
      <c r="I1075" s="72" t="s">
        <v>779</v>
      </c>
      <c r="J1075" s="72" t="s">
        <v>780</v>
      </c>
      <c r="K1075" s="74">
        <v>30000</v>
      </c>
      <c r="L1075" s="75">
        <v>12000</v>
      </c>
      <c r="M1075" s="76">
        <v>12000</v>
      </c>
      <c r="N1075" s="72" t="s">
        <v>3306</v>
      </c>
      <c r="O1075" s="72" t="s">
        <v>771</v>
      </c>
      <c r="P1075" s="74">
        <v>159686714</v>
      </c>
      <c r="Q1075" s="75">
        <v>23</v>
      </c>
      <c r="R1075" s="77">
        <v>44348</v>
      </c>
      <c r="S1075" s="78">
        <v>6</v>
      </c>
      <c r="T1075" s="71" t="s">
        <v>782</v>
      </c>
      <c r="U1075" s="79">
        <v>23</v>
      </c>
      <c r="V1075" s="80">
        <v>16</v>
      </c>
      <c r="W1075" s="80"/>
      <c r="X1075" s="81">
        <f t="shared" si="98"/>
        <v>0.69565217391304346</v>
      </c>
      <c r="Y1075" s="74">
        <v>0</v>
      </c>
      <c r="Z1075" s="74">
        <v>5146467835</v>
      </c>
      <c r="AA1075" s="74">
        <v>111320000</v>
      </c>
      <c r="AB1075" s="74">
        <v>0</v>
      </c>
      <c r="AC1075" s="74">
        <v>0</v>
      </c>
      <c r="AD1075" s="74">
        <v>111320000</v>
      </c>
      <c r="AE1075" s="113">
        <v>111320000</v>
      </c>
      <c r="AF1075" s="81">
        <f t="shared" si="99"/>
        <v>1</v>
      </c>
      <c r="AG1075" s="84"/>
      <c r="AH1075" s="84"/>
      <c r="AI1075" s="84"/>
      <c r="AJ1075" s="83">
        <v>111320000</v>
      </c>
      <c r="AK1075" s="81">
        <f t="shared" si="100"/>
        <v>1</v>
      </c>
      <c r="AL1075" s="84"/>
      <c r="AM1075" s="178" t="s">
        <v>3304</v>
      </c>
    </row>
    <row r="1076" spans="1:39" ht="12.75" customHeight="1" x14ac:dyDescent="0.3">
      <c r="A1076" s="71" t="s">
        <v>3300</v>
      </c>
      <c r="B1076" s="72" t="s">
        <v>3301</v>
      </c>
      <c r="C1076" s="72" t="s">
        <v>763</v>
      </c>
      <c r="D1076" s="73" t="s">
        <v>775</v>
      </c>
      <c r="E1076" s="73" t="s">
        <v>776</v>
      </c>
      <c r="F1076" s="72" t="s">
        <v>3302</v>
      </c>
      <c r="G1076" s="72" t="s">
        <v>1154</v>
      </c>
      <c r="H1076" s="72">
        <v>196</v>
      </c>
      <c r="I1076" s="72" t="s">
        <v>779</v>
      </c>
      <c r="J1076" s="72" t="s">
        <v>780</v>
      </c>
      <c r="K1076" s="74">
        <v>30000</v>
      </c>
      <c r="L1076" s="75">
        <v>12000</v>
      </c>
      <c r="M1076" s="76">
        <v>12000</v>
      </c>
      <c r="N1076" s="72" t="s">
        <v>3307</v>
      </c>
      <c r="O1076" s="72" t="s">
        <v>3237</v>
      </c>
      <c r="P1076" s="74">
        <v>380478712</v>
      </c>
      <c r="Q1076" s="75">
        <v>1888</v>
      </c>
      <c r="R1076" s="77">
        <v>44348</v>
      </c>
      <c r="S1076" s="78">
        <v>6</v>
      </c>
      <c r="T1076" s="71" t="s">
        <v>782</v>
      </c>
      <c r="U1076" s="79">
        <v>1888</v>
      </c>
      <c r="V1076" s="80">
        <v>600</v>
      </c>
      <c r="W1076" s="80"/>
      <c r="X1076" s="81">
        <f t="shared" si="98"/>
        <v>0.31779661016949151</v>
      </c>
      <c r="Y1076" s="74">
        <v>0</v>
      </c>
      <c r="Z1076" s="74">
        <v>5146467835</v>
      </c>
      <c r="AA1076" s="74">
        <v>185408971</v>
      </c>
      <c r="AB1076" s="74">
        <v>0</v>
      </c>
      <c r="AC1076" s="74">
        <v>0</v>
      </c>
      <c r="AD1076" s="74">
        <v>185408971</v>
      </c>
      <c r="AE1076" s="113">
        <v>131486847</v>
      </c>
      <c r="AF1076" s="81">
        <f t="shared" si="99"/>
        <v>0.70917197960178524</v>
      </c>
      <c r="AG1076" s="84"/>
      <c r="AH1076" s="84"/>
      <c r="AI1076" s="84"/>
      <c r="AJ1076" s="83">
        <v>131486847</v>
      </c>
      <c r="AK1076" s="81">
        <f t="shared" si="100"/>
        <v>0.70917197960178524</v>
      </c>
      <c r="AL1076" s="84"/>
      <c r="AM1076" s="178" t="s">
        <v>3304</v>
      </c>
    </row>
    <row r="1077" spans="1:39" ht="12.75" customHeight="1" x14ac:dyDescent="0.3">
      <c r="A1077" s="71" t="s">
        <v>3300</v>
      </c>
      <c r="B1077" s="72" t="s">
        <v>3301</v>
      </c>
      <c r="C1077" s="72" t="s">
        <v>763</v>
      </c>
      <c r="D1077" s="73" t="s">
        <v>775</v>
      </c>
      <c r="E1077" s="73" t="s">
        <v>776</v>
      </c>
      <c r="F1077" s="72" t="s">
        <v>3302</v>
      </c>
      <c r="G1077" s="72" t="s">
        <v>1154</v>
      </c>
      <c r="H1077" s="72">
        <v>196</v>
      </c>
      <c r="I1077" s="72" t="s">
        <v>779</v>
      </c>
      <c r="J1077" s="72" t="s">
        <v>780</v>
      </c>
      <c r="K1077" s="74">
        <v>30000</v>
      </c>
      <c r="L1077" s="75">
        <v>12000</v>
      </c>
      <c r="M1077" s="76">
        <v>12000</v>
      </c>
      <c r="N1077" s="72" t="s">
        <v>3308</v>
      </c>
      <c r="O1077" s="72" t="s">
        <v>3237</v>
      </c>
      <c r="P1077" s="74">
        <v>116182712</v>
      </c>
      <c r="Q1077" s="75">
        <v>28</v>
      </c>
      <c r="R1077" s="77">
        <v>44348</v>
      </c>
      <c r="S1077" s="78">
        <v>6</v>
      </c>
      <c r="T1077" s="71" t="s">
        <v>782</v>
      </c>
      <c r="U1077" s="79">
        <v>28</v>
      </c>
      <c r="V1077" s="80">
        <v>16</v>
      </c>
      <c r="W1077" s="80"/>
      <c r="X1077" s="81">
        <f t="shared" si="98"/>
        <v>0.5714285714285714</v>
      </c>
      <c r="Y1077" s="74">
        <v>0</v>
      </c>
      <c r="Z1077" s="74">
        <v>5146467835</v>
      </c>
      <c r="AA1077" s="74">
        <v>67816000</v>
      </c>
      <c r="AB1077" s="74">
        <v>0</v>
      </c>
      <c r="AC1077" s="74">
        <v>0</v>
      </c>
      <c r="AD1077" s="74">
        <v>67816000</v>
      </c>
      <c r="AE1077" s="113">
        <v>73993895</v>
      </c>
      <c r="AF1077" s="81">
        <f t="shared" si="99"/>
        <v>1.0910978972513861</v>
      </c>
      <c r="AG1077" s="84"/>
      <c r="AH1077" s="84"/>
      <c r="AI1077" s="84"/>
      <c r="AJ1077" s="83">
        <v>73993895</v>
      </c>
      <c r="AK1077" s="81">
        <f t="shared" si="100"/>
        <v>1.0910978972513861</v>
      </c>
      <c r="AL1077" s="84"/>
      <c r="AM1077" s="178" t="s">
        <v>3304</v>
      </c>
    </row>
    <row r="1078" spans="1:39" ht="12.75" customHeight="1" x14ac:dyDescent="0.3">
      <c r="A1078" s="71" t="s">
        <v>3300</v>
      </c>
      <c r="B1078" s="72" t="s">
        <v>3301</v>
      </c>
      <c r="C1078" s="72" t="s">
        <v>763</v>
      </c>
      <c r="D1078" s="73" t="s">
        <v>775</v>
      </c>
      <c r="E1078" s="73" t="s">
        <v>776</v>
      </c>
      <c r="F1078" s="72" t="s">
        <v>3302</v>
      </c>
      <c r="G1078" s="72" t="s">
        <v>1154</v>
      </c>
      <c r="H1078" s="72">
        <v>196</v>
      </c>
      <c r="I1078" s="72" t="s">
        <v>779</v>
      </c>
      <c r="J1078" s="72" t="s">
        <v>780</v>
      </c>
      <c r="K1078" s="74">
        <v>30000</v>
      </c>
      <c r="L1078" s="75">
        <v>12000</v>
      </c>
      <c r="M1078" s="76">
        <v>12000</v>
      </c>
      <c r="N1078" s="72" t="s">
        <v>3309</v>
      </c>
      <c r="O1078" s="72" t="s">
        <v>771</v>
      </c>
      <c r="P1078" s="74">
        <v>4080256712</v>
      </c>
      <c r="Q1078" s="75">
        <v>629</v>
      </c>
      <c r="R1078" s="77">
        <v>44348</v>
      </c>
      <c r="S1078" s="78">
        <v>6</v>
      </c>
      <c r="T1078" s="71" t="s">
        <v>782</v>
      </c>
      <c r="U1078" s="79">
        <v>629</v>
      </c>
      <c r="V1078" s="80">
        <v>180</v>
      </c>
      <c r="W1078" s="80"/>
      <c r="X1078" s="81">
        <f t="shared" si="98"/>
        <v>0.2861685214626391</v>
      </c>
      <c r="Y1078" s="74">
        <v>0</v>
      </c>
      <c r="Z1078" s="74">
        <v>5146467835</v>
      </c>
      <c r="AA1078" s="74">
        <v>4031890000</v>
      </c>
      <c r="AB1078" s="74">
        <v>0</v>
      </c>
      <c r="AC1078" s="74">
        <v>0</v>
      </c>
      <c r="AD1078" s="74">
        <v>4031890000</v>
      </c>
      <c r="AE1078" s="113">
        <v>1480841030</v>
      </c>
      <c r="AF1078" s="81">
        <f t="shared" si="99"/>
        <v>0.36728210095017472</v>
      </c>
      <c r="AG1078" s="84"/>
      <c r="AH1078" s="84"/>
      <c r="AI1078" s="84"/>
      <c r="AJ1078" s="83">
        <v>1480841030</v>
      </c>
      <c r="AK1078" s="81">
        <f t="shared" si="100"/>
        <v>0.36728210095017472</v>
      </c>
      <c r="AL1078" s="84"/>
      <c r="AM1078" s="178" t="s">
        <v>3304</v>
      </c>
    </row>
    <row r="1079" spans="1:39" ht="12.75" customHeight="1" x14ac:dyDescent="0.3">
      <c r="A1079" s="71" t="s">
        <v>3300</v>
      </c>
      <c r="B1079" s="72" t="s">
        <v>3301</v>
      </c>
      <c r="C1079" s="72" t="s">
        <v>763</v>
      </c>
      <c r="D1079" s="73" t="s">
        <v>775</v>
      </c>
      <c r="E1079" s="73" t="s">
        <v>776</v>
      </c>
      <c r="F1079" s="72" t="s">
        <v>3302</v>
      </c>
      <c r="G1079" s="72" t="s">
        <v>1229</v>
      </c>
      <c r="H1079" s="72">
        <v>196</v>
      </c>
      <c r="I1079" s="72" t="s">
        <v>779</v>
      </c>
      <c r="J1079" s="72" t="s">
        <v>780</v>
      </c>
      <c r="K1079" s="74">
        <v>30000</v>
      </c>
      <c r="L1079" s="75">
        <v>12000</v>
      </c>
      <c r="M1079" s="76">
        <v>12000</v>
      </c>
      <c r="N1079" s="72" t="s">
        <v>3310</v>
      </c>
      <c r="O1079" s="72" t="s">
        <v>3237</v>
      </c>
      <c r="P1079" s="74">
        <v>380478712</v>
      </c>
      <c r="Q1079" s="75">
        <v>1988</v>
      </c>
      <c r="R1079" s="77">
        <v>44348</v>
      </c>
      <c r="S1079" s="78">
        <v>6</v>
      </c>
      <c r="T1079" s="71" t="s">
        <v>782</v>
      </c>
      <c r="U1079" s="79">
        <v>1988</v>
      </c>
      <c r="V1079" s="80"/>
      <c r="W1079" s="80"/>
      <c r="X1079" s="81">
        <f t="shared" si="98"/>
        <v>0</v>
      </c>
      <c r="Y1079" s="74">
        <v>0</v>
      </c>
      <c r="Z1079" s="74">
        <v>136336000</v>
      </c>
      <c r="AA1079" s="74">
        <v>136336000</v>
      </c>
      <c r="AB1079" s="74">
        <v>0</v>
      </c>
      <c r="AC1079" s="74">
        <v>0</v>
      </c>
      <c r="AD1079" s="74">
        <v>136336000</v>
      </c>
      <c r="AE1079" s="113"/>
      <c r="AF1079" s="81">
        <f t="shared" si="99"/>
        <v>0</v>
      </c>
      <c r="AG1079" s="84"/>
      <c r="AH1079" s="84"/>
      <c r="AI1079" s="84"/>
      <c r="AJ1079" s="83">
        <v>0</v>
      </c>
      <c r="AK1079" s="81">
        <f t="shared" si="100"/>
        <v>0</v>
      </c>
      <c r="AL1079" s="84"/>
      <c r="AM1079" s="178" t="s">
        <v>3304</v>
      </c>
    </row>
    <row r="1080" spans="1:39" ht="12.75" customHeight="1" x14ac:dyDescent="0.3">
      <c r="A1080" s="71" t="s">
        <v>3300</v>
      </c>
      <c r="B1080" s="72" t="s">
        <v>3301</v>
      </c>
      <c r="C1080" s="72" t="s">
        <v>763</v>
      </c>
      <c r="D1080" s="73" t="s">
        <v>775</v>
      </c>
      <c r="E1080" s="73" t="s">
        <v>776</v>
      </c>
      <c r="F1080" s="72" t="s">
        <v>3302</v>
      </c>
      <c r="G1080" s="72" t="s">
        <v>3311</v>
      </c>
      <c r="H1080" s="72">
        <v>196</v>
      </c>
      <c r="I1080" s="72" t="s">
        <v>779</v>
      </c>
      <c r="J1080" s="72" t="s">
        <v>780</v>
      </c>
      <c r="K1080" s="74">
        <v>30000</v>
      </c>
      <c r="L1080" s="75">
        <v>12000</v>
      </c>
      <c r="M1080" s="76">
        <v>12000</v>
      </c>
      <c r="N1080" s="72" t="s">
        <v>3312</v>
      </c>
      <c r="O1080" s="72" t="s">
        <v>771</v>
      </c>
      <c r="P1080" s="74">
        <v>806311712</v>
      </c>
      <c r="Q1080" s="75">
        <v>629</v>
      </c>
      <c r="R1080" s="77">
        <v>44348</v>
      </c>
      <c r="S1080" s="78">
        <v>6</v>
      </c>
      <c r="T1080" s="71" t="s">
        <v>782</v>
      </c>
      <c r="U1080" s="79">
        <v>629</v>
      </c>
      <c r="V1080" s="80"/>
      <c r="W1080" s="80"/>
      <c r="X1080" s="81">
        <f t="shared" si="98"/>
        <v>0</v>
      </c>
      <c r="Y1080" s="74">
        <v>0</v>
      </c>
      <c r="Z1080" s="74">
        <v>1521439080</v>
      </c>
      <c r="AA1080" s="74">
        <v>757945000</v>
      </c>
      <c r="AB1080" s="74">
        <v>0</v>
      </c>
      <c r="AC1080" s="74">
        <v>0</v>
      </c>
      <c r="AD1080" s="74">
        <v>757945000</v>
      </c>
      <c r="AE1080" s="113"/>
      <c r="AF1080" s="81">
        <f t="shared" si="99"/>
        <v>0</v>
      </c>
      <c r="AG1080" s="84"/>
      <c r="AH1080" s="84"/>
      <c r="AI1080" s="84"/>
      <c r="AJ1080" s="83">
        <v>0</v>
      </c>
      <c r="AK1080" s="81">
        <f t="shared" si="100"/>
        <v>0</v>
      </c>
      <c r="AL1080" s="84"/>
      <c r="AM1080" s="178" t="s">
        <v>3304</v>
      </c>
    </row>
    <row r="1081" spans="1:39" ht="12.75" customHeight="1" x14ac:dyDescent="0.3">
      <c r="A1081" s="71" t="s">
        <v>3300</v>
      </c>
      <c r="B1081" s="72" t="s">
        <v>3301</v>
      </c>
      <c r="C1081" s="72" t="s">
        <v>763</v>
      </c>
      <c r="D1081" s="73" t="s">
        <v>775</v>
      </c>
      <c r="E1081" s="73" t="s">
        <v>776</v>
      </c>
      <c r="F1081" s="72" t="s">
        <v>3302</v>
      </c>
      <c r="G1081" s="72" t="s">
        <v>3311</v>
      </c>
      <c r="H1081" s="72">
        <v>196</v>
      </c>
      <c r="I1081" s="72" t="s">
        <v>779</v>
      </c>
      <c r="J1081" s="72" t="s">
        <v>780</v>
      </c>
      <c r="K1081" s="74">
        <v>30000</v>
      </c>
      <c r="L1081" s="75">
        <v>12000</v>
      </c>
      <c r="M1081" s="76">
        <v>12000</v>
      </c>
      <c r="N1081" s="72" t="s">
        <v>3313</v>
      </c>
      <c r="O1081" s="72" t="s">
        <v>865</v>
      </c>
      <c r="P1081" s="74">
        <v>256444792</v>
      </c>
      <c r="Q1081" s="75">
        <v>42</v>
      </c>
      <c r="R1081" s="77">
        <v>44348</v>
      </c>
      <c r="S1081" s="78">
        <v>6</v>
      </c>
      <c r="T1081" s="71" t="s">
        <v>782</v>
      </c>
      <c r="U1081" s="79">
        <v>42</v>
      </c>
      <c r="V1081" s="80"/>
      <c r="W1081" s="80"/>
      <c r="X1081" s="81">
        <f t="shared" si="98"/>
        <v>0</v>
      </c>
      <c r="Y1081" s="74">
        <v>0</v>
      </c>
      <c r="Z1081" s="74">
        <v>1521439080</v>
      </c>
      <c r="AA1081" s="74">
        <v>208078080</v>
      </c>
      <c r="AB1081" s="74">
        <v>0</v>
      </c>
      <c r="AC1081" s="74">
        <v>0</v>
      </c>
      <c r="AD1081" s="74">
        <v>208078080</v>
      </c>
      <c r="AE1081" s="113"/>
      <c r="AF1081" s="81">
        <f t="shared" si="99"/>
        <v>0</v>
      </c>
      <c r="AG1081" s="84"/>
      <c r="AH1081" s="84"/>
      <c r="AI1081" s="84"/>
      <c r="AJ1081" s="83">
        <v>0</v>
      </c>
      <c r="AK1081" s="81">
        <f t="shared" si="100"/>
        <v>0</v>
      </c>
      <c r="AL1081" s="84"/>
      <c r="AM1081" s="178" t="s">
        <v>3304</v>
      </c>
    </row>
    <row r="1082" spans="1:39" ht="12.75" customHeight="1" x14ac:dyDescent="0.3">
      <c r="A1082" s="71" t="s">
        <v>3300</v>
      </c>
      <c r="B1082" s="72" t="s">
        <v>3301</v>
      </c>
      <c r="C1082" s="72" t="s">
        <v>763</v>
      </c>
      <c r="D1082" s="73" t="s">
        <v>775</v>
      </c>
      <c r="E1082" s="73" t="s">
        <v>776</v>
      </c>
      <c r="F1082" s="72" t="s">
        <v>3302</v>
      </c>
      <c r="G1082" s="72" t="s">
        <v>3311</v>
      </c>
      <c r="H1082" s="72">
        <v>196</v>
      </c>
      <c r="I1082" s="72" t="s">
        <v>779</v>
      </c>
      <c r="J1082" s="72" t="s">
        <v>780</v>
      </c>
      <c r="K1082" s="74">
        <v>30000</v>
      </c>
      <c r="L1082" s="75">
        <v>12000</v>
      </c>
      <c r="M1082" s="76">
        <v>12000</v>
      </c>
      <c r="N1082" s="72" t="s">
        <v>3314</v>
      </c>
      <c r="O1082" s="72" t="s">
        <v>3237</v>
      </c>
      <c r="P1082" s="74">
        <v>116182712</v>
      </c>
      <c r="Q1082" s="75">
        <v>28</v>
      </c>
      <c r="R1082" s="77">
        <v>44348</v>
      </c>
      <c r="S1082" s="78">
        <v>6</v>
      </c>
      <c r="T1082" s="71" t="s">
        <v>782</v>
      </c>
      <c r="U1082" s="79">
        <v>28</v>
      </c>
      <c r="V1082" s="80"/>
      <c r="W1082" s="80"/>
      <c r="X1082" s="81">
        <f t="shared" si="98"/>
        <v>0</v>
      </c>
      <c r="Y1082" s="74">
        <v>0</v>
      </c>
      <c r="Z1082" s="74">
        <v>1521439080</v>
      </c>
      <c r="AA1082" s="74">
        <v>67816000</v>
      </c>
      <c r="AB1082" s="74">
        <v>0</v>
      </c>
      <c r="AC1082" s="74">
        <v>0</v>
      </c>
      <c r="AD1082" s="74">
        <v>67816000</v>
      </c>
      <c r="AE1082" s="113"/>
      <c r="AF1082" s="81">
        <f t="shared" si="99"/>
        <v>0</v>
      </c>
      <c r="AG1082" s="84"/>
      <c r="AH1082" s="84"/>
      <c r="AI1082" s="84"/>
      <c r="AJ1082" s="83">
        <v>0</v>
      </c>
      <c r="AK1082" s="81">
        <f t="shared" si="100"/>
        <v>0</v>
      </c>
      <c r="AL1082" s="84"/>
      <c r="AM1082" s="178" t="s">
        <v>3304</v>
      </c>
    </row>
    <row r="1083" spans="1:39" ht="12.75" customHeight="1" x14ac:dyDescent="0.3">
      <c r="A1083" s="71" t="s">
        <v>3300</v>
      </c>
      <c r="B1083" s="72" t="s">
        <v>3301</v>
      </c>
      <c r="C1083" s="72" t="s">
        <v>763</v>
      </c>
      <c r="D1083" s="73" t="s">
        <v>775</v>
      </c>
      <c r="E1083" s="73" t="s">
        <v>776</v>
      </c>
      <c r="F1083" s="72" t="s">
        <v>3302</v>
      </c>
      <c r="G1083" s="72" t="s">
        <v>3311</v>
      </c>
      <c r="H1083" s="72">
        <v>196</v>
      </c>
      <c r="I1083" s="72" t="s">
        <v>779</v>
      </c>
      <c r="J1083" s="72" t="s">
        <v>780</v>
      </c>
      <c r="K1083" s="74">
        <v>30000</v>
      </c>
      <c r="L1083" s="75">
        <v>12000</v>
      </c>
      <c r="M1083" s="76">
        <v>12000</v>
      </c>
      <c r="N1083" s="72" t="s">
        <v>3315</v>
      </c>
      <c r="O1083" s="72" t="s">
        <v>771</v>
      </c>
      <c r="P1083" s="74">
        <v>535966712</v>
      </c>
      <c r="Q1083" s="75">
        <v>23</v>
      </c>
      <c r="R1083" s="77">
        <v>44348</v>
      </c>
      <c r="S1083" s="78">
        <v>6</v>
      </c>
      <c r="T1083" s="71" t="s">
        <v>782</v>
      </c>
      <c r="U1083" s="79">
        <v>23</v>
      </c>
      <c r="V1083" s="80"/>
      <c r="W1083" s="80"/>
      <c r="X1083" s="81">
        <f t="shared" si="98"/>
        <v>0</v>
      </c>
      <c r="Y1083" s="74">
        <v>0</v>
      </c>
      <c r="Z1083" s="74">
        <v>1521439080</v>
      </c>
      <c r="AA1083" s="74">
        <v>487600000</v>
      </c>
      <c r="AB1083" s="74">
        <v>0</v>
      </c>
      <c r="AC1083" s="74">
        <v>0</v>
      </c>
      <c r="AD1083" s="74">
        <v>487600000</v>
      </c>
      <c r="AE1083" s="113"/>
      <c r="AF1083" s="81">
        <f t="shared" si="99"/>
        <v>0</v>
      </c>
      <c r="AG1083" s="84"/>
      <c r="AH1083" s="84"/>
      <c r="AI1083" s="84"/>
      <c r="AJ1083" s="83">
        <v>0</v>
      </c>
      <c r="AK1083" s="81">
        <f t="shared" si="100"/>
        <v>0</v>
      </c>
      <c r="AL1083" s="84"/>
      <c r="AM1083" s="178" t="s">
        <v>3304</v>
      </c>
    </row>
    <row r="1084" spans="1:39" ht="12.75" customHeight="1" x14ac:dyDescent="0.3">
      <c r="A1084" s="71" t="s">
        <v>3316</v>
      </c>
      <c r="B1084" s="72" t="s">
        <v>3317</v>
      </c>
      <c r="C1084" s="72" t="s">
        <v>209</v>
      </c>
      <c r="D1084" s="73" t="str">
        <f t="shared" ref="D1084" si="104">MID(G1084,1,2)</f>
        <v>17</v>
      </c>
      <c r="E1084" s="73" t="str">
        <f t="shared" ref="E1084" si="105">MID(G1084,1,4)</f>
        <v>1702</v>
      </c>
      <c r="F1084" s="72" t="s">
        <v>3318</v>
      </c>
      <c r="G1084" s="72" t="s">
        <v>1154</v>
      </c>
      <c r="H1084" s="72">
        <v>330</v>
      </c>
      <c r="I1084" s="72" t="s">
        <v>1247</v>
      </c>
      <c r="J1084" s="72" t="s">
        <v>1248</v>
      </c>
      <c r="K1084" s="74">
        <v>3000</v>
      </c>
      <c r="L1084" s="75">
        <v>1160</v>
      </c>
      <c r="M1084" s="76">
        <v>1343</v>
      </c>
      <c r="N1084" s="72" t="s">
        <v>3319</v>
      </c>
      <c r="O1084" s="72" t="s">
        <v>72</v>
      </c>
      <c r="P1084" s="74">
        <v>399622</v>
      </c>
      <c r="Q1084" s="75">
        <v>1</v>
      </c>
      <c r="R1084" s="77">
        <v>44197</v>
      </c>
      <c r="S1084" s="78">
        <v>12</v>
      </c>
      <c r="T1084" s="71" t="s">
        <v>1182</v>
      </c>
      <c r="U1084" s="79">
        <v>1</v>
      </c>
      <c r="V1084" s="80">
        <v>1</v>
      </c>
      <c r="W1084" s="80" t="s">
        <v>3320</v>
      </c>
      <c r="X1084" s="81">
        <f t="shared" si="98"/>
        <v>1</v>
      </c>
      <c r="Y1084" s="74">
        <v>0</v>
      </c>
      <c r="Z1084" s="74">
        <v>399622</v>
      </c>
      <c r="AA1084" s="74">
        <v>399622</v>
      </c>
      <c r="AB1084" s="74">
        <v>0</v>
      </c>
      <c r="AC1084" s="74">
        <v>0</v>
      </c>
      <c r="AD1084" s="74">
        <v>399622</v>
      </c>
      <c r="AE1084" s="113">
        <v>0</v>
      </c>
      <c r="AF1084" s="81">
        <f t="shared" si="99"/>
        <v>0</v>
      </c>
      <c r="AG1084" s="82"/>
      <c r="AH1084" s="82"/>
      <c r="AI1084" s="82"/>
      <c r="AJ1084" s="83">
        <f t="shared" ref="AJ1084" si="106">AE1084+AG1084+AI1084</f>
        <v>0</v>
      </c>
      <c r="AK1084" s="81">
        <f t="shared" si="100"/>
        <v>0</v>
      </c>
      <c r="AL1084" s="84"/>
      <c r="AM1084" s="85"/>
    </row>
    <row r="1085" spans="1:39" ht="12.75" customHeight="1" x14ac:dyDescent="0.3">
      <c r="A1085" s="139" t="s">
        <v>3321</v>
      </c>
      <c r="B1085" s="124" t="s">
        <v>3322</v>
      </c>
      <c r="C1085" s="124" t="s">
        <v>763</v>
      </c>
      <c r="D1085" s="133" t="s">
        <v>838</v>
      </c>
      <c r="E1085" s="133" t="s">
        <v>3323</v>
      </c>
      <c r="F1085" s="124" t="s">
        <v>3324</v>
      </c>
      <c r="G1085" s="124" t="s">
        <v>1261</v>
      </c>
      <c r="H1085" s="124">
        <v>206</v>
      </c>
      <c r="I1085" s="124" t="s">
        <v>1262</v>
      </c>
      <c r="J1085" s="124" t="s">
        <v>1263</v>
      </c>
      <c r="K1085" s="134">
        <v>140</v>
      </c>
      <c r="L1085" s="135">
        <v>40</v>
      </c>
      <c r="M1085" s="136">
        <v>40</v>
      </c>
      <c r="N1085" s="124" t="s">
        <v>3325</v>
      </c>
      <c r="O1085" s="124" t="s">
        <v>72</v>
      </c>
      <c r="P1085" s="134">
        <v>74000000</v>
      </c>
      <c r="Q1085" s="135">
        <v>1</v>
      </c>
      <c r="R1085" s="137">
        <v>44197</v>
      </c>
      <c r="S1085" s="138">
        <v>12</v>
      </c>
      <c r="T1085" s="139" t="s">
        <v>1265</v>
      </c>
      <c r="U1085" s="140">
        <v>1</v>
      </c>
      <c r="V1085" s="79">
        <v>1</v>
      </c>
      <c r="W1085" s="80" t="s">
        <v>1266</v>
      </c>
      <c r="X1085" s="81">
        <f t="shared" si="98"/>
        <v>1</v>
      </c>
      <c r="Y1085" s="170">
        <v>200578120</v>
      </c>
      <c r="Z1085" s="74">
        <v>274578120</v>
      </c>
      <c r="AA1085" s="74">
        <v>22800000</v>
      </c>
      <c r="AB1085" s="74">
        <v>0</v>
      </c>
      <c r="AC1085" s="74">
        <v>0</v>
      </c>
      <c r="AD1085" s="74">
        <v>22800000</v>
      </c>
      <c r="AE1085" s="113">
        <v>42884000</v>
      </c>
      <c r="AF1085" s="81">
        <f t="shared" si="99"/>
        <v>1.8808771929824561</v>
      </c>
      <c r="AG1085" s="82">
        <v>0</v>
      </c>
      <c r="AH1085" s="82" t="s">
        <v>3326</v>
      </c>
      <c r="AI1085" s="82">
        <v>0</v>
      </c>
      <c r="AJ1085" s="83">
        <v>22800000</v>
      </c>
      <c r="AK1085" s="81">
        <f t="shared" si="100"/>
        <v>1</v>
      </c>
      <c r="AL1085" s="85"/>
      <c r="AM1085" s="85" t="s">
        <v>3327</v>
      </c>
    </row>
    <row r="1086" spans="1:39" ht="12.75" customHeight="1" x14ac:dyDescent="0.3">
      <c r="A1086" s="139" t="s">
        <v>3321</v>
      </c>
      <c r="B1086" s="124" t="s">
        <v>3322</v>
      </c>
      <c r="C1086" s="124" t="s">
        <v>763</v>
      </c>
      <c r="D1086" s="133" t="s">
        <v>838</v>
      </c>
      <c r="E1086" s="133" t="s">
        <v>3328</v>
      </c>
      <c r="F1086" s="124" t="s">
        <v>3329</v>
      </c>
      <c r="G1086" s="124" t="s">
        <v>1307</v>
      </c>
      <c r="H1086" s="124">
        <v>207</v>
      </c>
      <c r="I1086" s="124" t="s">
        <v>1270</v>
      </c>
      <c r="J1086" s="124" t="s">
        <v>1271</v>
      </c>
      <c r="K1086" s="134">
        <v>14</v>
      </c>
      <c r="L1086" s="135">
        <v>6</v>
      </c>
      <c r="M1086" s="136">
        <v>6</v>
      </c>
      <c r="N1086" s="124" t="s">
        <v>3330</v>
      </c>
      <c r="O1086" s="124" t="s">
        <v>703</v>
      </c>
      <c r="P1086" s="134">
        <v>41832755</v>
      </c>
      <c r="Q1086" s="135">
        <v>1</v>
      </c>
      <c r="R1086" s="137">
        <v>44197</v>
      </c>
      <c r="S1086" s="138">
        <v>12</v>
      </c>
      <c r="T1086" s="139" t="s">
        <v>1293</v>
      </c>
      <c r="U1086" s="140">
        <v>1</v>
      </c>
      <c r="V1086" s="80">
        <v>1</v>
      </c>
      <c r="W1086" s="80" t="s">
        <v>1273</v>
      </c>
      <c r="X1086" s="81">
        <f t="shared" si="98"/>
        <v>1</v>
      </c>
      <c r="Y1086" s="74">
        <v>0</v>
      </c>
      <c r="Z1086" s="74">
        <v>41832755</v>
      </c>
      <c r="AA1086" s="74">
        <v>25920000</v>
      </c>
      <c r="AB1086" s="74">
        <v>0</v>
      </c>
      <c r="AC1086" s="74">
        <v>0</v>
      </c>
      <c r="AD1086" s="74">
        <v>25920000</v>
      </c>
      <c r="AE1086" s="113">
        <v>28480000</v>
      </c>
      <c r="AF1086" s="81">
        <f t="shared" si="99"/>
        <v>1.0987654320987654</v>
      </c>
      <c r="AG1086" s="82">
        <v>0</v>
      </c>
      <c r="AH1086" s="82" t="s">
        <v>3326</v>
      </c>
      <c r="AI1086" s="82">
        <v>0</v>
      </c>
      <c r="AJ1086" s="83">
        <v>25920000</v>
      </c>
      <c r="AK1086" s="81">
        <f t="shared" si="100"/>
        <v>1</v>
      </c>
      <c r="AL1086" s="85"/>
      <c r="AM1086" s="85" t="s">
        <v>3327</v>
      </c>
    </row>
    <row r="1087" spans="1:39" ht="12.75" customHeight="1" x14ac:dyDescent="0.3">
      <c r="A1087" s="139" t="s">
        <v>3321</v>
      </c>
      <c r="B1087" s="124" t="s">
        <v>3322</v>
      </c>
      <c r="C1087" s="124" t="s">
        <v>763</v>
      </c>
      <c r="D1087" s="133" t="s">
        <v>838</v>
      </c>
      <c r="E1087" s="133" t="s">
        <v>3328</v>
      </c>
      <c r="F1087" s="124" t="s">
        <v>3329</v>
      </c>
      <c r="G1087" s="124" t="s">
        <v>3331</v>
      </c>
      <c r="H1087" s="124">
        <v>207</v>
      </c>
      <c r="I1087" s="124" t="s">
        <v>1270</v>
      </c>
      <c r="J1087" s="124" t="s">
        <v>1271</v>
      </c>
      <c r="K1087" s="134">
        <v>14</v>
      </c>
      <c r="L1087" s="135">
        <v>6</v>
      </c>
      <c r="M1087" s="136">
        <v>6</v>
      </c>
      <c r="N1087" s="124" t="s">
        <v>3332</v>
      </c>
      <c r="O1087" s="124" t="s">
        <v>703</v>
      </c>
      <c r="P1087" s="134">
        <v>77832755</v>
      </c>
      <c r="Q1087" s="135">
        <v>1</v>
      </c>
      <c r="R1087" s="137">
        <v>44197</v>
      </c>
      <c r="S1087" s="138">
        <v>12</v>
      </c>
      <c r="T1087" s="139" t="s">
        <v>1293</v>
      </c>
      <c r="U1087" s="140">
        <v>1</v>
      </c>
      <c r="V1087" s="80">
        <v>1</v>
      </c>
      <c r="W1087" s="80" t="s">
        <v>1273</v>
      </c>
      <c r="X1087" s="81">
        <f t="shared" si="98"/>
        <v>1</v>
      </c>
      <c r="Y1087" s="74">
        <v>0</v>
      </c>
      <c r="Z1087" s="74">
        <v>77832755</v>
      </c>
      <c r="AA1087" s="74">
        <v>19834000</v>
      </c>
      <c r="AB1087" s="74">
        <v>0</v>
      </c>
      <c r="AC1087" s="74">
        <v>0</v>
      </c>
      <c r="AD1087" s="74">
        <v>19834000</v>
      </c>
      <c r="AE1087" s="113">
        <v>19834000</v>
      </c>
      <c r="AF1087" s="81">
        <f t="shared" si="99"/>
        <v>1</v>
      </c>
      <c r="AG1087" s="82">
        <v>0</v>
      </c>
      <c r="AH1087" s="82" t="s">
        <v>3326</v>
      </c>
      <c r="AI1087" s="82">
        <v>0</v>
      </c>
      <c r="AJ1087" s="83">
        <v>19834000</v>
      </c>
      <c r="AK1087" s="81">
        <f t="shared" si="100"/>
        <v>1</v>
      </c>
      <c r="AL1087" s="85"/>
      <c r="AM1087" s="85"/>
    </row>
    <row r="1088" spans="1:39" ht="12.75" customHeight="1" x14ac:dyDescent="0.3">
      <c r="A1088" s="139" t="s">
        <v>3321</v>
      </c>
      <c r="B1088" s="124" t="s">
        <v>3322</v>
      </c>
      <c r="C1088" s="124" t="s">
        <v>763</v>
      </c>
      <c r="D1088" s="133" t="s">
        <v>838</v>
      </c>
      <c r="E1088" s="133" t="s">
        <v>3328</v>
      </c>
      <c r="F1088" s="124" t="s">
        <v>3329</v>
      </c>
      <c r="G1088" s="124" t="s">
        <v>3333</v>
      </c>
      <c r="H1088" s="124">
        <v>207</v>
      </c>
      <c r="I1088" s="124" t="s">
        <v>1270</v>
      </c>
      <c r="J1088" s="124" t="s">
        <v>1271</v>
      </c>
      <c r="K1088" s="134">
        <v>14</v>
      </c>
      <c r="L1088" s="135">
        <v>6</v>
      </c>
      <c r="M1088" s="136">
        <v>6</v>
      </c>
      <c r="N1088" s="124" t="s">
        <v>3334</v>
      </c>
      <c r="O1088" s="124" t="s">
        <v>703</v>
      </c>
      <c r="P1088" s="134">
        <v>194002756</v>
      </c>
      <c r="Q1088" s="135">
        <v>4</v>
      </c>
      <c r="R1088" s="137">
        <v>44197</v>
      </c>
      <c r="S1088" s="138">
        <v>12</v>
      </c>
      <c r="T1088" s="139" t="s">
        <v>1293</v>
      </c>
      <c r="U1088" s="140">
        <v>1</v>
      </c>
      <c r="V1088" s="80">
        <v>1</v>
      </c>
      <c r="W1088" s="80" t="s">
        <v>1273</v>
      </c>
      <c r="X1088" s="81">
        <f t="shared" si="98"/>
        <v>1</v>
      </c>
      <c r="Y1088" s="74">
        <v>0</v>
      </c>
      <c r="Z1088" s="74">
        <v>194002756</v>
      </c>
      <c r="AA1088" s="74">
        <v>67748000</v>
      </c>
      <c r="AB1088" s="74">
        <v>0</v>
      </c>
      <c r="AC1088" s="74">
        <v>0</v>
      </c>
      <c r="AD1088" s="74">
        <v>67748000</v>
      </c>
      <c r="AE1088" s="113">
        <v>68331333</v>
      </c>
      <c r="AF1088" s="81">
        <f t="shared" si="99"/>
        <v>1.0086103353604534</v>
      </c>
      <c r="AG1088" s="82">
        <v>0</v>
      </c>
      <c r="AH1088" s="82" t="s">
        <v>3326</v>
      </c>
      <c r="AI1088" s="82">
        <v>0</v>
      </c>
      <c r="AJ1088" s="83">
        <v>67748000</v>
      </c>
      <c r="AK1088" s="81">
        <f t="shared" si="100"/>
        <v>1</v>
      </c>
      <c r="AL1088" s="85"/>
      <c r="AM1088" s="85" t="s">
        <v>3327</v>
      </c>
    </row>
    <row r="1089" spans="1:39" ht="12.75" customHeight="1" x14ac:dyDescent="0.3">
      <c r="A1089" s="139" t="s">
        <v>3321</v>
      </c>
      <c r="B1089" s="124" t="s">
        <v>3322</v>
      </c>
      <c r="C1089" s="124" t="s">
        <v>763</v>
      </c>
      <c r="D1089" s="133" t="s">
        <v>838</v>
      </c>
      <c r="E1089" s="133" t="s">
        <v>839</v>
      </c>
      <c r="F1089" s="124" t="s">
        <v>3335</v>
      </c>
      <c r="G1089" s="124" t="s">
        <v>3336</v>
      </c>
      <c r="H1089" s="124">
        <v>207</v>
      </c>
      <c r="I1089" s="124" t="s">
        <v>1270</v>
      </c>
      <c r="J1089" s="124" t="s">
        <v>1271</v>
      </c>
      <c r="K1089" s="134">
        <v>14</v>
      </c>
      <c r="L1089" s="135">
        <v>6</v>
      </c>
      <c r="M1089" s="136">
        <v>6</v>
      </c>
      <c r="N1089" s="124" t="s">
        <v>3337</v>
      </c>
      <c r="O1089" s="124" t="s">
        <v>72</v>
      </c>
      <c r="P1089" s="134">
        <v>192367618</v>
      </c>
      <c r="Q1089" s="135">
        <v>1</v>
      </c>
      <c r="R1089" s="137">
        <v>44197</v>
      </c>
      <c r="S1089" s="138">
        <v>12</v>
      </c>
      <c r="T1089" s="139" t="s">
        <v>129</v>
      </c>
      <c r="U1089" s="140">
        <v>1</v>
      </c>
      <c r="V1089" s="80">
        <v>1</v>
      </c>
      <c r="W1089" s="80" t="s">
        <v>1273</v>
      </c>
      <c r="X1089" s="81">
        <f t="shared" si="98"/>
        <v>1</v>
      </c>
      <c r="Y1089" s="74">
        <v>0</v>
      </c>
      <c r="Z1089" s="74">
        <v>1003500844</v>
      </c>
      <c r="AA1089" s="74">
        <v>22680000</v>
      </c>
      <c r="AB1089" s="74">
        <v>0</v>
      </c>
      <c r="AC1089" s="74">
        <v>0</v>
      </c>
      <c r="AD1089" s="74">
        <v>22680000</v>
      </c>
      <c r="AE1089" s="113">
        <v>22680000</v>
      </c>
      <c r="AF1089" s="81">
        <f t="shared" si="99"/>
        <v>1</v>
      </c>
      <c r="AG1089" s="82">
        <v>0</v>
      </c>
      <c r="AH1089" s="82" t="s">
        <v>3326</v>
      </c>
      <c r="AI1089" s="82">
        <v>0</v>
      </c>
      <c r="AJ1089" s="83">
        <v>22680000</v>
      </c>
      <c r="AK1089" s="81">
        <f t="shared" si="100"/>
        <v>1</v>
      </c>
      <c r="AL1089" s="85"/>
      <c r="AM1089" s="84"/>
    </row>
    <row r="1090" spans="1:39" ht="12.75" customHeight="1" x14ac:dyDescent="0.3">
      <c r="A1090" s="139" t="s">
        <v>3321</v>
      </c>
      <c r="B1090" s="124" t="s">
        <v>3322</v>
      </c>
      <c r="C1090" s="124" t="s">
        <v>763</v>
      </c>
      <c r="D1090" s="133" t="s">
        <v>838</v>
      </c>
      <c r="E1090" s="133" t="s">
        <v>839</v>
      </c>
      <c r="F1090" s="124" t="s">
        <v>3338</v>
      </c>
      <c r="G1090" s="124" t="s">
        <v>1275</v>
      </c>
      <c r="H1090" s="124">
        <v>207</v>
      </c>
      <c r="I1090" s="124" t="s">
        <v>1270</v>
      </c>
      <c r="J1090" s="124" t="s">
        <v>1271</v>
      </c>
      <c r="K1090" s="134">
        <v>14</v>
      </c>
      <c r="L1090" s="135">
        <v>6</v>
      </c>
      <c r="M1090" s="136">
        <v>6</v>
      </c>
      <c r="N1090" s="124" t="s">
        <v>3339</v>
      </c>
      <c r="O1090" s="124" t="s">
        <v>72</v>
      </c>
      <c r="P1090" s="134">
        <v>268594560</v>
      </c>
      <c r="Q1090" s="135">
        <v>1</v>
      </c>
      <c r="R1090" s="137">
        <v>44197</v>
      </c>
      <c r="S1090" s="138">
        <v>12</v>
      </c>
      <c r="T1090" s="139" t="s">
        <v>1293</v>
      </c>
      <c r="U1090" s="140">
        <v>1</v>
      </c>
      <c r="V1090" s="80">
        <v>1</v>
      </c>
      <c r="W1090" s="80" t="s">
        <v>1273</v>
      </c>
      <c r="X1090" s="81">
        <f t="shared" si="98"/>
        <v>1</v>
      </c>
      <c r="Y1090" s="74">
        <v>0</v>
      </c>
      <c r="Z1090" s="74">
        <v>3058090650</v>
      </c>
      <c r="AA1090" s="74">
        <v>59219997</v>
      </c>
      <c r="AB1090" s="74">
        <v>0</v>
      </c>
      <c r="AC1090" s="74">
        <v>0</v>
      </c>
      <c r="AD1090" s="74">
        <v>59219997</v>
      </c>
      <c r="AE1090" s="113">
        <v>59219997</v>
      </c>
      <c r="AF1090" s="81">
        <f t="shared" si="99"/>
        <v>1</v>
      </c>
      <c r="AG1090" s="82">
        <v>0</v>
      </c>
      <c r="AH1090" s="82" t="s">
        <v>3326</v>
      </c>
      <c r="AI1090" s="82">
        <v>0</v>
      </c>
      <c r="AJ1090" s="83">
        <v>59219997</v>
      </c>
      <c r="AK1090" s="81">
        <f t="shared" si="100"/>
        <v>1</v>
      </c>
      <c r="AL1090" s="85"/>
      <c r="AM1090" s="84"/>
    </row>
    <row r="1091" spans="1:39" ht="12.75" customHeight="1" x14ac:dyDescent="0.3">
      <c r="A1091" s="139" t="s">
        <v>3321</v>
      </c>
      <c r="B1091" s="124" t="s">
        <v>3322</v>
      </c>
      <c r="C1091" s="124" t="s">
        <v>763</v>
      </c>
      <c r="D1091" s="133" t="s">
        <v>838</v>
      </c>
      <c r="E1091" s="133" t="s">
        <v>839</v>
      </c>
      <c r="F1091" s="124" t="s">
        <v>3338</v>
      </c>
      <c r="G1091" s="124" t="s">
        <v>3336</v>
      </c>
      <c r="H1091" s="124">
        <v>207</v>
      </c>
      <c r="I1091" s="124" t="s">
        <v>1270</v>
      </c>
      <c r="J1091" s="124" t="s">
        <v>1271</v>
      </c>
      <c r="K1091" s="134">
        <v>14</v>
      </c>
      <c r="L1091" s="135">
        <v>6</v>
      </c>
      <c r="M1091" s="136">
        <v>6</v>
      </c>
      <c r="N1091" s="124" t="s">
        <v>3339</v>
      </c>
      <c r="O1091" s="124" t="s">
        <v>72</v>
      </c>
      <c r="P1091" s="134">
        <v>268594560</v>
      </c>
      <c r="Q1091" s="135">
        <v>1</v>
      </c>
      <c r="R1091" s="137">
        <v>44197</v>
      </c>
      <c r="S1091" s="138">
        <v>12</v>
      </c>
      <c r="T1091" s="139" t="s">
        <v>1265</v>
      </c>
      <c r="U1091" s="140">
        <v>1</v>
      </c>
      <c r="V1091" s="80">
        <v>1</v>
      </c>
      <c r="W1091" s="80" t="s">
        <v>1273</v>
      </c>
      <c r="X1091" s="81">
        <f t="shared" si="98"/>
        <v>1</v>
      </c>
      <c r="Y1091" s="74">
        <v>0</v>
      </c>
      <c r="Z1091" s="74">
        <v>6941638046</v>
      </c>
      <c r="AA1091" s="74">
        <v>21750000</v>
      </c>
      <c r="AB1091" s="74">
        <v>0</v>
      </c>
      <c r="AC1091" s="74">
        <v>0</v>
      </c>
      <c r="AD1091" s="74">
        <v>21750000</v>
      </c>
      <c r="AE1091" s="113">
        <v>21750000</v>
      </c>
      <c r="AF1091" s="81">
        <f t="shared" si="99"/>
        <v>1</v>
      </c>
      <c r="AG1091" s="82">
        <v>0</v>
      </c>
      <c r="AH1091" s="82" t="s">
        <v>3326</v>
      </c>
      <c r="AI1091" s="82">
        <v>0</v>
      </c>
      <c r="AJ1091" s="83">
        <v>21750000</v>
      </c>
      <c r="AK1091" s="81">
        <f t="shared" si="100"/>
        <v>1</v>
      </c>
      <c r="AL1091" s="85"/>
      <c r="AM1091" s="84"/>
    </row>
    <row r="1092" spans="1:39" ht="12.75" customHeight="1" x14ac:dyDescent="0.3">
      <c r="A1092" s="139" t="s">
        <v>3321</v>
      </c>
      <c r="B1092" s="124" t="s">
        <v>3322</v>
      </c>
      <c r="C1092" s="124" t="s">
        <v>763</v>
      </c>
      <c r="D1092" s="133" t="s">
        <v>838</v>
      </c>
      <c r="E1092" s="133" t="s">
        <v>839</v>
      </c>
      <c r="F1092" s="124" t="s">
        <v>3340</v>
      </c>
      <c r="G1092" s="124" t="s">
        <v>3341</v>
      </c>
      <c r="H1092" s="124">
        <v>208</v>
      </c>
      <c r="I1092" s="124" t="s">
        <v>1276</v>
      </c>
      <c r="J1092" s="124" t="s">
        <v>1277</v>
      </c>
      <c r="K1092" s="134">
        <v>1000</v>
      </c>
      <c r="L1092" s="135">
        <v>220</v>
      </c>
      <c r="M1092" s="136">
        <v>220</v>
      </c>
      <c r="N1092" s="124" t="s">
        <v>3342</v>
      </c>
      <c r="O1092" s="124" t="s">
        <v>72</v>
      </c>
      <c r="P1092" s="134">
        <v>300254049</v>
      </c>
      <c r="Q1092" s="135">
        <v>1</v>
      </c>
      <c r="R1092" s="137">
        <v>44197</v>
      </c>
      <c r="S1092" s="138">
        <v>12</v>
      </c>
      <c r="T1092" s="139" t="s">
        <v>1265</v>
      </c>
      <c r="U1092" s="140">
        <v>1</v>
      </c>
      <c r="V1092" s="80">
        <v>1</v>
      </c>
      <c r="W1092" s="102" t="s">
        <v>1279</v>
      </c>
      <c r="X1092" s="81">
        <f t="shared" si="98"/>
        <v>1</v>
      </c>
      <c r="Y1092" s="74">
        <v>0</v>
      </c>
      <c r="Z1092" s="74">
        <v>485420736</v>
      </c>
      <c r="AA1092" s="74">
        <v>150254049</v>
      </c>
      <c r="AB1092" s="74">
        <v>0</v>
      </c>
      <c r="AC1092" s="74">
        <v>0</v>
      </c>
      <c r="AD1092" s="74">
        <v>150254049</v>
      </c>
      <c r="AE1092" s="113">
        <v>150254049</v>
      </c>
      <c r="AF1092" s="81">
        <f t="shared" si="99"/>
        <v>1</v>
      </c>
      <c r="AG1092" s="82">
        <v>0</v>
      </c>
      <c r="AH1092" s="82" t="s">
        <v>3326</v>
      </c>
      <c r="AI1092" s="82">
        <v>0</v>
      </c>
      <c r="AJ1092" s="83">
        <v>150254049</v>
      </c>
      <c r="AK1092" s="81">
        <f t="shared" si="100"/>
        <v>1</v>
      </c>
      <c r="AL1092" s="85"/>
      <c r="AM1092" s="84"/>
    </row>
    <row r="1093" spans="1:39" ht="12.75" customHeight="1" x14ac:dyDescent="0.3">
      <c r="A1093" s="139" t="s">
        <v>3321</v>
      </c>
      <c r="B1093" s="124" t="s">
        <v>3322</v>
      </c>
      <c r="C1093" s="124" t="s">
        <v>763</v>
      </c>
      <c r="D1093" s="133" t="s">
        <v>838</v>
      </c>
      <c r="E1093" s="133" t="s">
        <v>839</v>
      </c>
      <c r="F1093" s="124" t="s">
        <v>3340</v>
      </c>
      <c r="G1093" s="124" t="s">
        <v>3341</v>
      </c>
      <c r="H1093" s="124">
        <v>208</v>
      </c>
      <c r="I1093" s="124" t="s">
        <v>1276</v>
      </c>
      <c r="J1093" s="124" t="s">
        <v>1277</v>
      </c>
      <c r="K1093" s="134">
        <v>1000</v>
      </c>
      <c r="L1093" s="135">
        <v>220</v>
      </c>
      <c r="M1093" s="136">
        <v>220</v>
      </c>
      <c r="N1093" s="124" t="s">
        <v>3343</v>
      </c>
      <c r="O1093" s="124" t="s">
        <v>72</v>
      </c>
      <c r="P1093" s="134">
        <v>223658635</v>
      </c>
      <c r="Q1093" s="135">
        <v>1</v>
      </c>
      <c r="R1093" s="137">
        <v>44197</v>
      </c>
      <c r="S1093" s="138">
        <v>12</v>
      </c>
      <c r="T1093" s="139" t="s">
        <v>1265</v>
      </c>
      <c r="U1093" s="140">
        <v>1</v>
      </c>
      <c r="V1093" s="80">
        <v>1</v>
      </c>
      <c r="W1093" s="102" t="s">
        <v>1279</v>
      </c>
      <c r="X1093" s="81">
        <f t="shared" si="98"/>
        <v>1</v>
      </c>
      <c r="Y1093" s="74">
        <v>0</v>
      </c>
      <c r="Z1093" s="74">
        <v>485420736</v>
      </c>
      <c r="AA1093" s="74">
        <v>91386920</v>
      </c>
      <c r="AB1093" s="74">
        <v>0</v>
      </c>
      <c r="AC1093" s="74">
        <v>0</v>
      </c>
      <c r="AD1093" s="74">
        <v>91386920</v>
      </c>
      <c r="AE1093" s="113">
        <v>91386920</v>
      </c>
      <c r="AF1093" s="81">
        <f t="shared" si="99"/>
        <v>1</v>
      </c>
      <c r="AG1093" s="82">
        <v>0</v>
      </c>
      <c r="AH1093" s="82" t="s">
        <v>3326</v>
      </c>
      <c r="AI1093" s="82">
        <v>0</v>
      </c>
      <c r="AJ1093" s="83">
        <v>91386920</v>
      </c>
      <c r="AK1093" s="81">
        <f t="shared" si="100"/>
        <v>1</v>
      </c>
      <c r="AL1093" s="85"/>
      <c r="AM1093" s="84"/>
    </row>
    <row r="1094" spans="1:39" ht="12.75" customHeight="1" x14ac:dyDescent="0.3">
      <c r="A1094" s="139" t="s">
        <v>3321</v>
      </c>
      <c r="B1094" s="124" t="s">
        <v>3322</v>
      </c>
      <c r="C1094" s="124" t="s">
        <v>763</v>
      </c>
      <c r="D1094" s="133" t="s">
        <v>838</v>
      </c>
      <c r="E1094" s="133" t="s">
        <v>839</v>
      </c>
      <c r="F1094" s="124" t="s">
        <v>3340</v>
      </c>
      <c r="G1094" s="124" t="s">
        <v>3341</v>
      </c>
      <c r="H1094" s="124">
        <v>208</v>
      </c>
      <c r="I1094" s="124" t="s">
        <v>1276</v>
      </c>
      <c r="J1094" s="124" t="s">
        <v>1277</v>
      </c>
      <c r="K1094" s="134">
        <v>1000</v>
      </c>
      <c r="L1094" s="135">
        <v>220</v>
      </c>
      <c r="M1094" s="136">
        <v>220</v>
      </c>
      <c r="N1094" s="124" t="s">
        <v>3344</v>
      </c>
      <c r="O1094" s="124" t="s">
        <v>72</v>
      </c>
      <c r="P1094" s="134">
        <v>214979767</v>
      </c>
      <c r="Q1094" s="135">
        <v>1</v>
      </c>
      <c r="R1094" s="137">
        <v>44197</v>
      </c>
      <c r="S1094" s="138">
        <v>12</v>
      </c>
      <c r="T1094" s="139" t="s">
        <v>1265</v>
      </c>
      <c r="U1094" s="140">
        <v>1</v>
      </c>
      <c r="V1094" s="80">
        <v>1</v>
      </c>
      <c r="W1094" s="102" t="s">
        <v>1279</v>
      </c>
      <c r="X1094" s="81">
        <f t="shared" si="98"/>
        <v>1</v>
      </c>
      <c r="Y1094" s="74">
        <v>0</v>
      </c>
      <c r="Z1094" s="74">
        <v>485420736</v>
      </c>
      <c r="AA1094" s="74">
        <v>214979767</v>
      </c>
      <c r="AB1094" s="74">
        <v>0</v>
      </c>
      <c r="AC1094" s="74">
        <v>0</v>
      </c>
      <c r="AD1094" s="74">
        <v>214979767</v>
      </c>
      <c r="AE1094" s="113">
        <v>214979767</v>
      </c>
      <c r="AF1094" s="81">
        <f t="shared" si="99"/>
        <v>1</v>
      </c>
      <c r="AG1094" s="82">
        <v>0</v>
      </c>
      <c r="AH1094" s="82" t="s">
        <v>3326</v>
      </c>
      <c r="AI1094" s="82">
        <v>0</v>
      </c>
      <c r="AJ1094" s="83">
        <v>214979767</v>
      </c>
      <c r="AK1094" s="81">
        <f t="shared" si="100"/>
        <v>1</v>
      </c>
      <c r="AL1094" s="85"/>
      <c r="AM1094" s="84"/>
    </row>
    <row r="1095" spans="1:39" ht="12.75" customHeight="1" x14ac:dyDescent="0.3">
      <c r="A1095" s="139" t="s">
        <v>3321</v>
      </c>
      <c r="B1095" s="124" t="s">
        <v>3322</v>
      </c>
      <c r="C1095" s="124" t="s">
        <v>763</v>
      </c>
      <c r="D1095" s="133" t="s">
        <v>838</v>
      </c>
      <c r="E1095" s="133" t="s">
        <v>839</v>
      </c>
      <c r="F1095" s="124" t="s">
        <v>3340</v>
      </c>
      <c r="G1095" s="124" t="s">
        <v>841</v>
      </c>
      <c r="H1095" s="124">
        <v>208</v>
      </c>
      <c r="I1095" s="124" t="s">
        <v>1276</v>
      </c>
      <c r="J1095" s="124" t="s">
        <v>1277</v>
      </c>
      <c r="K1095" s="134">
        <v>1000</v>
      </c>
      <c r="L1095" s="135">
        <v>220</v>
      </c>
      <c r="M1095" s="136">
        <v>220</v>
      </c>
      <c r="N1095" s="124" t="s">
        <v>3345</v>
      </c>
      <c r="O1095" s="124" t="s">
        <v>72</v>
      </c>
      <c r="P1095" s="134">
        <v>179149806</v>
      </c>
      <c r="Q1095" s="135">
        <v>1</v>
      </c>
      <c r="R1095" s="137">
        <v>44197</v>
      </c>
      <c r="S1095" s="138">
        <v>12</v>
      </c>
      <c r="T1095" s="139" t="s">
        <v>1265</v>
      </c>
      <c r="U1095" s="140">
        <v>1</v>
      </c>
      <c r="V1095" s="80">
        <v>0</v>
      </c>
      <c r="W1095" s="102"/>
      <c r="X1095" s="81">
        <f t="shared" si="98"/>
        <v>0</v>
      </c>
      <c r="Y1095" s="74">
        <v>0</v>
      </c>
      <c r="Z1095" s="74">
        <v>861744929</v>
      </c>
      <c r="AA1095" s="74">
        <v>66423823</v>
      </c>
      <c r="AB1095" s="74">
        <v>0</v>
      </c>
      <c r="AC1095" s="74">
        <v>0</v>
      </c>
      <c r="AD1095" s="74">
        <v>66423823</v>
      </c>
      <c r="AE1095" s="113">
        <v>66423823</v>
      </c>
      <c r="AF1095" s="81">
        <f t="shared" si="99"/>
        <v>1</v>
      </c>
      <c r="AG1095" s="82">
        <v>0</v>
      </c>
      <c r="AH1095" s="82" t="s">
        <v>3326</v>
      </c>
      <c r="AI1095" s="82">
        <v>0</v>
      </c>
      <c r="AJ1095" s="83">
        <v>66423823</v>
      </c>
      <c r="AK1095" s="81">
        <f t="shared" si="100"/>
        <v>1</v>
      </c>
      <c r="AL1095" s="85"/>
      <c r="AM1095" s="84"/>
    </row>
    <row r="1096" spans="1:39" ht="12.75" customHeight="1" x14ac:dyDescent="0.3">
      <c r="A1096" s="139" t="s">
        <v>3321</v>
      </c>
      <c r="B1096" s="124" t="s">
        <v>3322</v>
      </c>
      <c r="C1096" s="124" t="s">
        <v>763</v>
      </c>
      <c r="D1096" s="133" t="s">
        <v>838</v>
      </c>
      <c r="E1096" s="133" t="s">
        <v>839</v>
      </c>
      <c r="F1096" s="124" t="s">
        <v>3340</v>
      </c>
      <c r="G1096" s="124" t="s">
        <v>841</v>
      </c>
      <c r="H1096" s="124">
        <v>208</v>
      </c>
      <c r="I1096" s="124" t="s">
        <v>1276</v>
      </c>
      <c r="J1096" s="124" t="s">
        <v>1277</v>
      </c>
      <c r="K1096" s="134">
        <v>1000</v>
      </c>
      <c r="L1096" s="135">
        <v>220</v>
      </c>
      <c r="M1096" s="136">
        <v>220</v>
      </c>
      <c r="N1096" s="124" t="s">
        <v>3346</v>
      </c>
      <c r="O1096" s="124" t="s">
        <v>72</v>
      </c>
      <c r="P1096" s="134">
        <v>24000000</v>
      </c>
      <c r="Q1096" s="135">
        <v>1</v>
      </c>
      <c r="R1096" s="137">
        <v>44197</v>
      </c>
      <c r="S1096" s="138">
        <v>12</v>
      </c>
      <c r="T1096" s="139" t="s">
        <v>1265</v>
      </c>
      <c r="U1096" s="140">
        <v>1</v>
      </c>
      <c r="V1096" s="80">
        <v>0</v>
      </c>
      <c r="W1096" s="102"/>
      <c r="X1096" s="81">
        <f t="shared" si="98"/>
        <v>0</v>
      </c>
      <c r="Y1096" s="74">
        <v>0</v>
      </c>
      <c r="Z1096" s="74">
        <v>861744929</v>
      </c>
      <c r="AA1096" s="74">
        <v>24000000</v>
      </c>
      <c r="AB1096" s="74">
        <v>0</v>
      </c>
      <c r="AC1096" s="74">
        <v>0</v>
      </c>
      <c r="AD1096" s="74">
        <v>24000000</v>
      </c>
      <c r="AE1096" s="113">
        <v>24000000</v>
      </c>
      <c r="AF1096" s="81">
        <f t="shared" si="99"/>
        <v>1</v>
      </c>
      <c r="AG1096" s="82">
        <v>0</v>
      </c>
      <c r="AH1096" s="82" t="s">
        <v>3326</v>
      </c>
      <c r="AI1096" s="82">
        <v>0</v>
      </c>
      <c r="AJ1096" s="83">
        <v>24000000</v>
      </c>
      <c r="AK1096" s="81">
        <f t="shared" si="100"/>
        <v>1</v>
      </c>
      <c r="AL1096" s="85"/>
      <c r="AM1096" s="84"/>
    </row>
    <row r="1097" spans="1:39" ht="12.75" customHeight="1" x14ac:dyDescent="0.3">
      <c r="A1097" s="139" t="s">
        <v>3321</v>
      </c>
      <c r="B1097" s="124" t="s">
        <v>3322</v>
      </c>
      <c r="C1097" s="124" t="s">
        <v>763</v>
      </c>
      <c r="D1097" s="133" t="s">
        <v>838</v>
      </c>
      <c r="E1097" s="133" t="s">
        <v>839</v>
      </c>
      <c r="F1097" s="124" t="s">
        <v>3340</v>
      </c>
      <c r="G1097" s="124" t="s">
        <v>841</v>
      </c>
      <c r="H1097" s="124">
        <v>208</v>
      </c>
      <c r="I1097" s="124" t="s">
        <v>1276</v>
      </c>
      <c r="J1097" s="124" t="s">
        <v>1277</v>
      </c>
      <c r="K1097" s="134">
        <v>1000</v>
      </c>
      <c r="L1097" s="135">
        <v>220</v>
      </c>
      <c r="M1097" s="136">
        <v>220</v>
      </c>
      <c r="N1097" s="124" t="s">
        <v>3347</v>
      </c>
      <c r="O1097" s="124" t="s">
        <v>72</v>
      </c>
      <c r="P1097" s="134">
        <v>279241613</v>
      </c>
      <c r="Q1097" s="135">
        <v>500</v>
      </c>
      <c r="R1097" s="137">
        <v>44197</v>
      </c>
      <c r="S1097" s="138">
        <v>12</v>
      </c>
      <c r="T1097" s="139" t="s">
        <v>1265</v>
      </c>
      <c r="U1097" s="140">
        <v>1</v>
      </c>
      <c r="V1097" s="80">
        <v>0</v>
      </c>
      <c r="W1097" s="102"/>
      <c r="X1097" s="81">
        <f t="shared" si="98"/>
        <v>0</v>
      </c>
      <c r="Y1097" s="74">
        <v>0</v>
      </c>
      <c r="Z1097" s="74">
        <v>861744929</v>
      </c>
      <c r="AA1097" s="74">
        <v>279241613</v>
      </c>
      <c r="AB1097" s="74">
        <v>0</v>
      </c>
      <c r="AC1097" s="74">
        <v>0</v>
      </c>
      <c r="AD1097" s="74">
        <v>279241613</v>
      </c>
      <c r="AE1097" s="113">
        <v>279241613</v>
      </c>
      <c r="AF1097" s="81">
        <f t="shared" si="99"/>
        <v>1</v>
      </c>
      <c r="AG1097" s="82">
        <v>0</v>
      </c>
      <c r="AH1097" s="82" t="s">
        <v>3326</v>
      </c>
      <c r="AI1097" s="82">
        <v>0</v>
      </c>
      <c r="AJ1097" s="83">
        <v>279241613</v>
      </c>
      <c r="AK1097" s="81">
        <f t="shared" si="100"/>
        <v>1</v>
      </c>
      <c r="AL1097" s="85"/>
      <c r="AM1097" s="84"/>
    </row>
    <row r="1098" spans="1:39" ht="12.75" customHeight="1" x14ac:dyDescent="0.3">
      <c r="A1098" s="139" t="s">
        <v>3321</v>
      </c>
      <c r="B1098" s="124" t="s">
        <v>3322</v>
      </c>
      <c r="C1098" s="124" t="s">
        <v>763</v>
      </c>
      <c r="D1098" s="133" t="s">
        <v>838</v>
      </c>
      <c r="E1098" s="133" t="s">
        <v>839</v>
      </c>
      <c r="F1098" s="124" t="s">
        <v>3348</v>
      </c>
      <c r="G1098" s="124" t="s">
        <v>841</v>
      </c>
      <c r="H1098" s="124">
        <v>208</v>
      </c>
      <c r="I1098" s="124" t="s">
        <v>1276</v>
      </c>
      <c r="J1098" s="124" t="s">
        <v>1277</v>
      </c>
      <c r="K1098" s="134">
        <v>1000</v>
      </c>
      <c r="L1098" s="135">
        <v>220</v>
      </c>
      <c r="M1098" s="136">
        <v>220</v>
      </c>
      <c r="N1098" s="124" t="s">
        <v>3349</v>
      </c>
      <c r="O1098" s="124" t="s">
        <v>72</v>
      </c>
      <c r="P1098" s="134">
        <v>190944000</v>
      </c>
      <c r="Q1098" s="135">
        <v>1</v>
      </c>
      <c r="R1098" s="137">
        <v>44197</v>
      </c>
      <c r="S1098" s="138">
        <v>12</v>
      </c>
      <c r="T1098" s="139" t="s">
        <v>1265</v>
      </c>
      <c r="U1098" s="140">
        <v>1</v>
      </c>
      <c r="V1098" s="80">
        <v>1</v>
      </c>
      <c r="W1098" s="102" t="s">
        <v>1279</v>
      </c>
      <c r="X1098" s="81">
        <f t="shared" si="98"/>
        <v>1</v>
      </c>
      <c r="Y1098" s="74">
        <v>0</v>
      </c>
      <c r="Z1098" s="74">
        <v>3969700088</v>
      </c>
      <c r="AA1098" s="74">
        <v>40000000</v>
      </c>
      <c r="AB1098" s="74">
        <v>0</v>
      </c>
      <c r="AC1098" s="74">
        <v>0</v>
      </c>
      <c r="AD1098" s="74">
        <v>40000000</v>
      </c>
      <c r="AE1098" s="113">
        <v>40000000</v>
      </c>
      <c r="AF1098" s="81">
        <f t="shared" si="99"/>
        <v>1</v>
      </c>
      <c r="AG1098" s="82">
        <v>0</v>
      </c>
      <c r="AH1098" s="82" t="s">
        <v>3326</v>
      </c>
      <c r="AI1098" s="82">
        <v>0</v>
      </c>
      <c r="AJ1098" s="83">
        <v>40000000</v>
      </c>
      <c r="AK1098" s="81">
        <f t="shared" si="100"/>
        <v>1</v>
      </c>
      <c r="AL1098" s="85"/>
      <c r="AM1098" s="84"/>
    </row>
    <row r="1099" spans="1:39" ht="12.75" customHeight="1" x14ac:dyDescent="0.3">
      <c r="A1099" s="139" t="s">
        <v>3321</v>
      </c>
      <c r="B1099" s="124" t="s">
        <v>3322</v>
      </c>
      <c r="C1099" s="124" t="s">
        <v>763</v>
      </c>
      <c r="D1099" s="133" t="s">
        <v>838</v>
      </c>
      <c r="E1099" s="133" t="s">
        <v>839</v>
      </c>
      <c r="F1099" s="124" t="s">
        <v>3348</v>
      </c>
      <c r="G1099" s="124" t="s">
        <v>841</v>
      </c>
      <c r="H1099" s="124">
        <v>208</v>
      </c>
      <c r="I1099" s="124" t="s">
        <v>1276</v>
      </c>
      <c r="J1099" s="124" t="s">
        <v>1277</v>
      </c>
      <c r="K1099" s="134">
        <v>1000</v>
      </c>
      <c r="L1099" s="135">
        <v>220</v>
      </c>
      <c r="M1099" s="136">
        <v>220</v>
      </c>
      <c r="N1099" s="124" t="s">
        <v>3350</v>
      </c>
      <c r="O1099" s="124" t="s">
        <v>72</v>
      </c>
      <c r="P1099" s="134">
        <v>465759088</v>
      </c>
      <c r="Q1099" s="135">
        <v>1</v>
      </c>
      <c r="R1099" s="137">
        <v>44197</v>
      </c>
      <c r="S1099" s="138">
        <v>12</v>
      </c>
      <c r="T1099" s="139" t="s">
        <v>1265</v>
      </c>
      <c r="U1099" s="140">
        <v>1</v>
      </c>
      <c r="V1099" s="80">
        <v>1</v>
      </c>
      <c r="W1099" s="102" t="s">
        <v>1279</v>
      </c>
      <c r="X1099" s="81">
        <f t="shared" si="98"/>
        <v>1</v>
      </c>
      <c r="Y1099" s="74">
        <v>0</v>
      </c>
      <c r="Z1099" s="74">
        <v>3969700088</v>
      </c>
      <c r="AA1099" s="74">
        <v>465000000</v>
      </c>
      <c r="AB1099" s="74">
        <v>0</v>
      </c>
      <c r="AC1099" s="74">
        <v>0</v>
      </c>
      <c r="AD1099" s="74">
        <v>465000000</v>
      </c>
      <c r="AE1099" s="113">
        <v>465000000</v>
      </c>
      <c r="AF1099" s="81">
        <f t="shared" si="99"/>
        <v>1</v>
      </c>
      <c r="AG1099" s="82">
        <v>0</v>
      </c>
      <c r="AH1099" s="82" t="s">
        <v>3326</v>
      </c>
      <c r="AI1099" s="82">
        <v>0</v>
      </c>
      <c r="AJ1099" s="83">
        <v>465000000</v>
      </c>
      <c r="AK1099" s="81">
        <f t="shared" si="100"/>
        <v>1</v>
      </c>
      <c r="AL1099" s="85"/>
      <c r="AM1099" s="84"/>
    </row>
    <row r="1100" spans="1:39" ht="12.75" customHeight="1" x14ac:dyDescent="0.3">
      <c r="A1100" s="139" t="s">
        <v>3321</v>
      </c>
      <c r="B1100" s="124" t="s">
        <v>3322</v>
      </c>
      <c r="C1100" s="124" t="s">
        <v>763</v>
      </c>
      <c r="D1100" s="133" t="s">
        <v>838</v>
      </c>
      <c r="E1100" s="133" t="s">
        <v>839</v>
      </c>
      <c r="F1100" s="124" t="s">
        <v>3348</v>
      </c>
      <c r="G1100" s="124" t="s">
        <v>841</v>
      </c>
      <c r="H1100" s="124">
        <v>208</v>
      </c>
      <c r="I1100" s="124" t="s">
        <v>1276</v>
      </c>
      <c r="J1100" s="124" t="s">
        <v>1277</v>
      </c>
      <c r="K1100" s="134">
        <v>1000</v>
      </c>
      <c r="L1100" s="135">
        <v>220</v>
      </c>
      <c r="M1100" s="136">
        <v>220</v>
      </c>
      <c r="N1100" s="124" t="s">
        <v>3351</v>
      </c>
      <c r="O1100" s="124" t="s">
        <v>72</v>
      </c>
      <c r="P1100" s="134">
        <v>2805244000</v>
      </c>
      <c r="Q1100" s="135">
        <v>40</v>
      </c>
      <c r="R1100" s="137">
        <v>44197</v>
      </c>
      <c r="S1100" s="138">
        <v>12</v>
      </c>
      <c r="T1100" s="139" t="s">
        <v>1265</v>
      </c>
      <c r="U1100" s="140">
        <v>1</v>
      </c>
      <c r="V1100" s="80">
        <v>1</v>
      </c>
      <c r="W1100" s="102" t="s">
        <v>1279</v>
      </c>
      <c r="X1100" s="81">
        <f t="shared" si="98"/>
        <v>1</v>
      </c>
      <c r="Y1100" s="74">
        <v>0</v>
      </c>
      <c r="Z1100" s="74">
        <v>3969700088</v>
      </c>
      <c r="AA1100" s="74">
        <v>825390197</v>
      </c>
      <c r="AB1100" s="74">
        <v>0</v>
      </c>
      <c r="AC1100" s="74">
        <v>0</v>
      </c>
      <c r="AD1100" s="74">
        <v>825390197</v>
      </c>
      <c r="AE1100" s="113">
        <v>825390197</v>
      </c>
      <c r="AF1100" s="81">
        <f t="shared" si="99"/>
        <v>1</v>
      </c>
      <c r="AG1100" s="82">
        <v>0</v>
      </c>
      <c r="AH1100" s="82" t="s">
        <v>3326</v>
      </c>
      <c r="AI1100" s="82">
        <v>0</v>
      </c>
      <c r="AJ1100" s="83">
        <v>825390197</v>
      </c>
      <c r="AK1100" s="81">
        <f t="shared" si="100"/>
        <v>1</v>
      </c>
      <c r="AL1100" s="85"/>
      <c r="AM1100" s="84"/>
    </row>
    <row r="1101" spans="1:39" ht="12.75" customHeight="1" x14ac:dyDescent="0.3">
      <c r="A1101" s="139" t="s">
        <v>3321</v>
      </c>
      <c r="B1101" s="124" t="s">
        <v>3322</v>
      </c>
      <c r="C1101" s="124" t="s">
        <v>763</v>
      </c>
      <c r="D1101" s="133" t="s">
        <v>838</v>
      </c>
      <c r="E1101" s="133" t="s">
        <v>839</v>
      </c>
      <c r="F1101" s="124" t="s">
        <v>3348</v>
      </c>
      <c r="G1101" s="124" t="s">
        <v>841</v>
      </c>
      <c r="H1101" s="124">
        <v>208</v>
      </c>
      <c r="I1101" s="124" t="s">
        <v>1276</v>
      </c>
      <c r="J1101" s="124" t="s">
        <v>1277</v>
      </c>
      <c r="K1101" s="134">
        <v>1000</v>
      </c>
      <c r="L1101" s="135">
        <v>220</v>
      </c>
      <c r="M1101" s="136">
        <v>220</v>
      </c>
      <c r="N1101" s="124" t="s">
        <v>3352</v>
      </c>
      <c r="O1101" s="124" t="s">
        <v>703</v>
      </c>
      <c r="P1101" s="134">
        <v>673128000</v>
      </c>
      <c r="Q1101" s="135">
        <v>70</v>
      </c>
      <c r="R1101" s="137">
        <v>44197</v>
      </c>
      <c r="S1101" s="138">
        <v>12</v>
      </c>
      <c r="T1101" s="139" t="s">
        <v>1293</v>
      </c>
      <c r="U1101" s="140">
        <v>1</v>
      </c>
      <c r="V1101" s="80">
        <v>1</v>
      </c>
      <c r="W1101" s="102" t="s">
        <v>1279</v>
      </c>
      <c r="X1101" s="81">
        <f t="shared" ref="X1101:X1133" si="107">V1101/U1101</f>
        <v>1</v>
      </c>
      <c r="Y1101" s="74">
        <v>0</v>
      </c>
      <c r="Z1101" s="74">
        <v>3969700088</v>
      </c>
      <c r="AA1101" s="74">
        <v>507753000</v>
      </c>
      <c r="AB1101" s="74">
        <v>0</v>
      </c>
      <c r="AC1101" s="74">
        <v>0</v>
      </c>
      <c r="AD1101" s="74">
        <v>507753000</v>
      </c>
      <c r="AE1101" s="113">
        <v>507753000</v>
      </c>
      <c r="AF1101" s="81">
        <f t="shared" si="99"/>
        <v>1</v>
      </c>
      <c r="AG1101" s="82">
        <v>0</v>
      </c>
      <c r="AH1101" s="82" t="s">
        <v>3326</v>
      </c>
      <c r="AI1101" s="82">
        <v>0</v>
      </c>
      <c r="AJ1101" s="83">
        <v>507753000</v>
      </c>
      <c r="AK1101" s="81">
        <f t="shared" si="100"/>
        <v>1</v>
      </c>
      <c r="AL1101" s="85"/>
      <c r="AM1101" s="84"/>
    </row>
    <row r="1102" spans="1:39" ht="12.75" customHeight="1" x14ac:dyDescent="0.3">
      <c r="A1102" s="139" t="s">
        <v>3321</v>
      </c>
      <c r="B1102" s="124" t="s">
        <v>3322</v>
      </c>
      <c r="C1102" s="124" t="s">
        <v>763</v>
      </c>
      <c r="D1102" s="133" t="s">
        <v>838</v>
      </c>
      <c r="E1102" s="133" t="s">
        <v>839</v>
      </c>
      <c r="F1102" s="124" t="s">
        <v>3353</v>
      </c>
      <c r="G1102" s="124" t="s">
        <v>3354</v>
      </c>
      <c r="H1102" s="124">
        <v>217</v>
      </c>
      <c r="I1102" s="124" t="s">
        <v>1282</v>
      </c>
      <c r="J1102" s="124" t="s">
        <v>1283</v>
      </c>
      <c r="K1102" s="134">
        <v>2</v>
      </c>
      <c r="L1102" s="135">
        <v>0.3</v>
      </c>
      <c r="M1102" s="136">
        <v>0.3</v>
      </c>
      <c r="N1102" s="124" t="s">
        <v>3355</v>
      </c>
      <c r="O1102" s="124" t="s">
        <v>72</v>
      </c>
      <c r="P1102" s="134">
        <v>6985316</v>
      </c>
      <c r="Q1102" s="135">
        <v>1</v>
      </c>
      <c r="R1102" s="137">
        <v>44256</v>
      </c>
      <c r="S1102" s="138">
        <v>10</v>
      </c>
      <c r="T1102" s="139" t="s">
        <v>129</v>
      </c>
      <c r="U1102" s="140">
        <v>1</v>
      </c>
      <c r="V1102" s="80">
        <v>1</v>
      </c>
      <c r="W1102" s="80" t="s">
        <v>1285</v>
      </c>
      <c r="X1102" s="81">
        <f t="shared" si="107"/>
        <v>1</v>
      </c>
      <c r="Y1102" s="170">
        <v>7154686</v>
      </c>
      <c r="Z1102" s="74">
        <v>14140002</v>
      </c>
      <c r="AA1102" s="74">
        <v>21000000</v>
      </c>
      <c r="AB1102" s="74">
        <v>0</v>
      </c>
      <c r="AC1102" s="74">
        <v>0</v>
      </c>
      <c r="AD1102" s="74">
        <v>21000000</v>
      </c>
      <c r="AE1102" s="113">
        <v>21000000</v>
      </c>
      <c r="AF1102" s="81">
        <f t="shared" ref="AF1102:AF1133" si="108">AE1102/AA1102</f>
        <v>1</v>
      </c>
      <c r="AG1102" s="82">
        <v>0</v>
      </c>
      <c r="AH1102" s="82" t="s">
        <v>3326</v>
      </c>
      <c r="AI1102" s="82">
        <v>0</v>
      </c>
      <c r="AJ1102" s="83">
        <v>21000000</v>
      </c>
      <c r="AK1102" s="81">
        <f t="shared" ref="AK1102:AK1133" si="109">AJ1102/AD1102</f>
        <v>1</v>
      </c>
      <c r="AL1102" s="85"/>
      <c r="AM1102" s="85" t="s">
        <v>3356</v>
      </c>
    </row>
    <row r="1103" spans="1:39" ht="12.75" customHeight="1" x14ac:dyDescent="0.3">
      <c r="A1103" s="139" t="s">
        <v>3321</v>
      </c>
      <c r="B1103" s="124" t="s">
        <v>3322</v>
      </c>
      <c r="C1103" s="124" t="s">
        <v>763</v>
      </c>
      <c r="D1103" s="133" t="s">
        <v>838</v>
      </c>
      <c r="E1103" s="133" t="s">
        <v>3323</v>
      </c>
      <c r="F1103" s="124" t="s">
        <v>3357</v>
      </c>
      <c r="G1103" s="124" t="s">
        <v>3358</v>
      </c>
      <c r="H1103" s="124">
        <v>217</v>
      </c>
      <c r="I1103" s="124" t="s">
        <v>1282</v>
      </c>
      <c r="J1103" s="124" t="s">
        <v>1283</v>
      </c>
      <c r="K1103" s="134">
        <v>2</v>
      </c>
      <c r="L1103" s="135">
        <v>0.3</v>
      </c>
      <c r="M1103" s="136">
        <v>0.3</v>
      </c>
      <c r="N1103" s="124" t="s">
        <v>3359</v>
      </c>
      <c r="O1103" s="124" t="s">
        <v>72</v>
      </c>
      <c r="P1103" s="134">
        <v>20200000</v>
      </c>
      <c r="Q1103" s="135">
        <v>1</v>
      </c>
      <c r="R1103" s="137">
        <v>44197</v>
      </c>
      <c r="S1103" s="138">
        <v>12</v>
      </c>
      <c r="T1103" s="139" t="s">
        <v>129</v>
      </c>
      <c r="U1103" s="140">
        <v>1</v>
      </c>
      <c r="V1103" s="80">
        <v>1</v>
      </c>
      <c r="W1103" s="80" t="s">
        <v>1285</v>
      </c>
      <c r="X1103" s="81">
        <f t="shared" si="107"/>
        <v>1</v>
      </c>
      <c r="Y1103" s="170">
        <v>1</v>
      </c>
      <c r="Z1103" s="74">
        <v>36101836</v>
      </c>
      <c r="AA1103" s="74">
        <v>20200000</v>
      </c>
      <c r="AB1103" s="74">
        <v>0</v>
      </c>
      <c r="AC1103" s="74">
        <v>0</v>
      </c>
      <c r="AD1103" s="74">
        <v>20200000</v>
      </c>
      <c r="AE1103" s="113">
        <v>20200000</v>
      </c>
      <c r="AF1103" s="81">
        <f t="shared" si="108"/>
        <v>1</v>
      </c>
      <c r="AG1103" s="82">
        <v>0</v>
      </c>
      <c r="AH1103" s="82" t="s">
        <v>3326</v>
      </c>
      <c r="AI1103" s="82">
        <v>0</v>
      </c>
      <c r="AJ1103" s="83">
        <v>20200000</v>
      </c>
      <c r="AK1103" s="81">
        <f t="shared" si="109"/>
        <v>1</v>
      </c>
      <c r="AL1103" s="85"/>
      <c r="AM1103" s="85"/>
    </row>
    <row r="1104" spans="1:39" ht="12.75" customHeight="1" x14ac:dyDescent="0.3">
      <c r="A1104" s="71" t="s">
        <v>3321</v>
      </c>
      <c r="B1104" s="124" t="s">
        <v>3322</v>
      </c>
      <c r="C1104" s="124" t="s">
        <v>763</v>
      </c>
      <c r="D1104" s="133" t="s">
        <v>838</v>
      </c>
      <c r="E1104" s="133" t="s">
        <v>3323</v>
      </c>
      <c r="F1104" s="124" t="s">
        <v>3357</v>
      </c>
      <c r="G1104" s="124" t="s">
        <v>3358</v>
      </c>
      <c r="H1104" s="124">
        <v>217</v>
      </c>
      <c r="I1104" s="124" t="s">
        <v>1282</v>
      </c>
      <c r="J1104" s="124" t="s">
        <v>1283</v>
      </c>
      <c r="K1104" s="134">
        <v>2</v>
      </c>
      <c r="L1104" s="135">
        <v>0.3</v>
      </c>
      <c r="M1104" s="136">
        <v>0.3</v>
      </c>
      <c r="N1104" s="124" t="s">
        <v>3360</v>
      </c>
      <c r="O1104" s="124" t="s">
        <v>72</v>
      </c>
      <c r="P1104" s="134">
        <v>15901835</v>
      </c>
      <c r="Q1104" s="135">
        <v>1</v>
      </c>
      <c r="R1104" s="137">
        <v>44197</v>
      </c>
      <c r="S1104" s="138">
        <v>12</v>
      </c>
      <c r="T1104" s="139" t="s">
        <v>129</v>
      </c>
      <c r="U1104" s="140">
        <v>1</v>
      </c>
      <c r="V1104" s="80">
        <v>1</v>
      </c>
      <c r="W1104" s="80" t="s">
        <v>1285</v>
      </c>
      <c r="X1104" s="81">
        <f t="shared" si="107"/>
        <v>1</v>
      </c>
      <c r="Y1104" s="170">
        <v>1</v>
      </c>
      <c r="Z1104" s="74">
        <v>36101836</v>
      </c>
      <c r="AA1104" s="74">
        <v>3600000</v>
      </c>
      <c r="AB1104" s="74">
        <v>0</v>
      </c>
      <c r="AC1104" s="74">
        <v>0</v>
      </c>
      <c r="AD1104" s="74">
        <v>3600000</v>
      </c>
      <c r="AE1104" s="113">
        <v>3600000</v>
      </c>
      <c r="AF1104" s="81">
        <f t="shared" si="108"/>
        <v>1</v>
      </c>
      <c r="AG1104" s="82">
        <v>0</v>
      </c>
      <c r="AH1104" s="82" t="s">
        <v>3326</v>
      </c>
      <c r="AI1104" s="82">
        <v>0</v>
      </c>
      <c r="AJ1104" s="83">
        <v>3600000</v>
      </c>
      <c r="AK1104" s="81">
        <f t="shared" si="109"/>
        <v>1</v>
      </c>
      <c r="AL1104" s="85"/>
      <c r="AM1104" s="85"/>
    </row>
    <row r="1105" spans="1:39" ht="12.75" customHeight="1" x14ac:dyDescent="0.3">
      <c r="A1105" s="71" t="s">
        <v>3321</v>
      </c>
      <c r="B1105" s="124" t="s">
        <v>3322</v>
      </c>
      <c r="C1105" s="124" t="s">
        <v>763</v>
      </c>
      <c r="D1105" s="133" t="s">
        <v>838</v>
      </c>
      <c r="E1105" s="133" t="s">
        <v>3323</v>
      </c>
      <c r="F1105" s="124" t="s">
        <v>3357</v>
      </c>
      <c r="G1105" s="124" t="s">
        <v>3361</v>
      </c>
      <c r="H1105" s="124">
        <v>217</v>
      </c>
      <c r="I1105" s="124" t="s">
        <v>1282</v>
      </c>
      <c r="J1105" s="124" t="s">
        <v>1283</v>
      </c>
      <c r="K1105" s="134">
        <v>2</v>
      </c>
      <c r="L1105" s="135">
        <v>0.3</v>
      </c>
      <c r="M1105" s="136">
        <v>0.3</v>
      </c>
      <c r="N1105" s="124" t="s">
        <v>3360</v>
      </c>
      <c r="O1105" s="124" t="s">
        <v>72</v>
      </c>
      <c r="P1105" s="134">
        <v>22486100</v>
      </c>
      <c r="Q1105" s="135">
        <v>1</v>
      </c>
      <c r="R1105" s="137">
        <v>44197</v>
      </c>
      <c r="S1105" s="138">
        <v>12</v>
      </c>
      <c r="T1105" s="139" t="s">
        <v>1293</v>
      </c>
      <c r="U1105" s="140">
        <v>1</v>
      </c>
      <c r="V1105" s="80">
        <v>0</v>
      </c>
      <c r="W1105" s="80"/>
      <c r="X1105" s="81">
        <f t="shared" si="107"/>
        <v>0</v>
      </c>
      <c r="Y1105" s="170" t="s">
        <v>3362</v>
      </c>
      <c r="Z1105" s="74">
        <v>2282807817</v>
      </c>
      <c r="AA1105" s="74">
        <v>4591640</v>
      </c>
      <c r="AB1105" s="74">
        <v>0</v>
      </c>
      <c r="AC1105" s="74">
        <v>0</v>
      </c>
      <c r="AD1105" s="74">
        <v>4591640</v>
      </c>
      <c r="AE1105" s="113">
        <v>4591640</v>
      </c>
      <c r="AF1105" s="81">
        <f t="shared" si="108"/>
        <v>1</v>
      </c>
      <c r="AG1105" s="82">
        <v>0</v>
      </c>
      <c r="AH1105" s="82" t="s">
        <v>3326</v>
      </c>
      <c r="AI1105" s="82">
        <v>0</v>
      </c>
      <c r="AJ1105" s="83">
        <v>4591640</v>
      </c>
      <c r="AK1105" s="81">
        <f t="shared" si="109"/>
        <v>1</v>
      </c>
      <c r="AL1105" s="85"/>
      <c r="AM1105" s="85"/>
    </row>
    <row r="1106" spans="1:39" ht="12.75" customHeight="1" x14ac:dyDescent="0.3">
      <c r="A1106" s="71" t="s">
        <v>3321</v>
      </c>
      <c r="B1106" s="124" t="s">
        <v>3322</v>
      </c>
      <c r="C1106" s="124" t="s">
        <v>763</v>
      </c>
      <c r="D1106" s="133" t="s">
        <v>838</v>
      </c>
      <c r="E1106" s="133" t="s">
        <v>3323</v>
      </c>
      <c r="F1106" s="124" t="s">
        <v>3357</v>
      </c>
      <c r="G1106" s="124" t="s">
        <v>3361</v>
      </c>
      <c r="H1106" s="124">
        <v>217</v>
      </c>
      <c r="I1106" s="124" t="s">
        <v>1282</v>
      </c>
      <c r="J1106" s="124" t="s">
        <v>1283</v>
      </c>
      <c r="K1106" s="134">
        <v>2</v>
      </c>
      <c r="L1106" s="135">
        <v>0.3</v>
      </c>
      <c r="M1106" s="136">
        <v>0.3</v>
      </c>
      <c r="N1106" s="124" t="s">
        <v>3363</v>
      </c>
      <c r="O1106" s="124" t="s">
        <v>72</v>
      </c>
      <c r="P1106" s="134">
        <v>75375280</v>
      </c>
      <c r="Q1106" s="135">
        <v>1</v>
      </c>
      <c r="R1106" s="137">
        <v>44197</v>
      </c>
      <c r="S1106" s="138">
        <v>12</v>
      </c>
      <c r="T1106" s="139" t="s">
        <v>1293</v>
      </c>
      <c r="U1106" s="140">
        <v>1</v>
      </c>
      <c r="V1106" s="80">
        <v>1</v>
      </c>
      <c r="W1106" s="80" t="s">
        <v>1285</v>
      </c>
      <c r="X1106" s="81">
        <f t="shared" si="107"/>
        <v>1</v>
      </c>
      <c r="Y1106" s="170" t="s">
        <v>3362</v>
      </c>
      <c r="Z1106" s="74">
        <v>2282807817</v>
      </c>
      <c r="AA1106" s="74">
        <v>38590656</v>
      </c>
      <c r="AB1106" s="74">
        <v>0</v>
      </c>
      <c r="AC1106" s="74">
        <v>0</v>
      </c>
      <c r="AD1106" s="74">
        <f>AA1106</f>
        <v>38590656</v>
      </c>
      <c r="AE1106" s="113">
        <v>75375280</v>
      </c>
      <c r="AF1106" s="81">
        <f t="shared" si="108"/>
        <v>1.9532002772899222</v>
      </c>
      <c r="AG1106" s="82">
        <v>0</v>
      </c>
      <c r="AH1106" s="82" t="s">
        <v>3326</v>
      </c>
      <c r="AI1106" s="82">
        <v>0</v>
      </c>
      <c r="AJ1106" s="83">
        <v>38590656</v>
      </c>
      <c r="AK1106" s="81">
        <f t="shared" si="109"/>
        <v>1</v>
      </c>
      <c r="AL1106" s="85"/>
      <c r="AM1106" s="85" t="s">
        <v>3327</v>
      </c>
    </row>
    <row r="1107" spans="1:39" ht="12.75" customHeight="1" x14ac:dyDescent="0.3">
      <c r="A1107" s="71" t="s">
        <v>3321</v>
      </c>
      <c r="B1107" s="124" t="s">
        <v>3322</v>
      </c>
      <c r="C1107" s="124" t="s">
        <v>763</v>
      </c>
      <c r="D1107" s="133" t="s">
        <v>838</v>
      </c>
      <c r="E1107" s="133" t="s">
        <v>3323</v>
      </c>
      <c r="F1107" s="124" t="s">
        <v>3357</v>
      </c>
      <c r="G1107" s="124" t="s">
        <v>3361</v>
      </c>
      <c r="H1107" s="124">
        <v>217</v>
      </c>
      <c r="I1107" s="124" t="s">
        <v>1282</v>
      </c>
      <c r="J1107" s="124" t="s">
        <v>1283</v>
      </c>
      <c r="K1107" s="134">
        <v>2</v>
      </c>
      <c r="L1107" s="135">
        <v>0.3</v>
      </c>
      <c r="M1107" s="136">
        <v>0.3</v>
      </c>
      <c r="N1107" s="124" t="s">
        <v>3364</v>
      </c>
      <c r="O1107" s="124" t="s">
        <v>72</v>
      </c>
      <c r="P1107" s="134">
        <v>268292678</v>
      </c>
      <c r="Q1107" s="135">
        <v>1</v>
      </c>
      <c r="R1107" s="137">
        <v>44197</v>
      </c>
      <c r="S1107" s="138">
        <v>12</v>
      </c>
      <c r="T1107" s="139" t="s">
        <v>1293</v>
      </c>
      <c r="U1107" s="140">
        <v>1</v>
      </c>
      <c r="V1107" s="80">
        <v>0</v>
      </c>
      <c r="W1107" s="80"/>
      <c r="X1107" s="81">
        <f t="shared" si="107"/>
        <v>0</v>
      </c>
      <c r="Y1107" s="170" t="s">
        <v>3362</v>
      </c>
      <c r="Z1107" s="74">
        <v>2282807817</v>
      </c>
      <c r="AA1107" s="74">
        <v>243412678</v>
      </c>
      <c r="AB1107" s="74">
        <v>0</v>
      </c>
      <c r="AC1107" s="74">
        <v>0</v>
      </c>
      <c r="AD1107" s="74">
        <v>243412678</v>
      </c>
      <c r="AE1107" s="113">
        <v>243412678</v>
      </c>
      <c r="AF1107" s="81">
        <f t="shared" si="108"/>
        <v>1</v>
      </c>
      <c r="AG1107" s="82">
        <v>0</v>
      </c>
      <c r="AH1107" s="82" t="s">
        <v>3326</v>
      </c>
      <c r="AI1107" s="82">
        <v>0</v>
      </c>
      <c r="AJ1107" s="83">
        <v>243412678</v>
      </c>
      <c r="AK1107" s="81">
        <f t="shared" si="109"/>
        <v>1</v>
      </c>
      <c r="AL1107" s="85"/>
      <c r="AM1107" s="85"/>
    </row>
    <row r="1108" spans="1:39" ht="12.75" customHeight="1" x14ac:dyDescent="0.3">
      <c r="A1108" s="71" t="s">
        <v>3321</v>
      </c>
      <c r="B1108" s="124" t="s">
        <v>3322</v>
      </c>
      <c r="C1108" s="124" t="s">
        <v>763</v>
      </c>
      <c r="D1108" s="133" t="s">
        <v>838</v>
      </c>
      <c r="E1108" s="133" t="s">
        <v>3328</v>
      </c>
      <c r="F1108" s="124" t="s">
        <v>3365</v>
      </c>
      <c r="G1108" s="124" t="s">
        <v>3366</v>
      </c>
      <c r="H1108" s="124">
        <v>217</v>
      </c>
      <c r="I1108" s="124" t="s">
        <v>1282</v>
      </c>
      <c r="J1108" s="124" t="s">
        <v>1283</v>
      </c>
      <c r="K1108" s="134">
        <v>2</v>
      </c>
      <c r="L1108" s="135">
        <v>0.3</v>
      </c>
      <c r="M1108" s="136">
        <v>0.3</v>
      </c>
      <c r="N1108" s="124" t="s">
        <v>3367</v>
      </c>
      <c r="O1108" s="124" t="s">
        <v>72</v>
      </c>
      <c r="P1108" s="134">
        <v>75600000</v>
      </c>
      <c r="Q1108" s="135">
        <v>1</v>
      </c>
      <c r="R1108" s="137">
        <v>44197</v>
      </c>
      <c r="S1108" s="138">
        <v>12</v>
      </c>
      <c r="T1108" s="139" t="s">
        <v>1293</v>
      </c>
      <c r="U1108" s="140">
        <v>1</v>
      </c>
      <c r="V1108" s="80">
        <v>1</v>
      </c>
      <c r="W1108" s="80" t="s">
        <v>1285</v>
      </c>
      <c r="X1108" s="81">
        <f t="shared" si="107"/>
        <v>1</v>
      </c>
      <c r="Y1108" s="170" t="s">
        <v>3368</v>
      </c>
      <c r="Z1108" s="74">
        <v>1456435181</v>
      </c>
      <c r="AA1108" s="74">
        <v>18540000</v>
      </c>
      <c r="AB1108" s="74">
        <v>0</v>
      </c>
      <c r="AC1108" s="74">
        <v>0</v>
      </c>
      <c r="AD1108" s="74">
        <v>18540000</v>
      </c>
      <c r="AE1108" s="113">
        <v>18540000</v>
      </c>
      <c r="AF1108" s="81">
        <f t="shared" si="108"/>
        <v>1</v>
      </c>
      <c r="AG1108" s="82">
        <v>0</v>
      </c>
      <c r="AH1108" s="82" t="s">
        <v>3326</v>
      </c>
      <c r="AI1108" s="82">
        <v>0</v>
      </c>
      <c r="AJ1108" s="83">
        <v>18540000</v>
      </c>
      <c r="AK1108" s="81">
        <f t="shared" si="109"/>
        <v>1</v>
      </c>
      <c r="AL1108" s="85"/>
      <c r="AM1108" s="85"/>
    </row>
    <row r="1109" spans="1:39" ht="12.75" customHeight="1" x14ac:dyDescent="0.3">
      <c r="A1109" s="71" t="s">
        <v>3321</v>
      </c>
      <c r="B1109" s="124" t="s">
        <v>3322</v>
      </c>
      <c r="C1109" s="124" t="s">
        <v>763</v>
      </c>
      <c r="D1109" s="133" t="s">
        <v>838</v>
      </c>
      <c r="E1109" s="133" t="s">
        <v>3328</v>
      </c>
      <c r="F1109" s="124" t="s">
        <v>3365</v>
      </c>
      <c r="G1109" s="124" t="s">
        <v>3369</v>
      </c>
      <c r="H1109" s="124">
        <v>217</v>
      </c>
      <c r="I1109" s="124" t="s">
        <v>1282</v>
      </c>
      <c r="J1109" s="124" t="s">
        <v>1283</v>
      </c>
      <c r="K1109" s="134">
        <v>2</v>
      </c>
      <c r="L1109" s="135">
        <v>0.3</v>
      </c>
      <c r="M1109" s="136">
        <v>0.3</v>
      </c>
      <c r="N1109" s="124" t="s">
        <v>3367</v>
      </c>
      <c r="O1109" s="124" t="s">
        <v>72</v>
      </c>
      <c r="P1109" s="134">
        <v>50400000</v>
      </c>
      <c r="Q1109" s="135">
        <v>1</v>
      </c>
      <c r="R1109" s="137">
        <v>44197</v>
      </c>
      <c r="S1109" s="138">
        <v>12</v>
      </c>
      <c r="T1109" s="139" t="s">
        <v>1293</v>
      </c>
      <c r="U1109" s="140">
        <v>1</v>
      </c>
      <c r="V1109" s="80">
        <v>1</v>
      </c>
      <c r="W1109" s="80" t="s">
        <v>1285</v>
      </c>
      <c r="X1109" s="81">
        <f t="shared" si="107"/>
        <v>1</v>
      </c>
      <c r="Y1109" s="170">
        <v>8227924</v>
      </c>
      <c r="Z1109" s="74">
        <v>762426921</v>
      </c>
      <c r="AA1109" s="74">
        <v>12833333</v>
      </c>
      <c r="AB1109" s="74">
        <v>0</v>
      </c>
      <c r="AC1109" s="74">
        <v>0</v>
      </c>
      <c r="AD1109" s="74">
        <v>12833333</v>
      </c>
      <c r="AE1109" s="113">
        <v>12833333</v>
      </c>
      <c r="AF1109" s="81">
        <f t="shared" si="108"/>
        <v>1</v>
      </c>
      <c r="AG1109" s="82">
        <v>0</v>
      </c>
      <c r="AH1109" s="82" t="s">
        <v>3326</v>
      </c>
      <c r="AI1109" s="82">
        <v>0</v>
      </c>
      <c r="AJ1109" s="83">
        <v>12833333</v>
      </c>
      <c r="AK1109" s="81">
        <f t="shared" si="109"/>
        <v>1</v>
      </c>
      <c r="AL1109" s="85"/>
      <c r="AM1109" s="85"/>
    </row>
    <row r="1110" spans="1:39" ht="12.75" customHeight="1" x14ac:dyDescent="0.3">
      <c r="A1110" s="71" t="s">
        <v>3321</v>
      </c>
      <c r="B1110" s="124" t="s">
        <v>3322</v>
      </c>
      <c r="C1110" s="124" t="s">
        <v>763</v>
      </c>
      <c r="D1110" s="133" t="s">
        <v>838</v>
      </c>
      <c r="E1110" s="133" t="s">
        <v>839</v>
      </c>
      <c r="F1110" s="124" t="s">
        <v>3370</v>
      </c>
      <c r="G1110" s="124" t="s">
        <v>841</v>
      </c>
      <c r="H1110" s="124">
        <v>218</v>
      </c>
      <c r="I1110" s="124" t="s">
        <v>1290</v>
      </c>
      <c r="J1110" s="124" t="s">
        <v>1291</v>
      </c>
      <c r="K1110" s="134">
        <v>250</v>
      </c>
      <c r="L1110" s="135">
        <v>147</v>
      </c>
      <c r="M1110" s="136">
        <v>147</v>
      </c>
      <c r="N1110" s="124" t="s">
        <v>3349</v>
      </c>
      <c r="O1110" s="124" t="s">
        <v>72</v>
      </c>
      <c r="P1110" s="134">
        <v>69054328</v>
      </c>
      <c r="Q1110" s="135">
        <v>1</v>
      </c>
      <c r="R1110" s="137">
        <v>44256</v>
      </c>
      <c r="S1110" s="138">
        <v>10</v>
      </c>
      <c r="T1110" s="139" t="s">
        <v>1293</v>
      </c>
      <c r="U1110" s="140">
        <v>1</v>
      </c>
      <c r="V1110" s="80">
        <v>1</v>
      </c>
      <c r="W1110" s="102" t="s">
        <v>1294</v>
      </c>
      <c r="X1110" s="81">
        <f t="shared" si="107"/>
        <v>1</v>
      </c>
      <c r="Y1110" s="74">
        <v>0</v>
      </c>
      <c r="Z1110" s="74">
        <v>69054328</v>
      </c>
      <c r="AA1110" s="74">
        <v>54200000</v>
      </c>
      <c r="AB1110" s="74">
        <v>0</v>
      </c>
      <c r="AC1110" s="74">
        <v>0</v>
      </c>
      <c r="AD1110" s="74">
        <v>54200000</v>
      </c>
      <c r="AE1110" s="113">
        <v>54200000</v>
      </c>
      <c r="AF1110" s="81">
        <f t="shared" si="108"/>
        <v>1</v>
      </c>
      <c r="AG1110" s="82">
        <v>0</v>
      </c>
      <c r="AH1110" s="82" t="s">
        <v>3326</v>
      </c>
      <c r="AI1110" s="82">
        <v>0</v>
      </c>
      <c r="AJ1110" s="83">
        <v>54200000</v>
      </c>
      <c r="AK1110" s="81">
        <f t="shared" si="109"/>
        <v>1</v>
      </c>
      <c r="AL1110" s="85"/>
      <c r="AM1110" s="85"/>
    </row>
    <row r="1111" spans="1:39" ht="12.75" customHeight="1" x14ac:dyDescent="0.3">
      <c r="A1111" s="71" t="s">
        <v>3321</v>
      </c>
      <c r="B1111" s="124" t="s">
        <v>3322</v>
      </c>
      <c r="C1111" s="124" t="s">
        <v>763</v>
      </c>
      <c r="D1111" s="133" t="s">
        <v>838</v>
      </c>
      <c r="E1111" s="133" t="s">
        <v>839</v>
      </c>
      <c r="F1111" s="124" t="s">
        <v>3348</v>
      </c>
      <c r="G1111" s="124" t="s">
        <v>1275</v>
      </c>
      <c r="H1111" s="124">
        <v>218</v>
      </c>
      <c r="I1111" s="124" t="s">
        <v>1290</v>
      </c>
      <c r="J1111" s="124" t="s">
        <v>1291</v>
      </c>
      <c r="K1111" s="134">
        <v>250</v>
      </c>
      <c r="L1111" s="135">
        <v>147</v>
      </c>
      <c r="M1111" s="136">
        <v>147</v>
      </c>
      <c r="N1111" s="124" t="s">
        <v>3371</v>
      </c>
      <c r="O1111" s="124" t="s">
        <v>72</v>
      </c>
      <c r="P1111" s="134">
        <v>190944000</v>
      </c>
      <c r="Q1111" s="135">
        <v>1</v>
      </c>
      <c r="R1111" s="137">
        <v>44197</v>
      </c>
      <c r="S1111" s="138">
        <v>12</v>
      </c>
      <c r="T1111" s="139" t="s">
        <v>1293</v>
      </c>
      <c r="U1111" s="140">
        <v>1</v>
      </c>
      <c r="V1111" s="80">
        <v>1</v>
      </c>
      <c r="W1111" s="102" t="s">
        <v>1294</v>
      </c>
      <c r="X1111" s="81">
        <f t="shared" si="107"/>
        <v>1</v>
      </c>
      <c r="Y1111" s="74">
        <v>0</v>
      </c>
      <c r="Z1111" s="74">
        <v>3004590087</v>
      </c>
      <c r="AA1111" s="74">
        <v>18700000</v>
      </c>
      <c r="AB1111" s="74">
        <v>0</v>
      </c>
      <c r="AC1111" s="74">
        <v>0</v>
      </c>
      <c r="AD1111" s="74">
        <v>18700000</v>
      </c>
      <c r="AE1111" s="113">
        <v>18700000</v>
      </c>
      <c r="AF1111" s="81">
        <f t="shared" si="108"/>
        <v>1</v>
      </c>
      <c r="AG1111" s="82">
        <v>0</v>
      </c>
      <c r="AH1111" s="82" t="s">
        <v>3326</v>
      </c>
      <c r="AI1111" s="82">
        <v>0</v>
      </c>
      <c r="AJ1111" s="83">
        <v>18700000</v>
      </c>
      <c r="AK1111" s="81">
        <f t="shared" si="109"/>
        <v>1</v>
      </c>
      <c r="AL1111" s="85"/>
      <c r="AM1111" s="85"/>
    </row>
    <row r="1112" spans="1:39" ht="12.75" customHeight="1" x14ac:dyDescent="0.3">
      <c r="A1112" s="71" t="s">
        <v>3321</v>
      </c>
      <c r="B1112" s="124" t="s">
        <v>3322</v>
      </c>
      <c r="C1112" s="124" t="s">
        <v>763</v>
      </c>
      <c r="D1112" s="133" t="s">
        <v>838</v>
      </c>
      <c r="E1112" s="133" t="s">
        <v>3328</v>
      </c>
      <c r="F1112" s="124" t="s">
        <v>3372</v>
      </c>
      <c r="G1112" s="124" t="s">
        <v>3366</v>
      </c>
      <c r="H1112" s="124">
        <v>221</v>
      </c>
      <c r="I1112" s="124" t="s">
        <v>1308</v>
      </c>
      <c r="J1112" s="124" t="s">
        <v>1309</v>
      </c>
      <c r="K1112" s="134">
        <v>8</v>
      </c>
      <c r="L1112" s="135">
        <v>3</v>
      </c>
      <c r="M1112" s="136">
        <v>3</v>
      </c>
      <c r="N1112" s="124"/>
      <c r="O1112" s="124" t="s">
        <v>72</v>
      </c>
      <c r="P1112" s="134">
        <v>94374725</v>
      </c>
      <c r="Q1112" s="135">
        <v>1</v>
      </c>
      <c r="R1112" s="137">
        <v>44256</v>
      </c>
      <c r="S1112" s="138">
        <v>10</v>
      </c>
      <c r="T1112" s="139" t="s">
        <v>129</v>
      </c>
      <c r="U1112" s="140">
        <v>1</v>
      </c>
      <c r="V1112" s="80">
        <v>1</v>
      </c>
      <c r="W1112" s="102" t="s">
        <v>1311</v>
      </c>
      <c r="X1112" s="81">
        <f t="shared" si="107"/>
        <v>1</v>
      </c>
      <c r="Y1112" s="74">
        <v>0</v>
      </c>
      <c r="Z1112" s="74">
        <v>94374725</v>
      </c>
      <c r="AA1112" s="74">
        <v>23100000</v>
      </c>
      <c r="AB1112" s="74">
        <v>0</v>
      </c>
      <c r="AC1112" s="74">
        <v>0</v>
      </c>
      <c r="AD1112" s="74">
        <v>23100000</v>
      </c>
      <c r="AE1112" s="113">
        <v>23100000</v>
      </c>
      <c r="AF1112" s="81">
        <f t="shared" si="108"/>
        <v>1</v>
      </c>
      <c r="AG1112" s="82">
        <v>0</v>
      </c>
      <c r="AH1112" s="82" t="s">
        <v>3326</v>
      </c>
      <c r="AI1112" s="82">
        <v>0</v>
      </c>
      <c r="AJ1112" s="83">
        <v>23100000</v>
      </c>
      <c r="AK1112" s="81">
        <f t="shared" si="109"/>
        <v>1</v>
      </c>
      <c r="AL1112" s="85"/>
      <c r="AM1112" s="85"/>
    </row>
    <row r="1113" spans="1:39" ht="12.75" customHeight="1" x14ac:dyDescent="0.3">
      <c r="A1113" s="71" t="s">
        <v>3321</v>
      </c>
      <c r="B1113" s="124" t="s">
        <v>3322</v>
      </c>
      <c r="C1113" s="124" t="s">
        <v>763</v>
      </c>
      <c r="D1113" s="133" t="s">
        <v>838</v>
      </c>
      <c r="E1113" s="133" t="s">
        <v>3328</v>
      </c>
      <c r="F1113" s="124" t="s">
        <v>3372</v>
      </c>
      <c r="G1113" s="124" t="s">
        <v>3333</v>
      </c>
      <c r="H1113" s="124">
        <v>221</v>
      </c>
      <c r="I1113" s="124" t="s">
        <v>1308</v>
      </c>
      <c r="J1113" s="124" t="s">
        <v>1309</v>
      </c>
      <c r="K1113" s="134">
        <v>8</v>
      </c>
      <c r="L1113" s="135">
        <v>3</v>
      </c>
      <c r="M1113" s="136">
        <v>3</v>
      </c>
      <c r="N1113" s="124" t="s">
        <v>3355</v>
      </c>
      <c r="O1113" s="124" t="s">
        <v>72</v>
      </c>
      <c r="P1113" s="134">
        <v>28346867</v>
      </c>
      <c r="Q1113" s="135">
        <v>1</v>
      </c>
      <c r="R1113" s="137">
        <v>44256</v>
      </c>
      <c r="S1113" s="138">
        <v>10</v>
      </c>
      <c r="T1113" s="139" t="s">
        <v>129</v>
      </c>
      <c r="U1113" s="140">
        <v>1</v>
      </c>
      <c r="V1113" s="80">
        <v>1</v>
      </c>
      <c r="W1113" s="102" t="s">
        <v>1311</v>
      </c>
      <c r="X1113" s="81">
        <f t="shared" si="107"/>
        <v>1</v>
      </c>
      <c r="Y1113" s="170">
        <v>11419941</v>
      </c>
      <c r="Z1113" s="74">
        <v>39766808</v>
      </c>
      <c r="AA1113" s="74">
        <v>16500000</v>
      </c>
      <c r="AB1113" s="74">
        <v>0</v>
      </c>
      <c r="AC1113" s="74">
        <v>0</v>
      </c>
      <c r="AD1113" s="74">
        <v>16500000</v>
      </c>
      <c r="AE1113" s="113">
        <v>23070000</v>
      </c>
      <c r="AF1113" s="81">
        <f t="shared" si="108"/>
        <v>1.3981818181818182</v>
      </c>
      <c r="AG1113" s="82">
        <v>0</v>
      </c>
      <c r="AH1113" s="82" t="s">
        <v>3326</v>
      </c>
      <c r="AI1113" s="82">
        <v>0</v>
      </c>
      <c r="AJ1113" s="83">
        <v>16500000</v>
      </c>
      <c r="AK1113" s="81">
        <f t="shared" si="109"/>
        <v>1</v>
      </c>
      <c r="AL1113" s="85"/>
      <c r="AM1113" s="85" t="s">
        <v>3327</v>
      </c>
    </row>
    <row r="1114" spans="1:39" ht="12.75" customHeight="1" x14ac:dyDescent="0.3">
      <c r="A1114" s="71" t="s">
        <v>3321</v>
      </c>
      <c r="B1114" s="124" t="s">
        <v>3322</v>
      </c>
      <c r="C1114" s="124" t="s">
        <v>763</v>
      </c>
      <c r="D1114" s="133" t="s">
        <v>838</v>
      </c>
      <c r="E1114" s="133" t="s">
        <v>839</v>
      </c>
      <c r="F1114" s="124" t="s">
        <v>3373</v>
      </c>
      <c r="G1114" s="124" t="s">
        <v>841</v>
      </c>
      <c r="H1114" s="124">
        <v>221</v>
      </c>
      <c r="I1114" s="124" t="s">
        <v>1308</v>
      </c>
      <c r="J1114" s="124" t="s">
        <v>1309</v>
      </c>
      <c r="K1114" s="134">
        <v>8</v>
      </c>
      <c r="L1114" s="135">
        <v>3</v>
      </c>
      <c r="M1114" s="136">
        <v>3</v>
      </c>
      <c r="N1114" s="124" t="s">
        <v>3349</v>
      </c>
      <c r="O1114" s="124" t="s">
        <v>72</v>
      </c>
      <c r="P1114" s="134">
        <v>50000000</v>
      </c>
      <c r="Q1114" s="135">
        <v>1</v>
      </c>
      <c r="R1114" s="137">
        <v>44197</v>
      </c>
      <c r="S1114" s="138">
        <v>12</v>
      </c>
      <c r="T1114" s="139" t="s">
        <v>1265</v>
      </c>
      <c r="U1114" s="140">
        <v>1</v>
      </c>
      <c r="V1114" s="80">
        <v>1</v>
      </c>
      <c r="W1114" s="102" t="s">
        <v>1311</v>
      </c>
      <c r="X1114" s="81">
        <f t="shared" si="107"/>
        <v>1</v>
      </c>
      <c r="Y1114" s="170" t="s">
        <v>3374</v>
      </c>
      <c r="Z1114" s="74">
        <v>851361843</v>
      </c>
      <c r="AA1114" s="74">
        <v>15000000</v>
      </c>
      <c r="AB1114" s="74">
        <v>0</v>
      </c>
      <c r="AC1114" s="74">
        <v>0</v>
      </c>
      <c r="AD1114" s="74">
        <v>15000000</v>
      </c>
      <c r="AE1114" s="113">
        <v>15000000</v>
      </c>
      <c r="AF1114" s="81">
        <f t="shared" si="108"/>
        <v>1</v>
      </c>
      <c r="AG1114" s="82">
        <v>0</v>
      </c>
      <c r="AH1114" s="82" t="s">
        <v>3326</v>
      </c>
      <c r="AI1114" s="82">
        <v>0</v>
      </c>
      <c r="AJ1114" s="83">
        <v>15000000</v>
      </c>
      <c r="AK1114" s="81">
        <f t="shared" si="109"/>
        <v>1</v>
      </c>
      <c r="AL1114" s="85"/>
      <c r="AM1114" s="85"/>
    </row>
    <row r="1115" spans="1:39" ht="12.75" customHeight="1" x14ac:dyDescent="0.3">
      <c r="A1115" s="71" t="s">
        <v>3321</v>
      </c>
      <c r="B1115" s="124" t="s">
        <v>3322</v>
      </c>
      <c r="C1115" s="124" t="s">
        <v>763</v>
      </c>
      <c r="D1115" s="133" t="s">
        <v>838</v>
      </c>
      <c r="E1115" s="133" t="s">
        <v>3323</v>
      </c>
      <c r="F1115" s="124" t="s">
        <v>3375</v>
      </c>
      <c r="G1115" s="124" t="s">
        <v>1261</v>
      </c>
      <c r="H1115" s="124">
        <v>206</v>
      </c>
      <c r="I1115" s="124" t="s">
        <v>1262</v>
      </c>
      <c r="J1115" s="124" t="s">
        <v>1263</v>
      </c>
      <c r="K1115" s="134">
        <v>140</v>
      </c>
      <c r="L1115" s="135">
        <v>40</v>
      </c>
      <c r="M1115" s="136">
        <v>40</v>
      </c>
      <c r="N1115" s="124"/>
      <c r="O1115" s="124"/>
      <c r="P1115" s="134">
        <v>0</v>
      </c>
      <c r="Q1115" s="135">
        <v>0</v>
      </c>
      <c r="R1115" s="137" t="s">
        <v>3376</v>
      </c>
      <c r="S1115" s="138">
        <v>0</v>
      </c>
      <c r="T1115" s="139"/>
      <c r="U1115" s="140">
        <v>1</v>
      </c>
      <c r="V1115" s="80">
        <v>1</v>
      </c>
      <c r="W1115" s="102" t="s">
        <v>1266</v>
      </c>
      <c r="X1115" s="81">
        <f t="shared" si="107"/>
        <v>1</v>
      </c>
      <c r="Y1115" s="170">
        <v>141764128</v>
      </c>
      <c r="Z1115" s="74">
        <v>141764128</v>
      </c>
      <c r="AA1115" s="134">
        <v>28334000</v>
      </c>
      <c r="AB1115" s="74">
        <v>0</v>
      </c>
      <c r="AC1115" s="74">
        <v>0</v>
      </c>
      <c r="AD1115" s="74">
        <f>AA1115</f>
        <v>28334000</v>
      </c>
      <c r="AE1115" s="113">
        <v>42884000</v>
      </c>
      <c r="AF1115" s="81">
        <f t="shared" si="108"/>
        <v>1.5135173290040234</v>
      </c>
      <c r="AG1115" s="82">
        <v>0</v>
      </c>
      <c r="AH1115" s="82" t="s">
        <v>3326</v>
      </c>
      <c r="AI1115" s="82">
        <v>0</v>
      </c>
      <c r="AJ1115" s="83">
        <v>42884000</v>
      </c>
      <c r="AK1115" s="81">
        <f t="shared" si="109"/>
        <v>1.5135173290040234</v>
      </c>
      <c r="AL1115" s="85"/>
      <c r="AM1115" s="85" t="s">
        <v>3327</v>
      </c>
    </row>
    <row r="1116" spans="1:39" ht="12.75" customHeight="1" x14ac:dyDescent="0.3">
      <c r="A1116" s="71" t="s">
        <v>3321</v>
      </c>
      <c r="B1116" s="124" t="s">
        <v>3322</v>
      </c>
      <c r="C1116" s="124" t="s">
        <v>763</v>
      </c>
      <c r="D1116" s="133" t="s">
        <v>838</v>
      </c>
      <c r="E1116" s="133" t="s">
        <v>839</v>
      </c>
      <c r="F1116" s="124" t="s">
        <v>3377</v>
      </c>
      <c r="G1116" s="124" t="s">
        <v>3378</v>
      </c>
      <c r="H1116" s="124">
        <v>208</v>
      </c>
      <c r="I1116" s="124" t="s">
        <v>1276</v>
      </c>
      <c r="J1116" s="124" t="s">
        <v>1277</v>
      </c>
      <c r="K1116" s="134">
        <v>1000</v>
      </c>
      <c r="L1116" s="135">
        <v>220</v>
      </c>
      <c r="M1116" s="136">
        <v>220</v>
      </c>
      <c r="N1116" s="124"/>
      <c r="O1116" s="124"/>
      <c r="P1116" s="134">
        <v>0</v>
      </c>
      <c r="Q1116" s="135">
        <v>0</v>
      </c>
      <c r="R1116" s="137" t="s">
        <v>3376</v>
      </c>
      <c r="S1116" s="138">
        <v>0</v>
      </c>
      <c r="T1116" s="139"/>
      <c r="U1116" s="140">
        <v>1</v>
      </c>
      <c r="V1116" s="80">
        <v>1</v>
      </c>
      <c r="W1116" s="102" t="s">
        <v>1279</v>
      </c>
      <c r="X1116" s="81">
        <f t="shared" si="107"/>
        <v>1</v>
      </c>
      <c r="Y1116" s="170">
        <v>19043502</v>
      </c>
      <c r="Z1116" s="74">
        <v>19043502</v>
      </c>
      <c r="AA1116" s="134">
        <v>19043502</v>
      </c>
      <c r="AB1116" s="74">
        <v>0</v>
      </c>
      <c r="AC1116" s="74">
        <v>0</v>
      </c>
      <c r="AD1116" s="74">
        <v>19043502</v>
      </c>
      <c r="AE1116" s="113">
        <v>19043502</v>
      </c>
      <c r="AF1116" s="81">
        <f t="shared" si="108"/>
        <v>1</v>
      </c>
      <c r="AG1116" s="82">
        <v>0</v>
      </c>
      <c r="AH1116" s="82" t="s">
        <v>3326</v>
      </c>
      <c r="AI1116" s="82">
        <v>0</v>
      </c>
      <c r="AJ1116" s="83">
        <v>19043502</v>
      </c>
      <c r="AK1116" s="81">
        <f t="shared" si="109"/>
        <v>1</v>
      </c>
      <c r="AL1116" s="85"/>
      <c r="AM1116" s="84"/>
    </row>
    <row r="1117" spans="1:39" ht="12.75" customHeight="1" x14ac:dyDescent="0.3">
      <c r="A1117" s="71" t="s">
        <v>3321</v>
      </c>
      <c r="B1117" s="124" t="s">
        <v>3322</v>
      </c>
      <c r="C1117" s="124" t="s">
        <v>763</v>
      </c>
      <c r="D1117" s="133" t="s">
        <v>838</v>
      </c>
      <c r="E1117" s="133" t="s">
        <v>839</v>
      </c>
      <c r="F1117" s="124" t="s">
        <v>3379</v>
      </c>
      <c r="G1117" s="124" t="s">
        <v>841</v>
      </c>
      <c r="H1117" s="124">
        <v>208</v>
      </c>
      <c r="I1117" s="124" t="s">
        <v>1276</v>
      </c>
      <c r="J1117" s="124" t="s">
        <v>1277</v>
      </c>
      <c r="K1117" s="134">
        <v>1000</v>
      </c>
      <c r="L1117" s="135">
        <v>220</v>
      </c>
      <c r="M1117" s="136">
        <v>220</v>
      </c>
      <c r="N1117" s="124"/>
      <c r="O1117" s="124"/>
      <c r="P1117" s="134">
        <v>0</v>
      </c>
      <c r="Q1117" s="135">
        <v>0</v>
      </c>
      <c r="R1117" s="137" t="s">
        <v>3376</v>
      </c>
      <c r="S1117" s="138">
        <v>0</v>
      </c>
      <c r="T1117" s="139"/>
      <c r="U1117" s="140">
        <v>1</v>
      </c>
      <c r="V1117" s="80">
        <v>1</v>
      </c>
      <c r="W1117" s="102" t="s">
        <v>1279</v>
      </c>
      <c r="X1117" s="81">
        <f t="shared" si="107"/>
        <v>1</v>
      </c>
      <c r="Y1117" s="170">
        <v>487870716</v>
      </c>
      <c r="Z1117" s="74">
        <v>487870716</v>
      </c>
      <c r="AA1117" s="134">
        <v>437450454</v>
      </c>
      <c r="AB1117" s="74">
        <v>0</v>
      </c>
      <c r="AC1117" s="74">
        <v>0</v>
      </c>
      <c r="AD1117" s="74">
        <v>437450454</v>
      </c>
      <c r="AE1117" s="113">
        <v>437450454</v>
      </c>
      <c r="AF1117" s="81">
        <f t="shared" si="108"/>
        <v>1</v>
      </c>
      <c r="AG1117" s="82">
        <v>0</v>
      </c>
      <c r="AH1117" s="82" t="s">
        <v>3326</v>
      </c>
      <c r="AI1117" s="82">
        <v>0</v>
      </c>
      <c r="AJ1117" s="83">
        <v>437450454</v>
      </c>
      <c r="AK1117" s="81">
        <f t="shared" si="109"/>
        <v>1</v>
      </c>
      <c r="AL1117" s="85"/>
      <c r="AM1117" s="84"/>
    </row>
    <row r="1118" spans="1:39" ht="12.75" customHeight="1" x14ac:dyDescent="0.3">
      <c r="A1118" s="71" t="s">
        <v>3321</v>
      </c>
      <c r="B1118" s="124" t="s">
        <v>3322</v>
      </c>
      <c r="C1118" s="124" t="s">
        <v>763</v>
      </c>
      <c r="D1118" s="133" t="s">
        <v>838</v>
      </c>
      <c r="E1118" s="133" t="s">
        <v>839</v>
      </c>
      <c r="F1118" s="124" t="s">
        <v>3379</v>
      </c>
      <c r="G1118" s="124" t="s">
        <v>1275</v>
      </c>
      <c r="H1118" s="124">
        <v>208</v>
      </c>
      <c r="I1118" s="124" t="s">
        <v>1276</v>
      </c>
      <c r="J1118" s="124" t="s">
        <v>1277</v>
      </c>
      <c r="K1118" s="134">
        <v>1000</v>
      </c>
      <c r="L1118" s="135">
        <v>220</v>
      </c>
      <c r="M1118" s="136">
        <v>220</v>
      </c>
      <c r="N1118" s="124"/>
      <c r="O1118" s="124"/>
      <c r="P1118" s="134">
        <v>0</v>
      </c>
      <c r="Q1118" s="135">
        <v>0</v>
      </c>
      <c r="R1118" s="137" t="s">
        <v>3376</v>
      </c>
      <c r="S1118" s="138">
        <v>0</v>
      </c>
      <c r="T1118" s="139"/>
      <c r="U1118" s="140">
        <v>1</v>
      </c>
      <c r="V1118" s="80">
        <v>1</v>
      </c>
      <c r="W1118" s="102" t="s">
        <v>1279</v>
      </c>
      <c r="X1118" s="81">
        <f t="shared" si="107"/>
        <v>1</v>
      </c>
      <c r="Y1118" s="170">
        <v>52191408</v>
      </c>
      <c r="Z1118" s="74">
        <v>52191408</v>
      </c>
      <c r="AA1118" s="134">
        <v>44642864</v>
      </c>
      <c r="AB1118" s="74">
        <v>0</v>
      </c>
      <c r="AC1118" s="74">
        <v>0</v>
      </c>
      <c r="AD1118" s="74">
        <v>44642864</v>
      </c>
      <c r="AE1118" s="113">
        <v>44642864</v>
      </c>
      <c r="AF1118" s="81">
        <f t="shared" si="108"/>
        <v>1</v>
      </c>
      <c r="AG1118" s="82">
        <v>0</v>
      </c>
      <c r="AH1118" s="82" t="s">
        <v>3326</v>
      </c>
      <c r="AI1118" s="82">
        <v>0</v>
      </c>
      <c r="AJ1118" s="83">
        <v>44642864</v>
      </c>
      <c r="AK1118" s="81">
        <f t="shared" si="109"/>
        <v>1</v>
      </c>
      <c r="AL1118" s="85"/>
      <c r="AM1118" s="84"/>
    </row>
    <row r="1119" spans="1:39" ht="12.75" customHeight="1" x14ac:dyDescent="0.3">
      <c r="A1119" s="71" t="s">
        <v>3321</v>
      </c>
      <c r="B1119" s="124" t="s">
        <v>3322</v>
      </c>
      <c r="C1119" s="124" t="s">
        <v>763</v>
      </c>
      <c r="D1119" s="133" t="s">
        <v>838</v>
      </c>
      <c r="E1119" s="133" t="s">
        <v>839</v>
      </c>
      <c r="F1119" s="124" t="s">
        <v>3379</v>
      </c>
      <c r="G1119" s="124" t="s">
        <v>3336</v>
      </c>
      <c r="H1119" s="124">
        <v>208</v>
      </c>
      <c r="I1119" s="124" t="s">
        <v>1276</v>
      </c>
      <c r="J1119" s="124" t="s">
        <v>1277</v>
      </c>
      <c r="K1119" s="134">
        <v>1000</v>
      </c>
      <c r="L1119" s="135">
        <v>220</v>
      </c>
      <c r="M1119" s="136">
        <v>220</v>
      </c>
      <c r="N1119" s="124"/>
      <c r="O1119" s="124"/>
      <c r="P1119" s="134">
        <v>0</v>
      </c>
      <c r="Q1119" s="135">
        <v>0</v>
      </c>
      <c r="R1119" s="137" t="s">
        <v>3376</v>
      </c>
      <c r="S1119" s="138">
        <v>0</v>
      </c>
      <c r="T1119" s="139"/>
      <c r="U1119" s="140">
        <v>1</v>
      </c>
      <c r="V1119" s="80">
        <v>1</v>
      </c>
      <c r="W1119" s="102" t="s">
        <v>1279</v>
      </c>
      <c r="X1119" s="81">
        <f t="shared" si="107"/>
        <v>1</v>
      </c>
      <c r="Y1119" s="170">
        <v>182174479</v>
      </c>
      <c r="Z1119" s="74">
        <v>182174479</v>
      </c>
      <c r="AA1119" s="134">
        <v>572458883</v>
      </c>
      <c r="AB1119" s="74">
        <v>0</v>
      </c>
      <c r="AC1119" s="74">
        <v>0</v>
      </c>
      <c r="AD1119" s="74">
        <v>572458883</v>
      </c>
      <c r="AE1119" s="113">
        <v>572458883</v>
      </c>
      <c r="AF1119" s="81">
        <f t="shared" si="108"/>
        <v>1</v>
      </c>
      <c r="AG1119" s="82">
        <v>0</v>
      </c>
      <c r="AH1119" s="82" t="s">
        <v>3326</v>
      </c>
      <c r="AI1119" s="82">
        <v>0</v>
      </c>
      <c r="AJ1119" s="83">
        <v>572458883</v>
      </c>
      <c r="AK1119" s="81">
        <f t="shared" si="109"/>
        <v>1</v>
      </c>
      <c r="AL1119" s="85"/>
      <c r="AM1119" s="84"/>
    </row>
    <row r="1120" spans="1:39" ht="12.75" customHeight="1" x14ac:dyDescent="0.3">
      <c r="A1120" s="71" t="s">
        <v>3321</v>
      </c>
      <c r="B1120" s="124" t="s">
        <v>3322</v>
      </c>
      <c r="C1120" s="124" t="s">
        <v>763</v>
      </c>
      <c r="D1120" s="133" t="s">
        <v>838</v>
      </c>
      <c r="E1120" s="133" t="s">
        <v>839</v>
      </c>
      <c r="F1120" s="124" t="s">
        <v>3379</v>
      </c>
      <c r="G1120" s="124" t="s">
        <v>3380</v>
      </c>
      <c r="H1120" s="124">
        <v>208</v>
      </c>
      <c r="I1120" s="124" t="s">
        <v>1276</v>
      </c>
      <c r="J1120" s="124" t="s">
        <v>1277</v>
      </c>
      <c r="K1120" s="134">
        <v>1000</v>
      </c>
      <c r="L1120" s="135">
        <v>220</v>
      </c>
      <c r="M1120" s="136">
        <v>220</v>
      </c>
      <c r="N1120" s="124"/>
      <c r="O1120" s="124"/>
      <c r="P1120" s="134">
        <v>0</v>
      </c>
      <c r="Q1120" s="135">
        <v>0</v>
      </c>
      <c r="R1120" s="137" t="s">
        <v>3376</v>
      </c>
      <c r="S1120" s="138">
        <v>0</v>
      </c>
      <c r="T1120" s="139"/>
      <c r="U1120" s="140">
        <v>1</v>
      </c>
      <c r="V1120" s="80">
        <v>1</v>
      </c>
      <c r="W1120" s="102" t="s">
        <v>1279</v>
      </c>
      <c r="X1120" s="81">
        <f t="shared" si="107"/>
        <v>1</v>
      </c>
      <c r="Y1120" s="170">
        <v>311264707</v>
      </c>
      <c r="Z1120" s="74">
        <v>311264707</v>
      </c>
      <c r="AA1120" s="134">
        <v>88365859</v>
      </c>
      <c r="AB1120" s="74">
        <v>0</v>
      </c>
      <c r="AC1120" s="74">
        <v>0</v>
      </c>
      <c r="AD1120" s="74">
        <v>88365859</v>
      </c>
      <c r="AE1120" s="113">
        <v>88365859</v>
      </c>
      <c r="AF1120" s="81">
        <f t="shared" si="108"/>
        <v>1</v>
      </c>
      <c r="AG1120" s="82">
        <v>0</v>
      </c>
      <c r="AH1120" s="82" t="s">
        <v>3326</v>
      </c>
      <c r="AI1120" s="82">
        <v>0</v>
      </c>
      <c r="AJ1120" s="83">
        <v>88365859</v>
      </c>
      <c r="AK1120" s="81">
        <f t="shared" si="109"/>
        <v>1</v>
      </c>
      <c r="AL1120" s="85"/>
      <c r="AM1120" s="84"/>
    </row>
    <row r="1121" spans="1:39" ht="12.75" customHeight="1" x14ac:dyDescent="0.3">
      <c r="A1121" s="71" t="s">
        <v>3321</v>
      </c>
      <c r="B1121" s="124" t="s">
        <v>3322</v>
      </c>
      <c r="C1121" s="124" t="s">
        <v>763</v>
      </c>
      <c r="D1121" s="133" t="s">
        <v>838</v>
      </c>
      <c r="E1121" s="133" t="s">
        <v>3323</v>
      </c>
      <c r="F1121" s="124" t="s">
        <v>3381</v>
      </c>
      <c r="G1121" s="124" t="s">
        <v>3382</v>
      </c>
      <c r="H1121" s="124">
        <v>217</v>
      </c>
      <c r="I1121" s="124" t="s">
        <v>1282</v>
      </c>
      <c r="J1121" s="124" t="s">
        <v>1283</v>
      </c>
      <c r="K1121" s="134">
        <v>2</v>
      </c>
      <c r="L1121" s="135">
        <v>0.3</v>
      </c>
      <c r="M1121" s="136">
        <v>0.3</v>
      </c>
      <c r="N1121" s="124"/>
      <c r="O1121" s="124"/>
      <c r="P1121" s="134">
        <v>0</v>
      </c>
      <c r="Q1121" s="135">
        <v>0</v>
      </c>
      <c r="R1121" s="137" t="s">
        <v>3376</v>
      </c>
      <c r="S1121" s="138">
        <v>0</v>
      </c>
      <c r="T1121" s="139"/>
      <c r="U1121" s="140">
        <v>1</v>
      </c>
      <c r="V1121" s="80">
        <v>1</v>
      </c>
      <c r="W1121" s="80" t="s">
        <v>1285</v>
      </c>
      <c r="X1121" s="81">
        <f t="shared" si="107"/>
        <v>1</v>
      </c>
      <c r="Y1121" s="170">
        <v>164367969</v>
      </c>
      <c r="Z1121" s="74">
        <v>164367969</v>
      </c>
      <c r="AA1121" s="134">
        <v>33600000</v>
      </c>
      <c r="AB1121" s="74">
        <v>0</v>
      </c>
      <c r="AC1121" s="74">
        <v>0</v>
      </c>
      <c r="AD1121" s="74">
        <f>AA1121</f>
        <v>33600000</v>
      </c>
      <c r="AE1121" s="113">
        <v>33600000</v>
      </c>
      <c r="AF1121" s="81">
        <f t="shared" si="108"/>
        <v>1</v>
      </c>
      <c r="AG1121" s="82">
        <v>0</v>
      </c>
      <c r="AH1121" s="82" t="s">
        <v>3326</v>
      </c>
      <c r="AI1121" s="82">
        <v>0</v>
      </c>
      <c r="AJ1121" s="83">
        <v>33600000</v>
      </c>
      <c r="AK1121" s="81">
        <f t="shared" si="109"/>
        <v>1</v>
      </c>
      <c r="AL1121" s="85"/>
      <c r="AM1121" s="84"/>
    </row>
    <row r="1122" spans="1:39" ht="12.75" customHeight="1" x14ac:dyDescent="0.3">
      <c r="A1122" s="71" t="s">
        <v>3321</v>
      </c>
      <c r="B1122" s="124" t="s">
        <v>3322</v>
      </c>
      <c r="C1122" s="124" t="s">
        <v>763</v>
      </c>
      <c r="D1122" s="133" t="s">
        <v>838</v>
      </c>
      <c r="E1122" s="133" t="s">
        <v>839</v>
      </c>
      <c r="F1122" s="124" t="s">
        <v>3353</v>
      </c>
      <c r="G1122" s="124" t="s">
        <v>1275</v>
      </c>
      <c r="H1122" s="124">
        <v>217</v>
      </c>
      <c r="I1122" s="124" t="s">
        <v>1282</v>
      </c>
      <c r="J1122" s="124" t="s">
        <v>1283</v>
      </c>
      <c r="K1122" s="134">
        <v>2</v>
      </c>
      <c r="L1122" s="135">
        <v>0.3</v>
      </c>
      <c r="M1122" s="136">
        <v>0.3</v>
      </c>
      <c r="N1122" s="124"/>
      <c r="O1122" s="124"/>
      <c r="P1122" s="134">
        <v>0</v>
      </c>
      <c r="Q1122" s="135">
        <v>0</v>
      </c>
      <c r="R1122" s="137" t="s">
        <v>3376</v>
      </c>
      <c r="S1122" s="138">
        <v>0</v>
      </c>
      <c r="T1122" s="139"/>
      <c r="U1122" s="140">
        <v>1</v>
      </c>
      <c r="V1122" s="80">
        <v>1</v>
      </c>
      <c r="W1122" s="80" t="s">
        <v>1285</v>
      </c>
      <c r="X1122" s="81">
        <f t="shared" si="107"/>
        <v>1</v>
      </c>
      <c r="Y1122" s="170">
        <v>6985314</v>
      </c>
      <c r="Z1122" s="74">
        <v>6985314</v>
      </c>
      <c r="AA1122" s="134">
        <v>6985314</v>
      </c>
      <c r="AB1122" s="74">
        <v>0</v>
      </c>
      <c r="AC1122" s="74">
        <v>0</v>
      </c>
      <c r="AD1122" s="74">
        <v>6985314</v>
      </c>
      <c r="AE1122" s="113">
        <v>6985314</v>
      </c>
      <c r="AF1122" s="81">
        <f t="shared" si="108"/>
        <v>1</v>
      </c>
      <c r="AG1122" s="82">
        <v>0</v>
      </c>
      <c r="AH1122" s="82" t="s">
        <v>3326</v>
      </c>
      <c r="AI1122" s="82">
        <v>0</v>
      </c>
      <c r="AJ1122" s="83">
        <v>6985314</v>
      </c>
      <c r="AK1122" s="81">
        <f t="shared" si="109"/>
        <v>1</v>
      </c>
      <c r="AL1122" s="85"/>
      <c r="AM1122" s="84"/>
    </row>
    <row r="1123" spans="1:39" ht="12.75" customHeight="1" x14ac:dyDescent="0.3">
      <c r="A1123" s="71" t="s">
        <v>3321</v>
      </c>
      <c r="B1123" s="124" t="s">
        <v>3322</v>
      </c>
      <c r="C1123" s="124" t="s">
        <v>763</v>
      </c>
      <c r="D1123" s="133" t="s">
        <v>838</v>
      </c>
      <c r="E1123" s="133" t="s">
        <v>839</v>
      </c>
      <c r="F1123" s="124" t="s">
        <v>3383</v>
      </c>
      <c r="G1123" s="124" t="s">
        <v>3384</v>
      </c>
      <c r="H1123" s="124">
        <v>219</v>
      </c>
      <c r="I1123" s="124" t="s">
        <v>1298</v>
      </c>
      <c r="J1123" s="124" t="s">
        <v>1299</v>
      </c>
      <c r="K1123" s="134">
        <v>2</v>
      </c>
      <c r="L1123" s="135">
        <v>0.4</v>
      </c>
      <c r="M1123" s="136">
        <v>0.4</v>
      </c>
      <c r="N1123" s="124"/>
      <c r="O1123" s="124"/>
      <c r="P1123" s="134">
        <v>0</v>
      </c>
      <c r="Q1123" s="135">
        <v>0</v>
      </c>
      <c r="R1123" s="137" t="s">
        <v>3376</v>
      </c>
      <c r="S1123" s="138">
        <v>0</v>
      </c>
      <c r="T1123" s="139"/>
      <c r="U1123" s="140">
        <v>1</v>
      </c>
      <c r="V1123" s="80">
        <v>1</v>
      </c>
      <c r="W1123" s="80" t="s">
        <v>1301</v>
      </c>
      <c r="X1123" s="81">
        <f t="shared" si="107"/>
        <v>1</v>
      </c>
      <c r="Y1123" s="170">
        <v>165689379</v>
      </c>
      <c r="Z1123" s="74">
        <v>165689379</v>
      </c>
      <c r="AA1123" s="134">
        <v>6748441</v>
      </c>
      <c r="AB1123" s="74">
        <v>0</v>
      </c>
      <c r="AC1123" s="74">
        <v>0</v>
      </c>
      <c r="AD1123" s="74">
        <v>6748441</v>
      </c>
      <c r="AE1123" s="113">
        <v>6748441</v>
      </c>
      <c r="AF1123" s="81">
        <f t="shared" si="108"/>
        <v>1</v>
      </c>
      <c r="AG1123" s="82">
        <v>0</v>
      </c>
      <c r="AH1123" s="82" t="s">
        <v>3326</v>
      </c>
      <c r="AI1123" s="82">
        <v>0</v>
      </c>
      <c r="AJ1123" s="83">
        <v>6748441</v>
      </c>
      <c r="AK1123" s="81">
        <f t="shared" si="109"/>
        <v>1</v>
      </c>
      <c r="AL1123" s="85"/>
      <c r="AM1123" s="84"/>
    </row>
    <row r="1124" spans="1:39" ht="12.75" customHeight="1" x14ac:dyDescent="0.3">
      <c r="A1124" s="71" t="s">
        <v>3321</v>
      </c>
      <c r="B1124" s="124" t="s">
        <v>3322</v>
      </c>
      <c r="C1124" s="124" t="s">
        <v>763</v>
      </c>
      <c r="D1124" s="133" t="s">
        <v>838</v>
      </c>
      <c r="E1124" s="133" t="s">
        <v>839</v>
      </c>
      <c r="F1124" s="124" t="s">
        <v>3383</v>
      </c>
      <c r="G1124" s="124" t="s">
        <v>3336</v>
      </c>
      <c r="H1124" s="124">
        <v>219</v>
      </c>
      <c r="I1124" s="124" t="s">
        <v>1298</v>
      </c>
      <c r="J1124" s="124" t="s">
        <v>1299</v>
      </c>
      <c r="K1124" s="134">
        <v>2</v>
      </c>
      <c r="L1124" s="135">
        <v>0.4</v>
      </c>
      <c r="M1124" s="136">
        <v>0.4</v>
      </c>
      <c r="N1124" s="124"/>
      <c r="O1124" s="124"/>
      <c r="P1124" s="134">
        <v>0</v>
      </c>
      <c r="Q1124" s="135">
        <v>0</v>
      </c>
      <c r="R1124" s="137" t="s">
        <v>3376</v>
      </c>
      <c r="S1124" s="138">
        <v>0</v>
      </c>
      <c r="T1124" s="139"/>
      <c r="U1124" s="140">
        <v>1</v>
      </c>
      <c r="V1124" s="80">
        <v>1</v>
      </c>
      <c r="W1124" s="80" t="s">
        <v>1301</v>
      </c>
      <c r="X1124" s="81">
        <f t="shared" si="107"/>
        <v>1</v>
      </c>
      <c r="Y1124" s="170">
        <v>4831859</v>
      </c>
      <c r="Z1124" s="74">
        <v>4831859</v>
      </c>
      <c r="AA1124" s="134">
        <v>288885661</v>
      </c>
      <c r="AB1124" s="74">
        <v>0</v>
      </c>
      <c r="AC1124" s="74">
        <v>0</v>
      </c>
      <c r="AD1124" s="74">
        <v>288885661</v>
      </c>
      <c r="AE1124" s="113">
        <v>288885661</v>
      </c>
      <c r="AF1124" s="81">
        <f t="shared" si="108"/>
        <v>1</v>
      </c>
      <c r="AG1124" s="82">
        <v>0</v>
      </c>
      <c r="AH1124" s="82" t="s">
        <v>3326</v>
      </c>
      <c r="AI1124" s="82">
        <v>0</v>
      </c>
      <c r="AJ1124" s="83">
        <v>288885661</v>
      </c>
      <c r="AK1124" s="81">
        <f t="shared" si="109"/>
        <v>1</v>
      </c>
      <c r="AL1124" s="85"/>
      <c r="AM1124" s="84"/>
    </row>
    <row r="1125" spans="1:39" ht="12.75" customHeight="1" x14ac:dyDescent="0.3">
      <c r="A1125" s="71" t="s">
        <v>3385</v>
      </c>
      <c r="B1125" s="72" t="s">
        <v>2171</v>
      </c>
      <c r="C1125" s="72" t="s">
        <v>137</v>
      </c>
      <c r="D1125" s="73" t="str">
        <f t="shared" ref="D1125:D1133" si="110">MID(G1125,1,2)</f>
        <v>19</v>
      </c>
      <c r="E1125" s="73" t="str">
        <f t="shared" ref="E1125:E1133" si="111">MID(G1125,1,4)</f>
        <v>1901</v>
      </c>
      <c r="F1125" s="72" t="s">
        <v>3386</v>
      </c>
      <c r="G1125" s="72" t="s">
        <v>3387</v>
      </c>
      <c r="H1125" s="72">
        <v>27</v>
      </c>
      <c r="I1125" s="72" t="s">
        <v>2497</v>
      </c>
      <c r="J1125" s="72" t="s">
        <v>2498</v>
      </c>
      <c r="K1125" s="74">
        <v>100</v>
      </c>
      <c r="L1125" s="75">
        <v>20</v>
      </c>
      <c r="M1125" s="76">
        <v>20</v>
      </c>
      <c r="N1125" s="72" t="s">
        <v>3388</v>
      </c>
      <c r="O1125" s="72" t="s">
        <v>72</v>
      </c>
      <c r="P1125" s="74">
        <v>93508352</v>
      </c>
      <c r="Q1125" s="75">
        <v>18</v>
      </c>
      <c r="R1125" s="77">
        <v>44197</v>
      </c>
      <c r="S1125" s="78">
        <v>12</v>
      </c>
      <c r="T1125" s="71"/>
      <c r="U1125" s="79">
        <v>18</v>
      </c>
      <c r="V1125" s="80">
        <v>0</v>
      </c>
      <c r="W1125" s="80" t="s">
        <v>3389</v>
      </c>
      <c r="X1125" s="81">
        <f t="shared" si="107"/>
        <v>0</v>
      </c>
      <c r="Y1125" s="74">
        <v>0</v>
      </c>
      <c r="Z1125" s="74">
        <v>120225024</v>
      </c>
      <c r="AA1125" s="74">
        <v>93508352</v>
      </c>
      <c r="AB1125" s="74">
        <v>0</v>
      </c>
      <c r="AC1125" s="74">
        <v>0</v>
      </c>
      <c r="AD1125" s="74">
        <v>93508352</v>
      </c>
      <c r="AE1125" s="113">
        <v>0</v>
      </c>
      <c r="AF1125" s="81">
        <f t="shared" si="108"/>
        <v>0</v>
      </c>
      <c r="AG1125" s="82">
        <v>0</v>
      </c>
      <c r="AH1125" s="82">
        <v>0</v>
      </c>
      <c r="AI1125" s="82">
        <v>0</v>
      </c>
      <c r="AJ1125" s="83">
        <f t="shared" ref="AJ1125:AJ1133" si="112">AE1125+AG1125+AI1125</f>
        <v>0</v>
      </c>
      <c r="AK1125" s="81">
        <f t="shared" si="109"/>
        <v>0</v>
      </c>
      <c r="AL1125" s="84"/>
      <c r="AM1125" s="85"/>
    </row>
    <row r="1126" spans="1:39" ht="12.75" customHeight="1" x14ac:dyDescent="0.3">
      <c r="A1126" s="71" t="s">
        <v>3385</v>
      </c>
      <c r="B1126" s="72" t="s">
        <v>2171</v>
      </c>
      <c r="C1126" s="72" t="s">
        <v>137</v>
      </c>
      <c r="D1126" s="73" t="str">
        <f t="shared" si="110"/>
        <v>19</v>
      </c>
      <c r="E1126" s="73" t="str">
        <f t="shared" si="111"/>
        <v>1901</v>
      </c>
      <c r="F1126" s="72" t="s">
        <v>3386</v>
      </c>
      <c r="G1126" s="72" t="s">
        <v>3387</v>
      </c>
      <c r="H1126" s="72">
        <v>27</v>
      </c>
      <c r="I1126" s="72" t="s">
        <v>2497</v>
      </c>
      <c r="J1126" s="72" t="s">
        <v>2498</v>
      </c>
      <c r="K1126" s="74">
        <v>100</v>
      </c>
      <c r="L1126" s="75">
        <v>20</v>
      </c>
      <c r="M1126" s="76">
        <v>20</v>
      </c>
      <c r="N1126" s="72" t="s">
        <v>3390</v>
      </c>
      <c r="O1126" s="72" t="s">
        <v>72</v>
      </c>
      <c r="P1126" s="74">
        <v>26716672</v>
      </c>
      <c r="Q1126" s="75">
        <v>4</v>
      </c>
      <c r="R1126" s="77">
        <v>44197</v>
      </c>
      <c r="S1126" s="78">
        <v>12</v>
      </c>
      <c r="T1126" s="71"/>
      <c r="U1126" s="79">
        <v>4</v>
      </c>
      <c r="V1126" s="80">
        <v>0</v>
      </c>
      <c r="W1126" s="80" t="s">
        <v>3389</v>
      </c>
      <c r="X1126" s="81">
        <f t="shared" si="107"/>
        <v>0</v>
      </c>
      <c r="Y1126" s="74">
        <v>0</v>
      </c>
      <c r="Z1126" s="74">
        <v>120225024</v>
      </c>
      <c r="AA1126" s="74">
        <v>26716672</v>
      </c>
      <c r="AB1126" s="74">
        <v>0</v>
      </c>
      <c r="AC1126" s="74">
        <v>0</v>
      </c>
      <c r="AD1126" s="74">
        <v>26716672</v>
      </c>
      <c r="AE1126" s="113">
        <v>0</v>
      </c>
      <c r="AF1126" s="81">
        <f t="shared" si="108"/>
        <v>0</v>
      </c>
      <c r="AG1126" s="82">
        <v>0</v>
      </c>
      <c r="AH1126" s="82">
        <v>0</v>
      </c>
      <c r="AI1126" s="82">
        <v>0</v>
      </c>
      <c r="AJ1126" s="83">
        <f t="shared" si="112"/>
        <v>0</v>
      </c>
      <c r="AK1126" s="81">
        <f t="shared" si="109"/>
        <v>0</v>
      </c>
      <c r="AL1126" s="84"/>
      <c r="AM1126" s="85"/>
    </row>
    <row r="1127" spans="1:39" ht="12.75" customHeight="1" x14ac:dyDescent="0.3">
      <c r="A1127" s="71" t="s">
        <v>3385</v>
      </c>
      <c r="B1127" s="72" t="s">
        <v>2171</v>
      </c>
      <c r="C1127" s="72" t="s">
        <v>137</v>
      </c>
      <c r="D1127" s="73" t="str">
        <f t="shared" si="110"/>
        <v>19</v>
      </c>
      <c r="E1127" s="73" t="str">
        <f t="shared" si="111"/>
        <v>1901</v>
      </c>
      <c r="F1127" s="72" t="s">
        <v>3391</v>
      </c>
      <c r="G1127" s="72" t="s">
        <v>3387</v>
      </c>
      <c r="H1127" s="72">
        <v>27</v>
      </c>
      <c r="I1127" s="72" t="s">
        <v>2497</v>
      </c>
      <c r="J1127" s="72" t="s">
        <v>2498</v>
      </c>
      <c r="K1127" s="74">
        <v>100</v>
      </c>
      <c r="L1127" s="75">
        <v>20</v>
      </c>
      <c r="M1127" s="76">
        <v>20</v>
      </c>
      <c r="N1127" s="72" t="s">
        <v>3388</v>
      </c>
      <c r="O1127" s="72" t="s">
        <v>72</v>
      </c>
      <c r="P1127" s="74">
        <v>205000000</v>
      </c>
      <c r="Q1127" s="75">
        <v>5</v>
      </c>
      <c r="R1127" s="77">
        <v>44197</v>
      </c>
      <c r="S1127" s="78">
        <v>12</v>
      </c>
      <c r="T1127" s="71"/>
      <c r="U1127" s="79">
        <v>5</v>
      </c>
      <c r="V1127" s="80">
        <v>0</v>
      </c>
      <c r="W1127" s="80" t="s">
        <v>3389</v>
      </c>
      <c r="X1127" s="81">
        <f t="shared" si="107"/>
        <v>0</v>
      </c>
      <c r="Y1127" s="74">
        <v>0</v>
      </c>
      <c r="Z1127" s="74">
        <v>410000000</v>
      </c>
      <c r="AA1127" s="74">
        <v>205000000</v>
      </c>
      <c r="AB1127" s="74">
        <v>0</v>
      </c>
      <c r="AC1127" s="74">
        <v>0</v>
      </c>
      <c r="AD1127" s="74">
        <v>205000000</v>
      </c>
      <c r="AE1127" s="113">
        <v>0</v>
      </c>
      <c r="AF1127" s="81">
        <f t="shared" si="108"/>
        <v>0</v>
      </c>
      <c r="AG1127" s="82">
        <v>0</v>
      </c>
      <c r="AH1127" s="82">
        <v>0</v>
      </c>
      <c r="AI1127" s="82">
        <v>0</v>
      </c>
      <c r="AJ1127" s="83">
        <f t="shared" si="112"/>
        <v>0</v>
      </c>
      <c r="AK1127" s="81">
        <f t="shared" si="109"/>
        <v>0</v>
      </c>
      <c r="AL1127" s="84"/>
      <c r="AM1127" s="85"/>
    </row>
    <row r="1128" spans="1:39" ht="12.75" customHeight="1" x14ac:dyDescent="0.3">
      <c r="A1128" s="71" t="s">
        <v>3385</v>
      </c>
      <c r="B1128" s="72" t="s">
        <v>2171</v>
      </c>
      <c r="C1128" s="72" t="s">
        <v>137</v>
      </c>
      <c r="D1128" s="73" t="str">
        <f t="shared" si="110"/>
        <v>19</v>
      </c>
      <c r="E1128" s="73" t="str">
        <f t="shared" si="111"/>
        <v>1901</v>
      </c>
      <c r="F1128" s="72" t="s">
        <v>3391</v>
      </c>
      <c r="G1128" s="72" t="s">
        <v>3387</v>
      </c>
      <c r="H1128" s="72">
        <v>27</v>
      </c>
      <c r="I1128" s="72" t="s">
        <v>2497</v>
      </c>
      <c r="J1128" s="72" t="s">
        <v>2498</v>
      </c>
      <c r="K1128" s="74">
        <v>100</v>
      </c>
      <c r="L1128" s="75">
        <v>20</v>
      </c>
      <c r="M1128" s="76">
        <v>20</v>
      </c>
      <c r="N1128" s="129" t="s">
        <v>3392</v>
      </c>
      <c r="O1128" s="72" t="s">
        <v>72</v>
      </c>
      <c r="P1128" s="74">
        <v>205000000</v>
      </c>
      <c r="Q1128" s="75">
        <v>5</v>
      </c>
      <c r="R1128" s="77">
        <v>44197</v>
      </c>
      <c r="S1128" s="78">
        <v>12</v>
      </c>
      <c r="T1128" s="71"/>
      <c r="U1128" s="79">
        <v>5</v>
      </c>
      <c r="V1128" s="80">
        <v>0</v>
      </c>
      <c r="W1128" s="80" t="s">
        <v>3389</v>
      </c>
      <c r="X1128" s="81">
        <f t="shared" si="107"/>
        <v>0</v>
      </c>
      <c r="Y1128" s="74">
        <v>0</v>
      </c>
      <c r="Z1128" s="74">
        <v>410000000</v>
      </c>
      <c r="AA1128" s="74">
        <v>205000000</v>
      </c>
      <c r="AB1128" s="74">
        <v>0</v>
      </c>
      <c r="AC1128" s="74">
        <v>0</v>
      </c>
      <c r="AD1128" s="74">
        <v>205000000</v>
      </c>
      <c r="AE1128" s="113">
        <v>0</v>
      </c>
      <c r="AF1128" s="81">
        <f t="shared" si="108"/>
        <v>0</v>
      </c>
      <c r="AG1128" s="82">
        <v>0</v>
      </c>
      <c r="AH1128" s="82">
        <v>0</v>
      </c>
      <c r="AI1128" s="82">
        <v>0</v>
      </c>
      <c r="AJ1128" s="83">
        <f t="shared" si="112"/>
        <v>0</v>
      </c>
      <c r="AK1128" s="81">
        <f t="shared" si="109"/>
        <v>0</v>
      </c>
      <c r="AL1128" s="84"/>
      <c r="AM1128" s="85"/>
    </row>
    <row r="1129" spans="1:39" ht="12.75" customHeight="1" x14ac:dyDescent="0.3">
      <c r="A1129" s="71" t="s">
        <v>3385</v>
      </c>
      <c r="B1129" s="72" t="s">
        <v>2171</v>
      </c>
      <c r="C1129" s="72" t="s">
        <v>137</v>
      </c>
      <c r="D1129" s="73" t="str">
        <f t="shared" si="110"/>
        <v>19</v>
      </c>
      <c r="E1129" s="73" t="str">
        <f t="shared" si="111"/>
        <v>1901</v>
      </c>
      <c r="F1129" s="72" t="s">
        <v>3393</v>
      </c>
      <c r="G1129" s="72" t="s">
        <v>3387</v>
      </c>
      <c r="H1129" s="72">
        <v>27</v>
      </c>
      <c r="I1129" s="72" t="s">
        <v>2497</v>
      </c>
      <c r="J1129" s="72" t="s">
        <v>2498</v>
      </c>
      <c r="K1129" s="74">
        <v>100</v>
      </c>
      <c r="L1129" s="75">
        <v>20</v>
      </c>
      <c r="M1129" s="76">
        <v>20</v>
      </c>
      <c r="N1129" s="72" t="s">
        <v>3394</v>
      </c>
      <c r="O1129" s="72" t="s">
        <v>72</v>
      </c>
      <c r="P1129" s="74">
        <v>561365830</v>
      </c>
      <c r="Q1129" s="75">
        <v>2</v>
      </c>
      <c r="R1129" s="77">
        <v>44197</v>
      </c>
      <c r="S1129" s="78">
        <v>12</v>
      </c>
      <c r="T1129" s="71"/>
      <c r="U1129" s="79">
        <v>2</v>
      </c>
      <c r="V1129" s="80">
        <v>0</v>
      </c>
      <c r="W1129" s="80" t="s">
        <v>3389</v>
      </c>
      <c r="X1129" s="81">
        <f t="shared" si="107"/>
        <v>0</v>
      </c>
      <c r="Y1129" s="74">
        <v>0</v>
      </c>
      <c r="Z1129" s="74">
        <v>561365830</v>
      </c>
      <c r="AA1129" s="74">
        <v>561365830</v>
      </c>
      <c r="AB1129" s="74">
        <v>0</v>
      </c>
      <c r="AC1129" s="74">
        <v>0</v>
      </c>
      <c r="AD1129" s="74">
        <v>561365830</v>
      </c>
      <c r="AE1129" s="113">
        <v>0</v>
      </c>
      <c r="AF1129" s="81">
        <f t="shared" si="108"/>
        <v>0</v>
      </c>
      <c r="AG1129" s="82">
        <v>0</v>
      </c>
      <c r="AH1129" s="82">
        <v>0</v>
      </c>
      <c r="AI1129" s="82">
        <v>0</v>
      </c>
      <c r="AJ1129" s="83">
        <f t="shared" si="112"/>
        <v>0</v>
      </c>
      <c r="AK1129" s="81">
        <f t="shared" si="109"/>
        <v>0</v>
      </c>
      <c r="AL1129" s="84"/>
      <c r="AM1129" s="85"/>
    </row>
    <row r="1130" spans="1:39" ht="12.75" customHeight="1" x14ac:dyDescent="0.3">
      <c r="A1130" s="71" t="s">
        <v>3385</v>
      </c>
      <c r="B1130" s="72" t="s">
        <v>2171</v>
      </c>
      <c r="C1130" s="72" t="s">
        <v>67</v>
      </c>
      <c r="D1130" s="73" t="str">
        <f t="shared" si="110"/>
        <v>19</v>
      </c>
      <c r="E1130" s="73" t="str">
        <f t="shared" si="111"/>
        <v>1901</v>
      </c>
      <c r="F1130" s="72" t="s">
        <v>3393</v>
      </c>
      <c r="G1130" s="72" t="s">
        <v>3395</v>
      </c>
      <c r="H1130" s="72">
        <v>382</v>
      </c>
      <c r="I1130" s="72" t="s">
        <v>2545</v>
      </c>
      <c r="J1130" s="72" t="s">
        <v>2546</v>
      </c>
      <c r="K1130" s="74">
        <v>100</v>
      </c>
      <c r="L1130" s="75">
        <v>25</v>
      </c>
      <c r="M1130" s="76">
        <v>25</v>
      </c>
      <c r="N1130" s="72" t="s">
        <v>3396</v>
      </c>
      <c r="O1130" s="72" t="s">
        <v>72</v>
      </c>
      <c r="P1130" s="74">
        <v>1932432418</v>
      </c>
      <c r="Q1130" s="75">
        <v>3500</v>
      </c>
      <c r="R1130" s="77">
        <v>44197</v>
      </c>
      <c r="S1130" s="78">
        <v>12</v>
      </c>
      <c r="T1130" s="71"/>
      <c r="U1130" s="79">
        <v>3500</v>
      </c>
      <c r="V1130" s="95">
        <v>3300</v>
      </c>
      <c r="W1130" s="95" t="s">
        <v>3397</v>
      </c>
      <c r="X1130" s="81">
        <f t="shared" si="107"/>
        <v>0.94285714285714284</v>
      </c>
      <c r="Y1130" s="74">
        <v>0</v>
      </c>
      <c r="Z1130" s="74">
        <v>19216456983</v>
      </c>
      <c r="AA1130" s="74">
        <v>1932432418</v>
      </c>
      <c r="AB1130" s="74">
        <v>0</v>
      </c>
      <c r="AC1130" s="74">
        <v>0</v>
      </c>
      <c r="AD1130" s="74">
        <v>1932432418</v>
      </c>
      <c r="AE1130" s="113">
        <v>129057589</v>
      </c>
      <c r="AF1130" s="81">
        <f t="shared" si="108"/>
        <v>6.6785046554730276E-2</v>
      </c>
      <c r="AG1130" s="82">
        <v>0</v>
      </c>
      <c r="AH1130" s="82">
        <v>0</v>
      </c>
      <c r="AI1130" s="82">
        <v>0</v>
      </c>
      <c r="AJ1130" s="83">
        <f t="shared" si="112"/>
        <v>129057589</v>
      </c>
      <c r="AK1130" s="81">
        <f t="shared" si="109"/>
        <v>6.6785046554730276E-2</v>
      </c>
      <c r="AL1130" s="84"/>
      <c r="AM1130" s="85"/>
    </row>
    <row r="1131" spans="1:39" ht="12.75" customHeight="1" x14ac:dyDescent="0.3">
      <c r="A1131" s="71" t="s">
        <v>3385</v>
      </c>
      <c r="B1131" s="72" t="s">
        <v>2171</v>
      </c>
      <c r="C1131" s="72" t="s">
        <v>67</v>
      </c>
      <c r="D1131" s="73" t="str">
        <f t="shared" si="110"/>
        <v>19</v>
      </c>
      <c r="E1131" s="73" t="str">
        <f t="shared" si="111"/>
        <v>1901</v>
      </c>
      <c r="F1131" s="72" t="s">
        <v>3393</v>
      </c>
      <c r="G1131" s="72" t="s">
        <v>3395</v>
      </c>
      <c r="H1131" s="72">
        <v>382</v>
      </c>
      <c r="I1131" s="72" t="s">
        <v>2545</v>
      </c>
      <c r="J1131" s="72" t="s">
        <v>2546</v>
      </c>
      <c r="K1131" s="74">
        <v>100</v>
      </c>
      <c r="L1131" s="75">
        <v>25</v>
      </c>
      <c r="M1131" s="76">
        <v>25</v>
      </c>
      <c r="N1131" s="72" t="s">
        <v>3398</v>
      </c>
      <c r="O1131" s="72" t="s">
        <v>72</v>
      </c>
      <c r="P1131" s="74">
        <v>249628628</v>
      </c>
      <c r="Q1131" s="75">
        <v>500</v>
      </c>
      <c r="R1131" s="77">
        <v>44197</v>
      </c>
      <c r="S1131" s="78">
        <v>12</v>
      </c>
      <c r="T1131" s="71"/>
      <c r="U1131" s="79">
        <v>500</v>
      </c>
      <c r="V1131" s="80">
        <v>0</v>
      </c>
      <c r="W1131" s="80" t="s">
        <v>3389</v>
      </c>
      <c r="X1131" s="81">
        <f t="shared" si="107"/>
        <v>0</v>
      </c>
      <c r="Y1131" s="74">
        <v>0</v>
      </c>
      <c r="Z1131" s="74">
        <v>19216456983</v>
      </c>
      <c r="AA1131" s="74">
        <v>249628628</v>
      </c>
      <c r="AB1131" s="74">
        <v>0</v>
      </c>
      <c r="AC1131" s="74">
        <v>0</v>
      </c>
      <c r="AD1131" s="74">
        <v>249628628</v>
      </c>
      <c r="AE1131" s="113">
        <v>0</v>
      </c>
      <c r="AF1131" s="81">
        <f t="shared" si="108"/>
        <v>0</v>
      </c>
      <c r="AG1131" s="82">
        <v>0</v>
      </c>
      <c r="AH1131" s="82">
        <v>0</v>
      </c>
      <c r="AI1131" s="82">
        <v>0</v>
      </c>
      <c r="AJ1131" s="83">
        <f t="shared" si="112"/>
        <v>0</v>
      </c>
      <c r="AK1131" s="81">
        <f t="shared" si="109"/>
        <v>0</v>
      </c>
      <c r="AL1131" s="84"/>
      <c r="AM1131" s="85"/>
    </row>
    <row r="1132" spans="1:39" ht="12.75" customHeight="1" x14ac:dyDescent="0.3">
      <c r="A1132" s="71" t="s">
        <v>3385</v>
      </c>
      <c r="B1132" s="72" t="s">
        <v>2171</v>
      </c>
      <c r="C1132" s="72" t="s">
        <v>67</v>
      </c>
      <c r="D1132" s="73" t="str">
        <f t="shared" si="110"/>
        <v>19</v>
      </c>
      <c r="E1132" s="73" t="str">
        <f t="shared" si="111"/>
        <v>1901</v>
      </c>
      <c r="F1132" s="72" t="s">
        <v>3393</v>
      </c>
      <c r="G1132" s="72" t="s">
        <v>3395</v>
      </c>
      <c r="H1132" s="72">
        <v>382</v>
      </c>
      <c r="I1132" s="72" t="s">
        <v>2545</v>
      </c>
      <c r="J1132" s="72" t="s">
        <v>2546</v>
      </c>
      <c r="K1132" s="74">
        <v>100</v>
      </c>
      <c r="L1132" s="75">
        <v>25</v>
      </c>
      <c r="M1132" s="76">
        <v>25</v>
      </c>
      <c r="N1132" s="72" t="s">
        <v>3399</v>
      </c>
      <c r="O1132" s="72" t="s">
        <v>72</v>
      </c>
      <c r="P1132" s="74">
        <v>17020910241</v>
      </c>
      <c r="Q1132" s="75">
        <v>150</v>
      </c>
      <c r="R1132" s="77">
        <v>44197</v>
      </c>
      <c r="S1132" s="78">
        <v>12</v>
      </c>
      <c r="T1132" s="71"/>
      <c r="U1132" s="79">
        <v>150</v>
      </c>
      <c r="V1132" s="80">
        <v>0</v>
      </c>
      <c r="W1132" s="80" t="s">
        <v>3389</v>
      </c>
      <c r="X1132" s="81">
        <f t="shared" si="107"/>
        <v>0</v>
      </c>
      <c r="Y1132" s="74">
        <v>0</v>
      </c>
      <c r="Z1132" s="74">
        <v>19216456983</v>
      </c>
      <c r="AA1132" s="74">
        <v>17020910241</v>
      </c>
      <c r="AB1132" s="74">
        <v>0</v>
      </c>
      <c r="AC1132" s="74">
        <v>0</v>
      </c>
      <c r="AD1132" s="74">
        <v>17020910241</v>
      </c>
      <c r="AE1132" s="113">
        <v>0</v>
      </c>
      <c r="AF1132" s="81">
        <f t="shared" si="108"/>
        <v>0</v>
      </c>
      <c r="AG1132" s="82">
        <v>0</v>
      </c>
      <c r="AH1132" s="82">
        <v>0</v>
      </c>
      <c r="AI1132" s="82">
        <v>0</v>
      </c>
      <c r="AJ1132" s="83">
        <f t="shared" si="112"/>
        <v>0</v>
      </c>
      <c r="AK1132" s="81">
        <f t="shared" si="109"/>
        <v>0</v>
      </c>
      <c r="AL1132" s="84"/>
      <c r="AM1132" s="85"/>
    </row>
    <row r="1133" spans="1:39" ht="12.75" customHeight="1" x14ac:dyDescent="0.3">
      <c r="A1133" s="71" t="s">
        <v>3385</v>
      </c>
      <c r="B1133" s="72" t="s">
        <v>2171</v>
      </c>
      <c r="C1133" s="72" t="s">
        <v>67</v>
      </c>
      <c r="D1133" s="73" t="str">
        <f t="shared" si="110"/>
        <v>19</v>
      </c>
      <c r="E1133" s="73" t="str">
        <f t="shared" si="111"/>
        <v>1901</v>
      </c>
      <c r="F1133" s="72" t="s">
        <v>3393</v>
      </c>
      <c r="G1133" s="72" t="s">
        <v>3395</v>
      </c>
      <c r="H1133" s="72">
        <v>382</v>
      </c>
      <c r="I1133" s="72" t="s">
        <v>2545</v>
      </c>
      <c r="J1133" s="72" t="s">
        <v>2546</v>
      </c>
      <c r="K1133" s="74">
        <v>100</v>
      </c>
      <c r="L1133" s="75">
        <v>25</v>
      </c>
      <c r="M1133" s="76">
        <v>25</v>
      </c>
      <c r="N1133" s="72" t="s">
        <v>3400</v>
      </c>
      <c r="O1133" s="72" t="s">
        <v>72</v>
      </c>
      <c r="P1133" s="74">
        <v>13485696</v>
      </c>
      <c r="Q1133" s="75">
        <v>1</v>
      </c>
      <c r="R1133" s="77">
        <v>44197</v>
      </c>
      <c r="S1133" s="78">
        <v>12</v>
      </c>
      <c r="T1133" s="71"/>
      <c r="U1133" s="79">
        <v>1</v>
      </c>
      <c r="V1133" s="80">
        <v>0</v>
      </c>
      <c r="W1133" s="80" t="s">
        <v>3389</v>
      </c>
      <c r="X1133" s="81">
        <f t="shared" si="107"/>
        <v>0</v>
      </c>
      <c r="Y1133" s="74">
        <v>0</v>
      </c>
      <c r="Z1133" s="74">
        <v>19216456983</v>
      </c>
      <c r="AA1133" s="74">
        <v>13485696</v>
      </c>
      <c r="AB1133" s="74">
        <v>0</v>
      </c>
      <c r="AC1133" s="74">
        <v>0</v>
      </c>
      <c r="AD1133" s="74">
        <v>13485696</v>
      </c>
      <c r="AE1133" s="113">
        <v>0</v>
      </c>
      <c r="AF1133" s="81">
        <f t="shared" si="108"/>
        <v>0</v>
      </c>
      <c r="AG1133" s="82">
        <v>0</v>
      </c>
      <c r="AH1133" s="82">
        <v>0</v>
      </c>
      <c r="AI1133" s="82">
        <v>0</v>
      </c>
      <c r="AJ1133" s="83">
        <f t="shared" si="112"/>
        <v>0</v>
      </c>
      <c r="AK1133" s="81">
        <f t="shared" si="109"/>
        <v>0</v>
      </c>
      <c r="AL1133" s="84"/>
      <c r="AM1133" s="85"/>
    </row>
    <row r="1136" spans="1:39" x14ac:dyDescent="0.3">
      <c r="W1136"/>
    </row>
  </sheetData>
  <sheetProtection formatCells="0" sort="0" autoFilter="0" pivotTables="0"/>
  <autoFilter ref="A12:AM1133" xr:uid="{00000000-0009-0000-0000-000000000000}"/>
  <mergeCells count="12">
    <mergeCell ref="A11:O11"/>
    <mergeCell ref="P11:Q11"/>
    <mergeCell ref="R11:U11"/>
    <mergeCell ref="V11:X11"/>
    <mergeCell ref="Y11:AD11"/>
    <mergeCell ref="AE11:AK11"/>
    <mergeCell ref="A1:C4"/>
    <mergeCell ref="D1:F2"/>
    <mergeCell ref="G2:G3"/>
    <mergeCell ref="H2:H3"/>
    <mergeCell ref="D3:F4"/>
    <mergeCell ref="A7:C7"/>
  </mergeCells>
  <conditionalFormatting sqref="AF1134:AF1048576 AF12 AF1:AF10">
    <cfRule type="colorScale" priority="126">
      <colorScale>
        <cfvo type="min"/>
        <cfvo type="percentile" val="50"/>
        <cfvo type="max"/>
        <color rgb="FFF8696B"/>
        <color rgb="FFFFEB84"/>
        <color rgb="FF63BE7B"/>
      </colorScale>
    </cfRule>
  </conditionalFormatting>
  <conditionalFormatting sqref="AK1134:AK1048576 AK12 AK1:AK10">
    <cfRule type="colorScale" priority="125">
      <colorScale>
        <cfvo type="min"/>
        <cfvo type="percentile" val="50"/>
        <cfvo type="max"/>
        <color rgb="FFF8696B"/>
        <color rgb="FFFFEB84"/>
        <color rgb="FF63BE7B"/>
      </colorScale>
    </cfRule>
  </conditionalFormatting>
  <conditionalFormatting sqref="X1:X1048576">
    <cfRule type="cellIs" dxfId="19" priority="81" operator="between">
      <formula>1.16</formula>
      <formula>1000000</formula>
    </cfRule>
    <cfRule type="cellIs" dxfId="18" priority="82" operator="between">
      <formula>0.8</formula>
      <formula>1.15</formula>
    </cfRule>
    <cfRule type="cellIs" dxfId="17" priority="83" operator="between">
      <formula>0.6</formula>
      <formula>0.7999</formula>
    </cfRule>
    <cfRule type="cellIs" dxfId="16" priority="84" operator="between">
      <formula>0%</formula>
      <formula>59.9%</formula>
    </cfRule>
  </conditionalFormatting>
  <conditionalFormatting sqref="AF13">
    <cfRule type="cellIs" dxfId="15" priority="77" operator="between">
      <formula>1.16</formula>
      <formula>1000000</formula>
    </cfRule>
    <cfRule type="cellIs" dxfId="14" priority="78" operator="between">
      <formula>0.8</formula>
      <formula>1.15</formula>
    </cfRule>
    <cfRule type="cellIs" dxfId="13" priority="79" operator="between">
      <formula>0.6</formula>
      <formula>0.7999</formula>
    </cfRule>
    <cfRule type="cellIs" dxfId="12" priority="80" operator="between">
      <formula>0%</formula>
      <formula>59.9%</formula>
    </cfRule>
  </conditionalFormatting>
  <conditionalFormatting sqref="AF13:AF1133">
    <cfRule type="cellIs" dxfId="11" priority="73" operator="between">
      <formula>1.16</formula>
      <formula>1000000</formula>
    </cfRule>
    <cfRule type="cellIs" dxfId="10" priority="74" operator="between">
      <formula>0.8</formula>
      <formula>1.15</formula>
    </cfRule>
    <cfRule type="cellIs" dxfId="9" priority="75" operator="between">
      <formula>0.6</formula>
      <formula>0.7999</formula>
    </cfRule>
    <cfRule type="cellIs" dxfId="8" priority="76" operator="between">
      <formula>0%</formula>
      <formula>59.9%</formula>
    </cfRule>
  </conditionalFormatting>
  <conditionalFormatting sqref="AK13:AK1133">
    <cfRule type="cellIs" dxfId="7" priority="69" operator="between">
      <formula>1.16</formula>
      <formula>1000000</formula>
    </cfRule>
    <cfRule type="cellIs" dxfId="6" priority="70" operator="between">
      <formula>0.8</formula>
      <formula>1.15</formula>
    </cfRule>
    <cfRule type="cellIs" dxfId="5" priority="71" operator="between">
      <formula>0.6</formula>
      <formula>0.7999</formula>
    </cfRule>
    <cfRule type="cellIs" dxfId="4" priority="72" operator="between">
      <formula>0%</formula>
      <formula>59.9%</formula>
    </cfRule>
  </conditionalFormatting>
  <pageMargins left="0.7" right="0.7" top="0.75" bottom="0.75" header="0.3" footer="0.3"/>
  <pageSetup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Plantilla reporte PA SA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dalba</dc:creator>
  <cp:lastModifiedBy>dalba</cp:lastModifiedBy>
  <dcterms:created xsi:type="dcterms:W3CDTF">2022-07-11T21:13:43Z</dcterms:created>
  <dcterms:modified xsi:type="dcterms:W3CDTF">2022-07-11T21:21:56Z</dcterms:modified>
</cp:coreProperties>
</file>