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mc:AlternateContent xmlns:mc="http://schemas.openxmlformats.org/markup-compatibility/2006">
    <mc:Choice Requires="x15">
      <x15ac:absPath xmlns:x15ac="http://schemas.microsoft.com/office/spreadsheetml/2010/11/ac" url="C:\Users\liyub\Downloads\Actualizacion Micrositio Oct 2023\"/>
    </mc:Choice>
  </mc:AlternateContent>
  <xr:revisionPtr revIDLastSave="0" documentId="13_ncr:1_{215A31E6-F5AA-412C-9F84-7859B2F4A9D0}" xr6:coauthVersionLast="47" xr6:coauthVersionMax="47" xr10:uidLastSave="{00000000-0000-0000-0000-000000000000}"/>
  <workbookProtection workbookAlgorithmName="SHA-512" workbookHashValue="opu5YcrL88D9JG5pE0BKxE3vCbhrxSk1XQX29MaskubWhesHpUd6vF1KRMhnC33jXOU3+a2FfdjVy1hhVC/GDg==" workbookSaltValue="/PvooAcPLODqGzUCI05bEw==" workbookSpinCount="100000" lockStructure="1"/>
  <bookViews>
    <workbookView xWindow="-120" yWindow="-120" windowWidth="20730" windowHeight="11040" firstSheet="2" activeTab="3" xr2:uid="{00000000-000D-0000-FFFF-FFFF00000000}"/>
  </bookViews>
  <sheets>
    <sheet name="Faltantes" sheetId="8" state="hidden" r:id="rId1"/>
    <sheet name="Hoja1" sheetId="9" state="hidden" r:id="rId2"/>
    <sheet name="TOTAL INVERSIÓN" sheetId="10" r:id="rId3"/>
    <sheet name="INVERSIÓN POR MUNICIPIO" sheetId="1" r:id="rId4"/>
  </sheets>
  <definedNames>
    <definedName name="_xlnm._FilterDatabase" localSheetId="3" hidden="1">'INVERSIÓN POR MUNICIPIO'!$A$3:$U$1327</definedName>
    <definedName name="_xlcn.WorksheetConnection_INVERSIÓNPORMUNICIPIOA3R13271" hidden="1">'INVERSIÓN POR MUNICIPIO'!$A$3:$R$1327</definedName>
  </definedNames>
  <calcPr calcId="191029"/>
  <pivotCaches>
    <pivotCache cacheId="0" r:id="rId5"/>
    <pivotCache cacheId="1" r:id="rId6"/>
  </pivotCaches>
  <extLst>
    <ext xmlns:x15="http://schemas.microsoft.com/office/spreadsheetml/2010/11/main" uri="{FCE2AD5D-F65C-4FA6-A056-5C36A1767C68}">
      <x15:dataModel>
        <x15:modelTables>
          <x15:modelTable id="Rango" name="Rango" connection="WorksheetConnection_INVERSIÓN POR MUNICIPIO!$A$3:$R$1327"/>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gI3RQbqjK/O0ocaQ+rCvlEI+Rvxw=="/>
    </ext>
  </extLst>
</workbook>
</file>

<file path=xl/calcChain.xml><?xml version="1.0" encoding="utf-8"?>
<calcChain xmlns="http://schemas.openxmlformats.org/spreadsheetml/2006/main">
  <c r="P80" i="1" l="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Q34" i="1"/>
  <c r="P34" i="1"/>
  <c r="P33" i="1"/>
  <c r="P32" i="1"/>
  <c r="P31" i="1"/>
  <c r="P30" i="1"/>
  <c r="P29" i="1"/>
  <c r="P28" i="1"/>
  <c r="P27" i="1"/>
  <c r="P26" i="1"/>
  <c r="P25" i="1"/>
  <c r="P24" i="1"/>
  <c r="P23" i="1"/>
  <c r="M1114" i="1" l="1"/>
  <c r="N1114" i="1"/>
  <c r="N1115" i="1"/>
  <c r="M1115" i="1"/>
  <c r="M1113" i="1"/>
  <c r="Q1112" i="1"/>
  <c r="Q1113" i="1"/>
  <c r="Q1111" i="1"/>
  <c r="N1113" i="1"/>
  <c r="N1112" i="1"/>
  <c r="N1111" i="1"/>
  <c r="M1112" i="1"/>
  <c r="M1111" i="1"/>
  <c r="P4" i="1" l="1"/>
  <c r="Q4" i="1"/>
  <c r="M1106" i="1" l="1"/>
  <c r="M1107" i="1"/>
  <c r="M1108" i="1"/>
  <c r="M1109" i="1"/>
  <c r="M1110" i="1"/>
  <c r="M1105" i="1"/>
  <c r="N1106" i="1"/>
  <c r="N1107" i="1"/>
  <c r="N1108" i="1"/>
  <c r="N1109" i="1"/>
  <c r="N1110" i="1"/>
  <c r="N1105" i="1"/>
  <c r="P1106" i="1"/>
  <c r="P1107" i="1"/>
  <c r="P1108" i="1"/>
  <c r="P1109" i="1"/>
  <c r="P1110" i="1"/>
  <c r="P1105" i="1"/>
  <c r="Q1106" i="1"/>
  <c r="Q1107" i="1"/>
  <c r="Q1108" i="1"/>
  <c r="Q1109" i="1"/>
  <c r="Q1110" i="1"/>
  <c r="Q1105" i="1"/>
  <c r="Q738" i="1" l="1"/>
  <c r="N1098" i="1" l="1"/>
  <c r="N1099" i="1"/>
  <c r="N1097" i="1"/>
  <c r="P1089" i="1"/>
  <c r="P1090" i="1"/>
  <c r="P1091" i="1"/>
  <c r="P1092" i="1"/>
  <c r="P1093" i="1"/>
  <c r="P1094" i="1"/>
  <c r="P1095" i="1"/>
  <c r="P1096" i="1"/>
  <c r="P1088" i="1"/>
  <c r="N1088" i="1"/>
  <c r="N1089" i="1"/>
  <c r="N1090" i="1"/>
  <c r="N1091" i="1"/>
  <c r="N1092" i="1"/>
  <c r="N1093" i="1"/>
  <c r="N1094" i="1"/>
  <c r="N1095" i="1"/>
  <c r="N1096" i="1"/>
  <c r="N1086" i="1"/>
  <c r="P1075" i="1"/>
  <c r="P1076" i="1"/>
  <c r="P1077" i="1"/>
  <c r="P1078" i="1"/>
  <c r="P1079" i="1"/>
  <c r="P1080" i="1"/>
  <c r="P1081" i="1"/>
  <c r="P1082" i="1"/>
  <c r="P1083" i="1"/>
  <c r="P1084" i="1"/>
  <c r="P1085" i="1"/>
  <c r="P1074" i="1"/>
  <c r="N1075" i="1"/>
  <c r="N1076" i="1"/>
  <c r="N1077" i="1"/>
  <c r="N1078" i="1"/>
  <c r="N1079" i="1"/>
  <c r="N1080" i="1"/>
  <c r="N1081" i="1"/>
  <c r="N1082" i="1"/>
  <c r="N1083" i="1"/>
  <c r="N1084" i="1"/>
  <c r="N1085" i="1"/>
  <c r="N1074" i="1"/>
  <c r="Q1032" i="1"/>
  <c r="Q1063"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4" i="1"/>
  <c r="Q1065" i="1"/>
  <c r="Q1066" i="1"/>
  <c r="Q1067" i="1"/>
  <c r="Q1068" i="1"/>
  <c r="Q1069" i="1"/>
  <c r="Q1070" i="1"/>
  <c r="Q1071" i="1"/>
  <c r="Q1072" i="1"/>
  <c r="Q1073" i="1"/>
  <c r="Q992" i="1" l="1"/>
  <c r="P992" i="1" s="1"/>
  <c r="Q993" i="1"/>
  <c r="P993" i="1" s="1"/>
  <c r="Q994" i="1"/>
  <c r="P994" i="1" s="1"/>
  <c r="Q995" i="1"/>
  <c r="P995" i="1" s="1"/>
  <c r="Q996" i="1"/>
  <c r="M996" i="1" s="1"/>
  <c r="Q997" i="1"/>
  <c r="M997" i="1" s="1"/>
  <c r="Q998" i="1"/>
  <c r="N998" i="1" s="1"/>
  <c r="Q999" i="1"/>
  <c r="N999" i="1" s="1"/>
  <c r="Q1000" i="1"/>
  <c r="N1000" i="1" s="1"/>
  <c r="Q1001" i="1"/>
  <c r="P1001" i="1" s="1"/>
  <c r="M994" i="1" l="1"/>
  <c r="N996" i="1"/>
  <c r="P999" i="1"/>
  <c r="M995" i="1"/>
  <c r="N997" i="1"/>
  <c r="P1000" i="1"/>
  <c r="M1001" i="1"/>
  <c r="M993" i="1"/>
  <c r="N995" i="1"/>
  <c r="P998" i="1"/>
  <c r="M1000" i="1"/>
  <c r="M992" i="1"/>
  <c r="N994" i="1"/>
  <c r="P997" i="1"/>
  <c r="M999" i="1"/>
  <c r="N1001" i="1"/>
  <c r="N993" i="1"/>
  <c r="P996" i="1"/>
  <c r="M998" i="1"/>
  <c r="N992" i="1"/>
  <c r="N991" i="1" l="1"/>
  <c r="N969" i="1"/>
  <c r="N968" i="1"/>
  <c r="N970" i="1"/>
  <c r="N971" i="1"/>
  <c r="N972" i="1"/>
  <c r="N973" i="1"/>
  <c r="N974" i="1"/>
  <c r="N975" i="1"/>
  <c r="N976" i="1"/>
  <c r="N977" i="1"/>
  <c r="N978" i="1"/>
  <c r="N979" i="1"/>
  <c r="N980" i="1"/>
  <c r="N981" i="1"/>
  <c r="N982" i="1"/>
  <c r="N983" i="1"/>
  <c r="N984" i="1"/>
  <c r="N985" i="1"/>
  <c r="N986" i="1"/>
  <c r="N987" i="1"/>
  <c r="N988" i="1"/>
  <c r="N989" i="1"/>
  <c r="N990" i="1"/>
  <c r="P5" i="1"/>
  <c r="P6" i="1"/>
  <c r="P7" i="1"/>
  <c r="P8" i="1"/>
  <c r="P9" i="1"/>
  <c r="P10" i="1"/>
  <c r="P11" i="1"/>
  <c r="P12" i="1"/>
  <c r="P13" i="1"/>
  <c r="P14"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M948" i="1"/>
  <c r="M967" i="1"/>
  <c r="M966" i="1"/>
  <c r="M965" i="1"/>
  <c r="M964" i="1"/>
  <c r="M963" i="1"/>
  <c r="M962" i="1"/>
  <c r="M961" i="1"/>
  <c r="M960" i="1"/>
  <c r="M959" i="1"/>
  <c r="M958" i="1"/>
  <c r="M957" i="1"/>
  <c r="M956" i="1"/>
  <c r="M955" i="1"/>
  <c r="M954" i="1"/>
  <c r="M953" i="1"/>
  <c r="M952" i="1"/>
  <c r="M951" i="1"/>
  <c r="M950" i="1"/>
  <c r="M949" i="1"/>
  <c r="Q844" i="1"/>
  <c r="Q843" i="1"/>
  <c r="Q842" i="1"/>
  <c r="Q841" i="1"/>
  <c r="Q840" i="1"/>
  <c r="Q839" i="1"/>
  <c r="Q838" i="1"/>
  <c r="Q837" i="1"/>
  <c r="Q836" i="1"/>
  <c r="Q835" i="1"/>
  <c r="Q834" i="1"/>
  <c r="Q833" i="1"/>
  <c r="Q832" i="1"/>
  <c r="Q831" i="1"/>
  <c r="Q830" i="1"/>
  <c r="Q829" i="1"/>
  <c r="Q828" i="1"/>
  <c r="Q827" i="1"/>
  <c r="Q826" i="1"/>
  <c r="Q825" i="1"/>
  <c r="Q824" i="1"/>
  <c r="Q823" i="1"/>
  <c r="Q822" i="1"/>
  <c r="Q821" i="1"/>
  <c r="Q820" i="1"/>
  <c r="Q819" i="1"/>
  <c r="Q818" i="1"/>
  <c r="Q817" i="1"/>
  <c r="Q816" i="1"/>
  <c r="Q815" i="1"/>
  <c r="Q814" i="1"/>
  <c r="Q813" i="1"/>
  <c r="Q812" i="1"/>
  <c r="Q811" i="1"/>
  <c r="Q810" i="1"/>
  <c r="Q809" i="1"/>
  <c r="Q808" i="1"/>
  <c r="Q807" i="1"/>
  <c r="Q806" i="1"/>
  <c r="Q805" i="1"/>
  <c r="Q804" i="1"/>
  <c r="Q803" i="1"/>
  <c r="Q802" i="1"/>
  <c r="Q801" i="1"/>
  <c r="Q799" i="1"/>
  <c r="Q798" i="1"/>
  <c r="Q797" i="1"/>
  <c r="Q796" i="1"/>
  <c r="Q795" i="1"/>
  <c r="Q794" i="1"/>
  <c r="Q793" i="1"/>
  <c r="Q792" i="1"/>
  <c r="Q791" i="1"/>
  <c r="Q790" i="1"/>
  <c r="Q789" i="1"/>
  <c r="Q788" i="1"/>
  <c r="Q787" i="1"/>
  <c r="Q786" i="1"/>
  <c r="Q785" i="1"/>
  <c r="Q784" i="1"/>
  <c r="Q783" i="1"/>
  <c r="Q782" i="1"/>
  <c r="Q781" i="1"/>
  <c r="Q780" i="1"/>
  <c r="Q779" i="1"/>
  <c r="Q778" i="1"/>
  <c r="Q777" i="1"/>
  <c r="Q776" i="1"/>
  <c r="Q775" i="1"/>
  <c r="Q774" i="1"/>
  <c r="Q773"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747" i="1"/>
  <c r="Q746" i="1"/>
  <c r="Q745" i="1"/>
  <c r="Q744" i="1"/>
  <c r="Q743" i="1"/>
  <c r="Q742" i="1"/>
  <c r="Q741" i="1"/>
  <c r="Q740" i="1"/>
  <c r="Q739" i="1"/>
  <c r="D739" i="1"/>
  <c r="D740" i="1" s="1"/>
  <c r="D741" i="1" s="1"/>
  <c r="D742" i="1" s="1"/>
  <c r="D743" i="1" s="1"/>
  <c r="D744" i="1" s="1"/>
  <c r="D745" i="1" s="1"/>
  <c r="D746" i="1" s="1"/>
  <c r="D747" i="1" s="1"/>
  <c r="D748" i="1" s="1"/>
  <c r="D749" i="1" s="1"/>
  <c r="D750" i="1" s="1"/>
  <c r="D751" i="1" s="1"/>
  <c r="D752" i="1" s="1"/>
  <c r="D753" i="1" s="1"/>
  <c r="D754" i="1" s="1"/>
  <c r="D755" i="1" s="1"/>
  <c r="D756" i="1" s="1"/>
  <c r="D757" i="1" s="1"/>
  <c r="D758" i="1" s="1"/>
  <c r="D759" i="1" s="1"/>
  <c r="D760" i="1" s="1"/>
  <c r="D761" i="1" s="1"/>
  <c r="D762" i="1" s="1"/>
  <c r="D763" i="1" s="1"/>
  <c r="D764" i="1" s="1"/>
  <c r="D765" i="1" s="1"/>
  <c r="D766" i="1" s="1"/>
  <c r="D767" i="1" s="1"/>
  <c r="D768" i="1" s="1"/>
  <c r="D769" i="1" s="1"/>
  <c r="D770" i="1" s="1"/>
  <c r="D771" i="1" s="1"/>
  <c r="D772" i="1" s="1"/>
  <c r="D773" i="1" s="1"/>
  <c r="D774" i="1" s="1"/>
  <c r="D775" i="1" s="1"/>
  <c r="D776" i="1" s="1"/>
  <c r="D777" i="1" s="1"/>
  <c r="D778" i="1" s="1"/>
  <c r="D779" i="1" s="1"/>
  <c r="D780" i="1" s="1"/>
  <c r="D781" i="1" s="1"/>
  <c r="D782" i="1" s="1"/>
  <c r="D783" i="1" s="1"/>
  <c r="D784" i="1" s="1"/>
  <c r="D785" i="1" s="1"/>
  <c r="D786" i="1" s="1"/>
  <c r="D787" i="1" s="1"/>
  <c r="D788" i="1" s="1"/>
  <c r="D789" i="1" s="1"/>
  <c r="D790" i="1" s="1"/>
  <c r="D791" i="1" s="1"/>
  <c r="D792" i="1" s="1"/>
  <c r="D793" i="1" s="1"/>
  <c r="D794" i="1" s="1"/>
  <c r="D795" i="1" s="1"/>
  <c r="D796" i="1" s="1"/>
  <c r="D797" i="1" s="1"/>
  <c r="D798" i="1" s="1"/>
  <c r="D799" i="1" s="1"/>
  <c r="D800" i="1" s="1"/>
  <c r="D801" i="1" s="1"/>
  <c r="D802" i="1" s="1"/>
  <c r="D803" i="1" s="1"/>
  <c r="D804" i="1" s="1"/>
  <c r="D805" i="1" s="1"/>
  <c r="D806" i="1" s="1"/>
  <c r="D807" i="1" s="1"/>
  <c r="D808" i="1" s="1"/>
  <c r="D809" i="1" s="1"/>
  <c r="D810" i="1" s="1"/>
  <c r="D811" i="1" s="1"/>
  <c r="D812" i="1" s="1"/>
  <c r="D813" i="1" s="1"/>
  <c r="D814" i="1" s="1"/>
  <c r="D815" i="1" s="1"/>
  <c r="D816" i="1" s="1"/>
  <c r="D817" i="1" s="1"/>
  <c r="D818" i="1" s="1"/>
  <c r="D819" i="1" s="1"/>
  <c r="D820" i="1" s="1"/>
  <c r="D821" i="1" s="1"/>
  <c r="D822" i="1" s="1"/>
  <c r="D823" i="1" s="1"/>
  <c r="D824" i="1" s="1"/>
  <c r="D825" i="1" s="1"/>
  <c r="D826" i="1" s="1"/>
  <c r="D827" i="1" s="1"/>
  <c r="D828" i="1" s="1"/>
  <c r="D829" i="1" s="1"/>
  <c r="D830" i="1" s="1"/>
  <c r="D831" i="1" s="1"/>
  <c r="D832" i="1" s="1"/>
  <c r="D833" i="1" s="1"/>
  <c r="D834" i="1" s="1"/>
  <c r="D835" i="1" s="1"/>
  <c r="D836" i="1" s="1"/>
  <c r="D837" i="1" s="1"/>
  <c r="D838" i="1" s="1"/>
  <c r="D839" i="1" s="1"/>
  <c r="D840" i="1" s="1"/>
  <c r="D841" i="1" s="1"/>
  <c r="D842" i="1" s="1"/>
  <c r="D843" i="1" s="1"/>
  <c r="D844" i="1" s="1"/>
  <c r="Q733" i="1"/>
  <c r="Q728" i="1"/>
  <c r="Q727" i="1"/>
  <c r="Q724" i="1"/>
  <c r="Q722" i="1"/>
  <c r="Q720" i="1"/>
  <c r="Q719" i="1"/>
  <c r="Q718" i="1"/>
  <c r="Q717" i="1"/>
  <c r="Q715" i="1"/>
  <c r="Q714" i="1"/>
  <c r="M681" i="1"/>
  <c r="Q681" i="1" s="1"/>
  <c r="M680" i="1"/>
  <c r="Q680" i="1" s="1"/>
  <c r="M679" i="1"/>
  <c r="Q679" i="1" s="1"/>
  <c r="M678" i="1"/>
  <c r="Q678" i="1" s="1"/>
  <c r="M677" i="1"/>
  <c r="Q677" i="1" s="1"/>
  <c r="M676" i="1"/>
  <c r="Q676" i="1" s="1"/>
  <c r="M675" i="1"/>
  <c r="Q675" i="1" s="1"/>
  <c r="M674" i="1"/>
  <c r="Q674" i="1" s="1"/>
  <c r="M673" i="1"/>
  <c r="Q673" i="1" s="1"/>
  <c r="M672" i="1"/>
  <c r="Q672" i="1" s="1"/>
  <c r="M671" i="1"/>
  <c r="Q671" i="1" s="1"/>
  <c r="M670" i="1"/>
  <c r="Q670" i="1" s="1"/>
  <c r="M669" i="1"/>
  <c r="Q669" i="1" s="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502" i="1"/>
  <c r="Q502" i="1" s="1"/>
  <c r="M501" i="1"/>
  <c r="Q501" i="1" s="1"/>
  <c r="M500" i="1"/>
  <c r="Q500" i="1" s="1"/>
  <c r="M499" i="1"/>
  <c r="Q499" i="1" s="1"/>
  <c r="M498" i="1"/>
  <c r="Q498" i="1" s="1"/>
  <c r="M497" i="1"/>
  <c r="Q497" i="1" s="1"/>
  <c r="M496" i="1"/>
  <c r="M495"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4" i="1"/>
  <c r="Q83" i="1"/>
  <c r="Q82" i="1"/>
  <c r="Q81" i="1"/>
  <c r="N22" i="1"/>
  <c r="M22" i="1"/>
  <c r="Q85" i="1" s="1"/>
  <c r="N21" i="1"/>
  <c r="M21" i="1"/>
  <c r="Q21" i="1" s="1"/>
  <c r="N20" i="1"/>
  <c r="M20" i="1"/>
  <c r="Q20" i="1" s="1"/>
  <c r="N19" i="1"/>
  <c r="M19" i="1"/>
  <c r="Q19" i="1" s="1"/>
  <c r="N18" i="1"/>
  <c r="M18" i="1"/>
  <c r="Q18" i="1" s="1"/>
  <c r="N17" i="1"/>
  <c r="M17" i="1"/>
  <c r="Q17" i="1" s="1"/>
  <c r="N16" i="1"/>
  <c r="M16" i="1"/>
  <c r="Q16" i="1" s="1"/>
  <c r="N15" i="1"/>
  <c r="M15" i="1"/>
  <c r="Q15" i="1" s="1"/>
  <c r="Q14" i="1"/>
  <c r="Q13" i="1"/>
  <c r="Q12" i="1"/>
  <c r="Q11" i="1"/>
  <c r="Q10" i="1"/>
  <c r="Q9" i="1"/>
  <c r="Q8" i="1"/>
  <c r="Q7" i="1"/>
  <c r="Q6" i="1"/>
  <c r="Q5" i="1"/>
  <c r="P17" i="1" l="1"/>
  <c r="P16" i="1"/>
  <c r="P15" i="1"/>
  <c r="P22" i="1"/>
  <c r="P21" i="1"/>
  <c r="P20" i="1"/>
  <c r="P19" i="1"/>
  <c r="P18" i="1"/>
  <c r="Q22" i="1"/>
  <c r="M217" i="1"/>
  <c r="M209" i="1"/>
  <c r="M195" i="1"/>
  <c r="M226" i="1"/>
  <c r="M198" i="1"/>
  <c r="M205" i="1"/>
  <c r="M183" i="1"/>
  <c r="M223" i="1"/>
  <c r="M190" i="1"/>
  <c r="M186" i="1"/>
  <c r="M219" i="1"/>
  <c r="M215" i="1"/>
  <c r="M194" i="1"/>
  <c r="M191" i="1"/>
  <c r="M182" i="1"/>
  <c r="M189" i="1"/>
  <c r="M230" i="1"/>
  <c r="M171" i="1"/>
  <c r="M224" i="1"/>
  <c r="M196" i="1"/>
  <c r="M221" i="1"/>
  <c r="M227" i="1"/>
  <c r="M212" i="1"/>
  <c r="M206" i="1"/>
  <c r="M213" i="1"/>
  <c r="M175" i="1"/>
  <c r="M197" i="1"/>
  <c r="M169" i="1"/>
  <c r="M173" i="1"/>
  <c r="M220" i="1"/>
  <c r="M193" i="1"/>
  <c r="M208" i="1"/>
  <c r="M211" i="1"/>
  <c r="M174" i="1"/>
  <c r="M222" i="1"/>
  <c r="M170" i="1"/>
  <c r="M172" i="1"/>
  <c r="M199" i="1"/>
  <c r="M178" i="1"/>
  <c r="M184" i="1"/>
  <c r="M214" i="1"/>
  <c r="M207" i="1"/>
  <c r="M218" i="1"/>
  <c r="M204" i="1"/>
  <c r="M181" i="1"/>
  <c r="M192" i="1"/>
  <c r="M187" i="1"/>
  <c r="M188" i="1"/>
  <c r="M225" i="1"/>
  <c r="M179" i="1"/>
  <c r="M185" i="1"/>
  <c r="M229" i="1"/>
  <c r="M202" i="1"/>
  <c r="M203" i="1"/>
  <c r="M176" i="1"/>
  <c r="M228" i="1"/>
  <c r="M177" i="1"/>
  <c r="M210" i="1"/>
  <c r="M216" i="1"/>
  <c r="M201" i="1"/>
  <c r="M200" i="1"/>
  <c r="M1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3" authorId="0" shapeId="0" xr:uid="{00000000-0006-0000-0200-000001000000}">
      <text>
        <r>
          <rPr>
            <sz val="12"/>
            <color theme="1"/>
            <rFont val="Calibri"/>
            <family val="2"/>
            <scheme val="minor"/>
          </rPr>
          <t>======
ID#AAAAXXzwZOY
Administrador    (2022-03-31 02:55:56)
EN FORMULACION
APROBADO
CONTRATADO
EN EJECUCIÓN
EN TERMINACIÓN</t>
        </r>
      </text>
    </comment>
    <comment ref="L3" authorId="0" shapeId="0" xr:uid="{00000000-0006-0000-0200-000002000000}">
      <text>
        <r>
          <rPr>
            <sz val="12"/>
            <color theme="1"/>
            <rFont val="Calibri"/>
            <family val="2"/>
            <scheme val="minor"/>
          </rPr>
          <t>======
ID#AAAAXXzwZOI
Administrador    (2022-03-31 02:55:56)
Si nuestro Gobernador fuese a este municipio, respecto al proyecto referenciado que pudiese hacer?</t>
        </r>
      </text>
    </comment>
    <comment ref="R3" authorId="0" shapeId="0" xr:uid="{00000000-0006-0000-0200-000003000000}">
      <text>
        <r>
          <rPr>
            <sz val="12"/>
            <color theme="1"/>
            <rFont val="Calibri"/>
            <family val="2"/>
            <scheme val="minor"/>
          </rPr>
          <t>======
ID#AAAAXXzwZOg
Administrador    (2022-03-31 02:55:56)
Indicar en que consiste la inversión a realizar, su estado y que gobierno la impulsó / Gestionó</t>
        </r>
      </text>
    </comment>
    <comment ref="G669" authorId="0" shapeId="0" xr:uid="{00000000-0006-0000-0200-000004000000}">
      <text>
        <r>
          <rPr>
            <sz val="12"/>
            <color theme="1"/>
            <rFont val="Calibri"/>
            <family val="2"/>
            <scheme val="minor"/>
          </rPr>
          <t>======
ID#AAAAXXzwZOE
USUARIO    (2022-03-31 02:55:56)
No hay reporte 09/02/2022</t>
        </r>
      </text>
    </comment>
    <comment ref="H669" authorId="0" shapeId="0" xr:uid="{00000000-0006-0000-0200-000005000000}">
      <text>
        <r>
          <rPr>
            <sz val="12"/>
            <color theme="1"/>
            <rFont val="Calibri"/>
            <family val="2"/>
            <scheme val="minor"/>
          </rPr>
          <t>======
ID#AAAAXXzwZOc
USUARIO    (2022-03-31 02:55:56)
No hay reporte 09/02/2022</t>
        </r>
      </text>
    </comment>
  </commentList>
  <extLst>
    <ext xmlns:r="http://schemas.openxmlformats.org/officeDocument/2006/relationships" uri="GoogleSheetsCustomDataVersion1">
      <go:sheetsCustomData xmlns:go="http://customooxmlschemas.google.com/" r:id="rId1" roundtripDataSignature="AMtx7mgTqLkfg84+xn1h/SEfYdVOXy4qVQ=="/>
    </ext>
  </extL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B9E5453-E4C8-4E48-962E-C815793215DC}" keepAlive="1" name="ThisWorkbookDataModel" description="Modelo de datos"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7F494020-228C-4CF0-90E3-D10C4738DC5C}" name="WorksheetConnection_INVERSIÓN POR MUNICIPIO!$A$3:$R$1327" type="102" refreshedVersion="8" minRefreshableVersion="5">
    <extLst>
      <ext xmlns:x15="http://schemas.microsoft.com/office/spreadsheetml/2010/11/main" uri="{DE250136-89BD-433C-8126-D09CA5730AF9}">
        <x15:connection id="Rango" autoDelete="1">
          <x15:rangePr sourceName="_xlcn.WorksheetConnection_INVERSIÓNPORMUNICIPIOA3R13271"/>
        </x15:connection>
      </ext>
    </extLst>
  </connection>
</connections>
</file>

<file path=xl/sharedStrings.xml><?xml version="1.0" encoding="utf-8"?>
<sst xmlns="http://schemas.openxmlformats.org/spreadsheetml/2006/main" count="10386" uniqueCount="999">
  <si>
    <t>BPIN</t>
  </si>
  <si>
    <t>EJECUTOR</t>
  </si>
  <si>
    <t>NOMBRE PROYECTO</t>
  </si>
  <si>
    <t>VALOR  TOTAL DEL PROYECTO</t>
  </si>
  <si>
    <t>VALOR SGR</t>
  </si>
  <si>
    <t>% AVANCE FISICO</t>
  </si>
  <si>
    <t>% AVANCE FINANCIERO</t>
  </si>
  <si>
    <t>PROVINCIA</t>
  </si>
  <si>
    <t>MUNICIPIO</t>
  </si>
  <si>
    <t>ESTADO</t>
  </si>
  <si>
    <t>CONCEPTO (inauguracion, visita de obra, anuncio, firma de convenio)</t>
  </si>
  <si>
    <t>APORTE GOBERNACION (ADMINISTRACIÓN ANTERIOR O 2020/2021)</t>
  </si>
  <si>
    <t>APORTE MUNICIPIO</t>
  </si>
  <si>
    <t>OTROS APORTES (OTRAS ENTIDADES)</t>
  </si>
  <si>
    <t>POBLACIÓN BENEFICIADA</t>
  </si>
  <si>
    <t>DESCRIPCIÓN DE LA INVERSION (EXPLICAR SI HAY APORTE DE LA ADMINISTRACIÓN PASADA)</t>
  </si>
  <si>
    <t>SECRETARÍA DE HÁBITAT Y VIVIENDA</t>
  </si>
  <si>
    <t>CONSTRUCCIÓN DE VIVIENDAS NUEVAS RURALES EN EL DEPARTAMENTO DE CUNDINAMARCA</t>
  </si>
  <si>
    <t>GUALIVÁ</t>
  </si>
  <si>
    <t>ALBÁN</t>
  </si>
  <si>
    <t>VISITA DE OBRA</t>
  </si>
  <si>
    <t xml:space="preserve"> CONSTRUCCIÓN DE 8 VIVIENDAS NUEVAS RURALES EN EL DEPARTAMENTO DE CUNDINAMARCA</t>
  </si>
  <si>
    <t>SOACHA</t>
  </si>
  <si>
    <t xml:space="preserve">EL PEÑÓN </t>
  </si>
  <si>
    <t xml:space="preserve"> CONSTRUCCIÓN DE 4 VIVIENDAS NUEVAS RURALES EN EL DEPARTAMENTO DE CUNDINAMARCA</t>
  </si>
  <si>
    <t>LA PALMA</t>
  </si>
  <si>
    <t xml:space="preserve"> CONSTRUCCIÓN DE 9 VIVIENDAS NUEVAS RURALES EN EL DEPARTAMENTO DE CUNDINAMARCA</t>
  </si>
  <si>
    <t>PACHO</t>
  </si>
  <si>
    <t xml:space="preserve">RIONEGRO </t>
  </si>
  <si>
    <t>PAIME</t>
  </si>
  <si>
    <t>SAN CAYETANO</t>
  </si>
  <si>
    <t xml:space="preserve"> CONSTRUCCIÓN DE 5 VIVIENDAS NUEVAS RURALES EN EL DEPARTAMENTO DE CUNDINAMARCA</t>
  </si>
  <si>
    <t>TOPAIPÍ</t>
  </si>
  <si>
    <t>VERGARA</t>
  </si>
  <si>
    <t xml:space="preserve"> CONSTRUCCIÓN DE 16 VIVIENDAS NUEVAS RURALES EN EL DEPARTAMENTO DE CUNDINAMARCA</t>
  </si>
  <si>
    <t>RIONEGRO</t>
  </si>
  <si>
    <t>VILLAGÓMEZ</t>
  </si>
  <si>
    <t xml:space="preserve"> CONSTRUCCIÓN DE 3 VIVIENDAS NUEVAS RURALES EN EL DEPARTAMENTO DE CUNDINAMARCA</t>
  </si>
  <si>
    <t>YACOPÍ</t>
  </si>
  <si>
    <t xml:space="preserve"> CONSTRUCCIÓN DE 11 VIVIENDAS NUEVAS RURALES EN EL DEPARTAMENTO DE CUNDINAMARCA</t>
  </si>
  <si>
    <t>SABANA CENTRO</t>
  </si>
  <si>
    <t>ZIPAQUIRA</t>
  </si>
  <si>
    <t xml:space="preserve"> CONSTRUCCIÓN DE 35 VIVIENDAS NUEVAS RURALES EN EL DEPARTAMENTO DE CUNDINAMARCA</t>
  </si>
  <si>
    <t>MEJORAMIENTO DE VIVIENDAS RURALES DE LA PROVINCIA DE UBATÉ - CUNDINAMARCA</t>
  </si>
  <si>
    <t>UBATÉ</t>
  </si>
  <si>
    <t>CARMEN DE CARUPA</t>
  </si>
  <si>
    <t>CONSTRUCCIÓN DE 15 HABITACIONES</t>
  </si>
  <si>
    <t>CUCUNUBÁ</t>
  </si>
  <si>
    <t>CONSTRUCCIÓN DE 29 HABITACIONES Y 11 COCINAS</t>
  </si>
  <si>
    <t>FUQUENE</t>
  </si>
  <si>
    <t>CONSTRUCCIÓN DE 9 HABITACIONES,8 COCINAS Y 16 PISOS</t>
  </si>
  <si>
    <t>GUACHETÁ</t>
  </si>
  <si>
    <t>CONSTRUCCIÓN DE 60 HABITACIONES Y 22 COCINAS</t>
  </si>
  <si>
    <t>LENGUAZAQUE</t>
  </si>
  <si>
    <t>CONSTRUCCIÓN DE 14 HABITACIONES Y 6 COCINAS</t>
  </si>
  <si>
    <t>SUSA</t>
  </si>
  <si>
    <t>CONSTRUCCIÓN DE 20 HABITACIONES</t>
  </si>
  <si>
    <t>SUTATAUSA</t>
  </si>
  <si>
    <t>CONSTRUCCIÓN DE 30 HABITACIONES, 12 COCINAS Y 14 PISOS</t>
  </si>
  <si>
    <t>CONSTRUCCIÓN DE 13 HABITACIONES, 6 COCINAS Y 6 PISOS</t>
  </si>
  <si>
    <t xml:space="preserve"> MEJORAMIENTO DE VIVIENDA RURAL EN LOS MUNICIPIOS DE CUCUNUBÁ, JERUSALEN, QUEBRADANEGRA Y VIOTÁ - DEPARTAMENTO DE CUNDINAMARCA</t>
  </si>
  <si>
    <t>ALTO MAGDALENA</t>
  </si>
  <si>
    <t>JERUSALÉN</t>
  </si>
  <si>
    <t>CONSTRUCCIÓN DE 52 HABITACIONES</t>
  </si>
  <si>
    <t>QUEBRADANEGRA</t>
  </si>
  <si>
    <t>CONSTRUCCIÓN DE 60 HABITACIONES Y COCINAS Y 9 PISOS</t>
  </si>
  <si>
    <t xml:space="preserve">CONSTRUCCIÓN DE 9 HABITACIONES Y  7 COCINAS </t>
  </si>
  <si>
    <t>TEQUENDAMA</t>
  </si>
  <si>
    <t>VIOTÁ</t>
  </si>
  <si>
    <t>CONSTRUCCIÓN DE 103 HABITACIONES,32 COCINAS Y 89 COCINAS Y HABITACIONES</t>
  </si>
  <si>
    <t>IDECUT</t>
  </si>
  <si>
    <t>FORTALECIMIENTO A LAS ESCUELAS MUNICIPALES DE MÚSICA, DANZA, TEATRO Y ARTES PLÁSTICAS Y VISUALES EN EL DEPARTAMENTO DE CUNDINAMARCA</t>
  </si>
  <si>
    <t>APULO</t>
  </si>
  <si>
    <t>DOTACIÓN DE 10 INSTRUMENTOS MUSICALES</t>
  </si>
  <si>
    <t>SUMAPAZ</t>
  </si>
  <si>
    <t>ARBELÁEZ</t>
  </si>
  <si>
    <t>DOTACIÓN DE 20 INSTRUMENTOS MUSICALES</t>
  </si>
  <si>
    <t>ALMEIDAS</t>
  </si>
  <si>
    <t>CHOCONTÁ</t>
  </si>
  <si>
    <t>DOTACIÓN DE 30 INSTRUMENTOS MUSICALES</t>
  </si>
  <si>
    <t>ORIENTE</t>
  </si>
  <si>
    <t>CHOACHI</t>
  </si>
  <si>
    <t>DOTACIÓN DE 32 INSTRUMENTOS MUSICALES</t>
  </si>
  <si>
    <t>FOMEQUE</t>
  </si>
  <si>
    <t>DOTACIÓN DE 9 INSTRUMENTOS MUSICALES</t>
  </si>
  <si>
    <t>FOSCA</t>
  </si>
  <si>
    <t>GACHANCIPÁ</t>
  </si>
  <si>
    <t>DOTACIÓN DE 7 INSTRUMENTOS MUSICALES</t>
  </si>
  <si>
    <t>GUAVIO</t>
  </si>
  <si>
    <t>GACHETA</t>
  </si>
  <si>
    <t>DOTACIÓN DE 17 INSTRUMENTOS MUSICALES</t>
  </si>
  <si>
    <t>GRANADA</t>
  </si>
  <si>
    <t>DOTACIÓN DE 39 INSTRUMENTOS MUSICALES</t>
  </si>
  <si>
    <t>GUASCA</t>
  </si>
  <si>
    <t>DOTACIÓN DE 14 INSTRUMENTOS MUSICALES</t>
  </si>
  <si>
    <t>GUATAVITA</t>
  </si>
  <si>
    <t>DOTACIÓN DE 1 INSTRUMENTOS MUSICALES</t>
  </si>
  <si>
    <t>GUTIÉRREZ</t>
  </si>
  <si>
    <t>DOTACIÓN DE 38 INSTRUMENTOS MUSICALES</t>
  </si>
  <si>
    <t>DOTACIÓN DE 11 INSTRUMENTOS MUSICALES</t>
  </si>
  <si>
    <t>LA CALERA</t>
  </si>
  <si>
    <t>LA MESA</t>
  </si>
  <si>
    <t>DOTACIÓN DE 8 INSTRUMENTOS MUSICALES</t>
  </si>
  <si>
    <t xml:space="preserve">LA VEGA </t>
  </si>
  <si>
    <t>DOTACIÓN DE 138 INSTRUMENTOS MUSICALES</t>
  </si>
  <si>
    <t>MEDINA</t>
  </si>
  <si>
    <t>DOTACIÓN DE 48 INSTRUMENTOS MUSICALES</t>
  </si>
  <si>
    <t>NARIÑO</t>
  </si>
  <si>
    <t>NIMAIMA</t>
  </si>
  <si>
    <t>DOTACIÓN DE 6 INSTRUMENTOS MUSICALES</t>
  </si>
  <si>
    <t>PARATEBUENO</t>
  </si>
  <si>
    <t>DOTACIÓN DE 49 INSTRUMENTOS MUSICALES</t>
  </si>
  <si>
    <t>BAJO MAGDALENA</t>
  </si>
  <si>
    <t>PUERTO SALGAR</t>
  </si>
  <si>
    <t>DOTACIÓN DE 12 INSTRUMENTOS MUSICALES</t>
  </si>
  <si>
    <t>QUIPILE</t>
  </si>
  <si>
    <t>DOTACIÓN DE 3 INSTRUMENTOS MUSICALES</t>
  </si>
  <si>
    <t>SAN ANTONIO DE TEQUENDAMA</t>
  </si>
  <si>
    <t>SAN FRANCISCO</t>
  </si>
  <si>
    <t>DOTACIÓN DE 18 INSTRUMENTOS MUSICALES</t>
  </si>
  <si>
    <t>SESQUILÉ</t>
  </si>
  <si>
    <t>SIBATÉ</t>
  </si>
  <si>
    <t>DOTACIÓN DE 2 INSTRUMENTOS MUSICALES</t>
  </si>
  <si>
    <t>SILVANIA</t>
  </si>
  <si>
    <t>SIMIJACA</t>
  </si>
  <si>
    <t>DOTACIÓN DE 5 INSTRUMENTOS MUSICALES</t>
  </si>
  <si>
    <t>SABANA OCCIDENTE</t>
  </si>
  <si>
    <t xml:space="preserve">SUBACHOQUE </t>
  </si>
  <si>
    <t>SUESCA</t>
  </si>
  <si>
    <t>DOTACIÓN DE 56 INSTRUMENTOS MUSICALES</t>
  </si>
  <si>
    <t>SUPATÁ</t>
  </si>
  <si>
    <t>TIBIRITA</t>
  </si>
  <si>
    <t>TOCAIMA</t>
  </si>
  <si>
    <t>DOTACIÓN DE 23 INSTRUMENTOS MUSICALES</t>
  </si>
  <si>
    <t>UNE</t>
  </si>
  <si>
    <t>DOTACIÓN DE 61 INSTRUMENTOS MUSICALES</t>
  </si>
  <si>
    <t xml:space="preserve">VENECIA </t>
  </si>
  <si>
    <t>DOTACIÓN DE 42 INSTRUMENTOS MUSICALES</t>
  </si>
  <si>
    <t>VILLAPINZÓN</t>
  </si>
  <si>
    <t>DOTACIÓN DE 19 INSTRUMENTOS MUSICALES</t>
  </si>
  <si>
    <t>ZIPACÓN</t>
  </si>
  <si>
    <t>DOTACIÓN DE 81 INSTRUMENTOS MUSICALES</t>
  </si>
  <si>
    <t>AGUA DE DIOS</t>
  </si>
  <si>
    <t>DOTACIÓN DE 193 ELEMENTOS DE TEATRO</t>
  </si>
  <si>
    <t>FUNZA</t>
  </si>
  <si>
    <t>MACHETA</t>
  </si>
  <si>
    <t>SASAIMA</t>
  </si>
  <si>
    <t>TAUSA</t>
  </si>
  <si>
    <t>TENA</t>
  </si>
  <si>
    <t>VILLETA</t>
  </si>
  <si>
    <t>CHIPAQUE</t>
  </si>
  <si>
    <t>DOTACIÓN DE 15 ELEMENTOS DE ARTES PLASTICAS</t>
  </si>
  <si>
    <t>FACATATIVÁ</t>
  </si>
  <si>
    <t>NEMOCÓN</t>
  </si>
  <si>
    <t>RICAURTE</t>
  </si>
  <si>
    <t xml:space="preserve">TABIO </t>
  </si>
  <si>
    <t xml:space="preserve">TENJO </t>
  </si>
  <si>
    <t xml:space="preserve">ZIPAQUIRA </t>
  </si>
  <si>
    <t>ANOLAIMA</t>
  </si>
  <si>
    <t>DOTACIÓN DE 22 VESTUARIOS PARA DANZAS</t>
  </si>
  <si>
    <t>MAGDALENA CENTRO</t>
  </si>
  <si>
    <t>BELTRÁN</t>
  </si>
  <si>
    <t>BITUIMA</t>
  </si>
  <si>
    <t>BOJACÁ</t>
  </si>
  <si>
    <t>CACHIPAY</t>
  </si>
  <si>
    <t>CAPARRAPÍ</t>
  </si>
  <si>
    <t>CÁQUEZA</t>
  </si>
  <si>
    <t>COGUA</t>
  </si>
  <si>
    <t>COTA</t>
  </si>
  <si>
    <t>EL COLEGIO</t>
  </si>
  <si>
    <t xml:space="preserve">EL ROSAL </t>
  </si>
  <si>
    <t>FUSAGASUGÁ</t>
  </si>
  <si>
    <t>GACHALÁ</t>
  </si>
  <si>
    <t>GAMA</t>
  </si>
  <si>
    <t>GUATAQUI</t>
  </si>
  <si>
    <t>PASCA</t>
  </si>
  <si>
    <t>SAN JUAN DE RÍO SECO</t>
  </si>
  <si>
    <t>BALÁ</t>
  </si>
  <si>
    <t>UBAQUE</t>
  </si>
  <si>
    <t xml:space="preserve"> YACOPÍ</t>
  </si>
  <si>
    <t>SECRETARÍA DE MINAS, ENERGÍA Y GAS</t>
  </si>
  <si>
    <t>AMPLIACIÓN DE LA COBERTURA DEL SERVICIO DE GAS COMBUSTIBLE DOMICILIARIO A TRAVÉS DE LA FINANCIACIÓN DE LA CONEXIÓN Y LA RED INTERNA PARA USUARIOS DE BARRIOS PERIFÉRICOS, VEREDAS Y CENTROS POBLADOS DEL DEPARTAMENTO DE CUNDINAMARCA</t>
  </si>
  <si>
    <t>SUBSIDIOS PARA CONEXIÓN E INSTALACIÓN DE RED INTERNA DE GAS DOMICILIARIO, 66,58 % DE EJECUCIÓN, PROYECTO APROBADO  EN LA ADMINISTRACION ANTERIOR Y CONTRATADO EN LA ADMINISTRACIÓN ACTUAL</t>
  </si>
  <si>
    <t xml:space="preserve">TEQUENDAMA </t>
  </si>
  <si>
    <t>CHAGUANÍ</t>
  </si>
  <si>
    <t>GIRARDOT</t>
  </si>
  <si>
    <t xml:space="preserve">BAJO MAGDALENA </t>
  </si>
  <si>
    <t>GUADUAS</t>
  </si>
  <si>
    <t>GUAYABAL DE SÍQUIMA</t>
  </si>
  <si>
    <t>LA VEGA</t>
  </si>
  <si>
    <t>NILO</t>
  </si>
  <si>
    <t>NOCAIMA</t>
  </si>
  <si>
    <t>PANDI</t>
  </si>
  <si>
    <t>PULÍ</t>
  </si>
  <si>
    <t>SAN BERNARDO</t>
  </si>
  <si>
    <t>TIBACUY</t>
  </si>
  <si>
    <t>ÚTICA</t>
  </si>
  <si>
    <t>VIANÍ</t>
  </si>
  <si>
    <t>MADRID</t>
  </si>
  <si>
    <t>TENJO</t>
  </si>
  <si>
    <t>SUBACHOQUE</t>
  </si>
  <si>
    <t>CAQUEZA</t>
  </si>
  <si>
    <t>MANTA</t>
  </si>
  <si>
    <t>GACHETÁ</t>
  </si>
  <si>
    <t>JUNÍN</t>
  </si>
  <si>
    <t>UBALÁ</t>
  </si>
  <si>
    <t>MUNICIPIO DE ZIPAQUIRÁ</t>
  </si>
  <si>
    <t>MEJORAMIENTO DE LA VÍA QUE COMUNICA A LOS MUNICIPIOS DE ZIPAQUIRA Y TOCANCIPÁ, TRAMO BARANDILLAS - LA FUENTE, DEPARTAMENTO DE CUNDINAMARCA</t>
  </si>
  <si>
    <t>MEJORAMIENTO DE 2,53 KM DE LA VÍA QUE COMUNICA A LOS MUNICIPIOS DE ZIPAQUIRA Y TOCANCIPÁ, 41,02% DE EJECUCIÓN, PROYECTO APROBADO Y CONTRATADO  EN LA ADMINISTRACIÓN ACTUAL</t>
  </si>
  <si>
    <t>MEJORAMIENTO DE LA VÍA ZIPAQUIRA - SAN JORGE - TABIO DEPARTAMENTO DE CUNDINAMARCA</t>
  </si>
  <si>
    <t>MEJORAMIENTO DE 3,05 KM DE LA  VÍA SECUNDARIA  DE  ZIPAQUIRA - SAN JORGE - TABIO,0% DE EJECUCIÓN, PROYECTO APROBADO EN LA ADMINISTRACIÓN ACTUAL Y SIN CONTRATAR</t>
  </si>
  <si>
    <t>SECRETARÍA DE EDUCACIÓN</t>
  </si>
  <si>
    <t>DOTACIÓN DEL MOBILIARIO ESCOLAR PARA LAS INSTITUCIONES EDUCATIVAS DE LOS MUNICIPIOS NO CERTIFICADOS DEL DEPARTAMENTO DE CUNDINAMARCA</t>
  </si>
  <si>
    <t>4 sedes educativas urbanas-40 sedes educativas rurales</t>
  </si>
  <si>
    <t>DOTAR CON MOBILIARIO ESCOLAR LAS SEDES EDUCATIVAS DE MUNICIPIOS NO CERTIFICADOS DEL DEPARTAMENTO DE CUNDINAMARCA, DOTANDO 393 SEDES, IMPACTANDO A 39 MUNICIPIOS, BENEFICIANDO A 32.678 NIÑOS, NIÑAS, ADOLESCENTES Y JÓVENES.                                          -Mobiliario escolar: 11.961
-Mobiliario de cocina, menaje, utensilios y equipo de cocina: 1.474
-Mobiliario de oficinas administrativas, mantenimiento y recepción: 207
Total mobiliario: 13.642 unidades ( Ver desglose en anexo 9, mobiliario priorizado a dotar)</t>
  </si>
  <si>
    <t xml:space="preserve">
4 sedes educativas urbanas-9 sedes educativas rurales</t>
  </si>
  <si>
    <t>3 sedes educativas urbanas-47 sedes educativas rurales</t>
  </si>
  <si>
    <t>2 sedes educativas urbanas-5 sedes educativas rurales</t>
  </si>
  <si>
    <t>1 sede educativas rural</t>
  </si>
  <si>
    <t>1 sede educativa urbana</t>
  </si>
  <si>
    <t>2 sede educativa rurales</t>
  </si>
  <si>
    <t>LA PEÑA</t>
  </si>
  <si>
    <t>2  sedes educativas rurales</t>
  </si>
  <si>
    <t>1 sede educativas urbana</t>
  </si>
  <si>
    <t>3 sedes educativas urbanas-72 sedes educativas rurales</t>
  </si>
  <si>
    <t>1 sede educativa</t>
  </si>
  <si>
    <t>3 sedes educativas urbanas</t>
  </si>
  <si>
    <t>1 sede educativa urbana-1 sede educativa rural</t>
  </si>
  <si>
    <t>2 sedes educativas rurales</t>
  </si>
  <si>
    <t>1 sede educativa rural</t>
  </si>
  <si>
    <t>2 sedes educativas urbanas</t>
  </si>
  <si>
    <t>3 sedes educativas urbanas-100 sedes educativas rurales</t>
  </si>
  <si>
    <t>1 sede educativa urbana-11 sedes educativas rurales</t>
  </si>
  <si>
    <t>24 sedes educativas rurales</t>
  </si>
  <si>
    <t>3 sedes educativas urbanas-22 sedes educativas rurales</t>
  </si>
  <si>
    <t>SECRETARÍA DE SALUD</t>
  </si>
  <si>
    <t>ADQUISICIÓN DE AMBULANCIAS,EQUIPOS BIOMÉDICOS, ELEMENTOS DE PROTECCIÓN PERSONAL, ASEO Y DESINFECCIÓN PARA LA ATENCIÓN DE LA CALAMIDAD SANITARIA POR COVID-19 EN LAS E.S.E DEL DEPARTAMENTO DE   CUNDINAMARCA</t>
  </si>
  <si>
    <t>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t>
  </si>
  <si>
    <t>ANAPOIMA</t>
  </si>
  <si>
    <t>CABRERA</t>
  </si>
  <si>
    <t>CAJICÁ</t>
  </si>
  <si>
    <t>CHÍA</t>
  </si>
  <si>
    <t>CHOACHÍ</t>
  </si>
  <si>
    <t>EL ROSAL</t>
  </si>
  <si>
    <t>FÚQUENE</t>
  </si>
  <si>
    <t>GUATAQUÍ</t>
  </si>
  <si>
    <t>GUAYABETAL</t>
  </si>
  <si>
    <t>MOSQUERA</t>
  </si>
  <si>
    <t>QUETAME</t>
  </si>
  <si>
    <t>SOPÓ</t>
  </si>
  <si>
    <t>TABIO</t>
  </si>
  <si>
    <t>TOCANCIPÁ</t>
  </si>
  <si>
    <t>VENECIA</t>
  </si>
  <si>
    <t>FORTALECIMIENTO A LA ESTRATEGIA DE ALIMENTACIÓN ESCOLAR PARA EL AÑO 2020, EN LOS MUNICIPIOS DEL DEPARTAMENTO DE CUNDINAMARCA</t>
  </si>
  <si>
    <t xml:space="preserve">	ZIPACÓN</t>
  </si>
  <si>
    <t>ANUNCIO</t>
  </si>
  <si>
    <t>13 SEDES EDUCATIVAS.</t>
  </si>
  <si>
    <t xml:space="preserve">	YACOPÍ</t>
  </si>
  <si>
    <t>106 SEDES EDUCATIVAS.</t>
  </si>
  <si>
    <t>47 SEDES EDUCATIVAS</t>
  </si>
  <si>
    <t>34 SEDES EDUCATIVAS</t>
  </si>
  <si>
    <t>23 SEDES EDUCATIVAS.</t>
  </si>
  <si>
    <t>27 SEDES EDUCATIVAS.</t>
  </si>
  <si>
    <t>13 SEDES EDUCATIVAS</t>
  </si>
  <si>
    <t>15 SEDES EDUCATIVAS.</t>
  </si>
  <si>
    <t>30 SEDES EDUCATIVAS.</t>
  </si>
  <si>
    <t>19 SEDES EDUCATIVAS.</t>
  </si>
  <si>
    <t>14 SEDES EDUCATIVAS.</t>
  </si>
  <si>
    <t>22 SEDES EDUCATIVAS.</t>
  </si>
  <si>
    <t>50 SEDES EDUCATIVAS.</t>
  </si>
  <si>
    <t>5 SEDES EDUCATIVAS.</t>
  </si>
  <si>
    <t>21 SEDES EDUCATIVAS.</t>
  </si>
  <si>
    <t>10 SEDES EDUCATIVAS.</t>
  </si>
  <si>
    <t>17 SEDES EDUCATIVAS.</t>
  </si>
  <si>
    <t>16 SEDES EDUCATIVAS</t>
  </si>
  <si>
    <t xml:space="preserve">	TENA</t>
  </si>
  <si>
    <t>12 SEDES EDUCATIVAS.</t>
  </si>
  <si>
    <t xml:space="preserve">	SUESCA</t>
  </si>
  <si>
    <t>19 SEDES EDUCATIVAS</t>
  </si>
  <si>
    <t xml:space="preserve">	SIMIJACA</t>
  </si>
  <si>
    <t>16 SEDES EDUCATIVAS.</t>
  </si>
  <si>
    <t>45 SEDES EDUCATIVAS.</t>
  </si>
  <si>
    <t>24 SEDES EDUCATIVAS.</t>
  </si>
  <si>
    <t>34 SEDES EDUCATIVAS.</t>
  </si>
  <si>
    <t>28 SEDES EDUCATIVAS.</t>
  </si>
  <si>
    <t>21 SEDES EDUCATIVAS</t>
  </si>
  <si>
    <t xml:space="preserve">	RICAURTE</t>
  </si>
  <si>
    <t xml:space="preserve">	QUETAME</t>
  </si>
  <si>
    <t>25 SEDES EDUCATIVAS.</t>
  </si>
  <si>
    <t xml:space="preserve">	QUEBRADANEGRA</t>
  </si>
  <si>
    <t xml:space="preserve">	PULÍ</t>
  </si>
  <si>
    <t>18 SEDES EDUCATIVAS.</t>
  </si>
  <si>
    <t>31 SEDES EDUCATIVAS.</t>
  </si>
  <si>
    <t>29 SEDES EDUCATIVAS.</t>
  </si>
  <si>
    <t>39 SEDES EDUCATIVAS.</t>
  </si>
  <si>
    <t>68 SEDES EDUCATIVAS.</t>
  </si>
  <si>
    <t>20 SEDES EDUCATIVAS.</t>
  </si>
  <si>
    <t xml:space="preserve">	NEMOCÓN</t>
  </si>
  <si>
    <t xml:space="preserve">	NARIÑO</t>
  </si>
  <si>
    <t>3 SEDES EDUCATIVAS.</t>
  </si>
  <si>
    <t xml:space="preserve">	MEDINA</t>
  </si>
  <si>
    <t>44 SEDES EDUCATIVAS.</t>
  </si>
  <si>
    <t xml:space="preserve">	MANTA</t>
  </si>
  <si>
    <t xml:space="preserve">	MADRID</t>
  </si>
  <si>
    <t xml:space="preserve">	LA VEGA</t>
  </si>
  <si>
    <t xml:space="preserve">	LA PEÑA</t>
  </si>
  <si>
    <t>40 SEDES EDUCATIVAS.</t>
  </si>
  <si>
    <t xml:space="preserve">	LA MESA</t>
  </si>
  <si>
    <t xml:space="preserve">
31 SEDES EDUCATIVAS</t>
  </si>
  <si>
    <t xml:space="preserve">	JUNÍN</t>
  </si>
  <si>
    <t>20 SEDES EDUCATIVAS</t>
  </si>
  <si>
    <t xml:space="preserve">	GUAYABETAL</t>
  </si>
  <si>
    <t xml:space="preserve">	GUATAQUÍ</t>
  </si>
  <si>
    <t>8 SEDES EDUCATIVAS</t>
  </si>
  <si>
    <t>18 SEDES EDUCATIVAS.Ç</t>
  </si>
  <si>
    <t>62 SEDES EDUCATIVAS.</t>
  </si>
  <si>
    <t xml:space="preserve">	GRANADA</t>
  </si>
  <si>
    <t>11 SEDES EDUCATIVAS.</t>
  </si>
  <si>
    <t xml:space="preserve">	GAMA</t>
  </si>
  <si>
    <t xml:space="preserve">	GACHETÁ</t>
  </si>
  <si>
    <t xml:space="preserve">	GACHALÁ</t>
  </si>
  <si>
    <t>9 SEDES EDUCATIVAS.</t>
  </si>
  <si>
    <t xml:space="preserve">	EL COLEGIO</t>
  </si>
  <si>
    <t>28 SEDES EDUCATIVAS ATENDIDAS CON EL PROGRAMA DE ALIMENTACIÓN ESCOLAR .</t>
  </si>
  <si>
    <t>33 SEDES EDUCATIVAS.</t>
  </si>
  <si>
    <t xml:space="preserve">	CHIPAQUE</t>
  </si>
  <si>
    <t>14 SEDES EDUCATIVAS</t>
  </si>
  <si>
    <t>26 SEDES EDUCATIVAS.</t>
  </si>
  <si>
    <t>30 SEDES EDUCATIVAS</t>
  </si>
  <si>
    <t>76 SEDES EDUCATIVAS.</t>
  </si>
  <si>
    <t xml:space="preserve">	CAJICÁ</t>
  </si>
  <si>
    <t xml:space="preserve">	CACHIPAY</t>
  </si>
  <si>
    <t>12 SEDES EDUCATIVAS</t>
  </si>
  <si>
    <t>10 SEDES EDUCATIVAS</t>
  </si>
  <si>
    <t xml:space="preserve">VISITA DE OBRA </t>
  </si>
  <si>
    <t>EL PROYECTO CONTEMPLA EL MEJORAMIENTO DE 2.53 KM DE VIA SECUNDARIA EN EL CORREDOR VIAL BARANDILLAS, LA FUENTE, PAVIMENTANDO CON CONCRETO ASFALTICO</t>
  </si>
  <si>
    <t>UNIDAD ADMINISTRATIVA DE GESTIÓN DEL RIESGO</t>
  </si>
  <si>
    <t>ADQUISICIÓN DE ELEMENTOS DE PROTECCIÓN DE CONTAGIO DEL VIRUS COVID-19 PARA LOS CUERPOS OPERATIVOS DE EMERGENCIA, EN ATENCIÓN DE LA CALAMIDAD SANITARIA EN EL DEPARTAMENTO DE   CUNDINAMARCA</t>
  </si>
  <si>
    <t>CUNDINAMARCA</t>
  </si>
  <si>
    <t>BOMBEROS</t>
  </si>
  <si>
    <t xml:space="preserve">1376 KITS (CAJA DE CARTÓN 30 X 30 X 30 CM MARCADA CON DOBLE LOGOTIPO DE LA GOBERNACIÓN , CAJA X 50 TAPABOCAS, 2 TAPABOCAS N95, *TERMÓMETRO DIGITAL (1 UNIDAD), ALCOHOL ANTISÉPTICO AL 70% POR GALÓN DE3700 ML, JABÓN LÍQUIDO ANTIBACTERIAL POR GALÓN DE 3700 ML, GEL ANTIBACTERIAL 250 ML, CAJA X 100 GUANTES DESECHABLES, ROLLO DE TOALLAS DE PAPEL POR 100 HOJAS).ADEMAS 4 CARPAS  ALLU HALL COMPUESTA POR (MODULO MEDICO INFLABLE DE DESPLIEGUE RÁPIDO, 1 DUCHA DE DESCONTAMINACIÓN, 4 CAMILLAS MEDICAS DE DESPLIEGUE, 4 MONITORES DE SIGNOS VITALES BÁSICOS, 1 EQUIPO DE REANIMACIÓN DISTRIBUIDAS DE ACUERDO A LAS NECESIDADES QUE SE PRESENTAN LOS 116 MUNICIPIOS  DEL DEPARTAMENTO </t>
  </si>
  <si>
    <t>DEFENSA CIVIL</t>
  </si>
  <si>
    <t>1140 KITS (CAJA DE CARTÓN 30 X 30 X 30 CM MARCADA CON DOBLE LOGOTIPO DE LA GOBERNACIÓN Y
LOGO DE LA UNIDAD ADMINISTRATIVA ESPECIAL DE GESTIÓN DEL RIESGO DEPARTAMENTAL, CAJA X 50 TAPABOCAS
DESECHABLES, 2 TAPABOCAS N95, *TERMÓMETRO DIGITAL (1 UNIDAD), ALCOHOL ANTISÉPTICO AL 70% POR GALÓN DE
3700 ML, JABÓN LÍQUIDO ANTIBACTERIAL POR GALÓN DE 3700 ML, GEL ANTIBACTERIAL 250 ML, CAJA X 100 GUANTES
DESECHABLES, ROLLO DE TOALLAS DE PAPEL POR 100 HOJAS).</t>
  </si>
  <si>
    <t>CRUZ ROJA</t>
  </si>
  <si>
    <t xml:space="preserve">439 KITS (CAJA DE CARTÓN 30 X 30 X 30 CM MARCADA CON DOBLE LOGOTIPO DE LA GOBERNACIÓN Y
LOGO DE LA UNIDAD ADMINISTRATIVA ESPECIAL DE GESTIÓN DEL RIESGO DEPARTAMENTAL, CAJA X 50 TAPABOCAS
DESECHABLES, 2 TAPABOCAS N95, *TERMÓMETRO DIGITAL (1 UNIDAD), ALCOHOL ANTISÉPTICO AL 70% POR GALÓN DE
3700 ML, JABÓN LÍQUIDO ANTIBACTERIAL POR GALÓN DE 3700 ML, GEL ANTIBACTERIAL 250 ML, CAJA X 100 GUANTES
DESECHABLES, ROLLO DE TOALLAS DE PAPEL POR 100 HOJAS).ADEMAS 4 CARPAS  ALLU HALL COMPUESTA POR (MODULO MEDICO INFLABLE DE DESPLIEGUE RÁPIDO, 1 DUCHA DE DESCONTAMINACIÓN, 4 CAMILLAS MEDICAS DE DESPLIEGUE, 4 MONITORES DE SIGNOS VITALES BÁSICOS, 1 EQUIPO DE REANIMACIÓN DISTRIBUIDAS DE ACUERDO A LAS NECESIDADES QUE SE PRESENTAN LOS 116 MUNICIPIOS  DEL DEPARTAMENTO </t>
  </si>
  <si>
    <t>UAEGRD</t>
  </si>
  <si>
    <t xml:space="preserve">100 KITS (CAJA DE CARTÓN 30 X 30 X 30 CM MARCADA CON DOBLE LOGOTIPO DE LA GOBERNACIÓN Y
LOGO DE LA UNIDAD ADMINISTRATIVA ESPECIAL DE GESTIÓN DEL RIESGO DEPARTAMENTAL, CAJA X 50 TAPABOCAS
DESECHABLES, 2 TAPABOCAS N95, *TERMÓMETRO DIGITAL (1 UNIDAD), ALCOHOL ANTISÉPTICO AL 70% POR GALÓN DE
3700 ML, JABÓN LÍQUIDO ANTIBACTERIAL POR GALÓN DE 3700 ML, GEL ANTIBACTERIAL 250 ML, CAJA X 100 GUANTES
DESECHABLES, ROLLO DE TOALLAS DE PAPEL POR 100 HOJAS).ADEMAS 4 CARPAS  ALLU HALL COMPUESTA POR (MODULO MEDICO INFLABLE DE DESPLIEGUE RÁPIDO, 1 DUCHA DE DESCONTAMINACIÓN, 4 CAMILLAS MEDICAS DE DESPLIEGUE, 4 MONITORES DE SIGNOS VITALES BÁSICOS, 1 EQUIPO DE REANIMACIÓN DISTRIBUIDAS DE ACUERDO A LAS NECESIDADES QUE SE PRESENTAN LOS 116 MUNICIPIOS  DEL DEPARTAMENTO </t>
  </si>
  <si>
    <t xml:space="preserve">POLICIA NACIONAL </t>
  </si>
  <si>
    <t xml:space="preserve">3295 KITS (CAJA DE CARTÓN 30 X 30 X 30 CM MARCADA CON DOBLE LOGOTIPO DE LA GOBERNACIÓN Y
LOGO DE LA UNIDAD ADMINISTRATIVA ESPECIAL DE GESTIÓN DEL RIESGO DEPARTAMENTAL, CAJA X 50 TAPABOCAS
DESECHABLES, 2 TAPABOCAS N95, *TERMÓMETRO DIGITAL (1 UNIDAD), ALCOHOL ANTISÉPTICO AL 70% POR GALÓN DE
3700 ML, JABÓN LÍQUIDO ANTIBACTERIAL POR GALÓN DE 3700 ML, GEL ANTIBACTERIAL 250 ML, CAJA X 100 GUANTES
DESECHABLES, ROLLO DE TOALLAS DE PAPEL POR 100 HOJAS).ADEMAS 4 CARPAS  ALLU HALL COMPUESTA POR (MODULO MEDICO INFLABLE DE DESPLIEGUE RÁPIDO, 1 DUCHA DE DESCONTAMINACIÓN, 4 CAMILLAS MEDICAS DE DESPLIEGUE, 4 MONITORES DE SIGNOS VITALES BÁSICOS, 1 EQUIPO DE REANIMACIÓN DISTRIBUIDAS DE ACUERDO A LAS NECESIDADES QUE SE PRESENTAN LOS 116 MUNICIPIOS  DEL DEPARTAMENTO </t>
  </si>
  <si>
    <t>EJERCITO NACIONAL</t>
  </si>
  <si>
    <t xml:space="preserve">8650 KITS (CAJA DE CARTÓN 30 X 30 X 30 CM MARCADA CON DOBLE LOGOTIPO DE LA GOBERNACIÓN Y
LOGO DE LA UNIDAD ADMINISTRATIVA ESPECIAL DE GESTIÓN DEL RIESGO DEPARTAMENTAL, CAJA X 50 TAPABOCAS
DESECHABLES, 2 TAPABOCAS N95, *TERMÓMETRO DIGITAL (1 UNIDAD), ALCOHOL ANTISÉPTICO AL 70% POR GALÓN DE
3700 ML, JABÓN LÍQUIDO ANTIBACTERIAL POR GALÓN DE 3700 ML, GEL ANTIBACTERIAL 250 ML, CAJA X 100 GUANTES
DESECHABLES, ROLLO DE TOALLAS DE PAPEL POR 100 HOJAS).ADEMAS 4 CARPAS  ALLU HALL COMPUESTA POR (MODULO MEDICO INFLABLE DE DESPLIEGUE RÁPIDO, 1 DUCHA DE DESCONTAMINACIÓN, 4 CAMILLAS MEDICAS DE DESPLIEGUE, 4 MONITORES DE SIGNOS VITALES BÁSICOS, 1 EQUIPO DE REANIMACIÓN DISTRIBUIDAS DE ACUERDO A LAS NECESIDADES QUE SE PRESENTAN LOS 116 MUNICIPIOS  DEL DEPARTAMENTO </t>
  </si>
  <si>
    <t>FORTALECIMIENTO A LA ESTRATEGIA DE ALIMENTACIÓN ESCOLAR PARA EL AÑO 2021, EN LOS MUNICIPIOS DEL DEPARTAMENTO DE CUNDINAMARCA</t>
  </si>
  <si>
    <t>$16,289,941,201</t>
  </si>
  <si>
    <t>FORTALECIMIENTO A LA ESTRATEGIA DE ALIMENTACIÓN ESCOLAR PARA 20 SEDES EDUCATIVAS DEL MUNICIPIO</t>
  </si>
  <si>
    <t>$16,289,941,202</t>
  </si>
  <si>
    <t xml:space="preserve">SOPÓ </t>
  </si>
  <si>
    <t>FORTALECIMIENTO A LA ESTRATEGIA DE ALIMENTACIÓN ESCOLAR PARA 10 SEDES EDUCATIVAS DEL MUNICIPIO</t>
  </si>
  <si>
    <t>$16,289,941,203</t>
  </si>
  <si>
    <t>FORTALECIMIENTO A LA ESTRATEGIA DE ALIMENTACIÓN ESCOLAR PARA 17 SEDES EDUCATIVAS DEL MUNICIPIO</t>
  </si>
  <si>
    <t>$16,289,941,204</t>
  </si>
  <si>
    <t>FORTALECIMIENTO A LA ESTRATEGIA DE ALIMENTACIÓN ESCOLAR PARA 46 SEDES EDUCATIVAS DEL MUNICIPIO</t>
  </si>
  <si>
    <t>$16,289,941,205</t>
  </si>
  <si>
    <t>FORTALECIMIENTO A LA ESTRATEGIA DE ALIMENTACIÓN ESCOLAR PARA 22 SEDES EDUCATIVAS DEL MUNICIPIO</t>
  </si>
  <si>
    <t>$16,289,941,206</t>
  </si>
  <si>
    <t>FORTALECIMIENTO A LA ESTRATEGIA DE ALIMENTACIÓN ESCOLAR PARA 14 SEDES EDUCATIVAS DEL MUNICIPIO</t>
  </si>
  <si>
    <t>$16,289,941,207</t>
  </si>
  <si>
    <t>FORTALECIMIENTO A LA ESTRATEGIA DE ALIMENTACIÓN ESCOLAR PARA 24 SEDES EDUCATIVAS DEL MUNICIPIO</t>
  </si>
  <si>
    <t>$16,289,941,208</t>
  </si>
  <si>
    <t>FORTALECIMIENTO A LA ESTRATEGIA DE ALIMENTACIÓN ESCOLAR PARA 33 SEDES EDUCATIVAS DEL MUNICIPIO</t>
  </si>
  <si>
    <t>$16,289,941,209</t>
  </si>
  <si>
    <t>FORTALECIMIENTO A LA ESTRATEGIA DE ALIMENTACIÓN ESCOLAR PARA 15 SEDES EDUCATIVAS DEL MUNICIPIO</t>
  </si>
  <si>
    <t>$16,289,941,210</t>
  </si>
  <si>
    <t>FORTALECIMIENTO A LA ESTRATEGIA DE ALIMENTACIÓN ESCOLAR PARA 28 SEDES EDUCATIVAS DEL MUNICIPIO</t>
  </si>
  <si>
    <t>$16,289,941,211</t>
  </si>
  <si>
    <t>FORTALECIMIENTO A LA ESTRATEGIA DE ALIMENTACIÓN ESCOLAR PARA 27 SEDES EDUCATIVAS DEL MUNICIPIO</t>
  </si>
  <si>
    <t>$16,289,941,212</t>
  </si>
  <si>
    <t>FORTALECIMIENTO A LA ESTRATEGIA DE ALIMENTACIÓN ESCOLAR PARA 21 SEDES EDUCATIVAS DEL MUNICIPIO</t>
  </si>
  <si>
    <t>$16,289,941,213</t>
  </si>
  <si>
    <t>FORTALECIMIENTO A LA ESTRATEGIA DE ALIMENTACIÓN ESCOLAR PARA 13 SEDES EDUCATIVAS DEL MUNICIPIO</t>
  </si>
  <si>
    <t>$16,289,941,214</t>
  </si>
  <si>
    <t>$16,289,941,215</t>
  </si>
  <si>
    <t>FORTALECIMIENTO A LA ESTRATEGIA DE ALIMENTACIÓN ESCOLAR PARA 25 SEDES EDUCATIVAS DEL MUNICIPIO</t>
  </si>
  <si>
    <t>$16,289,941,216</t>
  </si>
  <si>
    <t>FORTALECIMIENTO A LA ESTRATEGIA DE ALIMENTACIÓN ESCOLAR PARA 12 SEDES EDUCATIVAS DEL MUNICIPIO</t>
  </si>
  <si>
    <t>$16,289,941,217</t>
  </si>
  <si>
    <t>FORTALECIMIENTO A LA ESTRATEGIA DE ALIMENTACIÓN ESCOLAR PARA 18 SEDES EDUCATIVAS DEL MUNICIPIO</t>
  </si>
  <si>
    <t>$16,289,941,218</t>
  </si>
  <si>
    <t>$16,289,941,219</t>
  </si>
  <si>
    <t>FORTALECIMIENTO A LA ESTRATEGIA DE ALIMENTACIÓN ESCOLAR PARA 31 SEDES EDUCATIVAS DEL MUNICIPIO</t>
  </si>
  <si>
    <t>$16,289,941,220</t>
  </si>
  <si>
    <t>FORTALECIMIENTO A LA ESTRATEGIA DE ALIMENTACIÓN ESCOLAR PARA 29 SEDES EDUCATIVAS DEL MUNICIPIO</t>
  </si>
  <si>
    <t>$16,289,941,221</t>
  </si>
  <si>
    <t>$16,289,941,222</t>
  </si>
  <si>
    <t>FORTALECIMIENTO A LA ESTRATEGIA DE ALIMENTACIÓN ESCOLAR PARA 39 SEDES EDUCATIVAS DEL MUNICIPIO</t>
  </si>
  <si>
    <t>$16,289,941,223</t>
  </si>
  <si>
    <t>FORTALECIMIENTO A LA ESTRATEGIA DE ALIMENTACIÓN ESCOLAR PARA 68 SEDES EDUCATIVAS DEL MUNICIPIO</t>
  </si>
  <si>
    <t>$16,289,941,224</t>
  </si>
  <si>
    <t>$16,289,941,225</t>
  </si>
  <si>
    <t>$16,289,941,226</t>
  </si>
  <si>
    <t>$16,289,941,227</t>
  </si>
  <si>
    <t>$16,289,941,228</t>
  </si>
  <si>
    <t>FORTALECIMIENTO A LA ESTRATEGIA DE ALIMENTACIÓN ESCOLAR PARA 3 SEDES EDUCATIVAS DEL MUNICIPIO</t>
  </si>
  <si>
    <t>$16,289,941,229</t>
  </si>
  <si>
    <t>FORTALECIMIENTO A LA ESTRATEGIA DE ALIMENTACIÓN ESCOLAR PARA 44 SEDES EDUCATIVAS DEL MUNICIPIO</t>
  </si>
  <si>
    <t>$16,289,941,230</t>
  </si>
  <si>
    <t>$16,289,941,231</t>
  </si>
  <si>
    <t>$16,289,941,232</t>
  </si>
  <si>
    <t>$16,289,941,233</t>
  </si>
  <si>
    <t>$16,289,941,234</t>
  </si>
  <si>
    <t>$16,289,941,235</t>
  </si>
  <si>
    <t>$16,289,941,236</t>
  </si>
  <si>
    <t>$16,289,941,237</t>
  </si>
  <si>
    <t>$16,289,941,238</t>
  </si>
  <si>
    <t>$16,289,941,239</t>
  </si>
  <si>
    <t>FORTALECIMIENTO A LA ESTRATEGIA DE ALIMENTACIÓN ESCOLAR PARA 23 SEDES EDUCATIVAS DEL MUNICIPIO</t>
  </si>
  <si>
    <t>$16,289,941,240</t>
  </si>
  <si>
    <t>$16,289,941,241</t>
  </si>
  <si>
    <t>$16,289,941,242</t>
  </si>
  <si>
    <t>$16,289,941,243</t>
  </si>
  <si>
    <t>$16,289,941,244</t>
  </si>
  <si>
    <t>FORTALECIMIENTO A LA ESTRATEGIA DE ALIMENTACIÓN ESCOLAR PARA 8 SEDES EDUCATIVAS DEL MUNICIPIO</t>
  </si>
  <si>
    <t>$16,289,941,245</t>
  </si>
  <si>
    <t>$16,289,941,246</t>
  </si>
  <si>
    <t>FORTALECIMIENTO A LA ESTRATEGIA DE ALIMENTACIÓN ESCOLAR PARA 62 SEDES EDUCATIVAS DEL MUNICIPIO</t>
  </si>
  <si>
    <t>$16,289,941,247</t>
  </si>
  <si>
    <t>$16,289,941,248</t>
  </si>
  <si>
    <t>FORTALECIMIENTO A LA ESTRATEGIA DE ALIMENTACIÓN ESCOLAR PARA 11 SEDES EDUCATIVAS DEL MUNICIPIO</t>
  </si>
  <si>
    <t>$16,289,941,249</t>
  </si>
  <si>
    <t>$16,289,941,250</t>
  </si>
  <si>
    <t>$16,289,941,251</t>
  </si>
  <si>
    <t>$16,289,941,252</t>
  </si>
  <si>
    <t>$16,289,941,253</t>
  </si>
  <si>
    <t>$16,289,941,254</t>
  </si>
  <si>
    <t>$16,289,941,255</t>
  </si>
  <si>
    <t>FORTALECIMIENTO A LA ESTRATEGIA DE ALIMENTACIÓN ESCOLAR PARA 34 SEDES EDUCATIVAS DEL MUNICIPIO</t>
  </si>
  <si>
    <t>$16,289,941,256</t>
  </si>
  <si>
    <t>FORTALECIMIENTO A LA ESTRATEGIA DE ALIMENTACIÓN ESCOLAR PARA 9 SEDES EDUCATIVAS DEL MUNICIPIO</t>
  </si>
  <si>
    <t>$16,289,941,257</t>
  </si>
  <si>
    <t>$16,289,941,258</t>
  </si>
  <si>
    <t xml:space="preserve">EL COLEGIO </t>
  </si>
  <si>
    <t>$16,289,941,259</t>
  </si>
  <si>
    <t>$16,289,941,260</t>
  </si>
  <si>
    <t>FORTALECIMIENTO A LA ESTRATEGIA DE ALIMENTACIÓN ESCOLAR PARA 19 SEDES EDUCATIVAS DEL MUNICIPIO</t>
  </si>
  <si>
    <t>$16,289,941,261</t>
  </si>
  <si>
    <t>$16,289,941,262</t>
  </si>
  <si>
    <t>FORTALECIMIENTO A LA ESTRATEGIA DE ALIMENTACIÓN ESCOLAR PARA 30 SEDES EDUCATIVAS DEL MUNICIPIO</t>
  </si>
  <si>
    <t>$16,289,941,263</t>
  </si>
  <si>
    <t>$16,289,941,264</t>
  </si>
  <si>
    <t>$16,289,941,265</t>
  </si>
  <si>
    <t>FORTALECIMIENTO A LA ESTRATEGIA DE ALIMENTACIÓN ESCOLAR PARA 26 SEDES EDUCATIVAS DEL MUNICIPIO</t>
  </si>
  <si>
    <t>$16,289,941,266</t>
  </si>
  <si>
    <t>$16,289,941,267</t>
  </si>
  <si>
    <t>FORTALECIMIENTO A LA ESTRATEGIA DE ALIMENTACIÓN ESCOLAR PARA 76 SEDES EDUCATIVAS DEL MUNICIPIO</t>
  </si>
  <si>
    <t>$16,289,941,268</t>
  </si>
  <si>
    <t>$16,289,941,269</t>
  </si>
  <si>
    <t>$16,289,941,270</t>
  </si>
  <si>
    <t>$16,289,941,271</t>
  </si>
  <si>
    <t>$16,289,941,272</t>
  </si>
  <si>
    <t>$16,289,941,273</t>
  </si>
  <si>
    <t>$16,289,941,274</t>
  </si>
  <si>
    <t>$16,289,941,275</t>
  </si>
  <si>
    <t>FORTALECIMIENTO A LA ESTRATEGIA DE ALIMENTACIÓN ESCOLAR PARA 16 SEDES EDUCATIVAS DEL MUNICIPIO</t>
  </si>
  <si>
    <t>$16,289,941,276</t>
  </si>
  <si>
    <t>$16,289,941,277</t>
  </si>
  <si>
    <t>$16,289,941,278</t>
  </si>
  <si>
    <t>$16,289,941,279</t>
  </si>
  <si>
    <t>$16,289,941,280</t>
  </si>
  <si>
    <t>FORTALECIMIENTO A LA ESTRATEGIA DE ALIMENTACIÓN ESCOLAR PARA 101 SEDES EDUCATIVAS DEL MUNICIPIO</t>
  </si>
  <si>
    <t>$16,289,941,281</t>
  </si>
  <si>
    <t>FORTALECIMIENTO A LA ESTRATEGIA DE ALIMENTACIÓN ESCOLAR PARA 47 SEDES EDUCATIVAS DEL MUNICIPIO</t>
  </si>
  <si>
    <t>$16,289,941,282</t>
  </si>
  <si>
    <t>$16,289,941,283</t>
  </si>
  <si>
    <t>$16,289,941,284</t>
  </si>
  <si>
    <t>$16,289,941,285</t>
  </si>
  <si>
    <t>$16,289,941,286</t>
  </si>
  <si>
    <t>$16,289,941,287</t>
  </si>
  <si>
    <t>$16,289,941,288</t>
  </si>
  <si>
    <t>$16,289,941,289</t>
  </si>
  <si>
    <t>$16,289,941,290</t>
  </si>
  <si>
    <t>$16,289,941,291</t>
  </si>
  <si>
    <t>FORTALECIMIENTO A LA ESTRATEGIA DE ALIMENTACIÓN ESCOLAR PARA 50 SEDES EDUCATIVAS DEL MUNICIPIO</t>
  </si>
  <si>
    <t>$16,289,941,292</t>
  </si>
  <si>
    <t>$16,289,941,293</t>
  </si>
  <si>
    <t>$16,289,941,294</t>
  </si>
  <si>
    <t>$16,289,941,295</t>
  </si>
  <si>
    <t>$16,289,941,296</t>
  </si>
  <si>
    <t>$16,289,941,297</t>
  </si>
  <si>
    <t>$16,289,941,298</t>
  </si>
  <si>
    <t>$16,289,941,299</t>
  </si>
  <si>
    <t>$16,289,941,300</t>
  </si>
  <si>
    <t>$16,289,941,301</t>
  </si>
  <si>
    <t>$16,289,941,302</t>
  </si>
  <si>
    <t>$16,289,941,303</t>
  </si>
  <si>
    <t>$16,289,941,304</t>
  </si>
  <si>
    <t>SECRETARÍA DE COMPETITIVIDAD</t>
  </si>
  <si>
    <t>FORTALECIMIENTO DE LAS CADENAS PRODUCTIVAS, A TRAVÉS DE LA ENTREGA DE EQUIPOS, HERRAMIENTAS E INSUMOS PARA LA REACTIVACIÓN DEL SECTOR AGRÍCOLA EN EL DEPARTAMENTO DE CUNDINAMARCA</t>
  </si>
  <si>
    <t xml:space="preserve">	PACHO</t>
  </si>
  <si>
    <t>FIRMA DE CONVENIO</t>
  </si>
  <si>
    <t xml:space="preserve"> PRODUCTORES DE LIMÓN TAHITÍ </t>
  </si>
  <si>
    <t xml:space="preserve"> PRODUCTORES DE AGUACATE</t>
  </si>
  <si>
    <t xml:space="preserve">PRODUCTORES DE HORTALIZAS </t>
  </si>
  <si>
    <t xml:space="preserve">PRODUCTORES DE LIMÓN TAHITÍ </t>
  </si>
  <si>
    <t>20 PRODUCTORES DE CAÑA PANELERA 
21 PRODUCTORES DE LIMÓN TAHITÍ</t>
  </si>
  <si>
    <t>PRODUCTORES DE AGUACATE</t>
  </si>
  <si>
    <t>PRODUCTORES CAÑA PANELERA</t>
  </si>
  <si>
    <t xml:space="preserve"> PRODUCTORES DE CAÑA PANELERA</t>
  </si>
  <si>
    <t>PRODUCTORES DE HORTALIZAS</t>
  </si>
  <si>
    <t xml:space="preserve">	CHOCONTÁ</t>
  </si>
  <si>
    <t xml:space="preserve"> PRODUCTORES DE FRESA</t>
  </si>
  <si>
    <t xml:space="preserve">	CHOACHÍ</t>
  </si>
  <si>
    <t>25 PRODUCTORES DE AROMÁTICAS
20 PRODUCTORES DE HORTALIZAS</t>
  </si>
  <si>
    <t>PRODUCTORES DE CAUCHO</t>
  </si>
  <si>
    <t xml:space="preserve">	CAPARRAPÍ</t>
  </si>
  <si>
    <t xml:space="preserve">20 PRODUCTORES DE CAÑA PANELERA  
20 PRODUCTORES DE AGUACATE  
20 PRODUCTORES DE LIMÓN TAHITÍ </t>
  </si>
  <si>
    <t xml:space="preserve">12 PRODUCTORES DE AGUACATE 
20 PRODUCTORES DE FRIJOL </t>
  </si>
  <si>
    <t xml:space="preserve">	BELTRÁN</t>
  </si>
  <si>
    <t>20 PRODUCTORES DE MANGO
20 PRODUCTORES DE MAÍZ</t>
  </si>
  <si>
    <t xml:space="preserve">	APULO</t>
  </si>
  <si>
    <t>PRODUCTORES DE MANGO</t>
  </si>
  <si>
    <t xml:space="preserve">	TOCAIMA</t>
  </si>
  <si>
    <t>20 PRODUCTORES DE MAÍZ
20 PRODUCTORES DE MANGO</t>
  </si>
  <si>
    <t xml:space="preserve">	TIBIRITA</t>
  </si>
  <si>
    <t>PRODUCTORES DE FRIJOL</t>
  </si>
  <si>
    <t xml:space="preserve">	TIBACUY</t>
  </si>
  <si>
    <t>PRODUCTORES DE LIMÓN TAHITÍ</t>
  </si>
  <si>
    <t xml:space="preserve">	TABIO</t>
  </si>
  <si>
    <t>PRODUCTORES DE FRESA</t>
  </si>
  <si>
    <t xml:space="preserve">	SIBATÉ</t>
  </si>
  <si>
    <t xml:space="preserve">	QUIPILE</t>
  </si>
  <si>
    <t xml:space="preserve">PRODUCTORES DE CAÑA PANELERA </t>
  </si>
  <si>
    <t>PRODUCTORES DE CAÑA PANELERA</t>
  </si>
  <si>
    <t xml:space="preserve">PRODUCTORES DE PIÑA </t>
  </si>
  <si>
    <t xml:space="preserve">	NOCAIMA</t>
  </si>
  <si>
    <t>20 PRODUCTORES DE LIMÓN TAHITÍ 
20 PRODUCTORES DE MANGO</t>
  </si>
  <si>
    <t xml:space="preserve">14 PRODUCTORES DE HORTALIZAS 
14 PRODUCTORES DE LIMÓN TAHITÍ </t>
  </si>
  <si>
    <t xml:space="preserve"> PRODUCTORES CAÑA PANELERA </t>
  </si>
  <si>
    <t xml:space="preserve">20 PRODUCTORES DE CAÑA PANELERA 
20 PRODUCTORES DE LIMÓN TAHITÍ </t>
  </si>
  <si>
    <t xml:space="preserve">	JERUSALÉN</t>
  </si>
  <si>
    <t>PRODUCTORES DE MAÍZ</t>
  </si>
  <si>
    <t xml:space="preserve"> PRODUCTORES DE FRIJOL</t>
  </si>
  <si>
    <t xml:space="preserve">	GUASCA</t>
  </si>
  <si>
    <t xml:space="preserve">	FACATATIVÁ</t>
  </si>
  <si>
    <t xml:space="preserve">PRODUCTORES DE MANGO </t>
  </si>
  <si>
    <t>FORTALECIMIENTO DEL SISTEMA AUTOMOTOR, PARA LA GESTIÓN DEL RIESGO DE DESASTRES DEL DEPARTAMENTO DE CUNDINAMARCA.</t>
  </si>
  <si>
    <t>1 VEHÍCULO TRANSPORTE DE PERSONAL: DEFENSA CIVIL</t>
  </si>
  <si>
    <t>1 UNIDAD DE INTERVENCIÓN RÁPIDA: CUERPO DE BOMBEROS</t>
  </si>
  <si>
    <t>1 VEHÍCULO DE RESCATE: CRUZ ROJA</t>
  </si>
  <si>
    <t>1 VEHÍCULO TRANSPORTE DE PERSONAL: CRUZ ROJA</t>
  </si>
  <si>
    <t xml:space="preserve">	GIRARDOT</t>
  </si>
  <si>
    <t>OPTIMIZACIÓN DE LOS SISTEMAS GANADEROS BOVINOS DE CARNE, LECHE Y DOBLE PROPÓSITO A PARTIR DE LA IMPLEMENTACIÓN DE MEJORAMIENTO GENÉTICO, PRODUCTIVO Y ENTREGA DE MAQUINARIA Y EQUIPOS EN MUNICIPIOS DEL DEPARTAMENTO DE CUNDINAMARCA</t>
  </si>
  <si>
    <t>$8,732,449,919</t>
  </si>
  <si>
    <t>SERVICIO DE FORMACIÓN EN INSEMINACIÓN ARTIFICIAL, SERVICIO DE FORMACIÓN EN MANEJO DE PASTOREO ROTACIONAL, PLANIFICACIÓN PRODUCTIVA Y BPG, ENTREGAS DE MAQUINARIA AGRÍCOLA, KIT DE INSEMINACIÓN ARTIFICIAL, PAQUETES TECNOLÓGICOS Y MATERIAL GENÉTICO</t>
  </si>
  <si>
    <t>MEJORAMIENTO VIVIENDA RURAL MEDIANTE CONSTRUCCIÓN DE COCINAS HABITACIONES Y PISOS EN LOS MUNICIPIOS DE CUNDINAMARCA</t>
  </si>
  <si>
    <t>$5,616,585,397</t>
  </si>
  <si>
    <t>MEJORAMIENTO DE VIVIENDA RURAL MEDIANTE LA CONSTRUCCIÓN DE 5 HABITACIONES  Y 2 COCINAS EN LAS VIVIENDAS RURALES DEL MUNICIPIO..</t>
  </si>
  <si>
    <t xml:space="preserve"> BELTRÁN</t>
  </si>
  <si>
    <t>MEJORAMIENTO DE VIVIENDA RURAL MEDIANTE LA CONSTRUCCIÓN DE  5 COCINAS EN LAS VIVIENDAS RURALES DEL MUNICIPIO.</t>
  </si>
  <si>
    <t xml:space="preserve"> CACHIPAY</t>
  </si>
  <si>
    <t xml:space="preserve"> MEJORAMIENTO DE VIVIENDA RURAL MEDIANTE LA CONSTRUCCIÓN DE 1 COCINA EN LAS VIVIENDAS RURALES DEL MUNICIPIO.</t>
  </si>
  <si>
    <t xml:space="preserve"> CARMEN DE CARUPA</t>
  </si>
  <si>
    <t>MEJORAMIENTO DE VIVIENDA RURAL MEDIANTE LA CONSTRUCCIÓN DE 12 PISOS, 1 HABITACIÓN , 1 COCINA  EN LAS VIVIENDAS RURALES DEL MUNICIPIO.</t>
  </si>
  <si>
    <t xml:space="preserve"> GACHALÁ</t>
  </si>
  <si>
    <t>MEJORAMIENTO DE VIVIENDA RURAL MEDIANTE LA CONSTRUCCIÓN DE 14 HABITACIONES EN LAS VIVIENDAS RURALES DEL MUNICIPIO.</t>
  </si>
  <si>
    <t xml:space="preserve"> GRANADA</t>
  </si>
  <si>
    <t>MEJORAMIENTO DE VIVIENDA RURAL MEDIANTE LA CONSTRUCCIÓN DE  23   COCINAS  EN LAS VIVIENDAS RURALES DEL MUNICIPIO.</t>
  </si>
  <si>
    <t>MEJORAMIENTO DE VIVIENDA RURAL MEDIANTE LA CONSTRUCCIÓN DE  2 HABITACIÓN, 2 COCINAS EN LAS VIVIENDAS RURALES DEL MUNICIPIO.</t>
  </si>
  <si>
    <t xml:space="preserve"> JERUSALÉN</t>
  </si>
  <si>
    <t xml:space="preserve"> MEJORAMIENTO DE VIVIENDA RURAL MEDIANTE LA CONSTRUCCIÓN DE 21 HABITACIONES, 4 COCINAS EN LAS VIVIENDAS RURALES DEL MUNICIPIO..</t>
  </si>
  <si>
    <t xml:space="preserve"> LA MESA</t>
  </si>
  <si>
    <t>MEJORAMIENTO DE VIVIENDA RURAL MEDIANTE LA CONSTRUCCIÓN DE 29 HABITACIONES , 1 COCINAS EN LAS VIVIENDAS RURALES DEL MUNICIPIO..</t>
  </si>
  <si>
    <t xml:space="preserve"> LA PEÑA</t>
  </si>
  <si>
    <t xml:space="preserve"> MEJORAMIENTO DE VIVIENDA RURAL MEDIANTE LA CONSTRUCCIÓN DE 3 HABITACIONES, 23 COCINAS EN LAS VIVIENDAS RURALES DEL MUNICIPIO.</t>
  </si>
  <si>
    <t>MEJORAMIENTO DE VIVIENDA RURAL MEDIANTE LA CONSTRUCCIÓN DE  2 HABITACIONES, 5 COCINAS , 8 PISOS EN LAS VIVIENDAS RURALES DEL MUNICIPIO.</t>
  </si>
  <si>
    <t xml:space="preserve"> MANTA</t>
  </si>
  <si>
    <t>MEJORAMIENTO DE VIVIENDA RURAL MEDIANTE LA CONSTRUCCIÓN DE 11 HABITACIONES ,3 COCINAS EN LAS VIVIENDAS RURALES DEL MUNICIPIO.</t>
  </si>
  <si>
    <t xml:space="preserve"> NARIÑO</t>
  </si>
  <si>
    <t xml:space="preserve"> MEJORAMIENTO DE VIVIENDA RURAL MEDIANTE LA CONSTRUCCIÓN DE 2   HABITACIONES EN LAS VIVIENDAS RURALES DEL MUNICIPIO.</t>
  </si>
  <si>
    <t xml:space="preserve"> NIMAIMA</t>
  </si>
  <si>
    <t>MEJORAMIENTO DE VIVIENDA RURAL MEDIANTE LA CONSTRUCCIÓN DE 7 HABITACIONES, 9 COCINAS EN LAS VIVIENDAS RURALES DEL MUNICIPIO.</t>
  </si>
  <si>
    <t xml:space="preserve"> NOCAIMA</t>
  </si>
  <si>
    <t>MEJORAMIENTO DE VIVIENDA RURAL MEDIANTE LA CONSTRUCCIÓN DE  8 HABITACIONES, 6 COCINA EN LAS VIVIENDAS RURALES DEL MUNICIPIO.</t>
  </si>
  <si>
    <t xml:space="preserve"> PANDI</t>
  </si>
  <si>
    <t>MEJORAMIENTO DE VIVIENDA RURAL MEDIANTE LA CONSTRUCCIÓN DE  4 HABITACIONES, 8 COCINAS EN LAS VIVIENDAS RURALES DEL MUNICIPIO.</t>
  </si>
  <si>
    <t xml:space="preserve"> QUETAME</t>
  </si>
  <si>
    <t>MEJORAMIENTO DE VIVIENDA RURAL MEDIANTE LA CONSTRUCCIÓN DE 1 COCINA ,8 PISOS ,3 HABITACIONES  EN LAS VIVIENDAS RURALES DEL MUNICIPIO.</t>
  </si>
  <si>
    <t xml:space="preserve"> QUIPILE</t>
  </si>
  <si>
    <t xml:space="preserve"> MEJORAMIENTO DE VIVIENDA RURAL MEDIANTE LA CONSTRUCCIÓN DE  8 HABITACIONES EN LAS VIVIENDAS RURALES DEL MUNICIPIO.</t>
  </si>
  <si>
    <t xml:space="preserve"> SAN CAYETANO</t>
  </si>
  <si>
    <t xml:space="preserve">MEJORAMIENTO DE VIVIENDA RURAL MEDIANTE LA CONSTRUCCIÓN DE 18 COCINAS EN LAS VIVIENDAS RURALES DEL MUNICIPIO. </t>
  </si>
  <si>
    <t>MEJORAMIENTO DE VIVIENDA RURAL MEDIANTE LA CONSTRUCCIÓN DE 1 COCINA EN LAS VIVIENDAS RURALES DEL MUNICIPIO.</t>
  </si>
  <si>
    <t xml:space="preserve"> SASAIMA</t>
  </si>
  <si>
    <t xml:space="preserve"> MEJORAMIENTO DE VIVIENDA RURAL MEDIANTE LA CONSTRUCCIÓN DE 19 COCINAS EN LAS VIVIENDAS RURALES DEL MUNICIPIO.</t>
  </si>
  <si>
    <t xml:space="preserve"> SILVANIA</t>
  </si>
  <si>
    <t xml:space="preserve"> MEJORAMIENTO DE VIVIENDA RURAL MEDIANTE LA CONSTRUCCIÓN DE 3 HABITACIONES EN LAS VIVIENDAS RURALES DEL MUNICIPIO.</t>
  </si>
  <si>
    <t xml:space="preserve"> SOACHA</t>
  </si>
  <si>
    <t>MEJORAMIENTO DE VIVIENDA RURAL MEDIANTE LA CONSTRUCCIÓN DE  4 HABITACIONES EN LAS VIVIENDAS RURALES DEL MUNICIPIO.</t>
  </si>
  <si>
    <t>MEJORAMIENTO DE VIVIENDA RURAL MEDIANTE LA CONSTRUCCIÓN DE  8 HABITACIONES, 9 COCINA EN LAS VIVIENDAS RURALES DEL MUNICIPIO.</t>
  </si>
  <si>
    <t xml:space="preserve"> SUSA</t>
  </si>
  <si>
    <t xml:space="preserve"> MEJORAMIENTO DE VIVIENDA RURAL MEDIANTE LA CONSTRUCCIÓN DE 4 COCINAS,  5 HABITACIONES  EN LAS VIVIENDAS RURALES DEL MUNICIPIO.</t>
  </si>
  <si>
    <t xml:space="preserve"> TIBIRITA</t>
  </si>
  <si>
    <t>MEJORAMIENTO DE VIVIENDA RURAL MEDIANTE LA CONSTRUCCIÓN DE  11 HABITACIONES ,31 COCINAS ,3 PISOS EN LAS VIVIENDAS RURALES DEL MUNICIPIO.</t>
  </si>
  <si>
    <t xml:space="preserve"> TOCAIMA</t>
  </si>
  <si>
    <t xml:space="preserve"> MEJORAMIENTO DE VIVIENDA RURAL MEDIANTE LA CONSTRUCCIÓN DE 2 HABITACIONES 
    13 COCINAS EN LAS VIVIENDAS RURALES DEL MUNICIPIO.</t>
  </si>
  <si>
    <t xml:space="preserve"> UNE</t>
  </si>
  <si>
    <t>MEJORAMIENTO DE VIVIENDA RURAL MEDIANTE LA CONSTRUCCIÓN DE 6 HABITACIONES ,3 COCINAS , 2 PISOS  EN LAS VIVIENDAS RURALES DEL MUNICIPIO.</t>
  </si>
  <si>
    <t>MEJORAMIENTO DE VIVIENDA RURAL MEDIANTE LA CONSTRUCCIÓN DE 10   HABITACIONES ,1 COCINA  EN LAS VIVIENDAS RURALES DEL MUNICIPIO.</t>
  </si>
  <si>
    <t xml:space="preserve"> VERGARA</t>
  </si>
  <si>
    <t>MEJORAMIENTO DE VIVIENDA RURAL MEDIANTE LA CONSTRUCCIÓN DE  7 COCINAS, 1 HABITACION , 2 PISOS EN LAS VIVIENDAS RURALES DEL MUNICIPIO.</t>
  </si>
  <si>
    <t xml:space="preserve"> MEJORAMIENTO DE VIVIENDA RURAL MEDIANTE LA CONSTRUCCIÓN DE 26 HABITACIONES EN LAS VIVIENDAS RURALES DEL MUNICIPIO.</t>
  </si>
  <si>
    <t>MEJORAMIENTO DE VIVIENDA RURAL MEDIANTE LA CONSTRUCCIÓN DE  5 HABITACIONES,  1 COCINA EN LAS VIVIENDAS RURALES DEL MUNICIPIO.</t>
  </si>
  <si>
    <t xml:space="preserve"> VILLETA</t>
  </si>
  <si>
    <t>MEJORAMIENTO DE VIVIENDA RURAL MEDIANTE LA CONSTRUCCIÓN DE 6 HABITACIONES EN LAS VIVIENDAS RURALES DEL MUNICIPIO.</t>
  </si>
  <si>
    <t xml:space="preserve"> VIOTÁ</t>
  </si>
  <si>
    <t>MEJORAMIENTO DE VIVIENDA RURAL MEDIANTE LA CONSTRUCCIÓN DE 2 COCINAS EN LAS VIVIENDAS RURALES DEL MUNICIPIO.</t>
  </si>
  <si>
    <t xml:space="preserve">SECRETARIA DE EDUCACION </t>
  </si>
  <si>
    <t>FORTALECIMIENTO A LA ESTRATEGIA DE ALIMENTACIÓN ESCOLAR EN LOS MUNICIPIOS NO CERTIFICADOS DEL DEPARTAMENTO DE CUNDINAMARCA PARA LA VIGENCIA 2022 CUNDINAMARCA</t>
  </si>
  <si>
    <t>4 Urbana - 7 Rural 11 Sedes Educativas.</t>
  </si>
  <si>
    <t>3 Urbana - 11 Rural / 14 Sedes Educativas.</t>
  </si>
  <si>
    <t>4 Urbana - 18 Rural/22 Sedes Educativas.</t>
  </si>
  <si>
    <t xml:space="preserve">ANOLAIMA </t>
  </si>
  <si>
    <t>5 Urbana - 29 Rural / 34 Sedes Educativas.</t>
  </si>
  <si>
    <t>3 Urbana - 13 Rural /16 Sedes Educativas.</t>
  </si>
  <si>
    <t xml:space="preserve">ARBELÁEZ </t>
  </si>
  <si>
    <t>3 Urbana - 23 Rural/ 26 Sedes Educativas.</t>
  </si>
  <si>
    <t>BELTRAN</t>
  </si>
  <si>
    <t>1 Urbana - 9 Rural/10 Sedes Educativas</t>
  </si>
  <si>
    <t>2 Urbana - 11 Rural/13 Sedes Educativas.</t>
  </si>
  <si>
    <t>5 Urbana - 7 Rural/12 Sedes Educativas.</t>
  </si>
  <si>
    <t>3 Urbana - 16 Rural/19 Sedes Educativas.</t>
  </si>
  <si>
    <t>2 Urbana - 12 Rural/14 Sedes Educativas.</t>
  </si>
  <si>
    <t>CAJICA</t>
  </si>
  <si>
    <t>4 Urbana - 8 Rural/12 Sedes Educativas</t>
  </si>
  <si>
    <t xml:space="preserve">CAPARRAPI </t>
  </si>
  <si>
    <t>3 Urbana - 73 Rural/76 Sedes Educativas</t>
  </si>
  <si>
    <t>5 Urbana - 26 Rural/31 Sedes Educativas.</t>
  </si>
  <si>
    <t xml:space="preserve">CARMEN DE CARUPA </t>
  </si>
  <si>
    <t>2 Urbana - 24 Rural/26 Sedes Educativas.</t>
  </si>
  <si>
    <t xml:space="preserve">CHAGUANI </t>
  </si>
  <si>
    <t>2 Urbana - 15 Rural/17 Sedes Educativas.</t>
  </si>
  <si>
    <t xml:space="preserve">CHIPAQUE </t>
  </si>
  <si>
    <t>2 Urbana - 12 Rural /14 Sedes Educativas.</t>
  </si>
  <si>
    <t>3 Urbana - 27 Rural 30 Sedes Educativas</t>
  </si>
  <si>
    <t xml:space="preserve">CHOCONTA </t>
  </si>
  <si>
    <t>4 Urbana - 29 Rural 33 Sedes Educativas.</t>
  </si>
  <si>
    <t xml:space="preserve">COGUA </t>
  </si>
  <si>
    <t>4 Urbana - 15 Rural 19 Sedes Educativas.</t>
  </si>
  <si>
    <t xml:space="preserve">CUCUNUBA </t>
  </si>
  <si>
    <t>3 Urbana - 14 Rural 17 Sedes Educativas.</t>
  </si>
  <si>
    <t>3 Urbana - 25 Rural 28 Sedes Educativas.</t>
  </si>
  <si>
    <t xml:space="preserve">EL PEÑON </t>
  </si>
  <si>
    <t>2 Urbana - 23 Rural 25 Sedes Educativas.</t>
  </si>
  <si>
    <t xml:space="preserve">SABANA OCCIDENTE </t>
  </si>
  <si>
    <t>3 Urbana - 6 Rural 9 Sedes Educativas.</t>
  </si>
  <si>
    <t>5 Urbana - 29 Rural 34 Sedes Educativas.</t>
  </si>
  <si>
    <t>3 Urbana - 24 Rural 27 Sedes Educativas.</t>
  </si>
  <si>
    <t xml:space="preserve">FUQUENE </t>
  </si>
  <si>
    <t>2 Urbana - 10 Rural 12 Sedes Educativas.</t>
  </si>
  <si>
    <t xml:space="preserve">GACHALA </t>
  </si>
  <si>
    <t>3 Urbana - 22 Rural 25 Sedes Educativas.</t>
  </si>
  <si>
    <t xml:space="preserve">GACHANCIPA </t>
  </si>
  <si>
    <t>3 Urbana - 7 Rural 10 Sedes Educativas.</t>
  </si>
  <si>
    <t>6 Urbana - 23 Rural 29 Sedes Educativas.</t>
  </si>
  <si>
    <t>3 Urbana - 12 Rural 15 Sedes Educativas.</t>
  </si>
  <si>
    <t>2 Urbana - 9 Rural 11 Sedes Educativas.</t>
  </si>
  <si>
    <t xml:space="preserve">GUACHETA </t>
  </si>
  <si>
    <t>4 Urbana - 20 Rural 24 Sedes Educativas.</t>
  </si>
  <si>
    <t>9 Urbana - 52 Rural 61 Sedes Educativas.</t>
  </si>
  <si>
    <t xml:space="preserve">GUASCA </t>
  </si>
  <si>
    <t>2 Urbana - 16 Rural 18 Sedes Educativas</t>
  </si>
  <si>
    <t xml:space="preserve">GUTAQUI </t>
  </si>
  <si>
    <t>3 Urbana - 5 Rural 8 Sedes Educativas.</t>
  </si>
  <si>
    <t>2 Urbana - 13 Rural 15 Sedes Educativas.</t>
  </si>
  <si>
    <t>4 Urbana - 9 Rural 13 Sedes Educativas.</t>
  </si>
  <si>
    <t>2 Urbana - 19 Rural 21 Sedes Educativas.</t>
  </si>
  <si>
    <t xml:space="preserve">GUTIERREZ </t>
  </si>
  <si>
    <t>2 Urbano y 18 Rurales 20 Sedes Educativas.</t>
  </si>
  <si>
    <t>JERUSALEN</t>
  </si>
  <si>
    <t>2 Urbana - 8 Rural 10 Sedes Educativas.</t>
  </si>
  <si>
    <t>JUNIN</t>
  </si>
  <si>
    <t>2 Urbana - 21 Rural 23 Sedes Educativas.</t>
  </si>
  <si>
    <t>4 Urbana - 27 Rural 31 Sedes Educativas.</t>
  </si>
  <si>
    <t>4 Urbana - 23 Rural 27 Sedes Educativas</t>
  </si>
  <si>
    <t>3 Urbana - 35 Rural 38 Sedes Educativas.</t>
  </si>
  <si>
    <t>GUALIVA</t>
  </si>
  <si>
    <t>1 Urbana - 23 Rural 24 Sedes Educativas.</t>
  </si>
  <si>
    <t>GUATIVA</t>
  </si>
  <si>
    <t>2 Urbana - 29 Rural 31 Sedes Educativas.</t>
  </si>
  <si>
    <t>UBATE</t>
  </si>
  <si>
    <t xml:space="preserve">LENGUAZAQUE </t>
  </si>
  <si>
    <t>2 Urbana - 22 Rural 24 Sedes Educativas.</t>
  </si>
  <si>
    <t>11 Urbana - 8 Rural 19 Sedes Educativas</t>
  </si>
  <si>
    <t xml:space="preserve">MEDINA </t>
  </si>
  <si>
    <t>4 Urbana - 40 Rural 44 Sedes Educativas.</t>
  </si>
  <si>
    <t>2 Urbana - 1 Rural 3 Sedes Educativas</t>
  </si>
  <si>
    <t>NEMOCON</t>
  </si>
  <si>
    <t>5 Urbana - 10 Rural 15 Sedes Educativas.</t>
  </si>
  <si>
    <t>2 Urbana - 15 Rural 17 Sedes Educativas.</t>
  </si>
  <si>
    <t>1 Urbana - 11 Rural 12 Sedes Educativas.</t>
  </si>
  <si>
    <t>3 Urbana - 17 Rural 20 Sedes Educativas</t>
  </si>
  <si>
    <t>13 Urbana - 56 Rural 69 Sedes Educativas.</t>
  </si>
  <si>
    <t xml:space="preserve">PAIME </t>
  </si>
  <si>
    <t>2 Urbana - 34 Rural 36 Sedes Educativas.</t>
  </si>
  <si>
    <t>1 Urbana - 12 Rural 13 Sedes Educativas.</t>
  </si>
  <si>
    <t>4 Urbana - 24 Rural 28 Sedes Educativas.</t>
  </si>
  <si>
    <t>3 Urbana - 27 Rural 30 Sedes Educativas.</t>
  </si>
  <si>
    <t xml:space="preserve">PULI </t>
  </si>
  <si>
    <t>4 Urbana - 24 Rural 28 Sedes Educativas</t>
  </si>
  <si>
    <t>1 Urbana - 11 Rural 12 Sedes Educativas</t>
  </si>
  <si>
    <t>4 Urbana - 17 Rural 21 Sedes Educativas.</t>
  </si>
  <si>
    <t>3 Urbana - 23 Rural 26 Sedes Educativas.</t>
  </si>
  <si>
    <t xml:space="preserve">SAN CAYETANO </t>
  </si>
  <si>
    <t>2 Urbana - 26 Rural 28 Sedes Educativas.</t>
  </si>
  <si>
    <t>SAN JUAN DE RIO SECO</t>
  </si>
  <si>
    <t>3 Urbana - 29 Rural 32 Sedes Educativas</t>
  </si>
  <si>
    <t>3 Urbana - 21 Rural 24 Sedes Educativas</t>
  </si>
  <si>
    <t>SESQUILE</t>
  </si>
  <si>
    <t>2 Urbana - 12 Rural 14 Sedes Educativas.</t>
  </si>
  <si>
    <t xml:space="preserve">SIBATE </t>
  </si>
  <si>
    <t>5 Urbana - 17 Rural 22 Sedes Educativas.</t>
  </si>
  <si>
    <t xml:space="preserve">SILVANIA </t>
  </si>
  <si>
    <t>4 Urbana - 42 Rural 46 Sedes Educativas.</t>
  </si>
  <si>
    <t>4 Urbana - 13 Rural 17 Sedes Educativas.</t>
  </si>
  <si>
    <t>SOPO</t>
  </si>
  <si>
    <t>4 Urbana - 6 Rural 10 Sedes Educativas</t>
  </si>
  <si>
    <t>2 Urbana - 16 Rural 18 Sedes Educativas.</t>
  </si>
  <si>
    <t xml:space="preserve">SUPATA </t>
  </si>
  <si>
    <t>3 Urbana - 16 Rural 19 Sedes Educativas.</t>
  </si>
  <si>
    <t>3 Urbana - 13 Rural 16 Sedes Educativas.</t>
  </si>
  <si>
    <t>3 Urbana - 10 Rural 13 Sedes Educativas.</t>
  </si>
  <si>
    <t>4 Urbana - 14 Rural 18 Sedes Educativas.</t>
  </si>
  <si>
    <t>1 Urbana - 19 Rural 20 Sedes Educativas.</t>
  </si>
  <si>
    <t>TOCANCIPA</t>
  </si>
  <si>
    <t>1 Urbana - 4 Rural 5 Sedes Educativas.</t>
  </si>
  <si>
    <t>TOPAIPI</t>
  </si>
  <si>
    <t>1 Urbana - 22 Rural 23 Sedes Educativas.</t>
  </si>
  <si>
    <t xml:space="preserve">ORIENTE </t>
  </si>
  <si>
    <t>3 Urbana - 47 Rural 50 Sedes Educativas.</t>
  </si>
  <si>
    <t>UBALA</t>
  </si>
  <si>
    <t>3 Urbana - 19 Rural 22 Sedes Educativas.</t>
  </si>
  <si>
    <t xml:space="preserve">UNE </t>
  </si>
  <si>
    <t>10 Urbana - 17 Rural 27 Sedes Educativas.</t>
  </si>
  <si>
    <t>4 Urbana - 8 Rural 12 Sedes Educativas.</t>
  </si>
  <si>
    <t>VILLAGOMEZ</t>
  </si>
  <si>
    <t>3 Urbana - 9 Rural 12 Sedes Educativas.</t>
  </si>
  <si>
    <t>VILLAPINZON</t>
  </si>
  <si>
    <t>3 Urbana - 20 Rural 23 Sedes Educativas.</t>
  </si>
  <si>
    <t>12 Urbana - 22 Rural 34 Sedes Educativas.</t>
  </si>
  <si>
    <t xml:space="preserve">VIOTA </t>
  </si>
  <si>
    <t>7 Urbana - 40 Rural 47 Sedes Educativas</t>
  </si>
  <si>
    <t>YACOPI</t>
  </si>
  <si>
    <t>3 Urbana - 98 Rural 101 Sedes Educativas.</t>
  </si>
  <si>
    <t>ZIPACON</t>
  </si>
  <si>
    <t>2 Urbana - 11 Rural 13 Sedes Educativas.</t>
  </si>
  <si>
    <t>UTICA</t>
  </si>
  <si>
    <t>5 Urbana - 9 Rural 14 Sedes Educativas.</t>
  </si>
  <si>
    <t>FORTALECIMIENTO A LA ESTRATEGIA DE SUBSIDIO DE TRANSPORTE ESCOLAR, EN MUNICIPIOS NO CERTIFICADOS DEL DEPARTAMENTO DE CUNDINAMARCA, PARA LA VIGENCIA 2022</t>
  </si>
  <si>
    <t>CAPACITACIÓN - ENTREGA DE ACTIVOS PRODUCTIVOS DE 6 MILLONES</t>
  </si>
  <si>
    <t>FORTALECIMIENTO A LA ESTRATEGIA DE ALIMENTACIÓN ESCOLAR PARA 1 SEDES EDUCATIVAS DEL MUNICIPIO</t>
  </si>
  <si>
    <t>FORTALECIMIENTO A LA ESTRATEGIA DE ALIMENTACIÓN ESCOLAR PARA 2 SEDES EDUCATIVAS DEL MUNICIPIO</t>
  </si>
  <si>
    <t>FORTALECIMIENTO A LA ESTRATEGIA DE ALIMENTACIÓN ESCOLAR PARA 4 SEDES EDUCATIVAS DEL MUNICIPIO</t>
  </si>
  <si>
    <t>FORTALECIMIENTO A LA ESTRATEGIA DE ALIMENTACIÓN ESCOLAR PARA 1 SEDE EDUCATIVA DEL MUNICIPIO</t>
  </si>
  <si>
    <t>FORTALECIMIENTO A LA ESTRATEGIA DE ALIMENTACIÓN ESCOLAR PARA 5 SEDES EDUCATIVAS DEL MUNICIPIO</t>
  </si>
  <si>
    <t>FÓMEQUE</t>
  </si>
  <si>
    <t>GUYABAL DE SIQUIMA</t>
  </si>
  <si>
    <t>FORTALECIMIENTO A LA ESTRATEGIA DE ALIMENTACIÓN ESCOLAR PARA 6 SEDES EDUCATIVAS DEL MUNICIPIO</t>
  </si>
  <si>
    <t>MACHETÁ</t>
  </si>
  <si>
    <t>QUEDRADANEGRA</t>
  </si>
  <si>
    <t>SAN JUAN DE RIOSECO</t>
  </si>
  <si>
    <t>IMPLEMENTACIÓN DE UNA ESTRATEGIA DE REACTIVACIÓN ECONÓMICA PARA EL PROGRESO Y LA COMPETITIVIDAD DE MICRONEGOCIOS Y EMPRENDIMIENTOS EN EL DEPARTAMENTO DE CUNDINAMARCA</t>
  </si>
  <si>
    <t xml:space="preserve"> COGUA</t>
  </si>
  <si>
    <t>GACHANCPA</t>
  </si>
  <si>
    <t xml:space="preserve">GAMA </t>
  </si>
  <si>
    <t>Barrios periféricos, Veredas y Centros Poblados
CENTRO POBLADO SAN ANTONIO (LATITUD: 4.582489° LONGITUD:-74.548682°
NORTE:998500,949 ESTE:947715,106)
VEREDAS LA PAZ Y PATIO BONITO (LATITUD: 4.531918° LONGITUD:-74.471203°
NORTE:992903,427 ESTE:956309,832)</t>
  </si>
  <si>
    <t>Barrios periféricos, Veredas y Centros Poblados
SECTOR EL PIÑAL DE APULO (LATITUD:4,582489002 LONGITUD:-74,548681996
NORTE:944567,758 ESTE:983557,352</t>
  </si>
  <si>
    <t>Barrios periféricos, Veredas y Centros Poblados
SAN PABLO (LATITUD:05°30´01´.1" LONGITUD:074°27´28.4" NORTE:957874 ESTE:1099987)
SAN CARLOS (LATITUD:05° 26´24´.7" LONGITUD:074°29´48.2" NORTE:953540 ESTE:1093347)
SAN PEDRO (LATITUD:05° 30´05°.1" LONGITUD:074°27´52.7" NORTE:957101 ESTE:1100117)
DINDAL (LATITUD:05°17´35´.4" LONGITUD:074°34´00.7" NORTE:945755 ESTE:1077094)</t>
  </si>
  <si>
    <t>Barrios periféricos, Veredas y Centros Poblados
(LATITUD: 5.140217° LONGITUD:-73.691631° NORTE:1060171,503 ESTE:1042784,342)</t>
  </si>
  <si>
    <t>Barrios periféricos, Veredas y Centros Poblados
PEÑAS DE CUCUNUBA (LATITUD:5,261392 LONGITUD:-73,788224 NORTE:1073565,962
ESTE:1032068,296)</t>
  </si>
  <si>
    <t xml:space="preserve">Barrios periféricos, Veredas y Centros Poblados
CENTRO POBLADO PRADILLA (LATITUD:04º59'92.8" LONGITUD:074'34'03.0 NORTE:965289
ESTE:1000345)
CENTRO POBLADO LA VICTORIA (LATITUD:04º53'80.2" LONGITUD:074'41'05.8 NORTE:963039
ESTE:993577)
Centro Poblado EL TRIUNFO (LATITUD: 4.549955° LONGITUD:-74.483351° NORTE:994898,774
ESTE:954962,809)
</t>
  </si>
  <si>
    <t>Barrios periféricos, Veredas y Centros Poblados
VEREDA TIENDA NUEVA (LATITUD: 4.713892° LONGITUD:-74.204979° NORTE:1013027,628
ESTE:954973,179)</t>
  </si>
  <si>
    <t>Barrios periféricos, Veredas y Centros Poblados
(LATITUD:4°41'31.46"N LONGITUD:73°31'17.95"O NORTE:1010626,125 ESTE:1061672,484)</t>
  </si>
  <si>
    <t>Barrios periféricos, Veredas y Centros Poblados
CENTRO POBALDO LA PAZ (LATITUD:5,207584 LONGITUD:-74,729744 NORTE:1067645,618
ESTE:927689,562)</t>
  </si>
  <si>
    <t>Barrios periféricos, Veredas y Centros Poblados
(LATITUD: 4.868346° LONGITUD:-73.883595° NORTE:1030097,447 ESTE:1021508,97)</t>
  </si>
  <si>
    <t>Barrios periféricos, Veredas y Centros Poblados
SAN JAVIER (LATITUD:4,655649 LONGITUD:-74,461673 NORTE:1006585,512 ESTE:957374,784)</t>
  </si>
  <si>
    <t>Barrios periféricos, Veredas y Centros Poblados
TOBIA GRANDE SECTOR HUGRIA (LATITUD:5,125681172 LONGITUD:-74,447328592
NORTE:1058563 ESTE:958995)</t>
  </si>
  <si>
    <t>Barrios periféricos, Veredas y Centros Poblados
VEREDA LA MERCEDEZ (LATITUD:4,772649 LONGITUD:-74,259722 NORTE:1019514,656
ESTE:979785,85)
VEREDA LOS ÁRBOLEZ (LATITUD: 4.786074° LONGITUD:-74.270150° NORTE:1020999,542
ESTE:978629,418)
LA CUESTA (LATITUD:4,85759 LONGITUD:-74,19827 NORTE:1028906,131 ESTE:986604,78)</t>
  </si>
  <si>
    <t>Barrios periféricos, Veredas y Centros Poblados
CENTRO POBLADO TOBIA CHICA (LATITUD:5058210522 LONGITUD:-74,401055402
NORTE:1051099 ESTE:964122</t>
  </si>
  <si>
    <t xml:space="preserve">Barrios periféricos, Veredas y Centros Poblados
VEREDAS PEGADAS A LA MAGDALENA LATITUD:05°04'19.5'' LONGITUD:74°29'15.8''
NORTE:1052638,561 ESTE:954512,389)
VEREDA PILONES (LATITUD:5,064382 LONGITUD:-74.453291° NORTE:1051784,591
ESTE:958329,942)
</t>
  </si>
  <si>
    <t xml:space="preserve">Barrios periféricos, Veredas y Centros Poblados
SANTANDERSITO Y EL OASIS (LATITUD:04º59'27.2" LONGITUD:074'34'19.2 NORTE:970661
ESTE:999952)
</t>
  </si>
  <si>
    <t>Barrios periféricos, Veredas y Centros Poblados
CONCUBITA, PALACIO, NOVOA, LAS QUINTAS, CHIRCAL (LATITUD: 5,242797
LONGITUD:-73,855491 NORTE:1071506,594 ESTE: 1024612,163)
RASGATA (LATITUD:5,157855 LONGITUD:-73,878737 NORTE:1062112,498 ESTE:1022038,120)
PEÑAS DE BOQUERÓN (LATITUD:5,19881091 LONGITUD:-73,8480312 NORTE:1066642,719
ESTE:1025440,912)
PEÑAS DE CAJÓN (LATITUD:5,218011 LONGITUD:-73,838324 NORTE:1068766,347
ESTE:1026516,301)</t>
  </si>
  <si>
    <t>Barrios periféricos, Veredas y Centros Poblados
PAJARITO
(LATITUD:571697529 LONGITUD:622587738 NORTE:1.068.766,347 ESTE:1.026.516,301)</t>
  </si>
  <si>
    <t xml:space="preserve">Barrios periféricos, Veredas y Centros Poblados
(LATUTUD:5.221699° LONGITUD:-73.591888° NORTE:1069189,91 ESTE:1053836,75)
</t>
  </si>
  <si>
    <t xml:space="preserve">Barrios periféricos, Veredas y Centros Poblados
CENTRO POBLADO EL PUENTE (LATITUD: 4,990798914 LONGITUD:-74,49243575
NORTE:1043650,000 ESTE:953984,000)
BARRIOS PERIFÉRICOS DE BAGAZAL (LATITUD: 4,983453637 LONGITUD:-74,57437516
NORTE:1042844,000 ESTE:944896,000)
VEREDA SALITRE NEGRO (LATITUD: 5,042658128 LONGITUD:-74,46482052 NORTE:1049383,000
ESTE:957050,000)
</t>
  </si>
  <si>
    <t xml:space="preserve">Barrios periféricos, Veredas y Centros Poblados
CENTRO POBLADO EL PIÑAL
(LATITUD:4,110982629 LONGITUD:-74,22622929 NORTE:946345,823 ESTE:983486,707)
</t>
  </si>
  <si>
    <t>Barrios periféricos, Veredas y Centros Poblados
PATEVACA (LATITUD:05°45'32,2'' LONGITUD:074'25'05.8 NORTE:962254,000 ESTE:1128594,000)
TERÁN (LATITUD:05°42'58.9'' LONGITUD:074'27'02.4 NORTE:958665,000 ESTE:1123883,000)
LLANO MATEO (LATITUD:05°35'34.8'' LONGITUD:074'23'24.5 NORTE:965361,000 ESTE:1110238,000)
GUADUALITO (LATITUD:05°33'24.8'' LONGITUD:074'18'22.1 NORTE:974666,000 ESTE:1106239,000)
CASTILLO. (LATITUD:05°44'32.8'' LONGITUD:074'20'12.9 NORTE:971265,000 ESTE:1126762,000)
IBAMA. (LATITUD:05°25'22.9'' LONGITUD:074'16'20.0 NORTE:978419,000 ESTE:1091437,000)</t>
  </si>
  <si>
    <t>SIBATE</t>
  </si>
  <si>
    <t>GUTIERREZ</t>
  </si>
  <si>
    <t>GUACHETA</t>
  </si>
  <si>
    <t>GUAYABAL DE SIQUIMA</t>
  </si>
  <si>
    <t>EL PEÑÓN</t>
  </si>
  <si>
    <t>VIANI</t>
  </si>
  <si>
    <t>SECRETARIA DE MINAS Y ENERGIA</t>
  </si>
  <si>
    <t>AMPLIACION DE LA COBERTURA DEL SERVICIO DE GAS COMBUSTIBLE POR REDES A TRAVES DE LA FINANCIACIÓN DEL CARGO POR CONEXIÓN Y LA RED INTERNA PARA USUARIOS DE BARRIOS PERIFÉRICOS, VEREDAS Y CENTROS POBLADOS DE LOS MUNICIPIOS DE CUNDINAMARCA</t>
  </si>
  <si>
    <t xml:space="preserve">Barrios periféricos, Veredas y Centros Poblados
</t>
  </si>
  <si>
    <t>Construcción Del Centro De Formación E Innovación Minero Energético De Cundinamarca</t>
  </si>
  <si>
    <t>Construcción Mina simulada en Guacheta</t>
  </si>
  <si>
    <t xml:space="preserve"> SESQUILÉ</t>
  </si>
  <si>
    <t>INSTITUCIÓN EDUCATIVA DEPARTAMENTAL SAN JUAN BOSCO, Dirección VEREDA HATO GRANDE.</t>
  </si>
  <si>
    <t>INSTITUCION EDUCATIVA DEPARTAMENTAL PUEBLO NUEVO, Dirección INSPECCION PUEBLO NUEVO</t>
  </si>
  <si>
    <t>INSTITUCION EDUCATIVA DEPARTAMENTAL SAN PEDRO, Dirección VEREDA SAN PABLO</t>
  </si>
  <si>
    <t>iNSTITUCION EDUCATIVA DEPARTAMENTAL LA PAZ, Dirección VEREDA LA PAZ</t>
  </si>
  <si>
    <t>1. INST EDUCATIVA RURAL DEPARTAMENTAL AGUA BLANCA, Dirección VEREDA AGUABLANCA
2.  ESCUELA RURAL MINIPÍ, Dirección VEREDA MINIPÍ</t>
  </si>
  <si>
    <t xml:space="preserve">1. I.E.D. LUIS ALFONSO VALBUENA ULLOA - SEDE PRINCIPAL, Dirección VDA. NAGUY
2. I.E.D. RURAL EL VINO - SEDE PRINCIPAL, Dirección
INSPECCION EL VINO
</t>
  </si>
  <si>
    <t>INSTITUCIÓN EDUCATIVA DEPARTAMENTAL MISAEL PASTRANA BORRERO DE TOBIA, Dirección CENTRO POBLADO VEREDA CAÑADITAS</t>
  </si>
  <si>
    <t>IED RURAL CUNE, Dirección VEREDA CUNE</t>
  </si>
  <si>
    <t>INSTITUCIÓN EDUCATIVA RURAL DEPARTAMENTAL
MURCA, Dirección VEREDA DE MURCA</t>
  </si>
  <si>
    <t>1. INSTITUCION EDUCATIVA DEPARTAMENTAL LA MAGDALENA, Dirección INSPECCION LA MAGDALENA
2. ESCUELA RURAL CAMILO TORRES, Dirección INSPECCION LA MAGDALENA</t>
  </si>
  <si>
    <t>1. INSTITUCION EDUCATIVA DEPARTAMENTAL INSTITUTO DE PROMOCION, Dirección UBALA VEREDA SANTA MARIA
2. INSTITUCIÓN EDUCATIVA RURAL DEPARTAMENTAL MAMBITA, Dirección INSPECCION DE MAMBITA</t>
  </si>
  <si>
    <t>INSTITUCION EDUCATIVA DEPARTAMENTAL EL TRIGO, Dirección VEREDA EL TRIGO</t>
  </si>
  <si>
    <t>1. INSTITUCION EDUCATIVA DEPTAL DIEGO URIBE VARGAS, Dirección CAMBAO CENTRO
2. ESCUELA RURAL SANTANDER CAMBAO, Dirección CARRERA 3 NO. 5-08
3. INSTITUCION EDUCATIVA DEPTAL SAN NICOLAS, Dirección INSPECCION SAN NICOLAS
4. ESCUELA RURAL LAGUNITAS BAJO, Dirección VEREDA LAGUNITAS BAJO
5. INSTITUCION EDUCATIVA DEPTAL SANTA TERESA, Dirección VEREDA SANTA TERESA</t>
  </si>
  <si>
    <t>INSTITUCIÓN EDUCATIVA DEPARTAMENTAL RURAL SANTA CECILIA, Dirección INSPECCIÓN SANTA CECILIA</t>
  </si>
  <si>
    <t>INSTITUCION EDUCATIVA DEPARTAMENTAL RURAL RINCON GRANDE, Dirección VEREDA PALO GRANDE</t>
  </si>
  <si>
    <t>INSTITUCIÓN EDUCATIVA DEPARTAMENTAL RURAL CEREZOS GRANDES, Dirección VEREDA CEREZOS GRANDES</t>
  </si>
  <si>
    <t>I.E.D. ALFONSO PABÓN PABON - SEDE PRINCIPAL, Dirección VDA. SANAME.</t>
  </si>
  <si>
    <t xml:space="preserve">1. NSTITUCION EDUCATIVA DEPARTAMENTAL MINIPI DE
QUIJANO, Dirección VEREDA MINIPI DE QUIJANO
2. INSTITUCIÓN EDUCATIVA DEPARTAMENTAL COLEGIO
BÁSICO POSTPRIMARIA RURAL EL HORTIGAL, Dirección
VEREDA HORTIGAL
</t>
  </si>
  <si>
    <t>INST. EDUCATIVA RURAL DEPTAL NACIONALIZADO DE TUDELA, Dirección VEREDA TUDELA</t>
  </si>
  <si>
    <t>INSTITUCIÓN EDUCATIVA DE PAPATAS, Dirección VEREDA PAPATAS</t>
  </si>
  <si>
    <t>INSTITUCION EDUCATIVA DEPTAL SAN RAFAEL, Dirección INSP. LLANO MATEO</t>
  </si>
  <si>
    <t>1. INSTITUCIÓN EDUCATIVA DEPARTAMENTAL RURAL EL ALTICO, Dirección VDA. EL ALTICO
2. ESCUELA RURAL RINCÓN SANTO, Dirección VEREEDA RINCON SANTO
3. ESCUELA RURAL BARRO BLANCO, Dirección VEREDA BARRO BLANCO
4. IED LA PLAZUELA, Dirección VEREDA LA PLAZUELA ESCUELA RURAL LA PLAZUELA, Dirección VEREDA LA PLAZUELA</t>
  </si>
  <si>
    <t>1. ESCUELA RURAL SANTA BARBARA, Dirección VEREDA SANTA BÁRBARA
2. ESCUELA RURAL SAN MARTIN, Dirección VEREDA SAN MARTÍN
3. ESCUELA RURAL ROBLE CENTRO, Dirección VEREDA EL ROBLE
4. ESCUELA RURAL LA AURORA, Direccion VEREDA LA AURORA</t>
  </si>
  <si>
    <t>1. iNSTITUCIÓN EDUCATIVA DPTAL LA VIOLETA, Dirección VEREDA LA VIOLETA
2. ESCUELA RURAL MEUSA; Dirección VDA. MEUSA ESCUELA RURAL PIO X; Dirección VEREDA SAN GABRIEL</t>
  </si>
  <si>
    <t>1. ESCUELA RURAL LOS ARBOLES; Dirección VEREDA LOS ÁRBOLES
2. ESCUELA RURAL SANTA ROSITA, Dirección VEREDA CHAUTA
3. INSTITUCION EDUCATIVA DEPARTAMENTAL SAN PATRICIO PUENTE DE P, Dirección CARRERA 5 NO. 4-11</t>
  </si>
  <si>
    <t>INST. EDUCATIVA DEPARTAMENTAL LA PRADERA, Dirección INSPECCION LA PRADERA - CENTRO</t>
  </si>
  <si>
    <t>INSTITUCIÓN EDUCATIVA DEPARTAMENTAL KIRPALAMAR, Dirección K 2 VIA SAN BERNARDO</t>
  </si>
  <si>
    <t xml:space="preserve">1. INSTITUCION EDUCATIVA DEPARTAMENTAL RURAL SANTA HELENA, Dirección VEREDA SANTA HELENA ALTA
2. ESCUELA RURAL BUENOS AIRES, Dirección VEREDA
BUENOS AIRES
</t>
  </si>
  <si>
    <t>ESCUELA RURAL LOS PUENTES, Dirección BARRIO LOS PUENTES</t>
  </si>
  <si>
    <t>INSTITUCIÓN EDUCATIVA DEPARTAMENTAL JOSE MANUEL DUARTE, Dirección INSPECCION LA BOTICA</t>
  </si>
  <si>
    <t>INSTITUTO DE PROMOCION SOCIAL DE LIBERIA, Dirección VEREDA LIBERIA - VIOTA</t>
  </si>
  <si>
    <t>INSTITUCIÓN EDUCATIVA RURAL DEPARTAMENTAL SAN JOSE, Dirección VEREDA SAN JOSE</t>
  </si>
  <si>
    <t>ESCUELA RURAL PEÑAS DE BOQUERON, Dirección VEREDA PEÑAS DE BOQUERON</t>
  </si>
  <si>
    <t>1. INSTITUCION EDUCATIVA DEPARTAMENTAL ESCUELA NORMAL SUPERIOR, Dirección CARRETERA VIA LA UNCHIA 
2. COLEGIO BÁSICO SANTA RITA, Dirección VEREDA SANTA RITA
3. INTITUCION EDUCATIVA RURAL DEPARTAMENTAL ANDES, Dirección VEREDA EL DIAMANTE</t>
  </si>
  <si>
    <t>1. COLEGIO DEPARTAMENTAL LUIS CARLOS GALAN SARMIENTO, Dirección VEREDA PRADILLA
2. INSTITUCIÓN EDUCATIVA DEPARTAMENTAL NACIONALIZADO LA VICTORIA, Dirección INSPECCION LA VICTORIA</t>
  </si>
  <si>
    <t>1. INSTITUCIÓN EDUCATIVA RURAL DEPARTAMENTAL ANATOLI; Dirección VEREDA ANATOLI
2. INSTITUCION EDUCATIVA RURAL DEPARTAMENTAL SAN JAVIER, Dirección INSPECCION SAN JAVIER</t>
  </si>
  <si>
    <t>1. INSTITUCIÓN EDUCATIVA RURAL DEPARTAMENTAL LAGUNA, Dirección VDA. LA LAGUNA
2. INSTITUCION EDUCATIVA RURAL DEPARTAMENTAL PEÑAS, Dirección VDA. LA LAGUNA</t>
  </si>
  <si>
    <t xml:space="preserve">1. INSTITUCIÓN EDUCATIVA DEPARTAMENTAL NUESTRA SEÑORA DEL CARMEN, Dirección VEREDA RESGUARDO 
2. ESCUELA RURAL TIBITA CENTRO, Dirección VEREDA TIBITA CENTRO
3. I.E.R.D. SIMON BOLIVAR - SEDE PRINCIPAL, Dirección VEREDA FARACIA RETAMO
4. ESCUELA RURAL EL ESPINAL, Dirección VEREDA EL ESPINAL
</t>
  </si>
  <si>
    <t xml:space="preserve">1. ESCUELA RURAL CHACUA, Dirección VEREDA CHACUA
2. INSTITUCION EDUCATIVA DEPARTAMENTAL SAN BENITO, Dirección VEREDA SAN BENITO
</t>
  </si>
  <si>
    <t xml:space="preserve">1. ESCUELA RURAL VIENTO LIBRE, Dirección VEREDA APARTADERO
2. ESCUELA RURAL VOLCAN 2, Dirección VEREDA VOLCAN 2 KM 9
</t>
  </si>
  <si>
    <t xml:space="preserve">INSTITUCIÓN EDUCATIVA RURAL DEPARTAMENTAL EL IMPARAL, Dirección VEREDA EL IMPARAL
</t>
  </si>
  <si>
    <t xml:space="preserve">1.INSTITUCION EDUCATIVA DEPTAL MÉNDEZ ROZO; Dirección VEREDA EL HATO
2. ESCUELA RURAL SAN JOSÉ, Dirección VEREDA SAN JOSÉ
</t>
  </si>
  <si>
    <t xml:space="preserve">SECRETARIA CIENCIA, TECNOLOGÍA E INNOVACIÓN </t>
  </si>
  <si>
    <t>Fortalecimiento DE CAPACIDADES DE CTEI PARA LA INNOVACIÓN EDUCATIVA EN LOS NIVELES DE BÁSICA Y MEDIA MEDIANTE USO DE LAS TICS EN INSTITUCIONES EDUCATIVAS OFICIALES DE LOS MUNICIPIOS NO CERTIFICADOS DEL DEPARTAMENTO DE Cundinamarca</t>
  </si>
  <si>
    <t>EL PEÑON</t>
  </si>
  <si>
    <t>Fortalecimiento de la competitividad de la cadena productiva de la Guadua por medio del desarrollo e implementación de dos (2) paquetes tecnológicos para la generación de productos con valor agregado en el Departamento de Cundinamarca</t>
  </si>
  <si>
    <t>Fortalecimiento de la competitividad de la cadena productiva de la Guadua por medio del desarrollo e implementación de dos (2) paquetes tecnológicos para la generación de D1024productos con valor agregado en el Departamento de Cundinamarca</t>
  </si>
  <si>
    <t>APOYAR LA EXPLOTACIÓN DE GADUA PARA SU USO Y MANEJO, CAPACITANDO A ACTORES DE LA CADENA DE PRODCUCCIÓN SOBRE SU APROVECHAMIENTO PARA DESARROLLAR PRODUCTOS A BASE DE ESTA.</t>
  </si>
  <si>
    <t>Fortalecimiento de capacidades de CTeI para el relacionamiento escuela - contexto rural mediante la apropiación y uso de las TICs en el municipio de Sibaté departamento de Cundinamarca</t>
  </si>
  <si>
    <t>Desarrollo de un sistema de producción lechero para la obtención de leches inocuas de alta calidad y con un perfil lipídico saludable en el Departamento de Cundinamarca</t>
  </si>
  <si>
    <t>APOYAR A PRODUCTORES DE LECHE, CON EL OBJETIVO DE MEJORAR LA PRODUCTIVIDAD Y LA COMPETETIVIDAD, A TRAVÉS DE LA PROVEEDURÍA DE LECHES ESPECIALES.</t>
  </si>
  <si>
    <t>Fortalecimiento de los niveles de Apropiación social del Conocimiento de la CTeI en comunidades de las provincias de Almeidas y Ubaté del Departamento de Cundinamarca</t>
  </si>
  <si>
    <t>FORTALECER LAS CAPACIDADES DE LA POBLACIÓN EN TERMINOS DE CIENCIA, TECNOLOGÍA E INNOVACIÓN.</t>
  </si>
  <si>
    <t>Desarrollo participativo de una plataforma tecnológica de teledetección para la gestión sostenible de suelos en agroecosistemas del Departamento de Cundinamarca</t>
  </si>
  <si>
    <t>FORTALECER EL ACCESO A TECONOLOGÍAS DE AGRICULTORES Y TRABAJADORES DE LA TIERRA, CON EL FIN DE LOGRAR UNA GESTIÓN SOSTENIBLE DEL SUELO EN MIRAS HACIA EL FUTURO.</t>
  </si>
  <si>
    <t>GENERACIÓN DE ESPACIOS DE ENCUENTRO DE LA SOCIEDAD CON LA CIENCIA Y LA TECNOLOGÍA</t>
  </si>
  <si>
    <t>FORTALECIMIENTO DE LOS CONOCIMIENTOS DE LA POBLACIÓN EN CTeI.</t>
  </si>
  <si>
    <t>DESARROLLO DE UN MODELO DE PROMOCIÓN TURÍSTICA SOSTENIBLE</t>
  </si>
  <si>
    <t>DESARROLLO DE TECNOLOGÍAS E INNOVACIÓN PARA MEJORAR EL TURISMO.</t>
  </si>
  <si>
    <t>DESARROLLO DE MICROREDES Y ALMACENAMIENTO (ESS) PRESTADORES DE SERVICIOS COMPLEMENTARIOS PARA INCREMENTAR LA COBERTURA, EFICIENCIA Y CONFIABILIDAD DEL SERVICIO EN EL DEPARTAMENTO DE CUNDINAMARCA</t>
  </si>
  <si>
    <t>FORTALECER LA PRODUCCIÓN CIENTÍFICA, LA INVESTIGACIÓN Y EL DESARROLLO TECNOLÓGICO DE ACUERDO CON LAS NECESIDADES DE FOMENTO A LA INNOVACIÓN, MEDIANTE LOS SISTEMAS DE CIENCIA Y TECNOLOGÍA PARA LA COMPETITIVIDAD</t>
  </si>
  <si>
    <t>INAUGURACIÓN</t>
  </si>
  <si>
    <t>AYUDAR A LA ESCUELA RURAL DE SIBATÉ, APUNTANDO HACIA LA INNOVACIÓN TECNOLÓGICA, PUES CON LA PANDEMIA DE COVID-19, QUEDÓ EN EVIDENCIA LA INCAPACIDAD DE LA INSTITUCIÓN DE ADAPTARSE.</t>
  </si>
  <si>
    <t>ejecucion</t>
  </si>
  <si>
    <t>visita de obra</t>
  </si>
  <si>
    <t>inauguracion</t>
  </si>
  <si>
    <t>terminado</t>
  </si>
  <si>
    <t>anuncio</t>
  </si>
  <si>
    <t>20223201010038</t>
  </si>
  <si>
    <t>FORTALECIMIENTO DE LA PRODUCCIÓN DE MATERIAL VEGETAL ARBUSTIVO Y ARBÓREO PARA LA RECUPERACIÓN DE LA COBERTURA ARBÓREA EN EL DEPARTAMENTO DE CUNDINAMARCA</t>
  </si>
  <si>
    <t>VILLA PINZÓN</t>
  </si>
  <si>
    <t>Actividades de educación, información y sensibilización de actividades relacionadas con los procesos de manejo en vivero (preparación de sustratos,embolsado, trasplante, mantenimiento, crecimiento, adaptación y rustificación)</t>
  </si>
  <si>
    <t>SECRETARIA DE AMBIENTE - AGROSAVIA</t>
  </si>
  <si>
    <t>AÑO APROBACIÓN</t>
  </si>
  <si>
    <t>VALOR DE LA INVERSIÓN MUNICIPIO</t>
  </si>
  <si>
    <t>25 sedes educativas</t>
  </si>
  <si>
    <t>4 sedes educativas</t>
  </si>
  <si>
    <t>7 URBANA - 18 RURAL 25 SEDES EDUCATIVAS.</t>
  </si>
  <si>
    <t>Etiquetas de fila</t>
  </si>
  <si>
    <t>Total general</t>
  </si>
  <si>
    <t>Cuenta de BPIN</t>
  </si>
  <si>
    <t>ALBAN</t>
  </si>
  <si>
    <t>ARBELAEZ</t>
  </si>
  <si>
    <t>BOJACA</t>
  </si>
  <si>
    <t>CAPARRAPI</t>
  </si>
  <si>
    <t>CHAGUANI</t>
  </si>
  <si>
    <t>CHIA</t>
  </si>
  <si>
    <t>CHOCONTA</t>
  </si>
  <si>
    <t>CUCUNUBA</t>
  </si>
  <si>
    <t>FACATATIVA</t>
  </si>
  <si>
    <t>FUSAGASUGA</t>
  </si>
  <si>
    <t>GACHALA</t>
  </si>
  <si>
    <t>GACHANCIPA</t>
  </si>
  <si>
    <t>PULI</t>
  </si>
  <si>
    <t>SUPATA</t>
  </si>
  <si>
    <t>VIOTA</t>
  </si>
  <si>
    <t>(en blanco)</t>
  </si>
  <si>
    <t>ICCU</t>
  </si>
  <si>
    <t>MEJORAMIENTO DE LA VÍA QUE COMUNICA A LOS MUNICIPIOS DE SAN CAYETANO Y COGUA TRAMO VEREDA CARDONAL VEREDA MORTIÑO DEL MUNICIPIO DE SAN CAYETANO DEPARTAMENTO DE CUNDINAMARCA</t>
  </si>
  <si>
    <t>PAVIMENTAR 3,7 KM TRAMO SAN CAYETANO-COGUA Y CONSTRUCCIÓN DE OBRAS DE ARTE</t>
  </si>
  <si>
    <t>Construcción de obras para mitigar los riesgos que se presentan en la zonas aledañas a la urbanización Sasipa del municipio de Silvania Cundinamarca</t>
  </si>
  <si>
    <t>Construcción de obras de mitigación y estabilización en centro poblado de cuatro caminos del municipio de Paime departamento de Cundinamarca</t>
  </si>
  <si>
    <t>Implementacion de un proceso de restauración ecológica como medida de conservación de áreas ambientales estratégicas en la provincia de Gualiva Cundinamarca</t>
  </si>
  <si>
    <t>Fortalecimiento a la Estrategia de Alimentación Escolar en los municipios no certificados para la vigencia 2023 del Departamento de Cundinamarca</t>
  </si>
  <si>
    <t>SECRETARIA DE AMBIENTE</t>
  </si>
  <si>
    <t>CONSTRUCCIÓN OBRAS DE DRENAJE Y CONTENCIÓN</t>
  </si>
  <si>
    <t>CONSTRUCCIÓN OBRAS DE DRENAJE: Canal principal (422,00 ml) ; Trinchera drenante (476,65 ml); Trinchera drenante con canalización (667,52 ml) y Canal de desagüe (135,55 ml)</t>
  </si>
  <si>
    <t>26 SEDES EDUCATIVAS</t>
  </si>
  <si>
    <t>33 SEDES EDUCATIVAS</t>
  </si>
  <si>
    <t>17 SEDES EDUCATIVAS</t>
  </si>
  <si>
    <t>24 SEDES EDUCATIVAS</t>
  </si>
  <si>
    <t>22 SEDES EDUCATIVAS</t>
  </si>
  <si>
    <t>15 SEDES EDUCATIVAS</t>
  </si>
  <si>
    <t>31 SEDES EDUCATIVAS</t>
  </si>
  <si>
    <t>35 SEDES EDUCATIVAS</t>
  </si>
  <si>
    <t>25 SEDES EDUCATIVAS</t>
  </si>
  <si>
    <t>43 SEDES EDUCATIVAS</t>
  </si>
  <si>
    <t>36 SEDES EDUCATIVAS</t>
  </si>
  <si>
    <t>27 SEDES EDUCATIVAS</t>
  </si>
  <si>
    <t>9 SEDES EDUCATIVAS</t>
  </si>
  <si>
    <t>5 SEDES EDUCATIVAS</t>
  </si>
  <si>
    <t>23 SEDES EDUCATIVAS</t>
  </si>
  <si>
    <t>50 SEDES EDUCATIVAS</t>
  </si>
  <si>
    <t>99 SEDES EDUCATIVAS</t>
  </si>
  <si>
    <t>11 SEDES EDUCATIVAS</t>
  </si>
  <si>
    <t>18 SEDES EDUCATIVAS</t>
  </si>
  <si>
    <t>76 SEDES EDUCATIVAS</t>
  </si>
  <si>
    <t>28 SEDES EDUCATIVAS</t>
  </si>
  <si>
    <t>59 SEDES EDUCATIVAS</t>
  </si>
  <si>
    <t>3 SEDES EDUCATIVAS</t>
  </si>
  <si>
    <t>69 SEDES EDUCATIVAS</t>
  </si>
  <si>
    <t>46 SEDES EDUCATIVAS</t>
  </si>
  <si>
    <t>29 SEDES EDUCATIVAS</t>
  </si>
  <si>
    <t>Fortalecimiento a la Estrategia de Subsidio de transporte escolar para la vigencia 2023 en municipios no certificados del Departamento de  Cundinamarca</t>
  </si>
  <si>
    <t>1 SEDES EDUCATIVAS</t>
  </si>
  <si>
    <t>CONCATENAR</t>
  </si>
  <si>
    <t>4 SEDES EDUCATIVAS</t>
  </si>
  <si>
    <t>2 SEDES EDUCATIVAS</t>
  </si>
  <si>
    <t>MEJORAMIENTO Y REHABILITACIÓN DE LA VÍA LA MARÍA – TOBIA - PASO EL REJO - LA PEÑA, DEPARTAMENTO DE CUNDINAMARCA</t>
  </si>
  <si>
    <t>MEJORAMIENTO DE VÍAS EN LA PROVINCIA DE SUMAPAZ PARA LA CONSOLIDACIÓN DE UNA PAZ ESTABLE Y DURADERA EN EL DEPARTAMENTO DE CUNDINAMARCA</t>
  </si>
  <si>
    <t>MEJORAMIENTO DE LA INTERCOMUNICACIÓN TERRESTRE DE LA POBLACIÓN DE LA PROVINICIA DEL SUMAPAZ EN EL DEPARTAMENTO DE CUNDINAMARCA</t>
  </si>
  <si>
    <t>MEJORAMIENTO DE LA VÍA GUSBITA - TIBIRITA DEL DEPARTAMENTO DE CUNDINAMARCA</t>
  </si>
  <si>
    <t>MEJORAMIENTO DE LA INTERCOMUNICACIÓN TERRESTRE DE LA POBLACIÓN DEL MUNICIPIO DE TIBIRITA EN EL DEPARTAMENTO DE CUNDINAMARCA</t>
  </si>
  <si>
    <t>MEJORAMIENTO DE LA INTERCOMUNICACIÓN TERRESTRE DE LA POBLACIÓN DEL MUNICIPIO DE MACHETÁ EN EL DEPARTAMENTO DE CUNDINAMARCA</t>
  </si>
  <si>
    <t>MEJORAMIENTO DE LA INTERCOMUNICACIÓN TERRESTRE DE LA POBLACIÓN DEL MUNICIPIO DE LA PEÑA MEDIANTE LA INTERVENCIÓN DEL TRAMO VIAL PASO EL REJO -  LA PEÑA EN EL DEPARTAMENTO DE CUNDINAMARCA</t>
  </si>
  <si>
    <t xml:space="preserve">MEJORAMIENTO DE LA INTERCOMUNICACIÓN TERRESTRE DE LA POBLACIÓN DEL MUNICIPIO DE NIMAIMA MEDIANTE LA INTERVENCIÓN DEL TRAMO VIAL VIA LA MARIA -  TOBIA EN EL DEPARTAMENTO DE CUNDINAMARCA </t>
  </si>
  <si>
    <t>MEJORAMIENTO DE LA VÍA SUPATÁ - PACHO DEL DEPARTAMENTO DE CUNDINAMARCA</t>
  </si>
  <si>
    <t>MEJORAMIENTO DE LA INTERCOMUNICACIÓN TERRESTRE DE LA POBLACIÓN DEL MUNICIPIO DE PACHO EN EL DEPARTAMENTO DE CUNDINAMARCA</t>
  </si>
  <si>
    <t>MEJORAMIENTO DE LA INTERCOMUNICACIÓN TERRESTRE DE LA POBLACIÓN DEL MUNICIPIO DE SUPATÁ EN EL DEPARTAMENTO DE CUNDINAMARCA</t>
  </si>
  <si>
    <t>MEJORAMIENTO DE LA INTERCOMUNICACIÓN TERRESTRE DE LA POBLACIÓN DEL MUNICIPIO DE VERGARA EN EL DEPARTAMENTO DE CUNDINAMARCA</t>
  </si>
  <si>
    <t>CONSTRUCCIÓN DE LA PLAZA DE MERCADO DEL MUNICIPIO DE CHOACHÍ CUNDINAMARCA</t>
  </si>
  <si>
    <t xml:space="preserve">FORTALECIMIENTO DE LOS CANALES DE COMERCIALIZACIÓN DE LOS PRODUCTOS AGROPECUARIOS DEL MUNICIPIO DE CHOACHÍ EN EL DEPARTAMENTO DE CUNDINAMARCA  </t>
  </si>
  <si>
    <t xml:space="preserve">FORTALECIMIENTO DE LOS CANALES DE COMERCIALIZACIÓN DE LOS PRODUCTOS AGROPECUARIOS DEL MUNICIPIO DE UBAQUE EN EL DEPARTAMENTO DE CUNDINAMARCA  </t>
  </si>
  <si>
    <t xml:space="preserve">FORTALECIMIENTO DE LOS CANALES DE COMERCIALIZACIÓN DE LOS PRODUCTOS AGROPECUARIOS DEL MUNICIPIO DE FÓMEQUE EN EL DEPARTAMENTO DE CUNDINAMARCA  </t>
  </si>
  <si>
    <t>MEJORAMIENTO DE LA VÍA LENGUAZAQUE - VILLAPINZÓN, DEPARTAMENTO DE CUNDINAMARCA</t>
  </si>
  <si>
    <t>MEJORAMIENTO DE LA INTERCOMUNICACIÓN TERRESTRE DE LA POBLACIÓN DEL MUNICIPIO DE LENGUAZAQUE EN EL DEPARTAMENTO DE CUNDINAMARCA</t>
  </si>
  <si>
    <t>MEJORAMIENTO DE LA INTERCOMUNICACIÓN TERRESTRE DE LA POBLACIÓN DEL MUNICIPIO DE VILLAPINZÓN EN EL DEPARTAMENTO DE CUNDINAMARCA</t>
  </si>
  <si>
    <t>MEJORAMIENTO DE LA VÍA GACHETÁ - GAMA, DEPARTAMENTO DE CUNDINAMARCA</t>
  </si>
  <si>
    <t>MEJORAMIENTO DE LA INTERCOMUNICACIÓN TERRESTRE DE LA POBLACIÓN DEL MUNICIPIO DE GACHETÁ EN EL DEPARTAMENTO DE CUNDINAMARCA</t>
  </si>
  <si>
    <t>MEJORAMIENTO DE LA INTERCOMUNICACIÓN TERRESTRE DE LA POBLACIÓN DEL MUNICIPIO DE GAMA EN EL DEPARTAMENTO DE CUNDINAMARCA</t>
  </si>
  <si>
    <t>MEJORAMIENTO DE LA VÍA SUSA - CARMEN DE CARUPA, DEPARTAMENTO DE CUNDINAMARCA</t>
  </si>
  <si>
    <t>MEJORAMIENTO DE LA INTERCOMUNICACIÓN TERRESTRE DE LA POBLACIÓN DEL MUNICIPIO DE SUSA EN EL DEPARTAMENTO DE CUNDINAMARCA</t>
  </si>
  <si>
    <t>MEJORAMIENTO DE LA INTERCOMUNICACIÓN TERRESTRE DE LA POBLACIÓN DEL MUNICIPIO DE CARMEN DE CARUPA EN EL DEPARTAMENTO DE CUNDINAMARCA</t>
  </si>
  <si>
    <t>MEJORAMIENTO DE LA VÍA QUE CONDUCE DEL MUNICIPIO DE NIMAIMA AL MUNICIPIO DE NOCAIMA, DEPARTAMENTO DE CUNDINAMARCA</t>
  </si>
  <si>
    <t>MEJORAMIENTO DE LA INTERCOMUNICACIÓN TERRESTRE DE LA POBLACIÓN DEL MUNICIPIO DE NIMAIMA EN EL DEPARTAMENTO DE CUNDINAMARCA</t>
  </si>
  <si>
    <t>MEJORAMIENTO DE LA INTERCOMUNICACIÓN TERRESTRE DE LA POBLACIÓN DEL MUNICIPIO DE NOCAIMA EN EL DEPARTAMENTO DE CUNDINAMARCA</t>
  </si>
  <si>
    <t>ESTUDIOS Y DISEÑOS DE VÍAS PARA MEJORAR LA COMPETITIVIDAD DEL DEPARTAMENTO DE CUNDINAMARCA</t>
  </si>
  <si>
    <t xml:space="preserve">MEJORAMIENTO DE LA PLANEACIÓN DE LA INVERSIÓN SOBRE LA MALLA VIAL DE IMPORTANCIA ESTRATÉGICA EN EL DEPARTAMENTO DE CUNDINAMARCA </t>
  </si>
  <si>
    <t>MEJORAMIENTO DE LA VÍA QUE CONDUCE DEL MUNICIPIO DE VIANI AL MUNICIPIO DE CHAGUANI, (DE LA Y DE SAN VICENTE A CHAGUANI), DEPARTAMENTO DE CUNDINAMARCA</t>
  </si>
  <si>
    <t>MEJORAMIENTO DE LA INTERCOMUNICACIÓN TERRESTRE DE LA POBLACIÓN DEL MUNICIPIO DE CHAGUANÍ EN EL DEPARTAMENTO DE CUNDINAMARCA</t>
  </si>
  <si>
    <t>MEJORAMIENTO DE LA INTERCOMUNICACIÓN TERRESTRE DE LA POBLACIÓN DEL MUNICIPIO DE SAN JUAN DE RIOSECO EN EL DEPARTAMENTO DE CUNDINAMARCA</t>
  </si>
  <si>
    <t>MEJORAMIENTO DE LA INTERCOMUNICACIÓN TERRESTRE DE LA POBLACIÓN DEL MUNICIPIO DE VIANÍ EN EL DEPARTAMENTO DE CUNDINAMARCA</t>
  </si>
  <si>
    <t>MEJORAMIENTO DE LA VÍA SERREZUELA - EL TRIUNFO, MUNICIPIO DE LA CALERA, DEPARTAMENTO DE CUNDINAMARCA</t>
  </si>
  <si>
    <t>MEJORAMIENTO DE LA INTERCOMUNICACIÓN TERRESTRE DE LA POBLACIÓN DEL MUNICIPIO DE CHOACHÍ EN EL DEPARTAMENTO DE CUNDINAMARCA</t>
  </si>
  <si>
    <t>MEJORAMIENTO DE LA INTERCOMUNICACIÓN TERRESTRE DE LA POBLACIÓN DEL MUNICIPIO DE LA CALERA EN EL DEPARTAMENTO DE CUNDINAMARCA</t>
  </si>
  <si>
    <t>MEJORAMIENTO DE LA INTERCOMUNICACIÓN TERRESTRE DE LA POBLACIÓN DEL MUNICIPIO DE SOPO EN EL DEPARTAMENTO DE CUNDINAMARCA</t>
  </si>
  <si>
    <t>MEJORAMIENTO DE LA VÍA QUE CONDUCE DEL MUNICIPIO DE LA MESA AL MUNICIPIO DE CACHIPAY, (DE LA INSPECCIÓN DE PEÑA NEGRA AL MUNICIPIO DE CACHIPAY), DEPARTAMENTO DE CUNDINAMARCA</t>
  </si>
  <si>
    <t>MEJORAMIENTO DE LA INTERCOMUNICACIÓN TERRESTRE DE LA POBLACIÓN DEL MUNICIPIO DE CACHIPAY EN EL DEPARTAMENTO DE CUNDINAMARCA</t>
  </si>
  <si>
    <t>MEJORAMIENTO DE LA INTERCOMUNICACIÓN TERRESTRE DE LA POBLACIÓN DEL MUNICIPIO DE ANAPOIMA EN EL DEPARTAMENTO DE CUNDINAMARCA</t>
  </si>
  <si>
    <t>MEJORAMIENTO DE LA INTERCOMUNICACIÓN TERRESTRE DE LA POBLACIÓN DEL MUNICIPIO DE LA MESA EN EL DEPARTAMENTO DE CUNDINAMARCA</t>
  </si>
  <si>
    <t>CONTRATADO EN EJECUCIÓN</t>
  </si>
  <si>
    <t>TERMINADO</t>
  </si>
  <si>
    <t>CERRADO</t>
  </si>
  <si>
    <t>PARA CIERRE</t>
  </si>
  <si>
    <t>SIN CONTRATAR</t>
  </si>
  <si>
    <t>EN PROCESO DE CONTRATACIÓN</t>
  </si>
  <si>
    <t>Municipios</t>
  </si>
  <si>
    <t>N° Proyectos</t>
  </si>
  <si>
    <t>PROYECTOS SGR - INVERSIÓN POR MUNICIPIO</t>
  </si>
  <si>
    <t>Valor de la Inversión por Municipio</t>
  </si>
  <si>
    <t xml:space="preserve">TOTAL INVERSIÓN </t>
  </si>
  <si>
    <t xml:space="preserve">Fuente: Dirección de Gestión de la Inversión - Secretaría de Planeación </t>
  </si>
  <si>
    <t>Corte: Octubre 15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</si>
</sst>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6" formatCode="&quot;$&quot;\ #,##0;[Red]\-&quot;$&quot;\ #,##0"/>
    <numFmt numFmtId="44" formatCode="_-&quot;$&quot;\ * #,##0.00_-;\-&quot;$&quot;\ * #,##0.00_-;_-&quot;$&quot;\ * &quot;-&quot;??_-;_-@_-"/>
    <numFmt numFmtId="164" formatCode="_-&quot;$&quot;* #,##0_-;\-&quot;$&quot;* #,##0_-;_-&quot;$&quot;* &quot;-&quot;_-;_-@_-"/>
    <numFmt numFmtId="165" formatCode="_(&quot;$&quot;\ * #,##0_);_(&quot;$&quot;\ * \(#,##0\);_(&quot;$&quot;\ * &quot;-&quot;??_);_(@_)"/>
    <numFmt numFmtId="166" formatCode="&quot;$&quot;\ #,##0.00"/>
    <numFmt numFmtId="167" formatCode="[$$-240A]\ #,##0"/>
    <numFmt numFmtId="168" formatCode="_-&quot;$&quot;* #,##0_-;\-&quot;$&quot;* #,##0_-;_-&quot;$&quot;* &quot;-&quot;_-;_-@"/>
    <numFmt numFmtId="169" formatCode="_-&quot;$&quot;\ * #,##0_-;\-&quot;$&quot;\ * #,##0_-;_-&quot;$&quot;\ * &quot;-&quot;_-;_-@"/>
    <numFmt numFmtId="170" formatCode="&quot;$&quot;#,##0"/>
    <numFmt numFmtId="171" formatCode="_-&quot;$&quot;\ * #,##0_-;\-&quot;$&quot;\ * #,##0_-;_-&quot;$&quot;\ * &quot;-&quot;??_-;_-@_-"/>
  </numFmts>
  <fonts count="24" x14ac:knownFonts="1">
    <font>
      <sz val="12"/>
      <color theme="1"/>
      <name val="Calibri"/>
      <scheme val="minor"/>
    </font>
    <font>
      <sz val="12"/>
      <color theme="1"/>
      <name val="Calibri"/>
      <family val="2"/>
    </font>
    <font>
      <sz val="12"/>
      <color theme="1"/>
      <name val="Calibri"/>
      <family val="2"/>
      <scheme val="minor"/>
    </font>
    <font>
      <sz val="12"/>
      <name val="Calibri"/>
      <family val="2"/>
      <scheme val="minor"/>
    </font>
    <font>
      <sz val="11"/>
      <name val="Calibri"/>
      <family val="2"/>
      <scheme val="minor"/>
    </font>
    <font>
      <sz val="11"/>
      <color theme="1"/>
      <name val="Calibri"/>
      <family val="2"/>
    </font>
    <font>
      <sz val="12"/>
      <color theme="1"/>
      <name val="Calibri"/>
      <family val="2"/>
      <scheme val="minor"/>
    </font>
    <font>
      <sz val="8"/>
      <color rgb="FF202122"/>
      <name val="Arial"/>
      <family val="2"/>
    </font>
    <font>
      <sz val="12"/>
      <color theme="7"/>
      <name val="Calibri"/>
      <family val="2"/>
      <scheme val="minor"/>
    </font>
    <font>
      <sz val="8"/>
      <color theme="7"/>
      <name val="Arial"/>
      <family val="2"/>
    </font>
    <font>
      <sz val="12"/>
      <color theme="1"/>
      <name val="Calibri"/>
      <family val="2"/>
      <scheme val="minor"/>
    </font>
    <font>
      <sz val="8"/>
      <name val="Calibri"/>
      <family val="2"/>
      <scheme val="minor"/>
    </font>
    <font>
      <b/>
      <sz val="48"/>
      <color theme="1"/>
      <name val="Arial Narrow"/>
      <family val="2"/>
    </font>
    <font>
      <sz val="12"/>
      <color theme="1"/>
      <name val="Arial Narrow"/>
      <family val="2"/>
    </font>
    <font>
      <sz val="12"/>
      <color theme="0"/>
      <name val="Arial Narrow"/>
      <family val="2"/>
    </font>
    <font>
      <sz val="10"/>
      <color theme="0"/>
      <name val="Arial Narrow"/>
      <family val="2"/>
    </font>
    <font>
      <sz val="12"/>
      <name val="Arial Narrow"/>
      <family val="2"/>
    </font>
    <font>
      <sz val="12"/>
      <color rgb="FF333333"/>
      <name val="Arial Narrow"/>
      <family val="2"/>
    </font>
    <font>
      <sz val="12"/>
      <color rgb="FF000000"/>
      <name val="Arial Narrow"/>
      <family val="2"/>
    </font>
    <font>
      <sz val="11"/>
      <name val="Arial Narrow"/>
      <family val="2"/>
    </font>
    <font>
      <b/>
      <sz val="48"/>
      <color rgb="FF002060"/>
      <name val="Arial Narrow"/>
      <family val="2"/>
    </font>
    <font>
      <b/>
      <sz val="12"/>
      <color theme="0"/>
      <name val="Arial Narrow"/>
      <family val="2"/>
    </font>
    <font>
      <b/>
      <sz val="26"/>
      <color rgb="FF002060"/>
      <name val="Arial Narrow"/>
      <family val="2"/>
    </font>
    <font>
      <b/>
      <i/>
      <sz val="16"/>
      <color rgb="FF002060"/>
      <name val="Arial Narrow"/>
      <family val="2"/>
    </font>
  </fonts>
  <fills count="13">
    <fill>
      <patternFill patternType="none"/>
    </fill>
    <fill>
      <patternFill patternType="gray125"/>
    </fill>
    <fill>
      <patternFill patternType="solid">
        <fgColor rgb="FFE2EFD9"/>
        <bgColor rgb="FFE2EFD9"/>
      </patternFill>
    </fill>
    <fill>
      <patternFill patternType="solid">
        <fgColor rgb="FFFEF2CB"/>
        <bgColor rgb="FFFEF2CB"/>
      </patternFill>
    </fill>
    <fill>
      <patternFill patternType="solid">
        <fgColor rgb="FFD9E2F3"/>
        <bgColor rgb="FFD9E2F3"/>
      </patternFill>
    </fill>
    <fill>
      <patternFill patternType="solid">
        <fgColor rgb="FFFBE4D5"/>
        <bgColor rgb="FFFBE4D5"/>
      </patternFill>
    </fill>
    <fill>
      <patternFill patternType="solid">
        <fgColor theme="0"/>
        <bgColor indexed="64"/>
      </patternFill>
    </fill>
    <fill>
      <patternFill patternType="solid">
        <fgColor rgb="FFFFFF00"/>
        <bgColor indexed="64"/>
      </patternFill>
    </fill>
    <fill>
      <patternFill patternType="solid">
        <fgColor rgb="FFF8F9FA"/>
        <bgColor indexed="64"/>
      </patternFill>
    </fill>
    <fill>
      <patternFill patternType="solid">
        <fgColor rgb="FF002060"/>
        <bgColor indexed="64"/>
      </patternFill>
    </fill>
    <fill>
      <patternFill patternType="solid">
        <fgColor theme="7" tint="0.59999389629810485"/>
        <bgColor rgb="FFD9E2F3"/>
      </patternFill>
    </fill>
    <fill>
      <patternFill patternType="solid">
        <fgColor theme="8" tint="0.79998168889431442"/>
        <bgColor indexed="64"/>
      </patternFill>
    </fill>
    <fill>
      <patternFill patternType="solid">
        <fgColor rgb="FF002060"/>
        <bgColor rgb="FFBFBFBF"/>
      </patternFill>
    </fill>
  </fills>
  <borders count="26">
    <border>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rgb="FF000000"/>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style="thin">
        <color rgb="FF999999"/>
      </right>
      <top style="thin">
        <color rgb="FF999999"/>
      </top>
      <bottom/>
      <diagonal/>
    </border>
    <border>
      <left style="thin">
        <color rgb="FF999999"/>
      </left>
      <right style="thin">
        <color rgb="FF999999"/>
      </right>
      <top style="thin">
        <color indexed="65"/>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medium">
        <color rgb="FFA2A9B1"/>
      </left>
      <right style="medium">
        <color rgb="FFA2A9B1"/>
      </right>
      <top style="medium">
        <color rgb="FFA2A9B1"/>
      </top>
      <bottom style="medium">
        <color rgb="FFA2A9B1"/>
      </bottom>
      <diagonal/>
    </border>
    <border>
      <left/>
      <right/>
      <top style="thin">
        <color rgb="FF000000"/>
      </top>
      <bottom style="thin">
        <color rgb="FF000000"/>
      </bottom>
      <diagonal/>
    </border>
    <border>
      <left/>
      <right style="thin">
        <color rgb="FF999999"/>
      </right>
      <top style="thin">
        <color rgb="FF999999"/>
      </top>
      <bottom/>
      <diagonal/>
    </border>
    <border>
      <left/>
      <right style="thin">
        <color rgb="FF999999"/>
      </right>
      <top style="thin">
        <color indexed="65"/>
      </top>
      <bottom/>
      <diagonal/>
    </border>
    <border>
      <left/>
      <right style="thin">
        <color rgb="FF999999"/>
      </right>
      <top style="thin">
        <color rgb="FF999999"/>
      </top>
      <bottom style="thin">
        <color rgb="FF999999"/>
      </bottom>
      <diagonal/>
    </border>
  </borders>
  <cellStyleXfs count="4">
    <xf numFmtId="0" fontId="0" fillId="0" borderId="0"/>
    <xf numFmtId="0" fontId="5" fillId="0" borderId="0"/>
    <xf numFmtId="164" fontId="6" fillId="0" borderId="0" applyFont="0" applyFill="0" applyBorder="0" applyAlignment="0" applyProtection="0"/>
    <xf numFmtId="44" fontId="10" fillId="0" borderId="0" applyFont="0" applyFill="0" applyBorder="0" applyAlignment="0" applyProtection="0"/>
  </cellStyleXfs>
  <cellXfs count="153">
    <xf numFmtId="0" fontId="0" fillId="0" borderId="0" xfId="0"/>
    <xf numFmtId="1" fontId="3" fillId="6" borderId="8" xfId="0" applyNumberFormat="1" applyFont="1" applyFill="1" applyBorder="1" applyAlignment="1">
      <alignment horizontal="center" vertical="center" wrapText="1"/>
    </xf>
    <xf numFmtId="1" fontId="2" fillId="6" borderId="9" xfId="0" applyNumberFormat="1" applyFont="1" applyFill="1" applyBorder="1" applyAlignment="1">
      <alignment horizontal="center" vertical="center" wrapText="1"/>
    </xf>
    <xf numFmtId="1" fontId="2" fillId="6" borderId="8" xfId="0" applyNumberFormat="1" applyFont="1" applyFill="1" applyBorder="1" applyAlignment="1">
      <alignment horizontal="center" vertical="center" wrapText="1"/>
    </xf>
    <xf numFmtId="1" fontId="4" fillId="7" borderId="8" xfId="0" applyNumberFormat="1" applyFont="1" applyFill="1" applyBorder="1" applyAlignment="1">
      <alignment horizontal="center" vertical="center"/>
    </xf>
    <xf numFmtId="1" fontId="4" fillId="7" borderId="8" xfId="1" applyNumberFormat="1" applyFont="1" applyFill="1" applyBorder="1" applyAlignment="1">
      <alignment horizontal="center" vertical="center" wrapText="1"/>
    </xf>
    <xf numFmtId="1" fontId="1" fillId="7" borderId="2" xfId="0" applyNumberFormat="1" applyFont="1" applyFill="1" applyBorder="1" applyAlignment="1">
      <alignment horizontal="center" vertical="center" wrapText="1"/>
    </xf>
    <xf numFmtId="0" fontId="0" fillId="0" borderId="15" xfId="0" pivotButton="1" applyBorder="1"/>
    <xf numFmtId="0" fontId="0" fillId="0" borderId="17" xfId="0" applyBorder="1"/>
    <xf numFmtId="0" fontId="0" fillId="0" borderId="15" xfId="0" applyBorder="1" applyAlignment="1">
      <alignment horizontal="left"/>
    </xf>
    <xf numFmtId="0" fontId="0" fillId="0" borderId="16" xfId="0" applyBorder="1" applyAlignment="1">
      <alignment horizontal="left"/>
    </xf>
    <xf numFmtId="0" fontId="0" fillId="0" borderId="18" xfId="0" applyBorder="1"/>
    <xf numFmtId="0" fontId="0" fillId="0" borderId="20" xfId="0" applyBorder="1" applyAlignment="1">
      <alignment horizontal="left"/>
    </xf>
    <xf numFmtId="0" fontId="0" fillId="0" borderId="19" xfId="0" applyBorder="1"/>
    <xf numFmtId="0" fontId="7" fillId="8" borderId="21" xfId="0" applyFont="1" applyFill="1" applyBorder="1" applyAlignment="1">
      <alignment vertical="center" wrapText="1"/>
    </xf>
    <xf numFmtId="0" fontId="8" fillId="0" borderId="0" xfId="0" applyFont="1"/>
    <xf numFmtId="0" fontId="9" fillId="8" borderId="21" xfId="0" applyFont="1" applyFill="1" applyBorder="1" applyAlignment="1">
      <alignment vertical="center" wrapText="1"/>
    </xf>
    <xf numFmtId="0" fontId="8" fillId="9" borderId="0" xfId="0" applyFont="1" applyFill="1"/>
    <xf numFmtId="0" fontId="0" fillId="9" borderId="0" xfId="0" applyFill="1"/>
    <xf numFmtId="164" fontId="0" fillId="0" borderId="0" xfId="2" applyFont="1"/>
    <xf numFmtId="0" fontId="12" fillId="0" borderId="0" xfId="0" applyFont="1" applyAlignment="1">
      <alignment vertical="center"/>
    </xf>
    <xf numFmtId="0" fontId="12" fillId="0" borderId="0" xfId="0" applyFont="1" applyAlignment="1">
      <alignment horizontal="center" vertical="center"/>
    </xf>
    <xf numFmtId="171" fontId="12" fillId="0" borderId="0" xfId="3" applyNumberFormat="1" applyFont="1" applyAlignment="1">
      <alignment horizontal="center" vertical="center"/>
    </xf>
    <xf numFmtId="0" fontId="12" fillId="0" borderId="0" xfId="0" applyFont="1" applyAlignment="1">
      <alignment horizontal="center"/>
    </xf>
    <xf numFmtId="164" fontId="12" fillId="0" borderId="0" xfId="2" applyFont="1" applyAlignment="1">
      <alignment horizontal="center"/>
    </xf>
    <xf numFmtId="0" fontId="12" fillId="0" borderId="1" xfId="0" applyFont="1" applyBorder="1" applyAlignment="1">
      <alignment horizontal="left" vertical="top"/>
    </xf>
    <xf numFmtId="0" fontId="13" fillId="0" borderId="0" xfId="0" applyFont="1"/>
    <xf numFmtId="0" fontId="14" fillId="0" borderId="0" xfId="0" applyFont="1"/>
    <xf numFmtId="0" fontId="13" fillId="2" borderId="2" xfId="0" applyFont="1" applyFill="1" applyBorder="1" applyAlignment="1">
      <alignment horizontal="center" vertical="center" wrapText="1"/>
    </xf>
    <xf numFmtId="1" fontId="13" fillId="0" borderId="2" xfId="0" applyNumberFormat="1" applyFont="1" applyBorder="1" applyAlignment="1">
      <alignment horizontal="center" vertical="center"/>
    </xf>
    <xf numFmtId="1"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166" fontId="13" fillId="0" borderId="2" xfId="0" applyNumberFormat="1" applyFont="1" applyBorder="1" applyAlignment="1">
      <alignment horizontal="center" vertical="center" wrapText="1"/>
    </xf>
    <xf numFmtId="167" fontId="13" fillId="0" borderId="2" xfId="0" applyNumberFormat="1" applyFont="1" applyBorder="1" applyAlignment="1">
      <alignment horizontal="center" vertical="center" wrapText="1"/>
    </xf>
    <xf numFmtId="10" fontId="13" fillId="0" borderId="8" xfId="0" applyNumberFormat="1" applyFont="1" applyBorder="1" applyAlignment="1">
      <alignment horizontal="center" vertical="center"/>
    </xf>
    <xf numFmtId="0" fontId="13" fillId="0" borderId="2" xfId="0" applyFont="1" applyBorder="1" applyAlignment="1">
      <alignment horizontal="center" vertical="center"/>
    </xf>
    <xf numFmtId="171" fontId="13" fillId="0" borderId="2" xfId="3" applyNumberFormat="1" applyFont="1" applyBorder="1" applyAlignment="1">
      <alignment horizontal="center" vertical="center" wrapText="1"/>
    </xf>
    <xf numFmtId="167" fontId="13" fillId="0" borderId="2" xfId="0" applyNumberFormat="1" applyFont="1" applyBorder="1" applyAlignment="1">
      <alignment horizontal="center" wrapText="1"/>
    </xf>
    <xf numFmtId="0" fontId="13" fillId="0" borderId="2" xfId="0" applyFont="1" applyBorder="1" applyAlignment="1">
      <alignment horizontal="left" vertical="top" wrapText="1"/>
    </xf>
    <xf numFmtId="0" fontId="15" fillId="0" borderId="0" xfId="0" applyFont="1"/>
    <xf numFmtId="0" fontId="13" fillId="0" borderId="8" xfId="0" applyFont="1" applyBorder="1" applyAlignment="1">
      <alignment horizontal="center" vertical="center"/>
    </xf>
    <xf numFmtId="0" fontId="16" fillId="11" borderId="8" xfId="0" applyFont="1" applyFill="1" applyBorder="1" applyAlignment="1">
      <alignment horizontal="center" vertical="center" wrapText="1"/>
    </xf>
    <xf numFmtId="1" fontId="13" fillId="0" borderId="8" xfId="0" applyNumberFormat="1" applyFont="1" applyBorder="1" applyAlignment="1">
      <alignment horizontal="center" vertical="center" wrapText="1"/>
    </xf>
    <xf numFmtId="0" fontId="13" fillId="0" borderId="8" xfId="0" applyFont="1" applyBorder="1" applyAlignment="1">
      <alignment horizontal="center" vertical="top" wrapText="1"/>
    </xf>
    <xf numFmtId="3" fontId="13" fillId="0" borderId="8" xfId="3" applyNumberFormat="1" applyFont="1" applyBorder="1" applyAlignment="1">
      <alignment horizontal="center" vertical="top" wrapText="1"/>
    </xf>
    <xf numFmtId="0" fontId="13" fillId="0" borderId="8" xfId="0" applyFont="1" applyBorder="1" applyAlignment="1">
      <alignment horizontal="center" vertical="center" wrapText="1"/>
    </xf>
    <xf numFmtId="44" fontId="13" fillId="0" borderId="8" xfId="3" applyFont="1" applyBorder="1" applyAlignment="1">
      <alignment horizontal="left" vertical="top" wrapText="1"/>
    </xf>
    <xf numFmtId="0" fontId="13" fillId="0" borderId="8" xfId="0" applyFont="1" applyBorder="1" applyAlignment="1">
      <alignment horizontal="left" vertical="top" wrapText="1"/>
    </xf>
    <xf numFmtId="0" fontId="13" fillId="3" borderId="2" xfId="0" applyFont="1" applyFill="1" applyBorder="1" applyAlignment="1">
      <alignment horizontal="center" vertical="center"/>
    </xf>
    <xf numFmtId="1" fontId="13" fillId="0" borderId="13" xfId="0" applyNumberFormat="1" applyFont="1" applyBorder="1" applyAlignment="1">
      <alignment horizontal="center" vertical="center" wrapText="1"/>
    </xf>
    <xf numFmtId="171" fontId="13" fillId="0" borderId="8" xfId="3" applyNumberFormat="1" applyFont="1" applyBorder="1" applyAlignment="1">
      <alignment horizontal="center" vertical="center" wrapText="1"/>
    </xf>
    <xf numFmtId="168" fontId="13" fillId="0" borderId="2" xfId="0" applyNumberFormat="1" applyFont="1" applyBorder="1" applyAlignment="1">
      <alignment horizontal="center" vertical="center"/>
    </xf>
    <xf numFmtId="0" fontId="13" fillId="3" borderId="3" xfId="0" applyFont="1" applyFill="1" applyBorder="1" applyAlignment="1">
      <alignment horizontal="center" vertical="center" wrapText="1"/>
    </xf>
    <xf numFmtId="169" fontId="13" fillId="0" borderId="2" xfId="0" applyNumberFormat="1" applyFont="1" applyBorder="1" applyAlignment="1">
      <alignment horizontal="center" vertical="center" wrapText="1"/>
    </xf>
    <xf numFmtId="171" fontId="13" fillId="0" borderId="2" xfId="3" applyNumberFormat="1" applyFont="1" applyBorder="1" applyAlignment="1">
      <alignment horizontal="center" vertical="center"/>
    </xf>
    <xf numFmtId="0" fontId="13" fillId="4" borderId="2" xfId="0" applyFont="1" applyFill="1" applyBorder="1" applyAlignment="1">
      <alignment horizontal="center" vertical="center"/>
    </xf>
    <xf numFmtId="169" fontId="13" fillId="0" borderId="2" xfId="0" applyNumberFormat="1" applyFont="1" applyBorder="1" applyAlignment="1">
      <alignment horizontal="center" vertical="center"/>
    </xf>
    <xf numFmtId="0" fontId="13" fillId="4" borderId="4" xfId="0" applyFont="1" applyFill="1" applyBorder="1" applyAlignment="1">
      <alignment horizontal="center" vertical="center"/>
    </xf>
    <xf numFmtId="169" fontId="13" fillId="0" borderId="5" xfId="0" applyNumberFormat="1" applyFont="1" applyBorder="1" applyAlignment="1">
      <alignment horizontal="center" vertical="center"/>
    </xf>
    <xf numFmtId="0" fontId="13" fillId="0" borderId="5" xfId="0" applyFont="1" applyBorder="1" applyAlignment="1">
      <alignment horizontal="center" vertical="center" wrapText="1"/>
    </xf>
    <xf numFmtId="0" fontId="13" fillId="0" borderId="5" xfId="0" applyFont="1" applyBorder="1" applyAlignment="1">
      <alignment horizontal="left" vertical="top"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xf>
    <xf numFmtId="0" fontId="13" fillId="0" borderId="2" xfId="0" applyFont="1" applyBorder="1" applyAlignment="1">
      <alignment horizontal="left" vertical="top"/>
    </xf>
    <xf numFmtId="0" fontId="13" fillId="4" borderId="3" xfId="0" applyFont="1" applyFill="1" applyBorder="1" applyAlignment="1">
      <alignment horizontal="center" vertical="center" wrapText="1"/>
    </xf>
    <xf numFmtId="6" fontId="17" fillId="0" borderId="2" xfId="0" applyNumberFormat="1" applyFont="1" applyBorder="1" applyAlignment="1">
      <alignment horizontal="center" vertical="center"/>
    </xf>
    <xf numFmtId="0" fontId="17" fillId="0" borderId="2" xfId="0" applyFont="1" applyBorder="1" applyAlignment="1">
      <alignment horizontal="left" vertical="top" wrapText="1"/>
    </xf>
    <xf numFmtId="3" fontId="13" fillId="0" borderId="2" xfId="0" applyNumberFormat="1" applyFont="1" applyBorder="1" applyAlignment="1">
      <alignment horizontal="center" vertical="center"/>
    </xf>
    <xf numFmtId="0" fontId="13" fillId="5" borderId="2" xfId="0" applyFont="1" applyFill="1" applyBorder="1" applyAlignment="1">
      <alignment horizontal="center" vertical="center" wrapText="1"/>
    </xf>
    <xf numFmtId="169" fontId="18" fillId="0" borderId="2" xfId="0"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0" fontId="18" fillId="0" borderId="2" xfId="0" applyFont="1" applyBorder="1" applyAlignment="1">
      <alignment horizontal="left" vertical="top" wrapText="1"/>
    </xf>
    <xf numFmtId="0" fontId="18" fillId="0" borderId="2" xfId="0" applyFont="1" applyBorder="1" applyAlignment="1">
      <alignment horizontal="center" vertical="center"/>
    </xf>
    <xf numFmtId="0" fontId="13" fillId="5" borderId="2" xfId="0" applyFont="1" applyFill="1" applyBorder="1" applyAlignment="1">
      <alignment horizontal="center" vertical="center"/>
    </xf>
    <xf numFmtId="171" fontId="13" fillId="6" borderId="8" xfId="3" applyNumberFormat="1" applyFont="1" applyFill="1" applyBorder="1" applyAlignment="1">
      <alignment horizontal="center" vertical="center" wrapText="1"/>
    </xf>
    <xf numFmtId="170" fontId="18" fillId="0" borderId="2" xfId="2" applyNumberFormat="1" applyFont="1" applyBorder="1" applyAlignment="1">
      <alignment horizontal="center" vertical="center"/>
    </xf>
    <xf numFmtId="171" fontId="18" fillId="0" borderId="2" xfId="3" applyNumberFormat="1" applyFont="1" applyBorder="1" applyAlignment="1">
      <alignment horizontal="center" vertical="center"/>
    </xf>
    <xf numFmtId="170" fontId="13" fillId="0" borderId="2" xfId="2" applyNumberFormat="1"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left" vertical="top" wrapText="1"/>
    </xf>
    <xf numFmtId="0" fontId="13" fillId="0" borderId="11" xfId="0" applyFont="1" applyBorder="1" applyAlignment="1">
      <alignment horizontal="left" vertical="top" wrapText="1"/>
    </xf>
    <xf numFmtId="3" fontId="13" fillId="0" borderId="8" xfId="0" applyNumberFormat="1" applyFont="1" applyBorder="1" applyAlignment="1">
      <alignment horizontal="center" vertical="center"/>
    </xf>
    <xf numFmtId="0" fontId="13" fillId="0" borderId="10" xfId="0" applyFont="1" applyBorder="1" applyAlignment="1">
      <alignment horizontal="left" vertical="top" wrapText="1"/>
    </xf>
    <xf numFmtId="0" fontId="13" fillId="4" borderId="5" xfId="0" applyFont="1" applyFill="1" applyBorder="1" applyAlignment="1">
      <alignment horizontal="center" vertical="center"/>
    </xf>
    <xf numFmtId="1" fontId="19" fillId="0" borderId="9" xfId="0" applyNumberFormat="1" applyFont="1" applyBorder="1" applyAlignment="1">
      <alignment horizontal="center" vertical="center"/>
    </xf>
    <xf numFmtId="170" fontId="13" fillId="0" borderId="5" xfId="2" applyNumberFormat="1" applyFont="1" applyBorder="1" applyAlignment="1">
      <alignment horizontal="center" vertical="center"/>
    </xf>
    <xf numFmtId="0" fontId="13" fillId="0" borderId="9" xfId="0" applyFont="1" applyBorder="1" applyAlignment="1">
      <alignment horizontal="center" vertical="center"/>
    </xf>
    <xf numFmtId="3" fontId="13" fillId="0" borderId="9" xfId="0" applyNumberFormat="1" applyFont="1" applyBorder="1" applyAlignment="1">
      <alignment horizontal="center" vertical="center"/>
    </xf>
    <xf numFmtId="0" fontId="13" fillId="0" borderId="12" xfId="0" applyFont="1" applyBorder="1" applyAlignment="1">
      <alignment horizontal="left" vertical="top" wrapText="1"/>
    </xf>
    <xf numFmtId="0" fontId="13" fillId="4" borderId="8" xfId="0" applyFont="1" applyFill="1" applyBorder="1" applyAlignment="1">
      <alignment horizontal="center" vertical="center"/>
    </xf>
    <xf numFmtId="1" fontId="19" fillId="0" borderId="8" xfId="0" applyNumberFormat="1" applyFont="1" applyBorder="1" applyAlignment="1">
      <alignment horizontal="center" vertical="center"/>
    </xf>
    <xf numFmtId="170" fontId="13" fillId="0" borderId="8" xfId="2" applyNumberFormat="1" applyFont="1" applyBorder="1" applyAlignment="1">
      <alignment horizontal="center" vertical="center"/>
    </xf>
    <xf numFmtId="0" fontId="13" fillId="0" borderId="8" xfId="0" applyFont="1" applyBorder="1" applyAlignment="1">
      <alignment horizontal="left" vertical="top"/>
    </xf>
    <xf numFmtId="0" fontId="13" fillId="0" borderId="8" xfId="0" applyFont="1" applyBorder="1"/>
    <xf numFmtId="0" fontId="13" fillId="0" borderId="8" xfId="0" applyFont="1" applyBorder="1" applyAlignment="1">
      <alignment wrapText="1"/>
    </xf>
    <xf numFmtId="3" fontId="13" fillId="0" borderId="0" xfId="0" applyNumberFormat="1" applyFont="1"/>
    <xf numFmtId="0" fontId="13" fillId="4" borderId="9" xfId="0" applyFont="1" applyFill="1" applyBorder="1" applyAlignment="1">
      <alignment horizontal="center" vertical="center"/>
    </xf>
    <xf numFmtId="1" fontId="19" fillId="0" borderId="13" xfId="0" applyNumberFormat="1" applyFont="1" applyBorder="1" applyAlignment="1">
      <alignment horizontal="center" vertical="center"/>
    </xf>
    <xf numFmtId="0" fontId="13" fillId="0" borderId="8" xfId="0" applyFont="1" applyBorder="1" applyAlignment="1">
      <alignment horizontal="center"/>
    </xf>
    <xf numFmtId="170" fontId="13" fillId="0" borderId="14" xfId="2" applyNumberFormat="1" applyFont="1" applyBorder="1" applyAlignment="1">
      <alignment horizontal="center" vertical="center" wrapText="1"/>
    </xf>
    <xf numFmtId="167" fontId="13" fillId="0" borderId="6" xfId="0" applyNumberFormat="1" applyFont="1" applyBorder="1" applyAlignment="1">
      <alignment horizontal="center" wrapText="1"/>
    </xf>
    <xf numFmtId="167" fontId="13" fillId="0" borderId="8" xfId="0" applyNumberFormat="1" applyFont="1" applyBorder="1" applyAlignment="1">
      <alignment horizontal="center" wrapText="1"/>
    </xf>
    <xf numFmtId="3" fontId="13" fillId="0" borderId="8" xfId="0" applyNumberFormat="1" applyFont="1" applyBorder="1" applyAlignment="1">
      <alignment horizontal="center" vertical="top"/>
    </xf>
    <xf numFmtId="0" fontId="13" fillId="0" borderId="9" xfId="0" applyFont="1" applyBorder="1" applyAlignment="1">
      <alignment horizontal="center"/>
    </xf>
    <xf numFmtId="170" fontId="13" fillId="0" borderId="0" xfId="2" applyNumberFormat="1" applyFont="1" applyBorder="1" applyAlignment="1">
      <alignment horizontal="center" vertical="center" wrapText="1"/>
    </xf>
    <xf numFmtId="170" fontId="13" fillId="0" borderId="9" xfId="2" applyNumberFormat="1" applyFont="1" applyBorder="1" applyAlignment="1">
      <alignment horizontal="center" vertical="center"/>
    </xf>
    <xf numFmtId="171" fontId="13" fillId="0" borderId="5" xfId="3" applyNumberFormat="1" applyFont="1" applyBorder="1" applyAlignment="1">
      <alignment horizontal="center" vertical="center" wrapText="1"/>
    </xf>
    <xf numFmtId="170" fontId="13" fillId="0" borderId="8" xfId="2" applyNumberFormat="1" applyFont="1" applyFill="1" applyBorder="1" applyAlignment="1">
      <alignment horizontal="center" vertical="center" wrapText="1"/>
    </xf>
    <xf numFmtId="170" fontId="13" fillId="0" borderId="8" xfId="0" applyNumberFormat="1" applyFont="1" applyBorder="1" applyAlignment="1">
      <alignment horizontal="center" vertical="center"/>
    </xf>
    <xf numFmtId="171" fontId="13" fillId="0" borderId="8" xfId="3" applyNumberFormat="1" applyFont="1" applyBorder="1" applyAlignment="1">
      <alignment horizontal="center" vertical="center"/>
    </xf>
    <xf numFmtId="170" fontId="13" fillId="0" borderId="8" xfId="0" applyNumberFormat="1" applyFont="1" applyBorder="1" applyAlignment="1">
      <alignment horizontal="center"/>
    </xf>
    <xf numFmtId="1" fontId="13" fillId="0" borderId="6" xfId="0" applyNumberFormat="1" applyFont="1" applyBorder="1" applyAlignment="1">
      <alignment horizontal="center" vertical="center" wrapText="1"/>
    </xf>
    <xf numFmtId="167" fontId="13" fillId="0" borderId="6" xfId="0" applyNumberFormat="1" applyFont="1" applyBorder="1" applyAlignment="1">
      <alignment horizontal="center" vertical="center" wrapText="1"/>
    </xf>
    <xf numFmtId="0" fontId="13" fillId="0" borderId="0" xfId="0" applyFont="1" applyAlignment="1">
      <alignment horizontal="center" vertical="center"/>
    </xf>
    <xf numFmtId="170" fontId="13" fillId="0" borderId="10" xfId="0" applyNumberFormat="1" applyFont="1" applyBorder="1" applyAlignment="1">
      <alignment horizontal="center" vertical="center"/>
    </xf>
    <xf numFmtId="167" fontId="13" fillId="0" borderId="22" xfId="0" applyNumberFormat="1" applyFont="1" applyBorder="1" applyAlignment="1">
      <alignment horizontal="center" wrapText="1"/>
    </xf>
    <xf numFmtId="0" fontId="13" fillId="6" borderId="9" xfId="0" applyFont="1" applyFill="1" applyBorder="1" applyAlignment="1">
      <alignment horizontal="center" vertical="top" wrapText="1"/>
    </xf>
    <xf numFmtId="3" fontId="13" fillId="0" borderId="0" xfId="0" applyNumberFormat="1" applyFont="1" applyAlignment="1">
      <alignment horizontal="center"/>
    </xf>
    <xf numFmtId="1" fontId="19" fillId="0" borderId="8" xfId="1" applyNumberFormat="1" applyFont="1" applyBorder="1" applyAlignment="1">
      <alignment horizontal="center" vertical="center"/>
    </xf>
    <xf numFmtId="0" fontId="13" fillId="6" borderId="8" xfId="0" applyFont="1" applyFill="1" applyBorder="1" applyAlignment="1">
      <alignment horizontal="center" vertical="top" wrapText="1"/>
    </xf>
    <xf numFmtId="3" fontId="13" fillId="0" borderId="8" xfId="0" applyNumberFormat="1" applyFont="1" applyBorder="1" applyAlignment="1">
      <alignment horizontal="center"/>
    </xf>
    <xf numFmtId="0" fontId="13" fillId="10" borderId="8" xfId="0" applyFont="1" applyFill="1" applyBorder="1" applyAlignment="1">
      <alignment horizontal="center" vertical="center"/>
    </xf>
    <xf numFmtId="1" fontId="16" fillId="0" borderId="8" xfId="0" applyNumberFormat="1" applyFont="1" applyBorder="1" applyAlignment="1">
      <alignment horizontal="center" vertical="center"/>
    </xf>
    <xf numFmtId="0" fontId="13" fillId="0" borderId="8" xfId="0" applyFont="1" applyBorder="1" applyAlignment="1">
      <alignment horizontal="center" wrapText="1"/>
    </xf>
    <xf numFmtId="0" fontId="13" fillId="0" borderId="0" xfId="0" applyFont="1" applyAlignment="1">
      <alignment horizontal="center"/>
    </xf>
    <xf numFmtId="171" fontId="13" fillId="0" borderId="0" xfId="3" applyNumberFormat="1" applyFont="1"/>
    <xf numFmtId="0" fontId="13" fillId="0" borderId="0" xfId="0" applyFont="1" applyAlignment="1">
      <alignment horizontal="left" vertical="top"/>
    </xf>
    <xf numFmtId="1" fontId="16" fillId="0" borderId="8" xfId="0" applyNumberFormat="1" applyFont="1" applyBorder="1" applyAlignment="1">
      <alignment horizontal="center" vertical="center" wrapText="1"/>
    </xf>
    <xf numFmtId="3" fontId="13" fillId="6" borderId="8" xfId="0" applyNumberFormat="1" applyFont="1" applyFill="1" applyBorder="1" applyAlignment="1">
      <alignment horizontal="center" vertical="top" wrapText="1"/>
    </xf>
    <xf numFmtId="171" fontId="13" fillId="0" borderId="6" xfId="3" applyNumberFormat="1" applyFont="1" applyBorder="1" applyAlignment="1">
      <alignment horizontal="center" vertical="center" wrapText="1"/>
    </xf>
    <xf numFmtId="171" fontId="13" fillId="0" borderId="6" xfId="3" applyNumberFormat="1" applyFont="1" applyBorder="1" applyAlignment="1">
      <alignment horizontal="center" wrapText="1"/>
    </xf>
    <xf numFmtId="0" fontId="13" fillId="0" borderId="0" xfId="0" applyFont="1" applyAlignment="1">
      <alignment horizontal="left" wrapText="1"/>
    </xf>
    <xf numFmtId="164" fontId="13" fillId="0" borderId="0" xfId="2" applyFont="1" applyAlignment="1">
      <alignment horizontal="center"/>
    </xf>
    <xf numFmtId="0" fontId="21" fillId="12" borderId="2" xfId="0" applyFont="1" applyFill="1" applyBorder="1" applyAlignment="1">
      <alignment horizontal="center" vertical="center" wrapText="1"/>
    </xf>
    <xf numFmtId="0" fontId="21" fillId="12" borderId="2" xfId="0" applyFont="1" applyFill="1" applyBorder="1" applyAlignment="1">
      <alignment horizontal="center" vertical="center"/>
    </xf>
    <xf numFmtId="10" fontId="21" fillId="12" borderId="2" xfId="0" applyNumberFormat="1" applyFont="1" applyFill="1" applyBorder="1" applyAlignment="1">
      <alignment horizontal="center" vertical="center" wrapText="1"/>
    </xf>
    <xf numFmtId="171" fontId="21" fillId="12" borderId="2" xfId="3" applyNumberFormat="1" applyFont="1" applyFill="1" applyBorder="1" applyAlignment="1">
      <alignment horizontal="center" vertical="center" wrapText="1"/>
    </xf>
    <xf numFmtId="165" fontId="21" fillId="12" borderId="2" xfId="0" applyNumberFormat="1" applyFont="1" applyFill="1" applyBorder="1" applyAlignment="1">
      <alignment horizontal="center" wrapText="1"/>
    </xf>
    <xf numFmtId="0" fontId="21" fillId="12" borderId="2" xfId="0" applyFont="1" applyFill="1" applyBorder="1" applyAlignment="1">
      <alignment horizontal="center" wrapText="1"/>
    </xf>
    <xf numFmtId="164" fontId="21" fillId="12" borderId="2" xfId="2" applyFont="1" applyFill="1" applyBorder="1" applyAlignment="1">
      <alignment horizontal="center" wrapText="1"/>
    </xf>
    <xf numFmtId="0" fontId="21" fillId="12" borderId="2" xfId="0" applyFont="1" applyFill="1" applyBorder="1" applyAlignment="1">
      <alignment horizontal="center" vertical="top" wrapText="1"/>
    </xf>
    <xf numFmtId="0" fontId="14" fillId="0" borderId="0" xfId="0" applyFont="1" applyAlignment="1">
      <alignment horizontal="center"/>
    </xf>
    <xf numFmtId="0" fontId="13" fillId="0" borderId="15" xfId="0" applyFont="1" applyBorder="1" applyAlignment="1">
      <alignment horizontal="center"/>
    </xf>
    <xf numFmtId="164" fontId="13" fillId="0" borderId="23" xfId="2" applyFont="1" applyBorder="1" applyAlignment="1">
      <alignment horizontal="center"/>
    </xf>
    <xf numFmtId="0" fontId="13" fillId="0" borderId="16" xfId="0" applyFont="1" applyBorder="1" applyAlignment="1">
      <alignment horizontal="center"/>
    </xf>
    <xf numFmtId="164" fontId="13" fillId="0" borderId="24" xfId="2" applyFont="1" applyBorder="1" applyAlignment="1">
      <alignment horizontal="center"/>
    </xf>
    <xf numFmtId="0" fontId="21" fillId="9" borderId="15" xfId="0" applyFont="1" applyFill="1" applyBorder="1" applyAlignment="1">
      <alignment horizontal="center"/>
    </xf>
    <xf numFmtId="0" fontId="21" fillId="9" borderId="20" xfId="0" applyFont="1" applyFill="1" applyBorder="1" applyAlignment="1">
      <alignment horizontal="center"/>
    </xf>
    <xf numFmtId="164" fontId="21" fillId="9" borderId="25" xfId="2" applyFont="1" applyFill="1" applyBorder="1" applyAlignment="1">
      <alignment horizontal="center"/>
    </xf>
    <xf numFmtId="10" fontId="22" fillId="0" borderId="0" xfId="0" applyNumberFormat="1" applyFont="1" applyAlignment="1">
      <alignment horizontal="center" vertical="center"/>
    </xf>
    <xf numFmtId="0" fontId="23" fillId="0" borderId="0" xfId="0" applyFont="1" applyAlignment="1">
      <alignment horizontal="center"/>
    </xf>
    <xf numFmtId="10" fontId="20" fillId="0" borderId="0" xfId="0" applyNumberFormat="1" applyFont="1" applyAlignment="1">
      <alignment horizontal="center" vertical="center"/>
    </xf>
    <xf numFmtId="10" fontId="20" fillId="0" borderId="14" xfId="0" applyNumberFormat="1" applyFont="1" applyBorder="1" applyAlignment="1">
      <alignment horizontal="center" vertical="center"/>
    </xf>
  </cellXfs>
  <cellStyles count="4">
    <cellStyle name="Moneda" xfId="3" builtinId="4"/>
    <cellStyle name="Moneda [0]" xfId="2" builtinId="7"/>
    <cellStyle name="Normal" xfId="0" builtinId="0"/>
    <cellStyle name="Normal 2" xfId="1" xr:uid="{00000000-0005-0000-0000-00000200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font>
    </dxf>
    <dxf>
      <font>
        <b/>
      </font>
    </dxf>
    <dxf>
      <font>
        <color theme="0"/>
      </font>
    </dxf>
    <dxf>
      <font>
        <color theme="0"/>
      </font>
    </dxf>
    <dxf>
      <fill>
        <patternFill patternType="solid">
          <bgColor rgb="FF002060"/>
        </patternFill>
      </fill>
    </dxf>
    <dxf>
      <fill>
        <patternFill patternType="solid">
          <bgColor rgb="FF002060"/>
        </patternFill>
      </fill>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color theme="0"/>
      </font>
    </dxf>
    <dxf>
      <font>
        <color theme="0"/>
      </font>
    </dxf>
    <dxf>
      <fill>
        <patternFill patternType="solid">
          <bgColor rgb="FF002060"/>
        </patternFill>
      </fill>
    </dxf>
    <dxf>
      <fill>
        <patternFill patternType="solid">
          <bgColor rgb="FF002060"/>
        </patternFill>
      </fill>
    </dxf>
    <dxf>
      <fill>
        <patternFill patternType="solid">
          <fgColor rgb="FFD9E2F3"/>
          <bgColor rgb="FFD9E2F3"/>
        </patternFill>
      </fill>
    </dxf>
    <dxf>
      <fill>
        <patternFill patternType="solid">
          <fgColor rgb="FFFBE4D5"/>
          <bgColor rgb="FFFBE4D5"/>
        </patternFill>
      </fill>
    </dxf>
    <dxf>
      <fill>
        <patternFill patternType="solid">
          <fgColor theme="0"/>
          <bgColor theme="0"/>
        </patternFill>
      </fill>
    </dxf>
  </dxfs>
  <tableStyles count="1">
    <tableStyle name="ICCU-style" pivot="0" count="3" xr9:uid="{00000000-0011-0000-FFFF-FFFF00000000}">
      <tableStyleElement type="headerRow" dxfId="43"/>
      <tableStyleElement type="firstRowStripe" dxfId="42"/>
      <tableStyleElement type="secondRowStripe" dxfId="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theme" Target="theme/theme1.xml"/><Relationship Id="rId5" Type="http://schemas.openxmlformats.org/officeDocument/2006/relationships/pivotCacheDefinition" Target="pivotCache/pivotCacheDefinition1.xml"/><Relationship Id="rId15" Type="http://schemas.openxmlformats.org/officeDocument/2006/relationships/powerPivotData" Target="model/item.data"/><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161925</xdr:rowOff>
    </xdr:from>
    <xdr:to>
      <xdr:col>1</xdr:col>
      <xdr:colOff>223078</xdr:colOff>
      <xdr:row>3</xdr:row>
      <xdr:rowOff>581025</xdr:rowOff>
    </xdr:to>
    <xdr:pic>
      <xdr:nvPicPr>
        <xdr:cNvPr id="2" name="Imagen 1">
          <a:extLst>
            <a:ext uri="{FF2B5EF4-FFF2-40B4-BE49-F238E27FC236}">
              <a16:creationId xmlns:a16="http://schemas.microsoft.com/office/drawing/2014/main" id="{3E430805-1683-446B-BE86-A4F3252720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61950"/>
          <a:ext cx="2309053" cy="819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297656</xdr:colOff>
      <xdr:row>0</xdr:row>
      <xdr:rowOff>95250</xdr:rowOff>
    </xdr:from>
    <xdr:to>
      <xdr:col>2</xdr:col>
      <xdr:colOff>800100</xdr:colOff>
      <xdr:row>1</xdr:row>
      <xdr:rowOff>647700</xdr:rowOff>
    </xdr:to>
    <xdr:pic>
      <xdr:nvPicPr>
        <xdr:cNvPr id="3" name="Imagen 2">
          <a:extLst>
            <a:ext uri="{FF2B5EF4-FFF2-40B4-BE49-F238E27FC236}">
              <a16:creationId xmlns:a16="http://schemas.microsoft.com/office/drawing/2014/main" id="{E323D071-4849-6A72-5AC5-5A69347DBC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656" y="95250"/>
          <a:ext cx="3705225" cy="131445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len portillo romero" refreshedDate="45039.674278356484" createdVersion="8" refreshedVersion="8" minRefreshableVersion="3" recordCount="1049" xr:uid="{00000000-000A-0000-FFFF-FFFF00000000}">
  <cacheSource type="worksheet">
    <worksheetSource ref="A3:R1110" sheet="INVERSIÓN POR MUNICIPIO"/>
  </cacheSource>
  <cacheFields count="18">
    <cacheField name="AÑO APROBACIÓN" numFmtId="0">
      <sharedItems containsSemiMixedTypes="0" containsString="0" containsNumber="1" containsInteger="1" minValue="2017" maxValue="2022"/>
    </cacheField>
    <cacheField name="BPIN" numFmtId="1">
      <sharedItems containsSemiMixedTypes="0" containsString="0" containsNumber="1" containsInteger="1" minValue="2016000050052" maxValue="2022004250025"/>
    </cacheField>
    <cacheField name="EJECUTOR" numFmtId="0">
      <sharedItems/>
    </cacheField>
    <cacheField name="NOMBRE PROYECTO" numFmtId="0">
      <sharedItems/>
    </cacheField>
    <cacheField name="VALOR  TOTAL DEL PROYECTO" numFmtId="0">
      <sharedItems containsMixedTypes="1" containsNumber="1" containsInteger="1" minValue="1972606058" maxValue="43433295564"/>
    </cacheField>
    <cacheField name="VALOR SGR" numFmtId="0">
      <sharedItems containsMixedTypes="1" containsNumber="1" containsInteger="1" minValue="1839764876" maxValue="43433295564"/>
    </cacheField>
    <cacheField name="% AVANCE FISICO" numFmtId="10">
      <sharedItems containsMixedTypes="1" containsNumber="1" minValue="0" maxValue="1"/>
    </cacheField>
    <cacheField name="% AVANCE FINANCIERO" numFmtId="10">
      <sharedItems containsMixedTypes="1" containsNumber="1" minValue="0" maxValue="1.0329999999999999"/>
    </cacheField>
    <cacheField name="PROVINCIA" numFmtId="0">
      <sharedItems containsBlank="1"/>
    </cacheField>
    <cacheField name="MUNICIPIO" numFmtId="0">
      <sharedItems containsBlank="1" count="287">
        <s v="ALBÁN"/>
        <s v="EL PEÑÓN "/>
        <s v="LA PALMA"/>
        <s v="PACHO"/>
        <s v="PAIME"/>
        <s v="SAN CAYETANO"/>
        <s v="TOPAIPÍ"/>
        <s v="VERGARA"/>
        <s v="VILLAGÓMEZ"/>
        <s v="YACOPÍ"/>
        <s v="ZIPAQUIRA"/>
        <s v="CARMEN DE CARUPA"/>
        <s v="CUCUNUBÁ"/>
        <s v="FÚQUENE"/>
        <s v="GUACHETÁ"/>
        <s v="LENGUAZAQUE"/>
        <s v="SUSA"/>
        <s v="SUTATAUSA"/>
        <s v="UBATÉ"/>
        <s v="JERUSALÉN"/>
        <s v="QUEBRADANEGRA"/>
        <s v="VIOTÁ"/>
        <s v="APULO"/>
        <s v="ARBELÁEZ"/>
        <s v="CHOCONTÁ"/>
        <s v="CHOACHÍ"/>
        <s v="FÓMEQUE"/>
        <s v="FOSCA"/>
        <s v="GACHANCIPÁ"/>
        <s v="GACHETÁ"/>
        <s v="GRANADA"/>
        <s v="GUASCA"/>
        <s v="GUATAVITA"/>
        <s v="GUTIÉRREZ"/>
        <s v="LA CALERA"/>
        <s v="LA MESA"/>
        <s v="LA VEGA "/>
        <s v="MEDINA"/>
        <s v="NARIÑO"/>
        <s v="NIMAIMA"/>
        <s v="PARATEBUENO"/>
        <s v="PUERTO SALGAR"/>
        <s v="QUIPILE"/>
        <s v="SAN ANTONIO DE TEQUENDAMA"/>
        <s v="SAN FRANCISCO"/>
        <s v="SESQUILÉ"/>
        <s v="SIBATÉ"/>
        <s v="SILVANIA"/>
        <s v="SIMIJACA"/>
        <s v="SUBACHOQUE "/>
        <s v="SUESCA"/>
        <s v="SUPATÁ"/>
        <s v="TIBIRITA"/>
        <s v="TOCAIMA"/>
        <s v="UNE"/>
        <s v="VENECIA "/>
        <s v="VILLAPINZÓN"/>
        <s v="ZIPACÓN"/>
        <s v="AGUA DE DIOS"/>
        <s v="FUNZA"/>
        <s v="MACHETÁ"/>
        <s v="SASAIMA"/>
        <s v="TAUSA"/>
        <s v="TENA"/>
        <s v="VILLETA"/>
        <s v="CHIPAQUE"/>
        <s v="FACATATIVÁ"/>
        <s v="NEMOCÓN"/>
        <s v="RICAURTE"/>
        <s v="TABIO "/>
        <s v="TENJO "/>
        <s v="ANOLAIMA"/>
        <s v="BELTRÁN"/>
        <s v="BITUIMA"/>
        <s v="BOJACÁ"/>
        <s v="CACHIPAY"/>
        <s v="CAPARRAPÍ"/>
        <s v="CÁQUEZA"/>
        <s v="COGUA"/>
        <s v="COTA"/>
        <s v="EL COLEGIO"/>
        <s v="EL ROSAL "/>
        <s v="FUSAGASUGÁ"/>
        <s v="GACHALÁ"/>
        <s v="GAMA"/>
        <s v="GUATAQUÍ"/>
        <s v="PASCA"/>
        <s v="SAN JUAN DE RÍO SECO"/>
        <s v="UBALÁ"/>
        <s v="UBAQUE"/>
        <s v="VIANÍ"/>
        <s v="CHAGUANÍ"/>
        <s v="GIRARDOT"/>
        <s v="GUADUAS"/>
        <s v="GUAYABAL DE SÍQUIMA"/>
        <s v="NILO"/>
        <s v="NOCAIMA"/>
        <s v="PANDI"/>
        <s v="PULÍ"/>
        <s v="SAN BERNARDO"/>
        <s v="TIBACUY"/>
        <s v="ÚTICA"/>
        <s v="MADRID"/>
        <s v="MANTA"/>
        <s v="JUNÍN"/>
        <s v="LA PEÑA"/>
        <s v="ANAPOIMA"/>
        <s v="CABRERA"/>
        <s v="CAJICÁ"/>
        <s v="CHÍA"/>
        <s v="GUAYABETAL"/>
        <s v="MOSQUERA"/>
        <s v="QUETAME"/>
        <s v="SOACHA"/>
        <s v="SOPÓ"/>
        <s v="TOCANCIPÁ"/>
        <m/>
        <s v="_x0009_TABIO" u="1"/>
        <s v=" SOACHA" u="1"/>
        <s v="_x0009_NEMOCÓN" u="1"/>
        <s v="DEFENSA CIVIL" u="1"/>
        <s v="CARMEN DE CARUPA " u="1"/>
        <s v="_x0009_GAMA" u="1"/>
        <s v="_x0009_LA MESA" u="1"/>
        <s v="_x0009_GUAYABETAL" u="1"/>
        <s v="VILLA PINZÓN" u="1"/>
        <s v="QUEDRADANEGRA" u="1"/>
        <s v="SAN ANTONIO DEL TEQUENDAMA" u="1"/>
        <s v=" SASAIMA" u="1"/>
        <s v=" VILLETA" u="1"/>
        <s v="FUQUENE " u="1"/>
        <s v="_x0009_CHOCONTÁ" u="1"/>
        <s v="SESQUILE" u="1"/>
        <s v="EL PEÑON" u="1"/>
        <s v="_x0009_CACHIPAY" u="1"/>
        <s v="SAN ANTONIO DE QUETENDAMA " u="1"/>
        <s v="UTICA" u="1"/>
        <s v="FOMEQUE" u="1"/>
        <s v="PULI " u="1"/>
        <s v="VENECIA" u="1"/>
        <s v=" AGUA DE DIOS" u="1"/>
        <s v="TENJO" u="1"/>
        <s v="_x0009_QUETAME" u="1"/>
        <s v="_x0009_APULO" u="1"/>
        <s v="VIANÍ " u="1"/>
        <s v="_x0009_YACOPÍ" u="1"/>
        <s v="EL PEÑON " u="1"/>
        <s v="VILLAPINZON " u="1"/>
        <s v="GUASCA " u="1"/>
        <s v=" GRANADA" u="1"/>
        <s v="GUTAQUI " u="1"/>
        <s v="TOCANCIPA" u="1"/>
        <s v="GUTIERREZ " u="1"/>
        <s v="SAN CAYETANO " u="1"/>
        <s v="_x0009_GUAYABAL DE SÍQUIMA" u="1"/>
        <s v="UBATE" u="1"/>
        <s v="BELTRAN" u="1"/>
        <s v="_x0009_TIBACUY" u="1"/>
        <s v="_x0009_ZIPACÓN" u="1"/>
        <s v=" UNE" u="1"/>
        <s v="_x0009_NARIÑO" u="1"/>
        <s v="GACHALA " u="1"/>
        <s v="GACHETA" u="1"/>
        <s v=" NIMAIMA" u="1"/>
        <s v="SAN JUAN DE RIOSECO" u="1"/>
        <s v="_x0009_RICAURTE" u="1"/>
        <s v=" COGUA" u="1"/>
        <s v="BITUIMA " u="1"/>
        <s v="YACOPI" u="1"/>
        <s v="_x0009_MADRID" u="1"/>
        <s v="FUQUENE" u="1"/>
        <s v="SIBATE " u="1"/>
        <s v="ZIPACON" u="1"/>
        <s v="_x0009_SUESCA" u="1"/>
        <s v=" LA PEÑA" u="1"/>
        <s v="UNE " u="1"/>
        <s v=" QUIPILE" u="1"/>
        <s v="GUACHETA " u="1"/>
        <s v=" JERUSALÉN" u="1"/>
        <s v=" SAN CAYETANO" u="1"/>
        <s v="SAN JUAN DE RIO SECO" u="1"/>
        <s v=" BELTRÁN" u="1"/>
        <s v=" NOCAIMA" u="1"/>
        <s v=" CARMEN DE CARUPA" u="1"/>
        <s v="_x0009_CHIPAQUE" u="1"/>
        <s v="CHAGUANI " u="1"/>
        <s v="COGUA " u="1"/>
        <s v="_x0009_CHOACHÍ" u="1"/>
        <s v="LA VEGA" u="1"/>
        <s v="_x0009_GRANADA" u="1"/>
        <s v="_x0009_SAN JUAN DE RÍO SECO" u="1"/>
        <s v="_x0009_SIBATÉ" u="1"/>
        <s v="SILVANIA " u="1"/>
        <s v="LENGUAZAQUE " u="1"/>
        <s v="POLICIA NACIONAL " u="1"/>
        <s v="CAJICA" u="1"/>
        <s v="_x0009_GUASCA" u="1"/>
        <s v="CHOACHI" u="1"/>
        <s v="_x0009_BITUIMA" u="1"/>
        <s v="MACHETA " u="1"/>
        <s v="_x0009_GIRARDOT" u="1"/>
        <s v=" TIBIRITA" u="1"/>
        <s v="_x0009_CAPARRAPÍ" u="1"/>
        <s v="JUNIN" u="1"/>
        <s v=" SESQUILÉ" u="1"/>
        <s v="GUAYABAL DE SIQUIMA " u="1"/>
        <s v=" TOCAIMA" u="1"/>
        <s v="AGUA DE DIOS " u="1"/>
        <s v="_x0009_GACHETÁ" u="1"/>
        <s v="ANOLAIMA " u="1"/>
        <s v="SUBACHOQUE" u="1"/>
        <s v="VILLAGOMEZ" u="1"/>
        <s v=" MANTA" u="1"/>
        <s v="ZIPAQUIRA " u="1"/>
        <s v="_x0009_EL COLEGIO" u="1"/>
        <s v=" VILLAPINZÓN" u="1"/>
        <s v="EJERCITO NACIONAL" u="1"/>
        <s v="EL ROSAL" u="1"/>
        <s v="CHOCONTA " u="1"/>
        <s v="_x0009_FACATATIVÁ" u="1"/>
        <s v="UBALA" u="1"/>
        <s v=" VIANÍ" u="1"/>
        <s v="VIANI " u="1"/>
        <s v=" MACHETA" u="1"/>
        <s v="_x0009_LA PEÑA" u="1"/>
        <s v=" GACHALÁ" u="1"/>
        <s v="JERUSALEN" u="1"/>
        <s v="_x0009_JUNÍN" u="1"/>
        <s v="VIOTA " u="1"/>
        <s v="_x0009_QUIPILE" u="1"/>
        <s v="BOMBEROS" u="1"/>
        <s v="_x0009_JERUSALÉN" u="1"/>
        <s v="_x0009_QUEBRADANEGRA" u="1"/>
        <s v="_x0009_PULÍ" u="1"/>
        <s v="_x0009_BELTRÁN" u="1"/>
        <s v="GUATAQUI" u="1"/>
        <s v="_x0009_NOCAIMA" u="1"/>
        <s v="CUCUNUBA " u="1"/>
        <s v="EL COLEGIO " u="1"/>
        <s v="GACHANCIPA " u="1"/>
        <s v="SAN ANTONIO DE TEQUENDAMA " u="1"/>
        <s v="GAMA " u="1"/>
        <s v="_x0009_CAJICÁ" u="1"/>
        <s v="NEMOCON" u="1"/>
        <s v=" SILVANIA" u="1"/>
        <s v="CHIPAQUE " u="1"/>
        <s v="SOPO" u="1"/>
        <s v=" LA MESA" u="1"/>
        <s v="MEDINA " u="1"/>
        <s v="_x0009_SIMIJACA" u="1"/>
        <s v="TOPAIPI" u="1"/>
        <s v="SOPÓ " u="1"/>
        <s v="VILLAPINZON" u="1"/>
        <s v="MACHETA" u="1"/>
        <s v="_x0009_TIBIRITA" u="1"/>
        <s v="_x0009_TENA" u="1"/>
        <s v=" VIOTÁ" u="1"/>
        <s v=" CACHIPAY" u="1"/>
        <s v="SUPATA " u="1"/>
        <s v="_x0009_TOCAIMA" u="1"/>
        <s v="TABIO" u="1"/>
        <s v=" VERGARA" u="1"/>
        <s v="GUYABAL DE SIQUIMA" u="1"/>
        <s v="GUAYABAL DE SÍQUIMA " u="1"/>
        <s v="GACHANCPA" u="1"/>
        <s v="_x0009_MANTA" u="1"/>
        <s v="PAIME " u="1"/>
        <s v="_x0009_VILLAPINZÓN" u="1"/>
        <s v="VIANÓ" u="1"/>
        <s v=" QUETAME" u="1"/>
        <s v="CAPARRAPI " u="1"/>
        <s v="_x0009_MEDINA" u="1"/>
        <s v=" YACOPÍ" u="1"/>
        <s v="CRUZ ROJA" u="1"/>
        <s v="BALÁ" u="1"/>
        <s v="_x0009_VIANÍ" u="1"/>
        <s v="_x0009_GUATAQUÍ" u="1"/>
        <s v="_x0009_MACHETA" u="1"/>
        <s v="CAQUEZA" u="1"/>
        <s v="_x0009_GACHALÁ" u="1"/>
        <s v="_x0009_LA VEGA" u="1"/>
        <s v=" SUSA" u="1"/>
        <s v="_x0009_PACHO" u="1"/>
        <s v=" PANDI" u="1"/>
        <s v="UAEGRD" u="1"/>
        <s v=" NARIÑO" u="1"/>
        <s v="ARBELÁEZ " u="1"/>
      </sharedItems>
    </cacheField>
    <cacheField name="ESTADO" numFmtId="0">
      <sharedItems/>
    </cacheField>
    <cacheField name="CONCEPTO (inauguracion, visita de obra, anuncio, firma de convenio)" numFmtId="0">
      <sharedItems/>
    </cacheField>
    <cacheField name="VALOR DE LA INVERSIÓN MUNICIPIO" numFmtId="167">
      <sharedItems containsSemiMixedTypes="0" containsString="0" containsNumber="1" minValue="1536900" maxValue="10092224205.330027"/>
    </cacheField>
    <cacheField name="APORTE GOBERNACION (ADMINISTRACIÓN ANTERIOR O 2020/2021)" numFmtId="167">
      <sharedItems containsSemiMixedTypes="0" containsString="0" containsNumber="1" minValue="0" maxValue="7458735075"/>
    </cacheField>
    <cacheField name="APORTE MUNICIPIO" numFmtId="167">
      <sharedItems containsString="0" containsBlank="1" containsNumber="1" minValue="0" maxValue="1487000000"/>
    </cacheField>
    <cacheField name="OTROS APORTES (OTRAS ENTIDADES)" numFmtId="167">
      <sharedItems containsSemiMixedTypes="0" containsString="0" containsNumber="1" minValue="-2974660377.8200002" maxValue="684192896710.30005"/>
    </cacheField>
    <cacheField name="POBLACIÓN BENEFICIADA" numFmtId="0">
      <sharedItems containsMixedTypes="1" containsNumber="1" minValue="3.4" maxValue="753548"/>
    </cacheField>
    <cacheField name="DESCRIPCIÓN DE LA INVERSION (EXPLICAR SI HAY APORTE DE LA ADMINISTRACIÓN PASADA)"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ISSON BADILLO" refreshedDate="45221.478378819447" backgroundQuery="1" createdVersion="8" refreshedVersion="8" minRefreshableVersion="3" recordCount="0" supportSubquery="1" supportAdvancedDrill="1" xr:uid="{B8C261C9-B3E0-4E3D-8A4D-742BF54E1C9E}">
  <cacheSource type="external" connectionId="1"/>
  <cacheFields count="3">
    <cacheField name="[Rango].[MUNICIPIO].[MUNICIPIO]" caption="MUNICIPIO" numFmtId="0" hierarchy="9" level="1">
      <sharedItems containsBlank="1" count="117">
        <m/>
        <s v="AGUA DE DIOS"/>
        <s v="ALBÁN"/>
        <s v="ANAPOIMA"/>
        <s v="ANOLAIMA"/>
        <s v="APULO"/>
        <s v="ARBELÁEZ"/>
        <s v="BELTRÁN"/>
        <s v="BITUIMA"/>
        <s v="BOJACÁ"/>
        <s v="CABRERA"/>
        <s v="CACHIPAY"/>
        <s v="CAJICÁ"/>
        <s v="CAPARRAPÍ"/>
        <s v="CÁQUEZA"/>
        <s v="CARMEN DE CARUPA"/>
        <s v="CHAGUANÍ"/>
        <s v="CHÍA"/>
        <s v="CHIPAQUE"/>
        <s v="CHOACHÍ"/>
        <s v="CHOCONTÁ"/>
        <s v="COGUA"/>
        <s v="COTA"/>
        <s v="CUCUNUBÁ"/>
        <s v="EL COLEGIO"/>
        <s v="EL PEÑÓN"/>
        <s v="EL ROSAL"/>
        <s v="FACATATIVÁ"/>
        <s v="FÓMEQUE"/>
        <s v="FOSCA"/>
        <s v="FUNZA"/>
        <s v="FÚQUENE"/>
        <s v="FUSAGASUGÁ"/>
        <s v="GACHALÁ"/>
        <s v="GACHANCIPÁ"/>
        <s v="GACHETÁ"/>
        <s v="GAMA"/>
        <s v="GIRARDOT"/>
        <s v="GRANADA"/>
        <s v="GUACHETÁ"/>
        <s v="GUADUAS"/>
        <s v="GUASCA"/>
        <s v="GUATAQUÍ"/>
        <s v="GUATAVITA"/>
        <s v="GUAYABAL DE SIQUIMA"/>
        <s v="GUAYABETAL"/>
        <s v="GUTIÉRREZ"/>
        <s v="JERUSALÉN"/>
        <s v="JUNÍN"/>
        <s v="LA CALERA"/>
        <s v="LA MESA"/>
        <s v="LA PALMA"/>
        <s v="LA PEÑA"/>
        <s v="LA VEGA"/>
        <s v="LENGUAZAQUE"/>
        <s v="MACHETÁ"/>
        <s v="MADRID"/>
        <s v="MANTA"/>
        <s v="MEDINA"/>
        <s v="MOSQUERA"/>
        <s v="NARIÑO"/>
        <s v="NEMOCÓN"/>
        <s v="NILO"/>
        <s v="NIMAIMA"/>
        <s v="NOCAIMA"/>
        <s v="PACHO"/>
        <s v="PAIME"/>
        <s v="PANDI"/>
        <s v="PARATEBUENO"/>
        <s v="PASCA"/>
        <s v="PUERTO SALGAR"/>
        <s v="PULÍ"/>
        <s v="QUEBRADANEGRA"/>
        <s v="QUETAME"/>
        <s v="QUIPILE"/>
        <s v="RICAURTE"/>
        <s v="SAN ANTONIO DE TEQUENDAMA"/>
        <s v="SAN BERNARDO"/>
        <s v="SAN CAYETANO"/>
        <s v="SAN FRANCISCO"/>
        <s v="SAN JUAN DE RIOSECO"/>
        <s v="SASAIMA"/>
        <s v="SESQUILÉ"/>
        <s v="SIBATÉ"/>
        <s v="SILVANIA"/>
        <s v="SIMIJACA"/>
        <s v="SOACHA"/>
        <s v="SOPÓ"/>
        <s v="SUBACHOQUE"/>
        <s v="SUESCA"/>
        <s v="SUPATÁ"/>
        <s v="SUSA"/>
        <s v="SUTATAUSA"/>
        <s v="TABIO"/>
        <s v="TAUSA"/>
        <s v="TENA"/>
        <s v="TENJO"/>
        <s v="TIBACUY"/>
        <s v="TIBIRITA"/>
        <s v="TOCAIMA"/>
        <s v="TOCANCIPÁ"/>
        <s v="TOPAIPÍ"/>
        <s v="UBALÁ"/>
        <s v="UBAQUE"/>
        <s v="UBATÉ"/>
        <s v="UNE"/>
        <s v="ÚTICA"/>
        <s v="VENECIA"/>
        <s v="VERGARA"/>
        <s v="VIANÍ"/>
        <s v="VILLAGÓMEZ"/>
        <s v="VILLAPINZÓN"/>
        <s v="VILLETA"/>
        <s v="VIOTÁ"/>
        <s v="YACOPÍ"/>
        <s v="ZIPACÓN"/>
        <s v="ZIPAQUIRA"/>
      </sharedItems>
    </cacheField>
    <cacheField name="[Measures].[Recuento de BPIN]" caption="Recuento de BPIN" numFmtId="0" hierarchy="21" level="32767"/>
    <cacheField name="[Measures].[Suma de VALOR DE LA INVERSIÓN MUNICIPIO]" caption="Suma de VALOR DE LA INVERSIÓN MUNICIPIO" numFmtId="0" hierarchy="22" level="32767"/>
  </cacheFields>
  <cacheHierarchies count="23">
    <cacheHierarchy uniqueName="[Rango].[AÑO APROBACIÓN]" caption="AÑO APROBACIÓN" attribute="1" defaultMemberUniqueName="[Rango].[AÑO APROBACIÓN].[All]" allUniqueName="[Rango].[AÑO APROBACIÓN].[All]" dimensionUniqueName="[Rango]" displayFolder="" count="0" memberValueDatatype="20" unbalanced="0"/>
    <cacheHierarchy uniqueName="[Rango].[BPIN]" caption="BPIN" attribute="1" defaultMemberUniqueName="[Rango].[BPIN].[All]" allUniqueName="[Rango].[BPIN].[All]" dimensionUniqueName="[Rango]" displayFolder="" count="0" memberValueDatatype="5" unbalanced="0"/>
    <cacheHierarchy uniqueName="[Rango].[EJECUTOR]" caption="EJECUTOR" attribute="1" defaultMemberUniqueName="[Rango].[EJECUTOR].[All]" allUniqueName="[Rango].[EJECUTOR].[All]" dimensionUniqueName="[Rango]" displayFolder="" count="0" memberValueDatatype="130" unbalanced="0"/>
    <cacheHierarchy uniqueName="[Rango].[NOMBRE PROYECTO]" caption="NOMBRE PROYECTO" attribute="1" defaultMemberUniqueName="[Rango].[NOMBRE PROYECTO].[All]" allUniqueName="[Rango].[NOMBRE PROYECTO].[All]" dimensionUniqueName="[Rango]" displayFolder="" count="0" memberValueDatatype="130" unbalanced="0"/>
    <cacheHierarchy uniqueName="[Rango].[VALOR  TOTAL DEL PROYECTO]" caption="VALOR  TOTAL DEL PROYECTO" attribute="1" defaultMemberUniqueName="[Rango].[VALOR  TOTAL DEL PROYECTO].[All]" allUniqueName="[Rango].[VALOR  TOTAL DEL PROYECTO].[All]" dimensionUniqueName="[Rango]" displayFolder="" count="0" memberValueDatatype="130" unbalanced="0"/>
    <cacheHierarchy uniqueName="[Rango].[VALOR SGR]" caption="VALOR SGR" attribute="1" defaultMemberUniqueName="[Rango].[VALOR SGR].[All]" allUniqueName="[Rango].[VALOR SGR].[All]" dimensionUniqueName="[Rango]" displayFolder="" count="0" memberValueDatatype="130" unbalanced="0"/>
    <cacheHierarchy uniqueName="[Rango].[% AVANCE FISICO]" caption="% AVANCE FISICO" attribute="1" defaultMemberUniqueName="[Rango].[% AVANCE FISICO].[All]" allUniqueName="[Rango].[% AVANCE FISICO].[All]" dimensionUniqueName="[Rango]" displayFolder="" count="0" memberValueDatatype="130" unbalanced="0"/>
    <cacheHierarchy uniqueName="[Rango].[% AVANCE FINANCIERO]" caption="% AVANCE FINANCIERO" attribute="1" defaultMemberUniqueName="[Rango].[% AVANCE FINANCIERO].[All]" allUniqueName="[Rango].[% AVANCE FINANCIERO].[All]" dimensionUniqueName="[Rango]" displayFolder="" count="0" memberValueDatatype="130" unbalanced="0"/>
    <cacheHierarchy uniqueName="[Rango].[PROVINCIA]" caption="PROVINCIA" attribute="1" defaultMemberUniqueName="[Rango].[PROVINCIA].[All]" allUniqueName="[Rango].[PROVINCIA].[All]" dimensionUniqueName="[Rango]" displayFolder="" count="0" memberValueDatatype="130" unbalanced="0"/>
    <cacheHierarchy uniqueName="[Rango].[MUNICIPIO]" caption="MUNICIPIO" attribute="1" defaultMemberUniqueName="[Rango].[MUNICIPIO].[All]" allUniqueName="[Rango].[MUNICIPIO].[All]" dimensionUniqueName="[Rango]" displayFolder="" count="2" memberValueDatatype="130" unbalanced="0">
      <fieldsUsage count="2">
        <fieldUsage x="-1"/>
        <fieldUsage x="0"/>
      </fieldsUsage>
    </cacheHierarchy>
    <cacheHierarchy uniqueName="[Rango].[ESTADO]" caption="ESTADO" attribute="1" defaultMemberUniqueName="[Rango].[ESTADO].[All]" allUniqueName="[Rango].[ESTADO].[All]" dimensionUniqueName="[Rango]" displayFolder="" count="0" memberValueDatatype="130" unbalanced="0"/>
    <cacheHierarchy uniqueName="[Rango].[CONCEPTO (inauguracion, visita de obra, anuncio, firma de convenio)]" caption="CONCEPTO (inauguracion, visita de obra, anuncio, firma de convenio)" attribute="1" defaultMemberUniqueName="[Rango].[CONCEPTO (inauguracion, visita de obra, anuncio, firma de convenio)].[All]" allUniqueName="[Rango].[CONCEPTO (inauguracion, visita de obra, anuncio, firma de convenio)].[All]" dimensionUniqueName="[Rango]" displayFolder="" count="0" memberValueDatatype="130" unbalanced="0"/>
    <cacheHierarchy uniqueName="[Rango].[VALOR DE LA INVERSIÓN MUNICIPIO]" caption="VALOR DE LA INVERSIÓN MUNICIPIO" attribute="1" defaultMemberUniqueName="[Rango].[VALOR DE LA INVERSIÓN MUNICIPIO].[All]" allUniqueName="[Rango].[VALOR DE LA INVERSIÓN MUNICIPIO].[All]" dimensionUniqueName="[Rango]" displayFolder="" count="0" memberValueDatatype="5" unbalanced="0"/>
    <cacheHierarchy uniqueName="[Rango].[APORTE GOBERNACION (ADMINISTRACIÓN ANTERIOR O 2020/2021)]" caption="APORTE GOBERNACION (ADMINISTRACIÓN ANTERIOR O 2020/2021)" attribute="1" defaultMemberUniqueName="[Rango].[APORTE GOBERNACION (ADMINISTRACIÓN ANTERIOR O 2020/2021)].[All]" allUniqueName="[Rango].[APORTE GOBERNACION (ADMINISTRACIÓN ANTERIOR O 2020/2021)].[All]" dimensionUniqueName="[Rango]" displayFolder="" count="0" memberValueDatatype="5" unbalanced="0"/>
    <cacheHierarchy uniqueName="[Rango].[APORTE MUNICIPIO]" caption="APORTE MUNICIPIO" attribute="1" defaultMemberUniqueName="[Rango].[APORTE MUNICIPIO].[All]" allUniqueName="[Rango].[APORTE MUNICIPIO].[All]" dimensionUniqueName="[Rango]" displayFolder="" count="0" memberValueDatatype="5" unbalanced="0"/>
    <cacheHierarchy uniqueName="[Rango].[OTROS APORTES (OTRAS ENTIDADES)]" caption="OTROS APORTES (OTRAS ENTIDADES)" attribute="1" defaultMemberUniqueName="[Rango].[OTROS APORTES (OTRAS ENTIDADES)].[All]" allUniqueName="[Rango].[OTROS APORTES (OTRAS ENTIDADES)].[All]" dimensionUniqueName="[Rango]" displayFolder="" count="0" memberValueDatatype="5" unbalanced="0"/>
    <cacheHierarchy uniqueName="[Rango].[POBLACIÓN BENEFICIADA]" caption="POBLACIÓN BENEFICIADA" attribute="1" defaultMemberUniqueName="[Rango].[POBLACIÓN BENEFICIADA].[All]" allUniqueName="[Rango].[POBLACIÓN BENEFICIADA].[All]" dimensionUniqueName="[Rango]" displayFolder="" count="0" memberValueDatatype="130" unbalanced="0"/>
    <cacheHierarchy uniqueName="[Rango].[DESCRIPCIÓN DE LA INVERSION (EXPLICAR SI HAY APORTE DE LA ADMINISTRACIÓN PASADA)]" caption="DESCRIPCIÓN DE LA INVERSION (EXPLICAR SI HAY APORTE DE LA ADMINISTRACIÓN PASADA)" attribute="1" defaultMemberUniqueName="[Rango].[DESCRIPCIÓN DE LA INVERSION (EXPLICAR SI HAY APORTE DE LA ADMINISTRACIÓN PASADA)].[All]" allUniqueName="[Rango].[DESCRIPCIÓN DE LA INVERSION (EXPLICAR SI HAY APORTE DE LA ADMINISTRACIÓN PASADA)].[All]" dimensionUniqueName="[Rango]" displayFolder="" count="0" memberValueDatatype="130" unbalanced="0"/>
    <cacheHierarchy uniqueName="[Measures].[__XL_Count Rango]" caption="__XL_Count Rango" measure="1" displayFolder="" measureGroup="Rango" count="0" hidden="1"/>
    <cacheHierarchy uniqueName="[Measures].[__No measures defined]" caption="__No measures defined" measure="1" displayFolder="" count="0" hidden="1"/>
    <cacheHierarchy uniqueName="[Measures].[Suma de BPIN]" caption="Suma de BPIN" measure="1" displayFolder="" measureGroup="Rango" count="0" hidden="1">
      <extLst>
        <ext xmlns:x15="http://schemas.microsoft.com/office/spreadsheetml/2010/11/main" uri="{B97F6D7D-B522-45F9-BDA1-12C45D357490}">
          <x15:cacheHierarchy aggregatedColumn="1"/>
        </ext>
      </extLst>
    </cacheHierarchy>
    <cacheHierarchy uniqueName="[Measures].[Recuento de BPIN]" caption="Recuento de BPIN" measure="1" displayFolder="" measureGroup="Rango" count="0" oneField="1" hidden="1">
      <fieldsUsage count="1">
        <fieldUsage x="1"/>
      </fieldsUsage>
      <extLst>
        <ext xmlns:x15="http://schemas.microsoft.com/office/spreadsheetml/2010/11/main" uri="{B97F6D7D-B522-45F9-BDA1-12C45D357490}">
          <x15:cacheHierarchy aggregatedColumn="1"/>
        </ext>
      </extLst>
    </cacheHierarchy>
    <cacheHierarchy uniqueName="[Measures].[Suma de VALOR DE LA INVERSIÓN MUNICIPIO]" caption="Suma de VALOR DE LA INVERSIÓN MUNICIPIO" measure="1" displayFolder="" measureGroup="Rango" count="0" oneField="1" hidden="1">
      <fieldsUsage count="1">
        <fieldUsage x="2"/>
      </fieldsUsage>
      <extLst>
        <ext xmlns:x15="http://schemas.microsoft.com/office/spreadsheetml/2010/11/main" uri="{B97F6D7D-B522-45F9-BDA1-12C45D357490}">
          <x15:cacheHierarchy aggregatedColumn="12"/>
        </ext>
      </extLst>
    </cacheHierarchy>
  </cacheHierarchies>
  <kpis count="0"/>
  <dimensions count="2">
    <dimension measure="1" name="Measures" uniqueName="[Measures]" caption="Measures"/>
    <dimension name="Rango" uniqueName="[Rango]" caption="Rango"/>
  </dimensions>
  <measureGroups count="1">
    <measureGroup name="Rango" caption="Rango"/>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9">
  <r>
    <n v="2017"/>
    <n v="2016000050052"/>
    <s v="SECRETARÍA DE HÁBITAT Y VIVIENDA"/>
    <s v="CONSTRUCCIÓN DE VIVIENDAS NUEVAS RURALES EN EL DEPARTAMENTO DE CUNDINAMARCA"/>
    <n v="5983779025"/>
    <n v="5343748805"/>
    <n v="0.99990000000000001"/>
    <n v="0.99360000000000004"/>
    <s v="GUALIVÁ"/>
    <x v="0"/>
    <s v="CONTRATADO EN EJECUCIÓN"/>
    <s v="VISITA DE OBRA"/>
    <n v="402354394.25999999"/>
    <n v="195084376.19999999"/>
    <m/>
    <n v="207270018.06"/>
    <n v="30.729068939309638"/>
    <s v=" CONSTRUCCIÓN DE 8 VIVIENDAS NUEVAS RURALES EN EL DEPARTAMENTO DE CUNDINAMARCA"/>
  </r>
  <r>
    <n v="2017"/>
    <n v="2016000050052"/>
    <s v="SECRETARÍA DE HÁBITAT Y VIVIENDA"/>
    <s v="CONSTRUCCIÓN DE VIVIENDAS NUEVAS RURALES EN EL DEPARTAMENTO DE CUNDINAMARCA"/>
    <n v="5983779025"/>
    <n v="5343748805"/>
    <n v="0.99990000000000001"/>
    <n v="0.99360000000000004"/>
    <s v="SOACHA"/>
    <x v="1"/>
    <s v="CONTRATADO EN EJECUCIÓN"/>
    <s v="VISITA DE OBRA"/>
    <n v="211071260.03999999"/>
    <n v="3185731637.8600001"/>
    <m/>
    <n v="-2974660377.8200002"/>
    <n v="16.120175132683816"/>
    <s v=" CONSTRUCCIÓN DE 4 VIVIENDAS NUEVAS RURALES EN EL DEPARTAMENTO DE CUNDINAMARCA"/>
  </r>
  <r>
    <n v="2017"/>
    <n v="2016000050052"/>
    <s v="SECRETARÍA DE HÁBITAT Y VIVIENDA"/>
    <s v="CONSTRUCCIÓN DE VIVIENDAS NUEVAS RURALES EN EL DEPARTAMENTO DE CUNDINAMARCA"/>
    <n v="5983779025"/>
    <n v="5343748805"/>
    <n v="0.99990000000000001"/>
    <n v="0.99360000000000004"/>
    <s v="SOACHA"/>
    <x v="2"/>
    <s v="CONTRATADO EN EJECUCIÓN"/>
    <s v="VISITA DE OBRA"/>
    <n v="486769935.29000002"/>
    <n v="215056897.05000001"/>
    <m/>
    <n v="271713038.24000001"/>
    <n v="37.176148968423846"/>
    <s v=" CONSTRUCCIÓN DE 9 VIVIENDAS NUEVAS RURALES EN EL DEPARTAMENTO DE CUNDINAMARCA"/>
  </r>
  <r>
    <n v="2017"/>
    <n v="2016000050052"/>
    <s v="SECRETARÍA DE HÁBITAT Y VIVIENDA"/>
    <s v="CONSTRUCCIÓN DE VIVIENDAS NUEVAS RURALES EN EL DEPARTAMENTO DE CUNDINAMARCA"/>
    <n v="5983779025"/>
    <n v="5343748805"/>
    <n v="0.99990000000000001"/>
    <n v="0.99360000000000004"/>
    <s v="SOACHA"/>
    <x v="3"/>
    <s v="CONTRATADO EN EJECUCIÓN"/>
    <s v="VISITA DE OBRA"/>
    <n v="472590075.52999997"/>
    <n v="205047031.13999999"/>
    <m/>
    <n v="267543044.38999999"/>
    <n v="36.093188537691695"/>
    <s v=" CONSTRUCCIÓN DE 9 VIVIENDAS NUEVAS RURALES EN EL DEPARTAMENTO DE CUNDINAMARCA"/>
  </r>
  <r>
    <n v="2017"/>
    <n v="2016000050052"/>
    <s v="SECRETARÍA DE HÁBITAT Y VIVIENDA"/>
    <s v="CONSTRUCCIÓN DE VIVIENDAS NUEVAS RURALES EN EL DEPARTAMENTO DE CUNDINAMARCA"/>
    <n v="5983779025"/>
    <n v="5343748805"/>
    <n v="0.99990000000000001"/>
    <n v="0.99360000000000004"/>
    <s v="RIONEGRO "/>
    <x v="4"/>
    <s v="CONTRATADO EN EJECUCIÓN"/>
    <s v="VISITA DE OBRA"/>
    <n v="428316780.97000003"/>
    <n v="186145847.62"/>
    <m/>
    <n v="242170933.35000002"/>
    <n v="32.711897963727026"/>
    <s v=" CONSTRUCCIÓN DE 8 VIVIENDAS NUEVAS RURALES EN EL DEPARTAMENTO DE CUNDINAMARCA"/>
  </r>
  <r>
    <n v="2017"/>
    <n v="2016000050052"/>
    <s v="SECRETARÍA DE HÁBITAT Y VIVIENDA"/>
    <s v="CONSTRUCCIÓN DE VIVIENDAS NUEVAS RURALES EN EL DEPARTAMENTO DE CUNDINAMARCA"/>
    <n v="5983779025"/>
    <n v="5343748805"/>
    <n v="0.99990000000000001"/>
    <n v="0.99360000000000004"/>
    <s v="RIONEGRO "/>
    <x v="5"/>
    <s v="CONTRATADO EN EJECUCIÓN"/>
    <s v="VISITA DE OBRA"/>
    <n v="525776242.87"/>
    <n v="245653529.41999999"/>
    <m/>
    <n v="280122713.45000005"/>
    <n v="40.155183202406107"/>
    <s v=" CONSTRUCCIÓN DE 5 VIVIENDAS NUEVAS RURALES EN EL DEPARTAMENTO DE CUNDINAMARCA"/>
  </r>
  <r>
    <n v="2017"/>
    <n v="2016000050052"/>
    <s v="SECRETARÍA DE HÁBITAT Y VIVIENDA"/>
    <s v="CONSTRUCCIÓN DE VIVIENDAS NUEVAS RURALES EN EL DEPARTAMENTO DE CUNDINAMARCA"/>
    <n v="5983779025"/>
    <n v="5343748805"/>
    <n v="0.99990000000000001"/>
    <n v="0.99360000000000004"/>
    <s v="RIONEGRO"/>
    <x v="6"/>
    <s v="CONTRATADO EN EJECUCIÓN"/>
    <s v="VISITA DE OBRA"/>
    <n v="265985580.50999999"/>
    <n v="119496581.65000001"/>
    <m/>
    <n v="146488998.85999998"/>
    <n v="20.31415428029948"/>
    <s v=" CONSTRUCCIÓN DE 5 VIVIENDAS NUEVAS RURALES EN EL DEPARTAMENTO DE CUNDINAMARCA"/>
  </r>
  <r>
    <n v="2017"/>
    <n v="2016000050052"/>
    <s v="SECRETARÍA DE HÁBITAT Y VIVIENDA"/>
    <s v="CONSTRUCCIÓN DE VIVIENDAS NUEVAS RURALES EN EL DEPARTAMENTO DE CUNDINAMARCA"/>
    <n v="5983779025"/>
    <n v="5343748805"/>
    <n v="0.99990000000000001"/>
    <n v="0.99360000000000004"/>
    <s v="GUALIVÁ"/>
    <x v="7"/>
    <s v="CONTRATADO EN EJECUCIÓN"/>
    <s v="VISITA DE OBRA"/>
    <n v="793324608.44000006"/>
    <n v="378614856.88999999"/>
    <m/>
    <n v="414709751.55000007"/>
    <n v="60.588692286657427"/>
    <s v=" CONSTRUCCIÓN DE 16 VIVIENDAS NUEVAS RURALES EN EL DEPARTAMENTO DE CUNDINAMARCA"/>
  </r>
  <r>
    <n v="2017"/>
    <n v="2016000050052"/>
    <s v="SECRETARÍA DE HÁBITAT Y VIVIENDA"/>
    <s v="CONSTRUCCIÓN DE VIVIENDAS NUEVAS RURALES EN EL DEPARTAMENTO DE CUNDINAMARCA"/>
    <n v="5983779025"/>
    <n v="5343748805"/>
    <n v="0.99990000000000001"/>
    <n v="0.99360000000000004"/>
    <s v="RIONEGRO"/>
    <x v="8"/>
    <s v="CONTRATADO EN EJECUCIÓN"/>
    <s v="VISITA DE OBRA"/>
    <n v="153103181.34999999"/>
    <n v="75726421.620000005"/>
    <m/>
    <n v="77376759.729999989"/>
    <n v="11.692970877538379"/>
    <s v=" CONSTRUCCIÓN DE 3 VIVIENDAS NUEVAS RURALES EN EL DEPARTAMENTO DE CUNDINAMARCA"/>
  </r>
  <r>
    <n v="2017"/>
    <n v="2016000050052"/>
    <s v="SECRETARÍA DE HÁBITAT Y VIVIENDA"/>
    <s v="CONSTRUCCIÓN DE VIVIENDAS NUEVAS RURALES EN EL DEPARTAMENTO DE CUNDINAMARCA"/>
    <n v="5983779025"/>
    <n v="5343748805"/>
    <n v="0.99990000000000001"/>
    <n v="0.99360000000000004"/>
    <s v="RIONEGRO"/>
    <x v="9"/>
    <s v="CONTRATADO EN EJECUCIÓN"/>
    <s v="VISITA DE OBRA"/>
    <n v="594245160.95000005"/>
    <n v="269666153.13"/>
    <m/>
    <n v="324579007.82000005"/>
    <n v="45.384369546325289"/>
    <s v=" CONSTRUCCIÓN DE 11 VIVIENDAS NUEVAS RURALES EN EL DEPARTAMENTO DE CUNDINAMARCA"/>
  </r>
  <r>
    <n v="2017"/>
    <n v="2016000050052"/>
    <s v="SECRETARÍA DE HÁBITAT Y VIVIENDA"/>
    <s v="CONSTRUCCIÓN DE VIVIENDAS NUEVAS RURALES EN EL DEPARTAMENTO DE CUNDINAMARCA"/>
    <n v="5983779025"/>
    <n v="5343748805"/>
    <n v="0.99990000000000001"/>
    <n v="0.99360000000000004"/>
    <s v="SABANA CENTRO"/>
    <x v="10"/>
    <s v="CONTRATADO EN EJECUCIÓN"/>
    <s v="VISITA DE OBRA"/>
    <n v="1650241804.97"/>
    <n v="119496581.65000001"/>
    <n v="97542188.099999994"/>
    <n v="1433203035.22"/>
    <n v="126.03415027868446"/>
    <s v=" CONSTRUCCIÓN DE 35 VIVIENDAS NUEVAS RURALES EN EL DEPARTAMENTO DE CUNDINAMARCA"/>
  </r>
  <r>
    <n v="2017"/>
    <n v="2017000050042"/>
    <s v="SECRETARÍA DE HÁBITAT Y VIVIENDA"/>
    <s v="MEJORAMIENTO DE VIVIENDAS RURALES DE LA PROVINCIA DE UBATÉ - CUNDINAMARCA"/>
    <n v="2354318125"/>
    <n v="2354318125"/>
    <n v="1"/>
    <n v="0.99729999999999996"/>
    <s v="UBATÉ"/>
    <x v="11"/>
    <s v="TERMINADO"/>
    <s v="INAUGURACIÓN"/>
    <n v="137073686.52000001"/>
    <n v="137073686.52000001"/>
    <n v="0"/>
    <n v="0"/>
    <n v="77.202696778932548"/>
    <s v="CONSTRUCCIÓN DE 15 HABITACIONES"/>
  </r>
  <r>
    <n v="2017"/>
    <n v="2017000050042"/>
    <s v="SECRETARÍA DE HÁBITAT Y VIVIENDA"/>
    <s v="MEJORAMIENTO DE VIVIENDAS RURALES DE LA PROVINCIA DE UBATÉ - CUNDINAMARCA"/>
    <n v="2354318125"/>
    <n v="2354318125"/>
    <n v="1"/>
    <n v="0.99729999999999996"/>
    <s v="UBATÉ"/>
    <x v="12"/>
    <s v="TERMINADO"/>
    <s v="INAUGURACIÓN"/>
    <n v="337614934.51999998"/>
    <n v="337614934.51999998"/>
    <n v="0"/>
    <n v="0"/>
    <n v="190.15161902706754"/>
    <s v="CONSTRUCCIÓN DE 29 HABITACIONES Y 11 COCINAS"/>
  </r>
  <r>
    <n v="2017"/>
    <n v="2017000050042"/>
    <s v="SECRETARÍA DE HÁBITAT Y VIVIENDA"/>
    <s v="MEJORAMIENTO DE VIVIENDAS RURALES DE LA PROVINCIA DE UBATÉ - CUNDINAMARCA"/>
    <n v="2354318125"/>
    <n v="2354318125"/>
    <n v="1"/>
    <n v="0.99729999999999996"/>
    <s v="UBATÉ"/>
    <x v="13"/>
    <s v="TERMINADO"/>
    <s v="INAUGURACIÓN"/>
    <n v="199200511.52000001"/>
    <n v="199200511.52000001"/>
    <n v="0"/>
    <n v="0"/>
    <n v="112.19379210934802"/>
    <s v="CONSTRUCCIÓN DE 9 HABITACIONES,8 COCINAS Y 16 PISOS"/>
  </r>
  <r>
    <n v="2017"/>
    <n v="2017000050042"/>
    <s v="SECRETARÍA DE HÁBITAT Y VIVIENDA"/>
    <s v="MEJORAMIENTO DE VIVIENDAS RURALES DE LA PROVINCIA DE UBATÉ - CUNDINAMARCA"/>
    <n v="2354318125"/>
    <n v="2354318125"/>
    <n v="1"/>
    <n v="0.99729999999999996"/>
    <s v="UBATÉ"/>
    <x v="14"/>
    <s v="TERMINADO"/>
    <s v="INAUGURACIÓN"/>
    <n v="693508985.51999998"/>
    <n v="693508985.51999998"/>
    <n v="0"/>
    <n v="0"/>
    <n v="390.59840938000679"/>
    <s v="CONSTRUCCIÓN DE 60 HABITACIONES Y 22 COCINAS"/>
  </r>
  <r>
    <n v="2017"/>
    <n v="2017000050042"/>
    <s v="SECRETARÍA DE HÁBITAT Y VIVIENDA"/>
    <s v="MEJORAMIENTO DE VIVIENDAS RURALES DE LA PROVINCIA DE UBATÉ - CUNDINAMARCA"/>
    <n v="2354318125"/>
    <n v="2354318125"/>
    <n v="1"/>
    <n v="0.99729999999999996"/>
    <s v="UBATÉ"/>
    <x v="15"/>
    <s v="TERMINADO"/>
    <s v="INAUGURACIÓN"/>
    <n v="179033725.52000001"/>
    <n v="179033725.52000001"/>
    <n v="0"/>
    <n v="0"/>
    <n v="100.83544679821892"/>
    <s v="CONSTRUCCIÓN DE 14 HABITACIONES Y 6 COCINAS"/>
  </r>
  <r>
    <n v="2017"/>
    <n v="2017000050042"/>
    <s v="SECRETARÍA DE HÁBITAT Y VIVIENDA"/>
    <s v="MEJORAMIENTO DE VIVIENDAS RURALES DE LA PROVINCIA DE UBATÉ - CUNDINAMARCA"/>
    <n v="2354318125"/>
    <n v="2354318125"/>
    <n v="1"/>
    <n v="0.99729999999999996"/>
    <s v="UBATÉ"/>
    <x v="16"/>
    <s v="TERMINADO"/>
    <s v="INAUGURACIÓN"/>
    <n v="174951598.52000001"/>
    <n v="174951598.52000001"/>
    <n v="0"/>
    <n v="0"/>
    <n v="98.536309589648184"/>
    <s v="CONSTRUCCIÓN DE 20 HABITACIONES"/>
  </r>
  <r>
    <n v="2017"/>
    <n v="2017000050042"/>
    <s v="SECRETARÍA DE HÁBITAT Y VIVIENDA"/>
    <s v="MEJORAMIENTO DE VIVIENDAS RURALES DE LA PROVINCIA DE UBATÉ - CUNDINAMARCA"/>
    <n v="2354318125"/>
    <n v="2354318125"/>
    <n v="1"/>
    <n v="0.99729999999999996"/>
    <s v="UBATÉ"/>
    <x v="17"/>
    <s v="TERMINADO"/>
    <s v="INAUGURACIÓN"/>
    <n v="394440417.51999998"/>
    <n v="394440417.51999998"/>
    <n v="0"/>
    <n v="0"/>
    <n v="222.1568903869013"/>
    <s v="CONSTRUCCIÓN DE 30 HABITACIONES, 12 COCINAS Y 14 PISOS"/>
  </r>
  <r>
    <n v="2017"/>
    <n v="2017000050042"/>
    <s v="SECRETARÍA DE HÁBITAT Y VIVIENDA"/>
    <s v="MEJORAMIENTO DE VIVIENDAS RURALES DE LA PROVINCIA DE UBATÉ - CUNDINAMARCA"/>
    <n v="2354318125"/>
    <n v="2354318125"/>
    <n v="1"/>
    <n v="0.99729999999999996"/>
    <s v="UBATÉ"/>
    <x v="18"/>
    <s v="TERMINADO"/>
    <s v="INAUGURACIÓN"/>
    <n v="238494265.52000001"/>
    <n v="238494265.52000001"/>
    <n v="0"/>
    <n v="0"/>
    <n v="134.32483601999201"/>
    <s v="CONSTRUCCIÓN DE 13 HABITACIONES, 6 COCINAS Y 6 PISOS"/>
  </r>
  <r>
    <n v="2019"/>
    <n v="2018000050039"/>
    <s v="SECRETARÍA DE HÁBITAT Y VIVIENDA"/>
    <s v=" MEJORAMIENTO DE VIVIENDA RURAL EN LOS MUNICIPIOS DE CUCUNUBÁ, JERUSALEN, QUEBRADANEGRA Y VIOTÁ - DEPARTAMENTO DE CUNDINAMARCA"/>
    <n v="4024793625"/>
    <n v="4024793625"/>
    <n v="1"/>
    <n v="1"/>
    <s v="ALTO MAGDALENA"/>
    <x v="19"/>
    <s v="PARA CIERRE"/>
    <s v="INAUGURACIÓN"/>
    <n v="442010856"/>
    <n v="442010856"/>
    <m/>
    <n v="0"/>
    <n v="178.57056008828278"/>
    <s v="CONSTRUCCIÓN DE 52 HABITACIONES"/>
  </r>
  <r>
    <n v="2019"/>
    <n v="2018000050039"/>
    <s v="SECRETARÍA DE HÁBITAT Y VIVIENDA"/>
    <s v=" MEJORAMIENTO DE VIVIENDA RURAL EN LOS MUNICIPIOS DE CUCUNUBÁ, JERUSALEN, QUEBRADANEGRA Y VIOTÁ - DEPARTAMENTO DE CUNDINAMARCA"/>
    <n v="4024793625"/>
    <n v="4024793625"/>
    <n v="1"/>
    <n v="1"/>
    <s v="GUALIVÁ"/>
    <x v="20"/>
    <s v="PARA CIERRE"/>
    <s v="INAUGURACIÓN"/>
    <n v="953281983"/>
    <n v="953281983"/>
    <m/>
    <n v="0"/>
    <n v="385.12198357946863"/>
    <s v="CONSTRUCCIÓN DE 60 HABITACIONES Y COCINAS Y 9 PISOS"/>
  </r>
  <r>
    <n v="2019"/>
    <n v="2018000050039"/>
    <s v="SECRETARÍA DE HÁBITAT Y VIVIENDA"/>
    <s v=" MEJORAMIENTO DE VIVIENDA RURAL EN LOS MUNICIPIOS DE CUCUNUBÁ, JERUSALEN, QUEBRADANEGRA Y VIOTÁ - DEPARTAMENTO DE CUNDINAMARCA"/>
    <n v="4024793625"/>
    <n v="4024793625"/>
    <n v="1"/>
    <n v="1"/>
    <s v="UBATÉ"/>
    <x v="12"/>
    <s v="PARA CIERRE"/>
    <s v="INAUGURACIÓN"/>
    <n v="133177632"/>
    <n v="133177632"/>
    <m/>
    <n v="0"/>
    <n v="53.803213234815239"/>
    <s v="CONSTRUCCIÓN DE 9 HABITACIONES Y  7 COCINAS "/>
  </r>
  <r>
    <n v="2019"/>
    <n v="2018000050039"/>
    <s v="SECRETARÍA DE HÁBITAT Y VIVIENDA"/>
    <s v=" MEJORAMIENTO DE VIVIENDA RURAL EN LOS MUNICIPIOS DE CUCUNUBÁ, JERUSALEN, QUEBRADANEGRA Y VIOTÁ - DEPARTAMENTO DE CUNDINAMARCA"/>
    <n v="4024793625"/>
    <n v="4024793625"/>
    <n v="1"/>
    <n v="1"/>
    <s v="TEQUENDAMA"/>
    <x v="21"/>
    <s v="PARA CIERRE"/>
    <s v="INAUGURACIÓN"/>
    <n v="2496323154"/>
    <n v="2496323154"/>
    <m/>
    <n v="0"/>
    <n v="1008.5042430974333"/>
    <s v="CONSTRUCCIÓN DE 103 HABITACIONES,32 COCINAS Y 89 COCINAS Y HABITACIONES"/>
  </r>
  <r>
    <n v="2019"/>
    <n v="2019000050059"/>
    <s v="IDECUT"/>
    <s v="FORTALECIMIENTO A LAS ESCUELAS MUNICIPALES DE MÚSICA, DANZA, TEATRO Y ARTES PLÁSTICAS Y VISUALES EN EL DEPARTAMENTO DE CUNDINAMARCA"/>
    <n v="1972606058"/>
    <n v="1972606058"/>
    <n v="1"/>
    <n v="0.96099999999999997"/>
    <s v="TEQUENDAMA"/>
    <x v="22"/>
    <s v="CERRADO"/>
    <s v="INAUGURACIÓN"/>
    <n v="30111298"/>
    <n v="30111298"/>
    <n v="0"/>
    <n v="0"/>
    <n v="8748.3354741225539"/>
    <s v="DOTACIÓN DE 10 INSTRUMENTOS MUSICALES"/>
  </r>
  <r>
    <n v="2019"/>
    <n v="2019000050059"/>
    <s v="IDECUT"/>
    <s v="FORTALECIMIENTO A LAS ESCUELAS MUNICIPALES DE MÚSICA, DANZA, TEATRO Y ARTES PLÁSTICAS Y VISUALES EN EL DEPARTAMENTO DE CUNDINAMARCA"/>
    <n v="1972606058"/>
    <n v="1972606058"/>
    <n v="1"/>
    <n v="0.96099999999999997"/>
    <s v="SUMAPAZ"/>
    <x v="23"/>
    <s v="CERRADO"/>
    <s v="INAUGURACIÓN"/>
    <n v="32509798"/>
    <n v="32509798"/>
    <n v="0"/>
    <n v="0"/>
    <n v="9484.227287345695"/>
    <s v="DOTACIÓN DE 20 INSTRUMENTOS MUSICALES"/>
  </r>
  <r>
    <n v="2019"/>
    <n v="2019000050059"/>
    <s v="IDECUT"/>
    <s v="FORTALECIMIENTO A LAS ESCUELAS MUNICIPALES DE MÚSICA, DANZA, TEATRO Y ARTES PLÁSTICAS Y VISUALES EN EL DEPARTAMENTO DE CUNDINAMARCA"/>
    <n v="1972606058"/>
    <n v="1972606058"/>
    <n v="1"/>
    <n v="0.96099999999999997"/>
    <s v="ALMEIDAS"/>
    <x v="24"/>
    <s v="CERRADO"/>
    <s v="INAUGURACIÓN"/>
    <n v="35350298"/>
    <n v="35350298"/>
    <n v="0"/>
    <n v="0"/>
    <n v="20454.572264405233"/>
    <s v="DOTACIÓN DE 30 INSTRUMENTOS MUSICALES"/>
  </r>
  <r>
    <n v="2019"/>
    <n v="2019000050059"/>
    <s v="IDECUT"/>
    <s v="FORTALECIMIENTO A LAS ESCUELAS MUNICIPALES DE MÚSICA, DANZA, TEATRO Y ARTES PLÁSTICAS Y VISUALES EN EL DEPARTAMENTO DE CUNDINAMARCA"/>
    <n v="1972606058"/>
    <n v="1972606058"/>
    <n v="1"/>
    <n v="0.96099999999999997"/>
    <s v="ORIENTE"/>
    <x v="25"/>
    <s v="CERRADO"/>
    <s v="INAUGURACIÓN"/>
    <n v="31536298"/>
    <n v="31536298"/>
    <n v="0"/>
    <n v="0"/>
    <n v="2857.5925553251195"/>
    <s v="DOTACIÓN DE 32 INSTRUMENTOS MUSICALES"/>
  </r>
  <r>
    <n v="2019"/>
    <n v="2019000050059"/>
    <s v="IDECUT"/>
    <s v="FORTALECIMIENTO A LAS ESCUELAS MUNICIPALES DE MÚSICA, DANZA, TEATRO Y ARTES PLÁSTICAS Y VISUALES EN EL DEPARTAMENTO DE CUNDINAMARCA"/>
    <n v="1972606058"/>
    <n v="1972606058"/>
    <n v="1"/>
    <n v="0.96099999999999997"/>
    <s v="ORIENTE"/>
    <x v="26"/>
    <s v="CERRADO"/>
    <s v="INAUGURACIÓN"/>
    <n v="48581298"/>
    <n v="48581298"/>
    <n v="0"/>
    <n v="0"/>
    <n v="53563.607892923952"/>
    <s v="DOTACIÓN DE 9 INSTRUMENTOS MUSICALES"/>
  </r>
  <r>
    <n v="2019"/>
    <n v="2019000050059"/>
    <s v="IDECUT"/>
    <s v="FORTALECIMIENTO A LAS ESCUELAS MUNICIPALES DE MÚSICA, DANZA, TEATRO Y ARTES PLÁSTICAS Y VISUALES EN EL DEPARTAMENTO DE CUNDINAMARCA"/>
    <n v="1972606058"/>
    <n v="1972606058"/>
    <n v="1"/>
    <n v="0.96099999999999997"/>
    <s v="ORIENTE"/>
    <x v="27"/>
    <s v="CERRADO"/>
    <s v="INAUGURACIÓN"/>
    <n v="33686598"/>
    <n v="33686598"/>
    <n v="0"/>
    <n v="0"/>
    <n v="1318.2620446357769"/>
    <s v="DOTACIÓN DE 10 INSTRUMENTOS MUSICALES"/>
  </r>
  <r>
    <n v="2019"/>
    <n v="2019000050059"/>
    <s v="IDECUT"/>
    <s v="FORTALECIMIENTO A LAS ESCUELAS MUNICIPALES DE MÚSICA, DANZA, TEATRO Y ARTES PLÁSTICAS Y VISUALES EN EL DEPARTAMENTO DE CUNDINAMARCA"/>
    <n v="1972606058"/>
    <n v="1972606058"/>
    <n v="1"/>
    <n v="0.96099999999999997"/>
    <s v="SABANA CENTRO"/>
    <x v="28"/>
    <s v="CERRADO"/>
    <s v="INAUGURACIÓN"/>
    <n v="33096298"/>
    <n v="33096298"/>
    <n v="0"/>
    <n v="0"/>
    <n v="1423.2675317475882"/>
    <s v="DOTACIÓN DE 7 INSTRUMENTOS MUSICALES"/>
  </r>
  <r>
    <n v="2019"/>
    <n v="2019000050059"/>
    <s v="IDECUT"/>
    <s v="FORTALECIMIENTO A LAS ESCUELAS MUNICIPALES DE MÚSICA, DANZA, TEATRO Y ARTES PLÁSTICAS Y VISUALES EN EL DEPARTAMENTO DE CUNDINAMARCA"/>
    <n v="1972606058"/>
    <n v="1972606058"/>
    <n v="1"/>
    <n v="0.96099999999999997"/>
    <s v="GUAVIO"/>
    <x v="29"/>
    <s v="CERRADO"/>
    <s v="INAUGURACIÓN"/>
    <n v="36944798"/>
    <n v="36944798"/>
    <n v="0"/>
    <n v="0"/>
    <n v="1547.6236235304109"/>
    <s v="DOTACIÓN DE 17 INSTRUMENTOS MUSICALES"/>
  </r>
  <r>
    <n v="2019"/>
    <n v="2019000050059"/>
    <s v="IDECUT"/>
    <s v="FORTALECIMIENTO A LAS ESCUELAS MUNICIPALES DE MÚSICA, DANZA, TEATRO Y ARTES PLÁSTICAS Y VISUALES EN EL DEPARTAMENTO DE CUNDINAMARCA"/>
    <n v="1972606058"/>
    <n v="1972606058"/>
    <n v="1"/>
    <n v="0.96099999999999997"/>
    <s v="SUMAPAZ"/>
    <x v="30"/>
    <s v="CERRADO"/>
    <s v="INAUGURACIÓN"/>
    <n v="31210348"/>
    <n v="31210348"/>
    <n v="0"/>
    <n v="0"/>
    <n v="1380.6480438579288"/>
    <s v="DOTACIÓN DE 39 INSTRUMENTOS MUSICALES"/>
  </r>
  <r>
    <n v="2019"/>
    <n v="2019000050059"/>
    <s v="IDECUT"/>
    <s v="FORTALECIMIENTO A LAS ESCUELAS MUNICIPALES DE MÚSICA, DANZA, TEATRO Y ARTES PLÁSTICAS Y VISUALES EN EL DEPARTAMENTO DE CUNDINAMARCA"/>
    <n v="1972606058"/>
    <n v="1972606058"/>
    <n v="1"/>
    <n v="0.96099999999999997"/>
    <s v="GUAVIO"/>
    <x v="31"/>
    <s v="CERRADO"/>
    <s v="INAUGURACIÓN"/>
    <n v="44171298"/>
    <n v="44171298"/>
    <n v="0"/>
    <n v="0"/>
    <n v="2126.8721538520185"/>
    <s v="DOTACIÓN DE 14 INSTRUMENTOS MUSICALES"/>
  </r>
  <r>
    <n v="2019"/>
    <n v="2019000050059"/>
    <s v="IDECUT"/>
    <s v="FORTALECIMIENTO A LAS ESCUELAS MUNICIPALES DE MÚSICA, DANZA, TEATRO Y ARTES PLÁSTICAS Y VISUALES EN EL DEPARTAMENTO DE CUNDINAMARCA"/>
    <n v="1972606058"/>
    <n v="1972606058"/>
    <n v="1"/>
    <n v="0.96099999999999997"/>
    <s v="GUAVIO"/>
    <x v="32"/>
    <s v="CERRADO"/>
    <s v="INAUGURACIÓN"/>
    <n v="24536298"/>
    <n v="24536298"/>
    <n v="0"/>
    <n v="0"/>
    <n v="1474.7874221929414"/>
    <s v="DOTACIÓN DE 1 INSTRUMENTOS MUSICALES"/>
  </r>
  <r>
    <n v="2019"/>
    <n v="2019000050059"/>
    <s v="IDECUT"/>
    <s v="FORTALECIMIENTO A LAS ESCUELAS MUNICIPALES DE MÚSICA, DANZA, TEATRO Y ARTES PLÁSTICAS Y VISUALES EN EL DEPARTAMENTO DE CUNDINAMARCA"/>
    <n v="1972606058"/>
    <n v="1972606058"/>
    <n v="1"/>
    <n v="0.96099999999999997"/>
    <s v="ORIENTE"/>
    <x v="33"/>
    <s v="CERRADO"/>
    <s v="INAUGURACIÓN"/>
    <n v="30396298"/>
    <n v="30396298"/>
    <n v="0"/>
    <n v="0"/>
    <n v="1448.9442956379687"/>
    <s v="DOTACIÓN DE 38 INSTRUMENTOS MUSICALES"/>
  </r>
  <r>
    <n v="2019"/>
    <n v="2019000050059"/>
    <s v="IDECUT"/>
    <s v="FORTALECIMIENTO A LAS ESCUELAS MUNICIPALES DE MÚSICA, DANZA, TEATRO Y ARTES PLÁSTICAS Y VISUALES EN EL DEPARTAMENTO DE CUNDINAMARCA"/>
    <n v="1972606058"/>
    <n v="1972606058"/>
    <n v="1"/>
    <n v="0.96099999999999997"/>
    <s v="ALTO MAGDALENA"/>
    <x v="19"/>
    <s v="CERRADO"/>
    <s v="INAUGURACIÓN"/>
    <n v="32936298"/>
    <n v="32936298"/>
    <n v="0"/>
    <n v="0"/>
    <n v="1617.4302731863556"/>
    <s v="DOTACIÓN DE 11 INSTRUMENTOS MUSICALES"/>
  </r>
  <r>
    <n v="2019"/>
    <n v="2019000050059"/>
    <s v="IDECUT"/>
    <s v="FORTALECIMIENTO A LAS ESCUELAS MUNICIPALES DE MÚSICA, DANZA, TEATRO Y ARTES PLÁSTICAS Y VISUALES EN EL DEPARTAMENTO DE CUNDINAMARCA"/>
    <n v="1972606058"/>
    <n v="1972606058"/>
    <n v="1"/>
    <n v="0.96099999999999997"/>
    <s v="GUAVIO"/>
    <x v="34"/>
    <s v="CERRADO"/>
    <s v="INAUGURACIÓN"/>
    <n v="31878298"/>
    <n v="31878298"/>
    <n v="0"/>
    <n v="0"/>
    <n v="1366.3780674042723"/>
    <s v="DOTACIÓN DE 7 INSTRUMENTOS MUSICALES"/>
  </r>
  <r>
    <n v="2019"/>
    <n v="2019000050059"/>
    <s v="IDECUT"/>
    <s v="FORTALECIMIENTO A LAS ESCUELAS MUNICIPALES DE MÚSICA, DANZA, TEATRO Y ARTES PLÁSTICAS Y VISUALES EN EL DEPARTAMENTO DE CUNDINAMARCA"/>
    <n v="1972606058"/>
    <n v="1972606058"/>
    <n v="1"/>
    <n v="0.96099999999999997"/>
    <s v="TEQUENDAMA"/>
    <x v="35"/>
    <s v="CERRADO"/>
    <s v="INAUGURACIÓN"/>
    <n v="31761298"/>
    <n v="31761298"/>
    <n v="0"/>
    <n v="0"/>
    <n v="1933.803903627675"/>
    <s v="DOTACIÓN DE 8 INSTRUMENTOS MUSICALES"/>
  </r>
  <r>
    <n v="2019"/>
    <n v="2019000050059"/>
    <s v="IDECUT"/>
    <s v="FORTALECIMIENTO A LAS ESCUELAS MUNICIPALES DE MÚSICA, DANZA, TEATRO Y ARTES PLÁSTICAS Y VISUALES EN EL DEPARTAMENTO DE CUNDINAMARCA"/>
    <n v="1972606058"/>
    <n v="1972606058"/>
    <n v="1"/>
    <n v="0.96099999999999997"/>
    <s v="GUALIVÁ"/>
    <x v="36"/>
    <s v="CERRADO"/>
    <s v="INAUGURACIÓN"/>
    <n v="48121298"/>
    <n v="48121298"/>
    <n v="0"/>
    <n v="0"/>
    <n v="1074.1905038192881"/>
    <s v="DOTACIÓN DE 138 INSTRUMENTOS MUSICALES"/>
  </r>
  <r>
    <n v="2019"/>
    <n v="2019000050059"/>
    <s v="IDECUT"/>
    <s v="FORTALECIMIENTO A LAS ESCUELAS MUNICIPALES DE MÚSICA, DANZA, TEATRO Y ARTES PLÁSTICAS Y VISUALES EN EL DEPARTAMENTO DE CUNDINAMARCA"/>
    <n v="1972606058"/>
    <n v="1972606058"/>
    <n v="1"/>
    <n v="0.96099999999999997"/>
    <s v="MEDINA"/>
    <x v="37"/>
    <s v="CERRADO"/>
    <s v="INAUGURACIÓN"/>
    <n v="44781298"/>
    <n v="44781298"/>
    <n v="0"/>
    <n v="0"/>
    <n v="1330.7392444802074"/>
    <s v="DOTACIÓN DE 48 INSTRUMENTOS MUSICALES"/>
  </r>
  <r>
    <n v="2019"/>
    <n v="2019000050059"/>
    <s v="IDECUT"/>
    <s v="FORTALECIMIENTO A LAS ESCUELAS MUNICIPALES DE MÚSICA, DANZA, TEATRO Y ARTES PLÁSTICAS Y VISUALES EN EL DEPARTAMENTO DE CUNDINAMARCA"/>
    <n v="1972606058"/>
    <n v="1972606058"/>
    <n v="1"/>
    <n v="0.96099999999999997"/>
    <s v="ALTO MAGDALENA"/>
    <x v="38"/>
    <s v="CERRADO"/>
    <s v="INAUGURACIÓN"/>
    <n v="33309298"/>
    <n v="33309298"/>
    <n v="0"/>
    <n v="0"/>
    <n v="1441.939551865657"/>
    <s v="DOTACIÓN DE 8 INSTRUMENTOS MUSICALES"/>
  </r>
  <r>
    <n v="2019"/>
    <n v="2019000050059"/>
    <s v="IDECUT"/>
    <s v="FORTALECIMIENTO A LAS ESCUELAS MUNICIPALES DE MÚSICA, DANZA, TEATRO Y ARTES PLÁSTICAS Y VISUALES EN EL DEPARTAMENTO DE CUNDINAMARCA"/>
    <n v="1972606058"/>
    <n v="1972606058"/>
    <n v="1"/>
    <n v="0.96099999999999997"/>
    <s v="GUALIVÁ"/>
    <x v="39"/>
    <s v="CERRADO"/>
    <s v="INAUGURACIÓN"/>
    <n v="48461298"/>
    <n v="48461298"/>
    <n v="0"/>
    <n v="0"/>
    <n v="1395.6206836712452"/>
    <s v="DOTACIÓN DE 6 INSTRUMENTOS MUSICALES"/>
  </r>
  <r>
    <n v="2019"/>
    <n v="2019000050059"/>
    <s v="IDECUT"/>
    <s v="FORTALECIMIENTO A LAS ESCUELAS MUNICIPALES DE MÚSICA, DANZA, TEATRO Y ARTES PLÁSTICAS Y VISUALES EN EL DEPARTAMENTO DE CUNDINAMARCA"/>
    <n v="1972606058"/>
    <n v="1972606058"/>
    <n v="1"/>
    <n v="0.96099999999999997"/>
    <s v="MEDINA"/>
    <x v="40"/>
    <s v="CERRADO"/>
    <s v="INAUGURACIÓN"/>
    <n v="32081298"/>
    <n v="32081298"/>
    <n v="0"/>
    <n v="0"/>
    <n v="1390.4984647877423"/>
    <s v="DOTACIÓN DE 49 INSTRUMENTOS MUSICALES"/>
  </r>
  <r>
    <n v="2019"/>
    <n v="2019000050059"/>
    <s v="IDECUT"/>
    <s v="FORTALECIMIENTO A LAS ESCUELAS MUNICIPALES DE MÚSICA, DANZA, TEATRO Y ARTES PLÁSTICAS Y VISUALES EN EL DEPARTAMENTO DE CUNDINAMARCA"/>
    <n v="1972606058"/>
    <n v="1972606058"/>
    <n v="1"/>
    <n v="0.96099999999999997"/>
    <s v="BAJO MAGDALENA"/>
    <x v="41"/>
    <s v="CERRADO"/>
    <s v="INAUGURACIÓN"/>
    <n v="31291298"/>
    <n v="31291298"/>
    <n v="0"/>
    <n v="0"/>
    <n v="2106.7335155066221"/>
    <s v="DOTACIÓN DE 12 INSTRUMENTOS MUSICALES"/>
  </r>
  <r>
    <n v="2019"/>
    <n v="2019000050059"/>
    <s v="IDECUT"/>
    <s v="FORTALECIMIENTO A LAS ESCUELAS MUNICIPALES DE MÚSICA, DANZA, TEATRO Y ARTES PLÁSTICAS Y VISUALES EN EL DEPARTAMENTO DE CUNDINAMARCA"/>
    <n v="1972606058"/>
    <n v="1972606058"/>
    <n v="1"/>
    <n v="0.96099999999999997"/>
    <s v="TEQUENDAMA"/>
    <x v="42"/>
    <s v="CERRADO"/>
    <s v="INAUGURACIÓN"/>
    <n v="35636298"/>
    <n v="35636298"/>
    <n v="0"/>
    <n v="0"/>
    <n v="1960.5094892596137"/>
    <s v="DOTACIÓN DE 3 INSTRUMENTOS MUSICALES"/>
  </r>
  <r>
    <n v="2019"/>
    <n v="2019000050059"/>
    <s v="IDECUT"/>
    <s v="FORTALECIMIENTO A LAS ESCUELAS MUNICIPALES DE MÚSICA, DANZA, TEATRO Y ARTES PLÁSTICAS Y VISUALES EN EL DEPARTAMENTO DE CUNDINAMARCA"/>
    <n v="1972606058"/>
    <n v="1972606058"/>
    <n v="1"/>
    <n v="0.96099999999999997"/>
    <s v="TEQUENDAMA"/>
    <x v="43"/>
    <s v="CERRADO"/>
    <s v="INAUGURACIÓN"/>
    <n v="34557298"/>
    <n v="34557298"/>
    <n v="0"/>
    <n v="0"/>
    <n v="1458.2693607848587"/>
    <s v="DOTACIÓN DE 11 INSTRUMENTOS MUSICALES"/>
  </r>
  <r>
    <n v="2019"/>
    <n v="2019000050059"/>
    <s v="IDECUT"/>
    <s v="FORTALECIMIENTO A LAS ESCUELAS MUNICIPALES DE MÚSICA, DANZA, TEATRO Y ARTES PLÁSTICAS Y VISUALES EN EL DEPARTAMENTO DE CUNDINAMARCA"/>
    <n v="1972606058"/>
    <n v="1972606058"/>
    <n v="1"/>
    <n v="0.96099999999999997"/>
    <s v="GUALIVÁ"/>
    <x v="44"/>
    <s v="CERRADO"/>
    <s v="INAUGURACIÓN"/>
    <n v="31401298"/>
    <n v="31401298"/>
    <n v="0"/>
    <n v="0"/>
    <n v="2121.6185960227849"/>
    <s v="DOTACIÓN DE 18 INSTRUMENTOS MUSICALES"/>
  </r>
  <r>
    <n v="2019"/>
    <n v="2019000050059"/>
    <s v="IDECUT"/>
    <s v="FORTALECIMIENTO A LAS ESCUELAS MUNICIPALES DE MÚSICA, DANZA, TEATRO Y ARTES PLÁSTICAS Y VISUALES EN EL DEPARTAMENTO DE CUNDINAMARCA"/>
    <n v="1972606058"/>
    <n v="1972606058"/>
    <n v="1"/>
    <n v="0.96099999999999997"/>
    <s v="ALMEIDAS"/>
    <x v="45"/>
    <s v="CERRADO"/>
    <s v="INAUGURACIÓN"/>
    <n v="32106298"/>
    <n v="32106298"/>
    <n v="0"/>
    <n v="0"/>
    <n v="1404.5079523323659"/>
    <s v="DOTACIÓN DE 17 INSTRUMENTOS MUSICALES"/>
  </r>
  <r>
    <n v="2019"/>
    <n v="2019000050059"/>
    <s v="IDECUT"/>
    <s v="FORTALECIMIENTO A LAS ESCUELAS MUNICIPALES DE MÚSICA, DANZA, TEATRO Y ARTES PLÁSTICAS Y VISUALES EN EL DEPARTAMENTO DE CUNDINAMARCA"/>
    <n v="1972606058"/>
    <n v="1972606058"/>
    <n v="1"/>
    <n v="0.96099999999999997"/>
    <s v="SOACHA"/>
    <x v="46"/>
    <s v="CERRADO"/>
    <s v="INAUGURACIÓN"/>
    <n v="31636298"/>
    <n v="31636298"/>
    <n v="0"/>
    <n v="0"/>
    <n v="1369.9220299565764"/>
    <s v="DOTACIÓN DE 2 INSTRUMENTOS MUSICALES"/>
  </r>
  <r>
    <n v="2019"/>
    <n v="2019000050059"/>
    <s v="IDECUT"/>
    <s v="FORTALECIMIENTO A LAS ESCUELAS MUNICIPALES DE MÚSICA, DANZA, TEATRO Y ARTES PLÁSTICAS Y VISUALES EN EL DEPARTAMENTO DE CUNDINAMARCA"/>
    <n v="1972606058"/>
    <n v="1972606058"/>
    <n v="1"/>
    <n v="0.96099999999999997"/>
    <s v="SUMAPAZ"/>
    <x v="47"/>
    <s v="CERRADO"/>
    <s v="INAUGURACIÓN"/>
    <n v="34223298"/>
    <n v="34223298"/>
    <n v="0"/>
    <n v="0"/>
    <n v="1560.1446030234183"/>
    <s v="DOTACIÓN DE 14 INSTRUMENTOS MUSICALES"/>
  </r>
  <r>
    <n v="2019"/>
    <n v="2019000050059"/>
    <s v="IDECUT"/>
    <s v="FORTALECIMIENTO A LAS ESCUELAS MUNICIPALES DE MÚSICA, DANZA, TEATRO Y ARTES PLÁSTICAS Y VISUALES EN EL DEPARTAMENTO DE CUNDINAMARCA"/>
    <n v="1972606058"/>
    <n v="1972606058"/>
    <n v="1"/>
    <n v="0.96099999999999997"/>
    <s v="UBATÉ"/>
    <x v="48"/>
    <s v="CERRADO"/>
    <s v="INAUGURACIÓN"/>
    <n v="33731298"/>
    <n v="33731298"/>
    <n v="0"/>
    <n v="0"/>
    <n v="1512.9063622088906"/>
    <s v="DOTACIÓN DE 5 INSTRUMENTOS MUSICALES"/>
  </r>
  <r>
    <n v="2019"/>
    <n v="2019000050059"/>
    <s v="IDECUT"/>
    <s v="FORTALECIMIENTO A LAS ESCUELAS MUNICIPALES DE MÚSICA, DANZA, TEATRO Y ARTES PLÁSTICAS Y VISUALES EN EL DEPARTAMENTO DE CUNDINAMARCA"/>
    <n v="1972606058"/>
    <n v="1972606058"/>
    <n v="1"/>
    <n v="0.96099999999999997"/>
    <s v="SABANA OCCIDENTE"/>
    <x v="49"/>
    <s v="CERRADO"/>
    <s v="INAUGURACIÓN"/>
    <n v="50220298"/>
    <n v="50220298"/>
    <n v="0"/>
    <n v="0"/>
    <n v="1374.7377913000407"/>
    <s v="DOTACIÓN DE 9 INSTRUMENTOS MUSICALES"/>
  </r>
  <r>
    <n v="2019"/>
    <n v="2019000050059"/>
    <s v="IDECUT"/>
    <s v="FORTALECIMIENTO A LAS ESCUELAS MUNICIPALES DE MÚSICA, DANZA, TEATRO Y ARTES PLÁSTICAS Y VISUALES EN EL DEPARTAMENTO DE CUNDINAMARCA"/>
    <n v="1972606058"/>
    <n v="1972606058"/>
    <n v="1"/>
    <n v="0.96099999999999997"/>
    <s v="ALMEIDAS"/>
    <x v="50"/>
    <s v="CERRADO"/>
    <s v="INAUGURACIÓN"/>
    <n v="43074798"/>
    <n v="43074798"/>
    <n v="0"/>
    <n v="0"/>
    <n v="1405.6024435467896"/>
    <s v="DOTACIÓN DE 56 INSTRUMENTOS MUSICALES"/>
  </r>
  <r>
    <n v="2019"/>
    <n v="2019000050059"/>
    <s v="IDECUT"/>
    <s v="FORTALECIMIENTO A LAS ESCUELAS MUNICIPALES DE MÚSICA, DANZA, TEATRO Y ARTES PLÁSTICAS Y VISUALES EN EL DEPARTAMENTO DE CUNDINAMARCA"/>
    <n v="1972606058"/>
    <n v="1972606058"/>
    <n v="1"/>
    <n v="0.96099999999999997"/>
    <s v="GUALIVÁ"/>
    <x v="51"/>
    <s v="CERRADO"/>
    <s v="INAUGURACIÓN"/>
    <n v="44086298"/>
    <n v="44086298"/>
    <n v="0"/>
    <n v="0"/>
    <n v="1385.0260087156237"/>
    <s v="DOTACIÓN DE 11 INSTRUMENTOS MUSICALES"/>
  </r>
  <r>
    <n v="2019"/>
    <n v="2019000050059"/>
    <s v="IDECUT"/>
    <s v="FORTALECIMIENTO A LAS ESCUELAS MUNICIPALES DE MÚSICA, DANZA, TEATRO Y ARTES PLÁSTICAS Y VISUALES EN EL DEPARTAMENTO DE CUNDINAMARCA"/>
    <n v="1972606058"/>
    <n v="1972606058"/>
    <n v="1"/>
    <n v="0.96099999999999997"/>
    <s v="ALMEIDAS"/>
    <x v="52"/>
    <s v="CERRADO"/>
    <s v="INAUGURACIÓN"/>
    <n v="37411298"/>
    <n v="37411298"/>
    <n v="0"/>
    <n v="0"/>
    <n v="1498.2839595841899"/>
    <s v="DOTACIÓN DE 3 INSTRUMENTOS MUSICALES"/>
  </r>
  <r>
    <n v="2019"/>
    <n v="2019000050059"/>
    <s v="IDECUT"/>
    <s v="FORTALECIMIENTO A LAS ESCUELAS MUNICIPALES DE MÚSICA, DANZA, TEATRO Y ARTES PLÁSTICAS Y VISUALES EN EL DEPARTAMENTO DE CUNDINAMARCA"/>
    <n v="1972606058"/>
    <n v="1972606058"/>
    <n v="1"/>
    <n v="0.96099999999999997"/>
    <s v="ALTO MAGDALENA"/>
    <x v="53"/>
    <s v="CERRADO"/>
    <s v="INAUGURACIÓN"/>
    <n v="32716298"/>
    <n v="32716298"/>
    <n v="0"/>
    <n v="0"/>
    <n v="1476.7443724843311"/>
    <s v="DOTACIÓN DE 7 INSTRUMENTOS MUSICALES"/>
  </r>
  <r>
    <n v="2019"/>
    <n v="2019000050059"/>
    <s v="IDECUT"/>
    <s v="FORTALECIMIENTO A LAS ESCUELAS MUNICIPALES DE MÚSICA, DANZA, TEATRO Y ARTES PLÁSTICAS Y VISUALES EN EL DEPARTAMENTO DE CUNDINAMARCA"/>
    <n v="1972606058"/>
    <n v="1972606058"/>
    <n v="1"/>
    <n v="0.96099999999999997"/>
    <s v="RIONEGRO"/>
    <x v="6"/>
    <s v="CERRADO"/>
    <s v="INAUGURACIÓN"/>
    <n v="33606298"/>
    <n v="33606298"/>
    <n v="0"/>
    <n v="0"/>
    <n v="2198.6269978696373"/>
    <s v="DOTACIÓN DE 10 INSTRUMENTOS MUSICALES"/>
  </r>
  <r>
    <n v="2019"/>
    <n v="2019000050059"/>
    <s v="IDECUT"/>
    <s v="FORTALECIMIENTO A LAS ESCUELAS MUNICIPALES DE MÚSICA, DANZA, TEATRO Y ARTES PLÁSTICAS Y VISUALES EN EL DEPARTAMENTO DE CUNDINAMARCA"/>
    <n v="1972606058"/>
    <n v="1972606058"/>
    <n v="1"/>
    <n v="0.96099999999999997"/>
    <s v="UBATÉ"/>
    <x v="18"/>
    <s v="CERRADO"/>
    <s v="INAUGURACIÓN"/>
    <n v="29751298"/>
    <n v="29751298"/>
    <n v="0"/>
    <n v="0"/>
    <n v="1885.7995189630508"/>
    <s v="DOTACIÓN DE 23 INSTRUMENTOS MUSICALES"/>
  </r>
  <r>
    <n v="2019"/>
    <n v="2019000050059"/>
    <s v="IDECUT"/>
    <s v="FORTALECIMIENTO A LAS ESCUELAS MUNICIPALES DE MÚSICA, DANZA, TEATRO Y ARTES PLÁSTICAS Y VISUALES EN EL DEPARTAMENTO DE CUNDINAMARCA"/>
    <n v="1972606058"/>
    <n v="1972606058"/>
    <n v="1"/>
    <n v="0.96099999999999997"/>
    <s v="ORIENTE"/>
    <x v="54"/>
    <s v="CERRADO"/>
    <s v="INAUGURACIÓN"/>
    <n v="32436298"/>
    <n v="32436298"/>
    <n v="0"/>
    <n v="0"/>
    <n v="1930.0826334986343"/>
    <s v="DOTACIÓN DE 61 INSTRUMENTOS MUSICALES"/>
  </r>
  <r>
    <n v="2019"/>
    <n v="2019000050059"/>
    <s v="IDECUT"/>
    <s v="FORTALECIMIENTO A LAS ESCUELAS MUNICIPALES DE MÚSICA, DANZA, TEATRO Y ARTES PLÁSTICAS Y VISUALES EN EL DEPARTAMENTO DE CUNDINAMARCA"/>
    <n v="1972606058"/>
    <n v="1972606058"/>
    <n v="1"/>
    <n v="0.96099999999999997"/>
    <s v="SUMAPAZ"/>
    <x v="55"/>
    <s v="CERRADO"/>
    <s v="INAUGURACIÓN"/>
    <n v="30593298"/>
    <n v="30593298"/>
    <n v="0"/>
    <n v="0"/>
    <n v="1637.853479247502"/>
    <s v="DOTACIÓN DE 8 INSTRUMENTOS MUSICALES"/>
  </r>
  <r>
    <n v="2019"/>
    <n v="2019000050059"/>
    <s v="IDECUT"/>
    <s v="FORTALECIMIENTO A LAS ESCUELAS MUNICIPALES DE MÚSICA, DANZA, TEATRO Y ARTES PLÁSTICAS Y VISUALES EN EL DEPARTAMENTO DE CUNDINAMARCA"/>
    <n v="1972606058"/>
    <n v="1972606058"/>
    <n v="1"/>
    <n v="0.96099999999999997"/>
    <s v="GUALIVÁ"/>
    <x v="7"/>
    <s v="CERRADO"/>
    <s v="INAUGURACIÓN"/>
    <n v="36728748"/>
    <n v="36728748"/>
    <n v="0"/>
    <n v="0"/>
    <n v="1432.3080291787282"/>
    <s v="DOTACIÓN DE 42 INSTRUMENTOS MUSICALES"/>
  </r>
  <r>
    <n v="2019"/>
    <n v="2019000050059"/>
    <s v="IDECUT"/>
    <s v="FORTALECIMIENTO A LAS ESCUELAS MUNICIPALES DE MÚSICA, DANZA, TEATRO Y ARTES PLÁSTICAS Y VISUALES EN EL DEPARTAMENTO DE CUNDINAMARCA"/>
    <n v="1972606058"/>
    <n v="1972606058"/>
    <n v="1"/>
    <n v="0.96099999999999997"/>
    <s v="ALMEIDAS"/>
    <x v="56"/>
    <s v="CERRADO"/>
    <s v="INAUGURACIÓN"/>
    <n v="27071298"/>
    <n v="27071298"/>
    <n v="0"/>
    <n v="0"/>
    <n v="1471.2719164122125"/>
    <s v="DOTACIÓN DE 18 INSTRUMENTOS MUSICALES"/>
  </r>
  <r>
    <n v="2019"/>
    <n v="2019000050059"/>
    <s v="IDECUT"/>
    <s v="FORTALECIMIENTO A LAS ESCUELAS MUNICIPALES DE MÚSICA, DANZA, TEATRO Y ARTES PLÁSTICAS Y VISUALES EN EL DEPARTAMENTO DE CUNDINAMARCA"/>
    <n v="1972606058"/>
    <n v="1972606058"/>
    <n v="1"/>
    <n v="0.96099999999999997"/>
    <s v="TEQUENDAMA"/>
    <x v="0"/>
    <s v="CERRADO"/>
    <s v="INAUGURACIÓN"/>
    <n v="43736798"/>
    <n v="43736798"/>
    <n v="0"/>
    <n v="0"/>
    <n v="1302.5013711480753"/>
    <s v="DOTACIÓN DE 19 INSTRUMENTOS MUSICALES"/>
  </r>
  <r>
    <n v="2019"/>
    <n v="2019000050059"/>
    <s v="IDECUT"/>
    <s v="FORTALECIMIENTO A LAS ESCUELAS MUNICIPALES DE MÚSICA, DANZA, TEATRO Y ARTES PLÁSTICAS Y VISUALES EN EL DEPARTAMENTO DE CUNDINAMARCA"/>
    <n v="1972606058"/>
    <n v="1972606058"/>
    <n v="1"/>
    <n v="0.96099999999999997"/>
    <s v="SABANA OCCIDENTE"/>
    <x v="57"/>
    <s v="CERRADO"/>
    <s v="INAUGURACIÓN"/>
    <n v="31706298"/>
    <n v="31706298"/>
    <n v="0"/>
    <n v="0"/>
    <n v="1420.0497275771825"/>
    <s v="DOTACIÓN DE 81 INSTRUMENTOS MUSICALES"/>
  </r>
  <r>
    <n v="2019"/>
    <n v="2019000050059"/>
    <s v="IDECUT"/>
    <s v="FORTALECIMIENTO A LAS ESCUELAS MUNICIPALES DE MÚSICA, DANZA, TEATRO Y ARTES PLÁSTICAS Y VISUALES EN EL DEPARTAMENTO DE CUNDINAMARCA"/>
    <n v="1972606058"/>
    <n v="1972606058"/>
    <n v="1"/>
    <n v="0.96099999999999997"/>
    <s v="ALTO MAGDALENA"/>
    <x v="58"/>
    <s v="CERRADO"/>
    <s v="INAUGURACIÓN"/>
    <n v="11860598"/>
    <n v="11860598"/>
    <n v="0"/>
    <n v="0"/>
    <n v="1339.3638352498663"/>
    <s v="DOTACIÓN DE 20 INSTRUMENTOS MUSICALES"/>
  </r>
  <r>
    <n v="2019"/>
    <n v="2019000050059"/>
    <s v="IDECUT"/>
    <s v="FORTALECIMIENTO A LAS ESCUELAS MUNICIPALES DE MÚSICA, DANZA, TEATRO Y ARTES PLÁSTICAS Y VISUALES EN EL DEPARTAMENTO DE CUNDINAMARCA"/>
    <n v="1972606058"/>
    <n v="1972606058"/>
    <n v="1"/>
    <n v="0.96099999999999997"/>
    <s v="GUALIVÁ"/>
    <x v="0"/>
    <s v="CERRADO"/>
    <s v="INAUGURACIÓN"/>
    <n v="11860598"/>
    <n v="11860598"/>
    <n v="0"/>
    <n v="0"/>
    <n v="1607.9716801113059"/>
    <s v="DOTACIÓN DE 193 ELEMENTOS DE TEATRO"/>
  </r>
  <r>
    <n v="2019"/>
    <n v="2019000050059"/>
    <s v="IDECUT"/>
    <s v="FORTALECIMIENTO A LAS ESCUELAS MUNICIPALES DE MÚSICA, DANZA, TEATRO Y ARTES PLÁSTICAS Y VISUALES EN EL DEPARTAMENTO DE CUNDINAMARCA"/>
    <n v="1972606058"/>
    <n v="1972606058"/>
    <n v="1"/>
    <n v="0.96099999999999997"/>
    <s v="SABANA OCCIDENTE"/>
    <x v="59"/>
    <s v="CERRADO"/>
    <s v="INAUGURACIÓN"/>
    <n v="11860598"/>
    <n v="11860598"/>
    <n v="0"/>
    <n v="0"/>
    <n v="1185.171912961853"/>
    <s v="DOTACIÓN DE 193 ELEMENTOS DE TEATRO"/>
  </r>
  <r>
    <n v="2019"/>
    <n v="2019000050059"/>
    <s v="IDECUT"/>
    <s v="FORTALECIMIENTO A LAS ESCUELAS MUNICIPALES DE MÚSICA, DANZA, TEATRO Y ARTES PLÁSTICAS Y VISUALES EN EL DEPARTAMENTO DE CUNDINAMARCA"/>
    <n v="1972606058"/>
    <n v="1972606058"/>
    <n v="1"/>
    <n v="0.96099999999999997"/>
    <s v="ALMEIDAS"/>
    <x v="60"/>
    <s v="CERRADO"/>
    <s v="INAUGURACIÓN"/>
    <n v="11860598"/>
    <n v="11860598"/>
    <n v="0"/>
    <n v="0"/>
    <n v="1914.7816463209908"/>
    <s v="DOTACIÓN DE 193 ELEMENTOS DE TEATRO"/>
  </r>
  <r>
    <n v="2019"/>
    <n v="2019000050059"/>
    <s v="IDECUT"/>
    <s v="FORTALECIMIENTO A LAS ESCUELAS MUNICIPALES DE MÚSICA, DANZA, TEATRO Y ARTES PLÁSTICAS Y VISUALES EN EL DEPARTAMENTO DE CUNDINAMARCA"/>
    <n v="1972606058"/>
    <n v="1972606058"/>
    <n v="1"/>
    <n v="0.96099999999999997"/>
    <s v="GUALIVÁ"/>
    <x v="61"/>
    <s v="CERRADO"/>
    <s v="INAUGURACIÓN"/>
    <n v="11860598"/>
    <n v="11860598"/>
    <n v="0"/>
    <n v="0"/>
    <n v="1388.0905841160099"/>
    <s v="DOTACIÓN DE 193 ELEMENTOS DE TEATRO"/>
  </r>
  <r>
    <n v="2019"/>
    <n v="2019000050059"/>
    <s v="IDECUT"/>
    <s v="FORTALECIMIENTO A LAS ESCUELAS MUNICIPALES DE MÚSICA, DANZA, TEATRO Y ARTES PLÁSTICAS Y VISUALES EN EL DEPARTAMENTO DE CUNDINAMARCA"/>
    <n v="1972606058"/>
    <n v="1972606058"/>
    <n v="1"/>
    <n v="0.96099999999999997"/>
    <s v="UBATÉ"/>
    <x v="62"/>
    <s v="CERRADO"/>
    <s v="INAUGURACIÓN"/>
    <n v="11860598"/>
    <n v="11860598"/>
    <n v="0"/>
    <n v="0"/>
    <n v="519.25281235246007"/>
    <s v="DOTACIÓN DE 193 ELEMENTOS DE TEATRO"/>
  </r>
  <r>
    <n v="2019"/>
    <n v="2019000050059"/>
    <s v="IDECUT"/>
    <s v="FORTALECIMIENTO A LAS ESCUELAS MUNICIPALES DE MÚSICA, DANZA, TEATRO Y ARTES PLÁSTICAS Y VISUALES EN EL DEPARTAMENTO DE CUNDINAMARCA"/>
    <n v="1972606058"/>
    <n v="1972606058"/>
    <n v="1"/>
    <n v="0.96099999999999997"/>
    <s v="TEQUENDAMA"/>
    <x v="63"/>
    <s v="CERRADO"/>
    <s v="INAUGURACIÓN"/>
    <n v="11860598"/>
    <n v="11860598"/>
    <n v="0"/>
    <n v="0"/>
    <n v="519.25281235246007"/>
    <s v="DOTACIÓN DE 193 ELEMENTOS DE TEATRO"/>
  </r>
  <r>
    <n v="2019"/>
    <n v="2019000050059"/>
    <s v="IDECUT"/>
    <s v="FORTALECIMIENTO A LAS ESCUELAS MUNICIPALES DE MÚSICA, DANZA, TEATRO Y ARTES PLÁSTICAS Y VISUALES EN EL DEPARTAMENTO DE CUNDINAMARCA"/>
    <n v="1972606058"/>
    <n v="1972606058"/>
    <n v="1"/>
    <n v="0.96099999999999997"/>
    <s v="GUALIVÁ"/>
    <x v="64"/>
    <s v="CERRADO"/>
    <s v="INAUGURACIÓN"/>
    <n v="11860598"/>
    <n v="11860598"/>
    <n v="0"/>
    <n v="0"/>
    <n v="519.25281235246007"/>
    <s v="DOTACIÓN DE 193 ELEMENTOS DE TEATRO"/>
  </r>
  <r>
    <n v="2019"/>
    <n v="2019000050059"/>
    <s v="IDECUT"/>
    <s v="FORTALECIMIENTO A LAS ESCUELAS MUNICIPALES DE MÚSICA, DANZA, TEATRO Y ARTES PLÁSTICAS Y VISUALES EN EL DEPARTAMENTO DE CUNDINAMARCA"/>
    <n v="1972606058"/>
    <n v="1972606058"/>
    <n v="1"/>
    <n v="0.96099999999999997"/>
    <s v="ORIENTE"/>
    <x v="65"/>
    <s v="CERRADO"/>
    <s v="INAUGURACIÓN"/>
    <n v="12544907"/>
    <n v="12544907"/>
    <n v="0"/>
    <n v="0"/>
    <n v="519.25281235246007"/>
    <s v="DOTACIÓN DE 15 ELEMENTOS DE ARTES PLASTICAS"/>
  </r>
  <r>
    <n v="2019"/>
    <n v="2019000050059"/>
    <s v="IDECUT"/>
    <s v="FORTALECIMIENTO A LAS ESCUELAS MUNICIPALES DE MÚSICA, DANZA, TEATRO Y ARTES PLÁSTICAS Y VISUALES EN EL DEPARTAMENTO DE CUNDINAMARCA"/>
    <n v="1972606058"/>
    <n v="1972606058"/>
    <n v="1"/>
    <n v="0.96099999999999997"/>
    <s v="SABANA OCCIDENTE"/>
    <x v="66"/>
    <s v="CERRADO"/>
    <s v="INAUGURACIÓN"/>
    <n v="12544907"/>
    <n v="12544907"/>
    <n v="0"/>
    <n v="0"/>
    <n v="519.25281235246007"/>
    <s v="DOTACIÓN DE 15 ELEMENTOS DE ARTES PLASTICAS"/>
  </r>
  <r>
    <n v="2019"/>
    <n v="2019000050059"/>
    <s v="IDECUT"/>
    <s v="FORTALECIMIENTO A LAS ESCUELAS MUNICIPALES DE MÚSICA, DANZA, TEATRO Y ARTES PLÁSTICAS Y VISUALES EN EL DEPARTAMENTO DE CUNDINAMARCA"/>
    <n v="1972606058"/>
    <n v="1972606058"/>
    <n v="1"/>
    <n v="0.96099999999999997"/>
    <s v="SABANA CENTRO"/>
    <x v="67"/>
    <s v="CERRADO"/>
    <s v="INAUGURACIÓN"/>
    <n v="12544907"/>
    <n v="12544907"/>
    <n v="0"/>
    <n v="0"/>
    <n v="519.25281235246007"/>
    <s v="DOTACIÓN DE 15 ELEMENTOS DE ARTES PLASTICAS"/>
  </r>
  <r>
    <n v="2019"/>
    <n v="2019000050059"/>
    <s v="IDECUT"/>
    <s v="FORTALECIMIENTO A LAS ESCUELAS MUNICIPALES DE MÚSICA, DANZA, TEATRO Y ARTES PLÁSTICAS Y VISUALES EN EL DEPARTAMENTO DE CUNDINAMARCA"/>
    <n v="1972606058"/>
    <n v="1972606058"/>
    <n v="1"/>
    <n v="0.96099999999999997"/>
    <s v="ALTO MAGDALENA"/>
    <x v="68"/>
    <s v="CERRADO"/>
    <s v="INAUGURACIÓN"/>
    <n v="12544907"/>
    <n v="12544907"/>
    <n v="0"/>
    <n v="0"/>
    <n v="519.25281235246007"/>
    <s v="DOTACIÓN DE 15 ELEMENTOS DE ARTES PLASTICAS"/>
  </r>
  <r>
    <n v="2019"/>
    <n v="2019000050059"/>
    <s v="IDECUT"/>
    <s v="FORTALECIMIENTO A LAS ESCUELAS MUNICIPALES DE MÚSICA, DANZA, TEATRO Y ARTES PLÁSTICAS Y VISUALES EN EL DEPARTAMENTO DE CUNDINAMARCA"/>
    <n v="1972606058"/>
    <n v="1972606058"/>
    <n v="1"/>
    <n v="0.96099999999999997"/>
    <s v="SABANA CENTRO"/>
    <x v="69"/>
    <s v="CERRADO"/>
    <s v="INAUGURACIÓN"/>
    <n v="12544907"/>
    <n v="12544907"/>
    <n v="0"/>
    <n v="0"/>
    <n v="519.25281235246007"/>
    <s v="DOTACIÓN DE 15 ELEMENTOS DE ARTES PLASTICAS"/>
  </r>
  <r>
    <n v="2019"/>
    <n v="2019000050059"/>
    <s v="IDECUT"/>
    <s v="FORTALECIMIENTO A LAS ESCUELAS MUNICIPALES DE MÚSICA, DANZA, TEATRO Y ARTES PLÁSTICAS Y VISUALES EN EL DEPARTAMENTO DE CUNDINAMARCA"/>
    <n v="1972606058"/>
    <n v="1972606058"/>
    <n v="1"/>
    <n v="0.96099999999999997"/>
    <s v="SABANA CENTRO"/>
    <x v="70"/>
    <s v="CERRADO"/>
    <s v="INAUGURACIÓN"/>
    <n v="12544907"/>
    <n v="12544907"/>
    <n v="0"/>
    <n v="0"/>
    <n v="549.21161989050324"/>
    <s v="DOTACIÓN DE 15 ELEMENTOS DE ARTES PLASTICAS"/>
  </r>
  <r>
    <n v="2019"/>
    <n v="2019000050059"/>
    <s v="IDECUT"/>
    <s v="FORTALECIMIENTO A LAS ESCUELAS MUNICIPALES DE MÚSICA, DANZA, TEATRO Y ARTES PLÁSTICAS Y VISUALES EN EL DEPARTAMENTO DE CUNDINAMARCA"/>
    <n v="1972606058"/>
    <n v="1972606058"/>
    <n v="1"/>
    <n v="0.96099999999999997"/>
    <s v="SABANA CENTRO"/>
    <x v="10"/>
    <s v="CERRADO"/>
    <s v="INAUGURACIÓN"/>
    <n v="12544907"/>
    <n v="12544907"/>
    <n v="0"/>
    <n v="0"/>
    <n v="549.21161989050324"/>
    <s v="DOTACIÓN DE 15 ELEMENTOS DE ARTES PLASTICAS"/>
  </r>
  <r>
    <n v="2019"/>
    <n v="2019000050059"/>
    <s v="IDECUT"/>
    <s v="FORTALECIMIENTO A LAS ESCUELAS MUNICIPALES DE MÚSICA, DANZA, TEATRO Y ARTES PLÁSTICAS Y VISUALES EN EL DEPARTAMENTO DE CUNDINAMARCA"/>
    <n v="1972606058"/>
    <n v="1972606058"/>
    <n v="1"/>
    <n v="0.96099999999999997"/>
    <s v="TEQUENDAMA"/>
    <x v="71"/>
    <s v="CERRADO"/>
    <s v="INAUGURACIÓN"/>
    <n v="12214018"/>
    <n v="12214018"/>
    <n v="0"/>
    <n v="0"/>
    <n v="549.21161989050324"/>
    <s v="DOTACIÓN DE 22 VESTUARIOS PARA DANZAS"/>
  </r>
  <r>
    <n v="2019"/>
    <n v="2019000050059"/>
    <s v="IDECUT"/>
    <s v="FORTALECIMIENTO A LAS ESCUELAS MUNICIPALES DE MÚSICA, DANZA, TEATRO Y ARTES PLÁSTICAS Y VISUALES EN EL DEPARTAMENTO DE CUNDINAMARCA"/>
    <n v="1972606058"/>
    <n v="1972606058"/>
    <n v="1"/>
    <n v="0.96099999999999997"/>
    <s v="MAGDALENA CENTRO"/>
    <x v="72"/>
    <s v="CERRADO"/>
    <s v="INAUGURACIÓN"/>
    <n v="12214018"/>
    <n v="12214018"/>
    <n v="0"/>
    <n v="0"/>
    <n v="549.21161989050324"/>
    <s v="DOTACIÓN DE 22 VESTUARIOS PARA DANZAS"/>
  </r>
  <r>
    <n v="2019"/>
    <n v="2019000050059"/>
    <s v="IDECUT"/>
    <s v="FORTALECIMIENTO A LAS ESCUELAS MUNICIPALES DE MÚSICA, DANZA, TEATRO Y ARTES PLÁSTICAS Y VISUALES EN EL DEPARTAMENTO DE CUNDINAMARCA"/>
    <n v="1972606058"/>
    <n v="1972606058"/>
    <n v="1"/>
    <n v="0.96099999999999997"/>
    <s v="MAGDALENA CENTRO"/>
    <x v="73"/>
    <s v="CERRADO"/>
    <s v="INAUGURACIÓN"/>
    <n v="12214018"/>
    <n v="12214018"/>
    <n v="0"/>
    <n v="0"/>
    <n v="549.21161989050324"/>
    <s v="DOTACIÓN DE 22 VESTUARIOS PARA DANZAS"/>
  </r>
  <r>
    <n v="2019"/>
    <n v="2019000050059"/>
    <s v="IDECUT"/>
    <s v="FORTALECIMIENTO A LAS ESCUELAS MUNICIPALES DE MÚSICA, DANZA, TEATRO Y ARTES PLÁSTICAS Y VISUALES EN EL DEPARTAMENTO DE CUNDINAMARCA"/>
    <n v="1972606058"/>
    <n v="1972606058"/>
    <n v="1"/>
    <n v="0.96099999999999997"/>
    <s v="SABANA OCCIDENTE"/>
    <x v="74"/>
    <s v="CERRADO"/>
    <s v="INAUGURACIÓN"/>
    <n v="12214018"/>
    <n v="12214018"/>
    <n v="0"/>
    <n v="0"/>
    <n v="549.21161989050324"/>
    <s v="DOTACIÓN DE 22 VESTUARIOS PARA DANZAS"/>
  </r>
  <r>
    <n v="2019"/>
    <n v="2019000050059"/>
    <s v="IDECUT"/>
    <s v="FORTALECIMIENTO A LAS ESCUELAS MUNICIPALES DE MÚSICA, DANZA, TEATRO Y ARTES PLÁSTICAS Y VISUALES EN EL DEPARTAMENTO DE CUNDINAMARCA"/>
    <n v="1972606058"/>
    <n v="1972606058"/>
    <n v="1"/>
    <n v="0.96099999999999997"/>
    <s v="TEQUENDAMA"/>
    <x v="75"/>
    <s v="CERRADO"/>
    <s v="INAUGURACIÓN"/>
    <n v="12214018"/>
    <n v="12214018"/>
    <n v="0"/>
    <n v="0"/>
    <n v="549.21161989050324"/>
    <s v="DOTACIÓN DE 22 VESTUARIOS PARA DANZAS"/>
  </r>
  <r>
    <n v="2019"/>
    <n v="2019000050059"/>
    <s v="IDECUT"/>
    <s v="FORTALECIMIENTO A LAS ESCUELAS MUNICIPALES DE MÚSICA, DANZA, TEATRO Y ARTES PLÁSTICAS Y VISUALES EN EL DEPARTAMENTO DE CUNDINAMARCA"/>
    <n v="1972606058"/>
    <n v="1972606058"/>
    <n v="1"/>
    <n v="0.96099999999999997"/>
    <s v="BAJO MAGDALENA"/>
    <x v="76"/>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ORIENTE"/>
    <x v="77"/>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UBATÉ"/>
    <x v="11"/>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SABANA CENTRO"/>
    <x v="78"/>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SABANA CENTRO"/>
    <x v="79"/>
    <s v="CERRADO"/>
    <s v="INAUGURACIÓN"/>
    <n v="10457498"/>
    <n v="1045749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TEQUENDAMA"/>
    <x v="80"/>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SABANA OCCIDENTE"/>
    <x v="81"/>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SUMAPAZ"/>
    <x v="82"/>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GUAVIO"/>
    <x v="83"/>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GUAVIO"/>
    <x v="84"/>
    <s v="CERRADO"/>
    <s v="INAUGURACIÓN"/>
    <n v="12214018"/>
    <n v="12214018"/>
    <n v="0"/>
    <n v="0"/>
    <n v="457.82558743414342"/>
    <s v="DOTACIÓN DE 22 VESTUARIOS PARA DANZAS"/>
  </r>
  <r>
    <n v="2019"/>
    <n v="2019000050059"/>
    <s v="IDECUT"/>
    <s v="FORTALECIMIENTO A LAS ESCUELAS MUNICIPALES DE MÚSICA, DANZA, TEATRO Y ARTES PLÁSTICAS Y VISUALES EN EL DEPARTAMENTO DE CUNDINAMARCA"/>
    <n v="1972606058"/>
    <n v="1972606058"/>
    <n v="1"/>
    <n v="0.96099999999999997"/>
    <s v="UBATÉ"/>
    <x v="14"/>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ALTO MAGDALENA"/>
    <x v="85"/>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RIONEGRO"/>
    <x v="2"/>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RIONEGRO"/>
    <x v="3"/>
    <s v="CERRADO"/>
    <s v="INAUGURACIÓN"/>
    <n v="10457498"/>
    <n v="1045749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RIONEGRO"/>
    <x v="86"/>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GUALIVÁ"/>
    <x v="20"/>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RIONEGRO "/>
    <x v="5"/>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MAGDALENA CENTRO"/>
    <x v="87"/>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UBATÉ"/>
    <x v="17"/>
    <s v="CERRADO"/>
    <s v="INAUGURACIÓN"/>
    <n v="10457498"/>
    <n v="10457498"/>
    <n v="0"/>
    <n v="0"/>
    <n v="457.82558743414342"/>
    <s v="DOTACIÓN DE 22 VESTUARIOS PARA DANZAS"/>
  </r>
  <r>
    <n v="2019"/>
    <n v="2019000050059"/>
    <s v="IDECUT"/>
    <s v="FORTALECIMIENTO A LAS ESCUELAS MUNICIPALES DE MÚSICA, DANZA, TEATRO Y ARTES PLÁSTICAS Y VISUALES EN EL DEPARTAMENTO DE CUNDINAMARCA"/>
    <n v="1972606058"/>
    <n v="1972606058"/>
    <n v="1"/>
    <n v="0.96099999999999997"/>
    <s v="GUAVIO"/>
    <x v="88"/>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ORIENTE"/>
    <x v="89"/>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MAGDALENA CENTRO"/>
    <x v="90"/>
    <s v="CERRADO"/>
    <s v="INAUGURACIÓN"/>
    <n v="12214018"/>
    <n v="12214018"/>
    <n v="0"/>
    <n v="0"/>
    <n v="534.72541575252524"/>
    <s v="DOTACIÓN DE 22 VESTUARIOS PARA DANZAS"/>
  </r>
  <r>
    <n v="2019"/>
    <n v="2019000050059"/>
    <s v="IDECUT"/>
    <s v="FORTALECIMIENTO A LAS ESCUELAS MUNICIPALES DE MÚSICA, DANZA, TEATRO Y ARTES PLÁSTICAS Y VISUALES EN EL DEPARTAMENTO DE CUNDINAMARCA"/>
    <n v="1972606058"/>
    <n v="1972606058"/>
    <n v="1"/>
    <n v="0.96099999999999997"/>
    <s v="RIONEGRO"/>
    <x v="9"/>
    <s v="CERRADO"/>
    <s v="INAUGURACIÓN"/>
    <n v="12214018"/>
    <n v="12214018"/>
    <n v="0"/>
    <n v="0"/>
    <n v="534.72541575252524"/>
    <s v="DOTACIÓN DE 22 VESTUARIOS PARA DANZAS"/>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LIVÁ"/>
    <x v="0"/>
    <s v="TERMINADO"/>
    <s v="VISITA DE OBRA"/>
    <n v="15369000"/>
    <n v="8000000"/>
    <n v="0"/>
    <n v="7369000"/>
    <n v="34"/>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TEQUENDAMA "/>
    <x v="22"/>
    <s v="TERMINADO"/>
    <s v="VISITA DE OBRA"/>
    <n v="21516600"/>
    <n v="11200000"/>
    <n v="0"/>
    <n v="10316600"/>
    <n v="47.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MAGDALENA CENTRO"/>
    <x v="73"/>
    <s v="TERMINADO"/>
    <s v="VISITA DE OBRA"/>
    <n v="1536900"/>
    <n v="800000"/>
    <n v="0"/>
    <n v="736900"/>
    <n v="3.4"/>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MAGDALENA CENTRO"/>
    <x v="87"/>
    <s v="TERMINADO"/>
    <s v="VISITA DE OBRA"/>
    <n v="46107000"/>
    <n v="24000000"/>
    <n v="0"/>
    <n v="22107000"/>
    <n v="102"/>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MAGDALENA CENTRO"/>
    <x v="91"/>
    <s v="TERMINADO"/>
    <s v="VISITA DE OBRA"/>
    <n v="19979700"/>
    <n v="10400000"/>
    <n v="0"/>
    <n v="9579700"/>
    <n v="44.19999999999999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ALTO MAGDALENA"/>
    <x v="92"/>
    <s v="TERMINADO"/>
    <s v="VISITA DE OBRA"/>
    <n v="674699100"/>
    <n v="351200000"/>
    <n v="0"/>
    <n v="323499100"/>
    <n v="1492.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BAJO MAGDALENA "/>
    <x v="93"/>
    <s v="TERMINADO"/>
    <s v="VISITA DE OBRA"/>
    <n v="189038700"/>
    <n v="98400000"/>
    <n v="0"/>
    <n v="90638700"/>
    <n v="418.2"/>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ALTO MAGDALENA"/>
    <x v="85"/>
    <s v="TERMINADO"/>
    <s v="VISITA DE OBRA"/>
    <n v="72234300"/>
    <n v="37600000"/>
    <n v="0"/>
    <n v="34634300"/>
    <n v="159.7999999999999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MAGDALENA CENTRO"/>
    <x v="94"/>
    <s v="TERMINADO"/>
    <s v="VISITA DE OBRA"/>
    <n v="9221400"/>
    <n v="4800000"/>
    <n v="0"/>
    <n v="4421400"/>
    <n v="20.399999999999999"/>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ALTO MAGDALENA"/>
    <x v="19"/>
    <s v="TERMINADO"/>
    <s v="VISITA DE OBRA"/>
    <n v="16905900"/>
    <n v="8800000"/>
    <n v="0"/>
    <n v="8105900"/>
    <n v="37.4"/>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LIVÁ"/>
    <x v="36"/>
    <s v="TERMINADO"/>
    <s v="VISITA DE OBRA"/>
    <n v="4610700"/>
    <n v="2400000"/>
    <n v="0"/>
    <n v="2210700"/>
    <n v="10.199999999999999"/>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ALTO MAGDALENA"/>
    <x v="95"/>
    <s v="TERMINADO"/>
    <s v="VISITA DE OBRA"/>
    <n v="16905900"/>
    <n v="8800000"/>
    <n v="0"/>
    <n v="8105900"/>
    <n v="37.4"/>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LIVÁ"/>
    <x v="39"/>
    <s v="TERMINADO"/>
    <s v="VISITA DE OBRA"/>
    <n v="4610700"/>
    <n v="2400000"/>
    <n v="0"/>
    <n v="2210700"/>
    <n v="10.199999999999999"/>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LIVÁ"/>
    <x v="96"/>
    <s v="TERMINADO"/>
    <s v="VISITA DE OBRA"/>
    <n v="4610700"/>
    <n v="2400000"/>
    <n v="0"/>
    <n v="2210700"/>
    <n v="10.199999999999999"/>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SUMAPAZ"/>
    <x v="97"/>
    <s v="TERMINADO"/>
    <s v="VISITA DE OBRA"/>
    <n v="26127300"/>
    <n v="13600000"/>
    <n v="0"/>
    <n v="12527300"/>
    <n v="57.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BAJO MAGDALENA "/>
    <x v="41"/>
    <s v="TERMINADO"/>
    <s v="VISITA DE OBRA"/>
    <n v="50717700"/>
    <n v="26400000"/>
    <n v="0"/>
    <n v="24317700"/>
    <n v="112.2"/>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MAGDALENA CENTRO"/>
    <x v="98"/>
    <s v="TERMINADO"/>
    <s v="VISITA DE OBRA"/>
    <n v="18442800"/>
    <n v="9600000"/>
    <n v="0"/>
    <n v="8842800"/>
    <n v="40.799999999999997"/>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LIVÁ"/>
    <x v="20"/>
    <s v="TERMINADO"/>
    <s v="VISITA DE OBRA"/>
    <n v="67623600"/>
    <n v="35200000"/>
    <n v="0"/>
    <n v="32423600"/>
    <n v="149.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TEQUENDAMA"/>
    <x v="42"/>
    <s v="TERMINADO"/>
    <s v="VISITA DE OBRA"/>
    <n v="30738000"/>
    <n v="16000000"/>
    <n v="0"/>
    <n v="14738000"/>
    <n v="6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ALTO MAGDALENA"/>
    <x v="68"/>
    <s v="TERMINADO"/>
    <s v="VISITA DE OBRA"/>
    <n v="27664200"/>
    <n v="14400000"/>
    <n v="0"/>
    <n v="13264200"/>
    <n v="61.19999999999999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SUMAPAZ"/>
    <x v="99"/>
    <s v="TERMINADO"/>
    <s v="VISITA DE OBRA"/>
    <n v="38422500"/>
    <n v="20000000"/>
    <n v="0"/>
    <n v="18422500"/>
    <n v="85"/>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LIVÁ"/>
    <x v="44"/>
    <s v="TERMINADO"/>
    <s v="VISITA DE OBRA"/>
    <n v="13832100"/>
    <n v="7200000"/>
    <n v="0"/>
    <n v="6632100"/>
    <n v="30.59999999999999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LIVÁ"/>
    <x v="61"/>
    <s v="TERMINADO"/>
    <s v="VISITA DE OBRA"/>
    <n v="15369000"/>
    <n v="8000000"/>
    <n v="0"/>
    <n v="7369000"/>
    <n v="34"/>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SUMAPAZ"/>
    <x v="47"/>
    <s v="TERMINADO"/>
    <s v="VISITA DE OBRA"/>
    <n v="12295200"/>
    <n v="6400000"/>
    <n v="0"/>
    <n v="5895200"/>
    <n v="27.2"/>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LIVÁ"/>
    <x v="51"/>
    <s v="TERMINADO"/>
    <s v="VISITA DE OBRA"/>
    <n v="35348700"/>
    <n v="18400000"/>
    <n v="0"/>
    <n v="16948700"/>
    <n v="78.2"/>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SUMAPAZ"/>
    <x v="100"/>
    <s v="TERMINADO"/>
    <s v="VISITA DE OBRA"/>
    <n v="6147600"/>
    <n v="3200000"/>
    <n v="0"/>
    <n v="2947600"/>
    <n v="13.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ALTO MAGDALENA"/>
    <x v="53"/>
    <s v="TERMINADO"/>
    <s v="VISITA DE OBRA"/>
    <n v="67623600"/>
    <n v="35200000"/>
    <n v="0"/>
    <n v="32423600"/>
    <n v="149.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LIVÁ"/>
    <x v="101"/>
    <s v="TERMINADO"/>
    <s v="VISITA DE OBRA"/>
    <n v="64549800"/>
    <n v="33600000"/>
    <n v="0"/>
    <n v="30949800"/>
    <n v="142.7999999999999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LIVÁ"/>
    <x v="7"/>
    <s v="TERMINADO"/>
    <s v="VISITA DE OBRA"/>
    <n v="3073800"/>
    <n v="1600000"/>
    <n v="0"/>
    <n v="1473800"/>
    <n v="6.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MAGDALENA CENTRO"/>
    <x v="90"/>
    <s v="TERMINADO"/>
    <s v="VISITA DE OBRA"/>
    <n v="4610700"/>
    <n v="2400000"/>
    <n v="0"/>
    <n v="2210700"/>
    <n v="10.199999999999999"/>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LIVÁ"/>
    <x v="64"/>
    <s v="TERMINADO"/>
    <s v="VISITA DE OBRA"/>
    <n v="398057100"/>
    <n v="207200000"/>
    <n v="0"/>
    <n v="190857100"/>
    <n v="880.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TEQUENDAMA "/>
    <x v="71"/>
    <s v="TERMINADO"/>
    <s v="VISITA DE OBRA"/>
    <n v="587095800"/>
    <n v="305600000"/>
    <n v="0"/>
    <n v="281495800"/>
    <n v="1298.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TEQUENDAMA "/>
    <x v="75"/>
    <s v="TERMINADO"/>
    <s v="VISITA DE OBRA"/>
    <n v="361171500"/>
    <n v="188000000"/>
    <n v="0"/>
    <n v="173171500"/>
    <n v="799"/>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TEQUENDAMA "/>
    <x v="35"/>
    <s v="TERMINADO"/>
    <s v="VISITA DE OBRA"/>
    <n v="651645600"/>
    <n v="339200000"/>
    <n v="0"/>
    <n v="312445600"/>
    <n v="1441.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UBATÉ"/>
    <x v="17"/>
    <s v="TERMINADO"/>
    <s v="VISITA DE OBRA"/>
    <n v="616296900"/>
    <n v="320800000"/>
    <n v="0"/>
    <n v="295496900"/>
    <n v="1363.3999999999999"/>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RIONEGRO "/>
    <x v="3"/>
    <s v="TERMINADO"/>
    <s v="VISITA DE OBRA"/>
    <n v="258199200"/>
    <n v="134400000"/>
    <n v="0"/>
    <n v="123799200"/>
    <n v="571.19999999999993"/>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UBATÉ"/>
    <x v="14"/>
    <s v="TERMINADO"/>
    <s v="VISITA DE OBRA"/>
    <n v="571726800"/>
    <n v="297600000"/>
    <n v="0"/>
    <n v="274126800"/>
    <n v="1264.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UBATÉ"/>
    <x v="15"/>
    <s v="TERMINADO"/>
    <s v="VISITA DE OBRA"/>
    <n v="261273000"/>
    <n v="136000000"/>
    <n v="0"/>
    <n v="125273000"/>
    <n v="57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SABANA OCCIDENTE"/>
    <x v="102"/>
    <s v="TERMINADO"/>
    <s v="VISITA DE OBRA"/>
    <n v="588632700"/>
    <n v="306400000"/>
    <n v="0"/>
    <n v="282232700"/>
    <n v="1302.2"/>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SABANA CENTRO"/>
    <x v="70"/>
    <s v="TERMINADO"/>
    <s v="VISITA DE OBRA"/>
    <n v="668551500"/>
    <n v="348000000"/>
    <n v="0"/>
    <n v="320551500"/>
    <n v="1479"/>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SABANA OCCIDENTE"/>
    <x v="49"/>
    <s v="TERMINADO"/>
    <s v="VISITA DE OBRA"/>
    <n v="405741600"/>
    <n v="211200000"/>
    <n v="0"/>
    <n v="194541600"/>
    <n v="897.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ORIENTE"/>
    <x v="77"/>
    <s v="TERMINADO"/>
    <s v="VISITA DE OBRA"/>
    <n v="502468110"/>
    <n v="239376060"/>
    <n v="0"/>
    <n v="263092050"/>
    <n v="1377"/>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MEDINA"/>
    <x v="37"/>
    <s v="TERMINADO"/>
    <s v="VISITA DE OBRA"/>
    <n v="43488300"/>
    <n v="24000000"/>
    <n v="0"/>
    <n v="19488300"/>
    <n v="102"/>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MEDINA"/>
    <x v="40"/>
    <s v="TERMINADO"/>
    <s v="VISITA DE OBRA"/>
    <n v="176852420"/>
    <n v="97600000"/>
    <n v="0"/>
    <n v="79252420"/>
    <n v="414.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ORIENTE"/>
    <x v="25"/>
    <s v="TERMINADO"/>
    <s v="VISITA DE OBRA"/>
    <n v="189898910"/>
    <n v="104800000"/>
    <n v="0"/>
    <n v="85098910"/>
    <n v="445.4"/>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ORIENTE"/>
    <x v="89"/>
    <s v="TERMINADO"/>
    <s v="VISITA DE OBRA"/>
    <n v="91325430"/>
    <n v="50400000"/>
    <n v="0"/>
    <n v="40925430"/>
    <n v="214.2"/>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VIO"/>
    <x v="32"/>
    <s v="TERMINADO"/>
    <s v="VISITA DE OBRA"/>
    <n v="168154760"/>
    <n v="92800000"/>
    <n v="0"/>
    <n v="75354760"/>
    <n v="394.4"/>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ALMEIDAS"/>
    <x v="60"/>
    <s v="TERMINADO"/>
    <s v="VISITA DE OBRA"/>
    <n v="186999690"/>
    <n v="103200000"/>
    <n v="0"/>
    <n v="83799690"/>
    <n v="438.59999999999997"/>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ALMEIDAS"/>
    <x v="103"/>
    <s v="TERMINADO"/>
    <s v="VISITA DE OBRA"/>
    <n v="217441500"/>
    <n v="120000000"/>
    <n v="0"/>
    <n v="97441500"/>
    <n v="510"/>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ALMEIDAS"/>
    <x v="45"/>
    <s v="TERMINADO"/>
    <s v="VISITA DE OBRA"/>
    <n v="1385827160"/>
    <n v="764800000"/>
    <n v="0"/>
    <n v="621027160"/>
    <n v="3250.4"/>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ALMEIDAS"/>
    <x v="52"/>
    <s v="TERMINADO"/>
    <s v="VISITA DE OBRA"/>
    <n v="102922310"/>
    <n v="56800000"/>
    <n v="0"/>
    <n v="46122310"/>
    <n v="241.4"/>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BAJO MAGDALENA "/>
    <x v="76"/>
    <s v="TERMINADO"/>
    <s v="VISITA DE OBRA"/>
    <n v="626231520"/>
    <n v="345600000"/>
    <n v="0"/>
    <n v="280631520"/>
    <n v="1468.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RIONEGRO "/>
    <x v="1"/>
    <s v="TERMINADO"/>
    <s v="VISITA DE OBRA"/>
    <n v="158007490"/>
    <n v="87200000"/>
    <n v="0"/>
    <n v="70807490"/>
    <n v="370.59999999999997"/>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RIONEGRO "/>
    <x v="2"/>
    <s v="TERMINADO"/>
    <s v="VISITA DE OBRA"/>
    <n v="834975360"/>
    <n v="460800000"/>
    <n v="0"/>
    <n v="374175360"/>
    <n v="1958.3999999999999"/>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RIONEGRO "/>
    <x v="4"/>
    <s v="TERMINADO"/>
    <s v="VISITA DE OBRA"/>
    <n v="59434010"/>
    <n v="32800000"/>
    <n v="0"/>
    <n v="26634010"/>
    <n v="139.4"/>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RIONEGRO"/>
    <x v="6"/>
    <s v="TERMINADO"/>
    <s v="VISITA DE OBRA"/>
    <n v="129015290"/>
    <n v="71200000"/>
    <n v="0"/>
    <n v="57815290"/>
    <n v="302.59999999999997"/>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RIONEGRO"/>
    <x v="8"/>
    <s v="TERMINADO"/>
    <s v="VISITA DE OBRA"/>
    <n v="69581280"/>
    <n v="38400000"/>
    <n v="0"/>
    <n v="31181280"/>
    <n v="163.19999999999999"/>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RIONEGRO"/>
    <x v="9"/>
    <s v="TERMINADO"/>
    <s v="VISITA DE OBRA"/>
    <n v="107271140"/>
    <n v="59200000"/>
    <n v="0"/>
    <n v="48071140"/>
    <n v="251.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VIO"/>
    <x v="29"/>
    <s v="TERMINADO"/>
    <s v="VISITA DE OBRA"/>
    <n v="342839889.99999964"/>
    <n v="219200000"/>
    <n v="0"/>
    <n v="123639889.99999963"/>
    <n v="931.6"/>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VIO"/>
    <x v="84"/>
    <s v="TERMINADO"/>
    <s v="VISITA DE OBRA"/>
    <n v="31891420"/>
    <n v="17600000"/>
    <n v="0"/>
    <n v="14291420"/>
    <n v="74.8"/>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VIO"/>
    <x v="104"/>
    <s v="TERMINADO"/>
    <s v="VISITA DE OBRA"/>
    <n v="34790640"/>
    <n v="19200000"/>
    <n v="0"/>
    <n v="15590640"/>
    <n v="81.599999999999994"/>
    <s v="SUBSIDIOS PARA CONEXIÓN E INSTALACIÓN DE RED INTERNA DE GAS DOMICILIARIO, 66,58 % DE EJECUCIÓN, PROYECTO APROBADO  EN LA ADMINISTRACION ANTERIOR Y CONTRATADO EN LA ADMINISTRACIÓN ACTUAL"/>
  </r>
  <r>
    <n v="2019"/>
    <n v="2019000050073"/>
    <s v="SECRETARÍA DE MINAS, ENERGÍA Y GAS"/>
    <s v="AMPLIACIÓN DE LA COBERTURA DEL SERVICIO DE GAS COMBUSTIBLE DOMICILIARIO A TRAVÉS DE LA FINANCIACIÓN DE LA CONEXIÓN Y LA RED INTERNA PARA USUARIOS DE BARRIOS PERIFÉRICOS, VEREDAS Y CENTROS POBLADOS DEL DEPARTAMENTO DE CUNDINAMARCA"/>
    <n v="12461377100"/>
    <n v="6651376060"/>
    <n v="0.93589999999999995"/>
    <n v="1.0329999999999999"/>
    <s v="GUAVIO"/>
    <x v="88"/>
    <s v="TERMINADO"/>
    <s v="VISITA DE OBRA"/>
    <n v="53635570"/>
    <n v="29600000"/>
    <n v="0"/>
    <n v="24035570"/>
    <n v="125.8"/>
    <s v="SUBSIDIOS PARA CONEXIÓN E INSTALACIÓN DE RED INTERNA DE GAS DOMICILIARIO, 66,58 % DE EJECUCIÓN, PROYECTO APROBADO  EN LA ADMINISTRACION ANTERIOR Y CONTRATADO EN LA ADMINISTRACIÓN ACTUAL"/>
  </r>
  <r>
    <n v="2020"/>
    <n v="2020000050013"/>
    <s v="MUNICIPIO DE ZIPAQUIRÁ"/>
    <s v="MEJORAMIENTO DE LA VÍA QUE COMUNICA A LOS MUNICIPIOS DE ZIPAQUIRA Y TOCANCIPÁ, TRAMO BARANDILLAS - LA FUENTE, DEPARTAMENTO DE CUNDINAMARCA"/>
    <n v="6788620869"/>
    <n v="6788620869"/>
    <n v="0.60589999999999999"/>
    <n v="0.86439999999999995"/>
    <s v="SABANA CENTRO"/>
    <x v="10"/>
    <s v="CONTRATADO EN EJECUCIÓN"/>
    <s v="VISITA DE OBRA"/>
    <n v="6788620869"/>
    <n v="6788620869"/>
    <n v="0"/>
    <n v="0"/>
    <n v="192066"/>
    <s v="MEJORAMIENTO DE 2,53 KM DE LA VÍA QUE COMUNICA A LOS MUNICIPIOS DE ZIPAQUIRA Y TOCANCIPÁ, 41,02% DE EJECUCIÓN, PROYECTO APROBADO Y CONTRATADO  EN LA ADMINISTRACIÓN ACTUAL"/>
  </r>
  <r>
    <n v="2020"/>
    <n v="2020000050015"/>
    <s v="MUNICIPIO DE ZIPAQUIRÁ"/>
    <s v="MEJORAMIENTO DE LA VÍA ZIPAQUIRA - SAN JORGE - TABIO DEPARTAMENTO DE CUNDINAMARCA"/>
    <n v="7458735075"/>
    <n v="7458735075"/>
    <n v="0.23319999999999999"/>
    <n v="0"/>
    <s v="SABANA CENTRO"/>
    <x v="10"/>
    <s v="CONTRATADO EN EJECUCIÓN"/>
    <s v="VISITA DE OBRA"/>
    <n v="7458735075"/>
    <n v="7458735075"/>
    <n v="0"/>
    <n v="0"/>
    <n v="187301"/>
    <s v="MEJORAMIENTO DE 3,05 KM DE LA  VÍA SECUNDARIA  DE  ZIPAQUIRA - SAN JORGE - TABIO,0% DE EJECUCIÓN, PROYECTO APROBADO EN LA ADMINISTRACIÓN ACTUAL Y SIN CONTRATAR"/>
  </r>
  <r>
    <n v="2020"/>
    <n v="2020000050037"/>
    <s v="SECRETARÍA DE EDUCACIÓN"/>
    <s v="DOTACIÓN DEL MOBILIARIO ESCOLAR PARA LAS INSTITUCIONES EDUCATIVAS DE LOS MUNICIPIOS NO CERTIFICADOS DEL DEPARTAMENTO DE CUNDINAMARCA"/>
    <n v="10093038848"/>
    <n v="10093038848"/>
    <n v="1"/>
    <n v="0.84530000000000005"/>
    <s v="MEDINA"/>
    <x v="37"/>
    <s v="CERRADO"/>
    <s v="INAUGURACIÓN"/>
    <n v="1130009438.4529262"/>
    <n v="1130009438.4529262"/>
    <n v="0"/>
    <n v="0"/>
    <s v="4 sedes educativas urbanas-40 sedes educativas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MAGDALENA CENTRO"/>
    <x v="94"/>
    <s v="CERRADO"/>
    <s v="INAUGURACIÓN"/>
    <n v="333866425.03053433"/>
    <n v="333866425.03053433"/>
    <n v="0"/>
    <n v="0"/>
    <s v="_x000a_4 sedes educativas urbanas-9 sedes educativas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GUAVIO"/>
    <x v="88"/>
    <s v="CERRADO"/>
    <s v="INAUGURACIÓN"/>
    <n v="1284101634.8600509"/>
    <n v="1284101634.8600509"/>
    <n v="0"/>
    <n v="0"/>
    <s v="3 sedes educativas urbanas-47 sedes educativas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GUAVIO"/>
    <x v="32"/>
    <s v="CERRADO"/>
    <s v="INAUGURACIÓN"/>
    <n v="179774228.89821881"/>
    <n v="179774228.89821881"/>
    <n v="0"/>
    <n v="0"/>
    <s v="2 sedes educativas urbanas-5 sedes educativas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GUAVIO"/>
    <x v="31"/>
    <s v="CERRADO"/>
    <s v="INAUGURACIÓN"/>
    <n v="25682032.702290077"/>
    <n v="25682032.702290077"/>
    <n v="0"/>
    <n v="0"/>
    <s v="1 sede educativas rural"/>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GUALIVÁ"/>
    <x v="64"/>
    <s v="CERRADO"/>
    <s v="INAUGURACIÓN"/>
    <n v="25682032.704834606"/>
    <n v="25682032.704834606"/>
    <n v="0"/>
    <n v="0"/>
    <s v="1 sede educativa urban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GUALIVÁ"/>
    <x v="7"/>
    <s v="CERRADO"/>
    <s v="INAUGURACIÓN"/>
    <n v="25682032.707379136"/>
    <n v="25682032.707379136"/>
    <n v="0"/>
    <n v="0"/>
    <s v="1 sede educativa urban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GUALIVÁ"/>
    <x v="20"/>
    <s v="CERRADO"/>
    <s v="INAUGURACIÓN"/>
    <n v="51364065.419847332"/>
    <n v="51364065.419847332"/>
    <n v="0"/>
    <n v="0"/>
    <s v="2 sede educativa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GUALIVÁ"/>
    <x v="36"/>
    <s v="CERRADO"/>
    <s v="INAUGURACIÓN"/>
    <n v="25682032.712468196"/>
    <n v="25682032.712468196"/>
    <n v="0"/>
    <n v="0"/>
    <s v="1 sede educativa urban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GUALIVÁ"/>
    <x v="105"/>
    <s v="CERRADO"/>
    <s v="INAUGURACIÓN"/>
    <n v="51364065.430025451"/>
    <n v="51364065.430025451"/>
    <n v="0"/>
    <n v="0"/>
    <s v="2  sedes educativas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ALTO MAGDALENA"/>
    <x v="68"/>
    <s v="CERRADO"/>
    <s v="INAUGURACIÓN"/>
    <n v="25682032.717557255"/>
    <n v="25682032.717557255"/>
    <n v="0"/>
    <n v="0"/>
    <s v="1 sede educativas urban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BAJO MAGDALENA "/>
    <x v="41"/>
    <s v="CERRADO"/>
    <s v="INAUGURACIÓN"/>
    <n v="25682032.720101785"/>
    <n v="25682032.720101785"/>
    <n v="0"/>
    <n v="0"/>
    <s v="1 sede educativa urban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BAJO MAGDALENA "/>
    <x v="93"/>
    <s v="CERRADO"/>
    <s v="INAUGURACIÓN"/>
    <n v="25682032.722646311"/>
    <n v="25682032.722646311"/>
    <n v="0"/>
    <n v="0"/>
    <s v="1 sede educativa urban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BAJO MAGDALENA "/>
    <x v="76"/>
    <s v="CERRADO"/>
    <s v="INAUGURACIÓN"/>
    <n v="1926152454.3893132"/>
    <n v="1926152454.3893132"/>
    <n v="0"/>
    <n v="0"/>
    <s v="3 sedes educativas urbanas-72 sedes educativas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ALMEIDAS"/>
    <x v="56"/>
    <s v="CERRADO"/>
    <s v="INAUGURACIÓN"/>
    <n v="25682032.72773537"/>
    <n v="25682032.72773537"/>
    <n v="0"/>
    <n v="0"/>
    <s v="1 sede educativ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UBATÉ"/>
    <x v="18"/>
    <s v="CERRADO"/>
    <s v="INAUGURACIÓN"/>
    <n v="77046098.190839693"/>
    <n v="77046098.190839693"/>
    <n v="0"/>
    <n v="0"/>
    <s v="3 sedes educativas urbana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UBATÉ"/>
    <x v="62"/>
    <s v="CERRADO"/>
    <s v="INAUGURACIÓN"/>
    <n v="25682032.73282443"/>
    <n v="25682032.73282443"/>
    <n v="0"/>
    <n v="0"/>
    <s v="1 sede educativ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UBATÉ"/>
    <x v="16"/>
    <s v="CERRADO"/>
    <s v="INAUGURACIÓN"/>
    <n v="25682032.73536896"/>
    <n v="25682032.73536896"/>
    <n v="0"/>
    <n v="0"/>
    <s v="1 sede educativ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UBATÉ"/>
    <x v="15"/>
    <s v="CERRADO"/>
    <s v="INAUGURACIÓN"/>
    <n v="25682032.737913489"/>
    <n v="25682032.737913489"/>
    <n v="0"/>
    <n v="0"/>
    <s v="1 sede educativ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UBATÉ"/>
    <x v="13"/>
    <s v="CERRADO"/>
    <s v="INAUGURACIÓN"/>
    <n v="25682032.740458015"/>
    <n v="25682032.740458015"/>
    <n v="0"/>
    <n v="0"/>
    <s v="1 sede educativ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UBATÉ"/>
    <x v="12"/>
    <s v="CERRADO"/>
    <s v="INAUGURACIÓN"/>
    <n v="51364065.48600509"/>
    <n v="51364065.48600509"/>
    <n v="0"/>
    <n v="0"/>
    <s v="1 sede educativa urbana-1 sede educativa rural"/>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TEQUENDAMA"/>
    <x v="21"/>
    <s v="CERRADO"/>
    <s v="INAUGURACIÓN"/>
    <n v="51364065.49109415"/>
    <n v="51364065.49109415"/>
    <n v="0"/>
    <n v="0"/>
    <s v="2 sedes educativas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TEQUENDAMA"/>
    <x v="63"/>
    <s v="CERRADO"/>
    <s v="INAUGURACIÓN"/>
    <n v="25682032.748091605"/>
    <n v="25682032.748091605"/>
    <n v="0"/>
    <n v="0"/>
    <s v="1 sede educativa urban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TEQUENDAMA "/>
    <x v="35"/>
    <s v="CERRADO"/>
    <s v="INAUGURACIÓN"/>
    <n v="25682032.750636134"/>
    <n v="25682032.750636134"/>
    <n v="0"/>
    <n v="0"/>
    <s v="1 sede educativa rural"/>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TEQUENDAMA"/>
    <x v="80"/>
    <s v="CERRADO"/>
    <s v="INAUGURACIÓN"/>
    <n v="51364065.506361328"/>
    <n v="51364065.506361328"/>
    <n v="0"/>
    <n v="0"/>
    <s v="1 sede educativa urbana-1 sede educativa rural"/>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SUMAPAZ"/>
    <x v="100"/>
    <s v="CERRADO"/>
    <s v="INAUGURACIÓN"/>
    <n v="25682032.755725194"/>
    <n v="25682032.755725194"/>
    <n v="0"/>
    <n v="0"/>
    <s v="1 sede educativa rural"/>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SUMAPAZ"/>
    <x v="47"/>
    <s v="CERRADO"/>
    <s v="INAUGURACIÓN"/>
    <n v="25682032.758269724"/>
    <n v="25682032.758269724"/>
    <n v="0"/>
    <n v="0"/>
    <s v="1 sede educativa urban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SOACHA"/>
    <x v="33"/>
    <s v="CERRADO"/>
    <s v="INAUGURACIÓN"/>
    <n v="25682032.76081425"/>
    <n v="25682032.76081425"/>
    <n v="0"/>
    <n v="0"/>
    <s v="1 sede educativa urban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SABANA OCCIDENTE"/>
    <x v="49"/>
    <s v="CERRADO"/>
    <s v="INAUGURACIÓN"/>
    <n v="51364065.526717559"/>
    <n v="51364065.526717559"/>
    <n v="0"/>
    <n v="0"/>
    <s v="1 sede educativa urbana-1 sede educativa rural"/>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SABANA OCCIDENTE"/>
    <x v="102"/>
    <s v="CERRADO"/>
    <s v="INAUGURACIÓN"/>
    <n v="51364065.531806618"/>
    <n v="51364065.531806618"/>
    <n v="0"/>
    <n v="0"/>
    <s v="2 sedes educativas urbana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SABANA OCCIDENTE"/>
    <x v="81"/>
    <s v="CERRADO"/>
    <s v="INAUGURACIÓN"/>
    <n v="25682032.768447839"/>
    <n v="25682032.768447839"/>
    <n v="0"/>
    <n v="0"/>
    <s v="1 sede educativa urban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RIONEGRO"/>
    <x v="9"/>
    <s v="CERRADO"/>
    <s v="INAUGURACIÓN"/>
    <n v="2645249375.4122138"/>
    <n v="2645249375.4122138"/>
    <n v="0"/>
    <n v="0"/>
    <s v="3 sedes educativas urbanas-100 sedes educativas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RIONEGRO"/>
    <x v="8"/>
    <s v="CERRADO"/>
    <s v="INAUGURACIÓN"/>
    <n v="308184393.28244275"/>
    <n v="308184393.28244275"/>
    <n v="0"/>
    <n v="0"/>
    <s v="1 sede educativa urbana-11 sedes educativas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RIONEGRO "/>
    <x v="4"/>
    <s v="CERRADO"/>
    <s v="INAUGURACIÓN"/>
    <n v="616368786.62595415"/>
    <n v="616368786.62595415"/>
    <n v="0"/>
    <n v="0"/>
    <s v="24 sedes educativas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ORIENTE"/>
    <x v="89"/>
    <s v="CERRADO"/>
    <s v="INAUGURACIÓN"/>
    <n v="25682032.778625958"/>
    <n v="25682032.778625958"/>
    <n v="0"/>
    <n v="0"/>
    <s v="1 sede educativa urbana"/>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ORIENTE"/>
    <x v="33"/>
    <s v="CERRADO"/>
    <s v="INAUGURACIÓN"/>
    <n v="51364065.562340967"/>
    <n v="51364065.562340967"/>
    <n v="0"/>
    <n v="0"/>
    <s v="2 sedes educativas urbana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ORIENTE"/>
    <x v="27"/>
    <s v="CERRADO"/>
    <s v="INAUGURACIÓN"/>
    <n v="25682032.783715013"/>
    <n v="25682032.783715013"/>
    <n v="0"/>
    <n v="0"/>
    <s v="1 sede educativa rural"/>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ORIENTE"/>
    <x v="26"/>
    <s v="CERRADO"/>
    <s v="INAUGURACIÓN"/>
    <n v="25682032.786259543"/>
    <n v="25682032.786259543"/>
    <n v="0"/>
    <n v="0"/>
    <s v="1 sede educativa rural"/>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37"/>
    <s v="SECRETARÍA DE EDUCACIÓN"/>
    <s v="DOTACIÓN DEL MOBILIARIO ESCOLAR PARA LAS INSTITUCIONES EDUCATIVAS DE LOS MUNICIPIOS NO CERTIFICADOS DEL DEPARTAMENTO DE CUNDINAMARCA"/>
    <n v="10093038848"/>
    <n v="10093038848"/>
    <n v="1"/>
    <n v="0.84530000000000005"/>
    <s v="MEDINA"/>
    <x v="40"/>
    <s v="CERRADO"/>
    <s v="INAUGURACIÓN"/>
    <n v="642050819.72010183"/>
    <n v="642050819.72010183"/>
    <n v="0"/>
    <n v="0"/>
    <s v="3 sedes educativas urbanas-22 sedes educativas rurales"/>
    <s v="DOTAR CON MOBILIARIO ESCOLAR LAS SEDES EDUCATIVAS DE MUNICIPIOS NO CERTIFICADOS DEL DEPARTAMENTO DE CUNDINAMARCA, DOTANDO 393 SEDES, IMPACTANDO A 39 MUNICIPIOS, BENEFICIANDO A 32.678 NIÑOS, NIÑAS, ADOLESCENTES Y JÓVENES.                                          -Mobiliario escolar: 11.961_x000a_-Mobiliario de cocina, menaje, utensilios y equipo de cocina: 1.474_x000a_-Mobiliario de oficinas administrativas, mantenimiento y recepción: 207_x000a_Total mobiliario: 13.642 unidades ( Ver desglose en anexo 9, mobiliario priorizado a dotar)"/>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TO MAGDALENA"/>
    <x v="58"/>
    <s v="PARA CIERRE"/>
    <s v="INAUGURACIÓN"/>
    <n v="165068002.7426157"/>
    <n v="0"/>
    <n v="0"/>
    <n v="0"/>
    <n v="12325"/>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0"/>
    <s v="PARA CIERRE"/>
    <s v="INAUGURACIÓN"/>
    <n v="92130043.883687913"/>
    <n v="0"/>
    <n v="0"/>
    <n v="0"/>
    <n v="687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TEQUENDAMA"/>
    <x v="106"/>
    <s v="PARA CIERRE"/>
    <s v="INAUGURACIÓN"/>
    <n v="215144210.63345873"/>
    <n v="0"/>
    <n v="0"/>
    <n v="0"/>
    <n v="1606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TEQUENDAMA"/>
    <x v="71"/>
    <s v="PARA CIERRE"/>
    <s v="INAUGURACIÓN"/>
    <n v="195228906.77315289"/>
    <n v="0"/>
    <n v="0"/>
    <n v="0"/>
    <n v="1457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TEQUENDAMA"/>
    <x v="22"/>
    <s v="PARA CIERRE"/>
    <s v="INAUGURACIÓN"/>
    <n v="146773244.79158828"/>
    <n v="0"/>
    <n v="0"/>
    <n v="0"/>
    <n v="1095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UMAPAZ"/>
    <x v="23"/>
    <s v="PARA CIERRE"/>
    <s v="INAUGURACIÓN"/>
    <n v="25245694.537105933"/>
    <n v="0"/>
    <n v="0"/>
    <n v="0"/>
    <n v="1885"/>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MAGDALENA CENTRO"/>
    <x v="72"/>
    <s v="PARA CIERRE"/>
    <s v="INAUGURACIÓN"/>
    <n v="34393073.512619644"/>
    <n v="0"/>
    <n v="0"/>
    <n v="0"/>
    <n v="256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MAGDALENA CENTRO"/>
    <x v="73"/>
    <s v="PARA CIERRE"/>
    <s v="INAUGURACIÓN"/>
    <n v="148554505.99765465"/>
    <n v="0"/>
    <n v="0"/>
    <n v="0"/>
    <n v="1109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OCCIDENTE"/>
    <x v="74"/>
    <s v="PARA CIERRE"/>
    <s v="INAUGURACIÓN"/>
    <n v="67795069.361713648"/>
    <n v="0"/>
    <n v="0"/>
    <n v="0"/>
    <n v="506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UMAPAZ"/>
    <x v="107"/>
    <s v="PARA CIERRE"/>
    <s v="INAUGURACIÓN"/>
    <n v="143344651.7934455"/>
    <n v="0"/>
    <n v="0"/>
    <n v="0"/>
    <n v="10703"/>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TEQUENDAMA"/>
    <x v="75"/>
    <s v="PARA CIERRE"/>
    <s v="INAUGURACIÓN"/>
    <n v="1245101583.0403857"/>
    <n v="0"/>
    <n v="0"/>
    <n v="0"/>
    <n v="9296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CENTRO"/>
    <x v="108"/>
    <s v="PARA CIERRE"/>
    <s v="INAUGURACIÓN"/>
    <n v="173974308.77294752"/>
    <n v="0"/>
    <n v="0"/>
    <n v="0"/>
    <n v="12990"/>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BAJO MAGDALENA"/>
    <x v="76"/>
    <s v="PARA CIERRE"/>
    <s v="INAUGURACIÓN"/>
    <n v="240483655.76035762"/>
    <n v="0"/>
    <n v="0"/>
    <n v="0"/>
    <n v="17956"/>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ORIENTE"/>
    <x v="77"/>
    <s v="PARA CIERRE"/>
    <s v="INAUGURACIÓN"/>
    <n v="106339954.7080218"/>
    <n v="0"/>
    <n v="0"/>
    <n v="0"/>
    <n v="7940"/>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UBATÉ"/>
    <x v="11"/>
    <s v="PARA CIERRE"/>
    <s v="INAUGURACIÓN"/>
    <n v="58446796.265215009"/>
    <n v="0"/>
    <n v="0"/>
    <n v="0"/>
    <n v="436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MAGDALENA CENTRO"/>
    <x v="91"/>
    <s v="PARA CIERRE"/>
    <s v="INAUGURACIÓN"/>
    <n v="2003182245.0477104"/>
    <n v="0"/>
    <n v="0"/>
    <n v="0"/>
    <n v="149570"/>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CENTRO"/>
    <x v="109"/>
    <s v="PARA CIERRE"/>
    <s v="INAUGURACIÓN"/>
    <n v="134706204.5910936"/>
    <n v="0"/>
    <n v="0"/>
    <n v="0"/>
    <n v="1005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ORIENTE"/>
    <x v="65"/>
    <s v="PARA CIERRE"/>
    <s v="INAUGURACIÓN"/>
    <n v="154393828.44761655"/>
    <n v="0"/>
    <n v="0"/>
    <n v="0"/>
    <n v="1152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ORIENTE"/>
    <x v="25"/>
    <s v="PARA CIERRE"/>
    <s v="INAUGURACIÓN"/>
    <n v="298367948.48681486"/>
    <n v="0"/>
    <n v="0"/>
    <n v="0"/>
    <n v="2227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MEIDAS"/>
    <x v="24"/>
    <s v="PARA CIERRE"/>
    <s v="INAUGURACIÓN"/>
    <n v="327243130.14304847"/>
    <n v="0"/>
    <n v="0"/>
    <n v="0"/>
    <n v="2443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CENTRO"/>
    <x v="78"/>
    <s v="PARA CIERRE"/>
    <s v="INAUGURACIÓN"/>
    <n v="495431688.23163003"/>
    <n v="0"/>
    <n v="0"/>
    <n v="0"/>
    <n v="3699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CENTRO"/>
    <x v="79"/>
    <s v="PARA CIERRE"/>
    <s v="INAUGURACIÓN"/>
    <n v="110585517.13150328"/>
    <n v="0"/>
    <n v="0"/>
    <n v="0"/>
    <n v="825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UBATÉ"/>
    <x v="12"/>
    <s v="PARA CIERRE"/>
    <s v="INAUGURACIÓN"/>
    <n v="350573634.06009805"/>
    <n v="0"/>
    <n v="0"/>
    <n v="0"/>
    <n v="26176"/>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TEQUENDAMA"/>
    <x v="80"/>
    <s v="PARA CIERRE"/>
    <s v="INAUGURACIÓN"/>
    <n v="64138796.359787963"/>
    <n v="0"/>
    <n v="0"/>
    <n v="0"/>
    <n v="478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RIONEGRO"/>
    <x v="1"/>
    <s v="PARA CIERRE"/>
    <s v="INAUGURACIÓN"/>
    <n v="331716372.57031286"/>
    <n v="0"/>
    <n v="0"/>
    <n v="0"/>
    <n v="2476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OCCIDENTE"/>
    <x v="81"/>
    <s v="PARA CIERRE"/>
    <s v="INAUGURACIÓN"/>
    <n v="2089004213.5324717"/>
    <n v="0"/>
    <n v="0"/>
    <n v="0"/>
    <n v="15597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OCCIDENTE"/>
    <x v="66"/>
    <s v="PARA CIERRE"/>
    <s v="INAUGURACIÓN"/>
    <n v="171469828.7313354"/>
    <n v="0"/>
    <n v="0"/>
    <n v="0"/>
    <n v="12803"/>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ORIENTE"/>
    <x v="26"/>
    <s v="PARA CIERRE"/>
    <s v="INAUGURACIÓN"/>
    <n v="80866580.167132959"/>
    <n v="0"/>
    <n v="0"/>
    <n v="0"/>
    <n v="603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ORIENTE"/>
    <x v="27"/>
    <s v="PARA CIERRE"/>
    <s v="INAUGURACIÓN"/>
    <n v="1407410639.8548086"/>
    <n v="0"/>
    <n v="0"/>
    <n v="0"/>
    <n v="105086"/>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OCCIDENTE"/>
    <x v="59"/>
    <s v="PARA CIERRE"/>
    <s v="INAUGURACIÓN"/>
    <n v="69790617.630163938"/>
    <n v="0"/>
    <n v="0"/>
    <n v="0"/>
    <n v="521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UBATÉ"/>
    <x v="13"/>
    <s v="PARA CIERRE"/>
    <s v="INAUGURACIÓN"/>
    <n v="2064428166.0653155"/>
    <n v="0"/>
    <n v="0"/>
    <n v="0"/>
    <n v="154143"/>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UMAPAZ"/>
    <x v="82"/>
    <s v="PARA CIERRE"/>
    <s v="INAUGURACIÓN"/>
    <n v="58995906.86257381"/>
    <n v="0"/>
    <n v="0"/>
    <n v="0"/>
    <n v="4405"/>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VIO"/>
    <x v="83"/>
    <s v="PARA CIERRE"/>
    <s v="INAUGURACIÓN"/>
    <n v="259501632.54693079"/>
    <n v="0"/>
    <n v="0"/>
    <n v="0"/>
    <n v="19376"/>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CENTRO"/>
    <x v="28"/>
    <s v="PARA CIERRE"/>
    <s v="INAUGURACIÓN"/>
    <n v="114362326.60601993"/>
    <n v="0"/>
    <n v="0"/>
    <n v="0"/>
    <n v="853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VIO"/>
    <x v="29"/>
    <s v="PARA CIERRE"/>
    <s v="INAUGURACIÓN"/>
    <n v="43044913.656370535"/>
    <n v="0"/>
    <n v="0"/>
    <n v="0"/>
    <n v="321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VIO"/>
    <x v="84"/>
    <s v="PARA CIERRE"/>
    <s v="INAUGURACIÓN"/>
    <n v="1470437822.0784798"/>
    <n v="0"/>
    <n v="0"/>
    <n v="0"/>
    <n v="10979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TO MAGDALENA"/>
    <x v="92"/>
    <s v="PARA CIERRE"/>
    <s v="INAUGURACIÓN"/>
    <n v="106219418.23543085"/>
    <n v="0"/>
    <n v="0"/>
    <n v="0"/>
    <n v="793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UMAPAZ"/>
    <x v="30"/>
    <s v="PARA CIERRE"/>
    <s v="INAUGURACIÓN"/>
    <n v="190728878.46309048"/>
    <n v="0"/>
    <n v="0"/>
    <n v="0"/>
    <n v="1424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UBATÉ"/>
    <x v="14"/>
    <s v="PARA CIERRE"/>
    <s v="INAUGURACIÓN"/>
    <n v="444806369.74342823"/>
    <n v="0"/>
    <n v="0"/>
    <n v="0"/>
    <n v="3321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BAJO MAGDALENA"/>
    <x v="93"/>
    <s v="PARA CIERRE"/>
    <s v="INAUGURACIÓN"/>
    <n v="226796069.65058455"/>
    <n v="0"/>
    <n v="0"/>
    <n v="0"/>
    <n v="1693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VIO"/>
    <x v="31"/>
    <s v="PARA CIERRE"/>
    <s v="INAUGURACIÓN"/>
    <n v="37125233.558014669"/>
    <n v="0"/>
    <n v="0"/>
    <n v="0"/>
    <n v="277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TO MAGDALENA"/>
    <x v="85"/>
    <s v="PARA CIERRE"/>
    <s v="INAUGURACIÓN"/>
    <n v="91219323.868556231"/>
    <n v="0"/>
    <n v="0"/>
    <n v="0"/>
    <n v="681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VIO"/>
    <x v="32"/>
    <s v="PARA CIERRE"/>
    <s v="INAUGURACIÓN"/>
    <n v="63522721.055434182"/>
    <n v="0"/>
    <n v="0"/>
    <n v="0"/>
    <n v="4743"/>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MAGDALENA CENTRO"/>
    <x v="94"/>
    <s v="PARA CIERRE"/>
    <s v="INAUGURACIÓN"/>
    <n v="90321996.794823557"/>
    <n v="0"/>
    <n v="0"/>
    <n v="0"/>
    <n v="674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ORIENTE"/>
    <x v="110"/>
    <s v="PARA CIERRE"/>
    <s v="INAUGURACIÓN"/>
    <n v="47772621.970215842"/>
    <n v="0"/>
    <n v="0"/>
    <n v="0"/>
    <n v="356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ORIENTE"/>
    <x v="33"/>
    <s v="PARA CIERRE"/>
    <s v="INAUGURACIÓN"/>
    <n v="31004659.338673864"/>
    <n v="0"/>
    <n v="0"/>
    <n v="0"/>
    <n v="2315"/>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TO MAGDALENA"/>
    <x v="19"/>
    <s v="PARA CIERRE"/>
    <s v="INAUGURACIÓN"/>
    <n v="81348726.057496786"/>
    <n v="0"/>
    <n v="0"/>
    <n v="0"/>
    <n v="607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VIO"/>
    <x v="104"/>
    <s v="PARA CIERRE"/>
    <s v="INAUGURACIÓN"/>
    <n v="440855452.03072464"/>
    <n v="0"/>
    <n v="0"/>
    <n v="0"/>
    <n v="3291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VIO"/>
    <x v="34"/>
    <s v="PARA CIERRE"/>
    <s v="INAUGURACIÓN"/>
    <n v="483873579.80429721"/>
    <n v="0"/>
    <n v="0"/>
    <n v="0"/>
    <n v="3612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TEQUENDAMA"/>
    <x v="35"/>
    <s v="PARA CIERRE"/>
    <s v="INAUGURACIÓN"/>
    <n v="131384755.12414281"/>
    <n v="0"/>
    <n v="0"/>
    <n v="0"/>
    <n v="9810"/>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RIONEGRO"/>
    <x v="2"/>
    <s v="PARA CIERRE"/>
    <s v="INAUGURACIÓN"/>
    <n v="81629977.826875672"/>
    <n v="0"/>
    <n v="0"/>
    <n v="0"/>
    <n v="6095"/>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105"/>
    <s v="PARA CIERRE"/>
    <s v="INAUGURACIÓN"/>
    <n v="249671213.56006831"/>
    <n v="0"/>
    <n v="0"/>
    <n v="0"/>
    <n v="1864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36"/>
    <s v="PARA CIERRE"/>
    <s v="INAUGURACIÓN"/>
    <n v="144563409.46075407"/>
    <n v="0"/>
    <n v="0"/>
    <n v="0"/>
    <n v="1079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UBATÉ"/>
    <x v="15"/>
    <s v="PARA CIERRE"/>
    <s v="INAUGURACIÓN"/>
    <n v="84080886.102891803"/>
    <n v="0"/>
    <n v="0"/>
    <n v="0"/>
    <n v="627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MEIDAS"/>
    <x v="60"/>
    <s v="PARA CIERRE"/>
    <s v="INAUGURACIÓN"/>
    <n v="1702751783.5854504"/>
    <n v="0"/>
    <n v="0"/>
    <n v="0"/>
    <n v="12713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OCCIDENTE"/>
    <x v="102"/>
    <s v="PARA CIERRE"/>
    <s v="INAUGURACIÓN"/>
    <n v="52138720.866288275"/>
    <n v="0"/>
    <n v="0"/>
    <n v="0"/>
    <n v="3893"/>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MEIDAS"/>
    <x v="103"/>
    <s v="PARA CIERRE"/>
    <s v="INAUGURACIÓN"/>
    <n v="109969441.8271495"/>
    <n v="0"/>
    <n v="0"/>
    <n v="0"/>
    <n v="821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MEDINA"/>
    <x v="37"/>
    <s v="PARA CIERRE"/>
    <s v="INAUGURACIÓN"/>
    <n v="2017847515.8796103"/>
    <n v="0"/>
    <n v="0"/>
    <n v="0"/>
    <n v="150665"/>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OCCIDENTE"/>
    <x v="111"/>
    <s v="PARA CIERRE"/>
    <s v="INAUGURACIÓN"/>
    <n v="33000207.607124146"/>
    <n v="0"/>
    <n v="0"/>
    <n v="0"/>
    <n v="246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TO MAGDALENA"/>
    <x v="38"/>
    <s v="PARA CIERRE"/>
    <s v="INAUGURACIÓN"/>
    <n v="194626224.41019809"/>
    <n v="0"/>
    <n v="0"/>
    <n v="0"/>
    <n v="1453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CENTRO"/>
    <x v="67"/>
    <s v="PARA CIERRE"/>
    <s v="INAUGURACIÓN"/>
    <n v="161090299.14711413"/>
    <n v="0"/>
    <n v="0"/>
    <n v="0"/>
    <n v="1202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TO MAGDALENA"/>
    <x v="95"/>
    <s v="PARA CIERRE"/>
    <s v="INAUGURACIÓN"/>
    <n v="50397638.484418899"/>
    <n v="0"/>
    <n v="0"/>
    <n v="0"/>
    <n v="3763"/>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39"/>
    <s v="PARA CIERRE"/>
    <s v="INAUGURACIÓN"/>
    <n v="87884481.460206434"/>
    <n v="0"/>
    <n v="0"/>
    <n v="0"/>
    <n v="656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96"/>
    <s v="PARA CIERRE"/>
    <s v="INAUGURACIÓN"/>
    <n v="59585196.284129597"/>
    <n v="0"/>
    <n v="0"/>
    <n v="0"/>
    <n v="444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RIONEGRO"/>
    <x v="3"/>
    <s v="PARA CIERRE"/>
    <s v="INAUGURACIÓN"/>
    <n v="345578066.91827285"/>
    <n v="0"/>
    <n v="0"/>
    <n v="0"/>
    <n v="25803"/>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RIONEGRO"/>
    <x v="4"/>
    <s v="PARA CIERRE"/>
    <s v="INAUGURACIÓN"/>
    <n v="57308396.246300414"/>
    <n v="0"/>
    <n v="0"/>
    <n v="0"/>
    <n v="427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UMAPAZ"/>
    <x v="97"/>
    <s v="PARA CIERRE"/>
    <s v="INAUGURACIÓN"/>
    <n v="71437949.422240347"/>
    <n v="0"/>
    <n v="0"/>
    <n v="0"/>
    <n v="533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MEDINA"/>
    <x v="40"/>
    <s v="PARA CIERRE"/>
    <s v="INAUGURACIÓN"/>
    <n v="123456133.81593765"/>
    <n v="0"/>
    <n v="0"/>
    <n v="0"/>
    <n v="921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UMAPAZ"/>
    <x v="86"/>
    <s v="PARA CIERRE"/>
    <s v="INAUGURACIÓN"/>
    <n v="128920453.90672769"/>
    <n v="0"/>
    <n v="0"/>
    <n v="0"/>
    <n v="9626"/>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BAJO MAGDALENA"/>
    <x v="41"/>
    <s v="PARA CIERRE"/>
    <s v="INAUGURACIÓN"/>
    <n v="223273726.0626488"/>
    <n v="0"/>
    <n v="0"/>
    <n v="0"/>
    <n v="1667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MAGDALENA CENTRO"/>
    <x v="98"/>
    <s v="PARA CIERRE"/>
    <s v="INAUGURACIÓN"/>
    <n v="46044932.52974546"/>
    <n v="0"/>
    <n v="0"/>
    <n v="0"/>
    <n v="343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20"/>
    <s v="PARA CIERRE"/>
    <s v="INAUGURACIÓN"/>
    <n v="65987022.272849299"/>
    <n v="0"/>
    <n v="0"/>
    <n v="0"/>
    <n v="492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ORIENTE"/>
    <x v="112"/>
    <s v="PARA CIERRE"/>
    <s v="INAUGURACIÓN"/>
    <n v="71183483.535659432"/>
    <n v="0"/>
    <n v="0"/>
    <n v="0"/>
    <n v="5315"/>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TEQUENDAMA"/>
    <x v="42"/>
    <s v="PARA CIERRE"/>
    <s v="INAUGURACIÓN"/>
    <n v="87536264.983832553"/>
    <n v="0"/>
    <n v="0"/>
    <n v="0"/>
    <n v="6536"/>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TO MAGDALENA"/>
    <x v="68"/>
    <s v="PARA CIERRE"/>
    <s v="INAUGURACIÓN"/>
    <n v="117148058.41701092"/>
    <n v="0"/>
    <n v="0"/>
    <n v="0"/>
    <n v="874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TEQUENDAMA"/>
    <x v="43"/>
    <s v="PARA CIERRE"/>
    <s v="INAUGURACIÓN"/>
    <n v="192416389.07936388"/>
    <n v="0"/>
    <n v="0"/>
    <n v="0"/>
    <n v="1436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UMAPAZ"/>
    <x v="99"/>
    <s v="PARA CIERRE"/>
    <s v="INAUGURACIÓN"/>
    <n v="171818045.20770928"/>
    <n v="0"/>
    <n v="0"/>
    <n v="0"/>
    <n v="1282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RIONEGRO "/>
    <x v="5"/>
    <s v="PARA CIERRE"/>
    <s v="INAUGURACIÓN"/>
    <n v="120322185.52857278"/>
    <n v="0"/>
    <n v="0"/>
    <n v="0"/>
    <n v="898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44"/>
    <s v="PARA CIERRE"/>
    <s v="INAUGURACIÓN"/>
    <n v="66670062.284198053"/>
    <n v="0"/>
    <n v="0"/>
    <n v="0"/>
    <n v="497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MAGDALENA CENTRO"/>
    <x v="87"/>
    <s v="PARA CIERRE"/>
    <s v="INAUGURACIÓN"/>
    <n v="158625997.92969903"/>
    <n v="0"/>
    <n v="0"/>
    <n v="0"/>
    <n v="1184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61"/>
    <s v="PARA CIERRE"/>
    <s v="INAUGURACIÓN"/>
    <n v="114335540.72322193"/>
    <n v="0"/>
    <n v="0"/>
    <n v="0"/>
    <n v="853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MEIDAS"/>
    <x v="45"/>
    <s v="PARA CIERRE"/>
    <s v="INAUGURACIÓN"/>
    <n v="154300077.85782358"/>
    <n v="0"/>
    <n v="0"/>
    <n v="0"/>
    <n v="1152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OACHA"/>
    <x v="46"/>
    <s v="PARA CIERRE"/>
    <s v="INAUGURACIÓN"/>
    <n v="169353743.99029416"/>
    <n v="0"/>
    <n v="0"/>
    <n v="0"/>
    <n v="12645"/>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UMAPAZ"/>
    <x v="47"/>
    <s v="PARA CIERRE"/>
    <s v="INAUGURACIÓN"/>
    <n v="490958445.80436563"/>
    <n v="0"/>
    <n v="0"/>
    <n v="0"/>
    <n v="3665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UBATÉ"/>
    <x v="48"/>
    <s v="PARA CIERRE"/>
    <s v="INAUGURACIÓN"/>
    <n v="314586800.520998"/>
    <n v="0"/>
    <n v="0"/>
    <n v="0"/>
    <n v="2348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OACHA"/>
    <x v="113"/>
    <s v="PARA CIERRE"/>
    <s v="INAUGURACIÓN"/>
    <n v="188331541.95267037"/>
    <n v="0"/>
    <n v="0"/>
    <n v="0"/>
    <n v="1406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CENTRO"/>
    <x v="114"/>
    <s v="PARA CIERRE"/>
    <s v="INAUGURACIÓN"/>
    <n v="10092224205.330027"/>
    <n v="0"/>
    <n v="0"/>
    <n v="0"/>
    <n v="75354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OCCIDENTE"/>
    <x v="49"/>
    <s v="PARA CIERRE"/>
    <s v="INAUGURACIÓN"/>
    <n v="388381907.62946147"/>
    <n v="0"/>
    <n v="0"/>
    <n v="0"/>
    <n v="2899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MEIDAS"/>
    <x v="50"/>
    <s v="PARA CIERRE"/>
    <s v="INAUGURACIÓN"/>
    <n v="224238017.84337646"/>
    <n v="0"/>
    <n v="0"/>
    <n v="0"/>
    <n v="16743"/>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51"/>
    <s v="PARA CIERRE"/>
    <s v="INAUGURACIÓN"/>
    <n v="250997114.75856885"/>
    <n v="0"/>
    <n v="0"/>
    <n v="0"/>
    <n v="1874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UBATÉ"/>
    <x v="16"/>
    <s v="PARA CIERRE"/>
    <s v="INAUGURACIÓN"/>
    <n v="74237074.174630329"/>
    <n v="0"/>
    <n v="0"/>
    <n v="0"/>
    <n v="5543"/>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UBATÉ"/>
    <x v="17"/>
    <s v="PARA CIERRE"/>
    <s v="INAUGURACIÓN"/>
    <n v="94647916.86669901"/>
    <n v="0"/>
    <n v="0"/>
    <n v="0"/>
    <n v="706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CENTRO"/>
    <x v="69"/>
    <s v="PARA CIERRE"/>
    <s v="INAUGURACIÓN"/>
    <n v="86263935.550928012"/>
    <n v="0"/>
    <n v="0"/>
    <n v="0"/>
    <n v="644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UBATÉ"/>
    <x v="62"/>
    <s v="PARA CIERRE"/>
    <s v="INAUGURACIÓN"/>
    <n v="324189539.50407755"/>
    <n v="0"/>
    <n v="0"/>
    <n v="0"/>
    <n v="24206"/>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TEQUENDAMA"/>
    <x v="63"/>
    <s v="PARA CIERRE"/>
    <s v="INAUGURACIÓN"/>
    <n v="115902514.86690436"/>
    <n v="0"/>
    <n v="0"/>
    <n v="0"/>
    <n v="865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CENTRO"/>
    <x v="70"/>
    <s v="PARA CIERRE"/>
    <s v="INAUGURACIÓN"/>
    <n v="141041065.87281835"/>
    <n v="0"/>
    <n v="0"/>
    <n v="0"/>
    <n v="1053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UMAPAZ"/>
    <x v="100"/>
    <s v="PARA CIERRE"/>
    <s v="INAUGURACIÓN"/>
    <n v="322716315.9501881"/>
    <n v="0"/>
    <n v="0"/>
    <n v="0"/>
    <n v="24096"/>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MEIDAS"/>
    <x v="52"/>
    <s v="PARA CIERRE"/>
    <s v="INAUGURACIÓN"/>
    <n v="62129855.14993868"/>
    <n v="0"/>
    <n v="0"/>
    <n v="0"/>
    <n v="463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TO MAGDALENA"/>
    <x v="53"/>
    <s v="PARA CIERRE"/>
    <s v="INAUGURACIÓN"/>
    <n v="43995812.495699197"/>
    <n v="0"/>
    <n v="0"/>
    <n v="0"/>
    <n v="3285"/>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CENTRO"/>
    <x v="115"/>
    <s v="PARA CIERRE"/>
    <s v="INAUGURACIÓN"/>
    <n v="222470149.5787091"/>
    <n v="0"/>
    <n v="0"/>
    <n v="0"/>
    <n v="1661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RIONEGRO"/>
    <x v="6"/>
    <s v="PARA CIERRE"/>
    <s v="INAUGURACIÓN"/>
    <n v="612244923.11366606"/>
    <n v="0"/>
    <n v="0"/>
    <n v="0"/>
    <n v="4571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VIO"/>
    <x v="88"/>
    <s v="PARA CIERRE"/>
    <s v="INAUGURACIÓN"/>
    <n v="57375360.953295395"/>
    <n v="0"/>
    <n v="0"/>
    <n v="0"/>
    <n v="428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ORIENTE"/>
    <x v="89"/>
    <s v="PARA CIERRE"/>
    <s v="INAUGURACIÓN"/>
    <n v="104317620.55677353"/>
    <n v="0"/>
    <n v="0"/>
    <n v="0"/>
    <n v="7789"/>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UBATÉ"/>
    <x v="18"/>
    <s v="PARA CIERRE"/>
    <s v="INAUGURACIÓN"/>
    <n v="94647916.86669901"/>
    <n v="0"/>
    <n v="0"/>
    <n v="0"/>
    <n v="706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ORIENTE"/>
    <x v="54"/>
    <s v="PARA CIERRE"/>
    <s v="INAUGURACIÓN"/>
    <n v="628276273.96826327"/>
    <n v="0"/>
    <n v="0"/>
    <n v="0"/>
    <n v="4691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101"/>
    <s v="PARA CIERRE"/>
    <s v="INAUGURACIÓN"/>
    <n v="98719371.051993534"/>
    <n v="0"/>
    <n v="0"/>
    <n v="0"/>
    <n v="7371"/>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55"/>
    <s v="PARA CIERRE"/>
    <s v="INAUGURACIÓN"/>
    <n v="59384302.16314467"/>
    <n v="0"/>
    <n v="0"/>
    <n v="0"/>
    <n v="443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7"/>
    <s v="PARA CIERRE"/>
    <s v="INAUGURACIÓN"/>
    <n v="95987211.006598517"/>
    <n v="0"/>
    <n v="0"/>
    <n v="0"/>
    <n v="716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UBATÉ"/>
    <x v="90"/>
    <s v="PARA CIERRE"/>
    <s v="INAUGURACIÓN"/>
    <n v="62504857.509110548"/>
    <n v="0"/>
    <n v="0"/>
    <n v="0"/>
    <n v="4667"/>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RIONEGRO"/>
    <x v="8"/>
    <s v="PARA CIERRE"/>
    <s v="INAUGURACIÓN"/>
    <n v="24455510.994565215"/>
    <n v="0"/>
    <n v="0"/>
    <n v="0"/>
    <n v="1826"/>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ALMEIDAS"/>
    <x v="56"/>
    <s v="PARA CIERRE"/>
    <s v="INAUGURACIÓN"/>
    <n v="246872088.80767831"/>
    <n v="0"/>
    <n v="0"/>
    <n v="0"/>
    <n v="18433"/>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GUALIVÁ"/>
    <x v="64"/>
    <s v="PARA CIERRE"/>
    <s v="INAUGURACIÓN"/>
    <n v="390109597.06993186"/>
    <n v="0"/>
    <n v="0"/>
    <n v="0"/>
    <n v="2912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TEQUENDAMA"/>
    <x v="21"/>
    <s v="PARA CIERRE"/>
    <s v="INAUGURACIÓN"/>
    <n v="185867240.73525524"/>
    <n v="0"/>
    <n v="0"/>
    <n v="0"/>
    <n v="13878"/>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RIONEGRO"/>
    <x v="9"/>
    <s v="PARA CIERRE"/>
    <s v="INAUGURACIÓN"/>
    <n v="168268915.73697555"/>
    <n v="0"/>
    <n v="0"/>
    <n v="0"/>
    <n v="12564"/>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OCCIDENTE"/>
    <x v="57"/>
    <s v="PARA CIERRE"/>
    <s v="INAUGURACIÓN"/>
    <n v="67259351.705753848"/>
    <n v="0"/>
    <n v="0"/>
    <n v="0"/>
    <n v="502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03"/>
    <s v="SECRETARÍA DE SALUD"/>
    <s v="ADQUISICIÓN DE AMBULANCIAS,EQUIPOS BIOMÉDICOS, ELEMENTOS DE PROTECCIÓN PERSONAL, ASEO Y DESINFECCIÓN PARA LA ATENCIÓN DE LA CALAMIDAD SANITARIA POR COVID-19 EN LAS E.S.E DEL DEPARTAMENTO DE   CUNDINAMARCA"/>
    <n v="43433295564"/>
    <n v="43433295564"/>
    <n v="0.54379999999999995"/>
    <n v="0.54759999999999998"/>
    <s v="SABANA CENTRO"/>
    <x v="10"/>
    <s v="PARA CIERRE"/>
    <s v="INAUGURACIÓN"/>
    <n v="1960083759.6257439"/>
    <n v="0"/>
    <n v="0"/>
    <n v="0"/>
    <n v="146352"/>
    <s v="DOTACIÓN DE AMBULANCIAS,EQUIPOS BIOMÉDICOS, ELEMENTOS DE PROTECCIÓN PERSONAL, ASEO Y DESINFECCIÓN PARA EL AUMENTO DE LA CAPACIDAD INSTALADA EN 53 EMPRESAS SOCIALES DEL ESTADO QUE PRESTAN LOS SERVICIOS DE SALUD A PACIENTES CON DIAGNÓSTICOS DE COVID 19 EN ESTADIOS CRÍTICOS Y SEVEROS ANTE LA CALAMIDAD SANITARIA, EN EL DEPARTAMENTO DE CUNDINAMARCA."/>
  </r>
  <r>
    <n v="2020"/>
    <n v="2020000050019"/>
    <s v="SECRETARÍA DE EDUCACIÓN"/>
    <s v="FORTALECIMIENTO A LA ESTRATEGIA DE ALIMENTACIÓN ESCOLAR PARA EL AÑO 2020, EN LOS MUNICIPIOS DEL DEPARTAMENTO DE CUNDINAMARCA"/>
    <n v="26240955000"/>
    <n v="26240955000"/>
    <n v="1"/>
    <n v="0.995"/>
    <s v="SABANA OCCIDENTE"/>
    <x v="57"/>
    <s v="CERRADO"/>
    <s v="INAUGURACIÓN"/>
    <n v="138334312.65206814"/>
    <n v="0"/>
    <n v="0"/>
    <n v="0"/>
    <n v="975.26358475263589"/>
    <s v="13 SEDES EDUCATIVAS."/>
  </r>
  <r>
    <n v="2020"/>
    <n v="2020000050019"/>
    <s v="SECRETARÍA DE EDUCACIÓN"/>
    <s v="FORTALECIMIENTO A LA ESTRATEGIA DE ALIMENTACIÓN ESCOLAR PARA EL AÑO 2020, EN LOS MUNICIPIOS DEL DEPARTAMENTO DE CUNDINAMARCA"/>
    <n v="26240955000"/>
    <n v="26240955000"/>
    <n v="1"/>
    <n v="0.995"/>
    <s v="RIONEGRO"/>
    <x v="9"/>
    <s v="CERRADO"/>
    <s v="INAUGURACIÓN"/>
    <n v="1127956703.163017"/>
    <n v="0"/>
    <n v="0"/>
    <n v="0"/>
    <n v="7952.1492295214921"/>
    <s v="106 SEDES EDUCATIVAS."/>
  </r>
  <r>
    <n v="2020"/>
    <n v="2020000050019"/>
    <s v="SECRETARÍA DE EDUCACIÓN"/>
    <s v="FORTALECIMIENTO A LA ESTRATEGIA DE ALIMENTACIÓN ESCOLAR PARA EL AÑO 2020, EN LOS MUNICIPIOS DEL DEPARTAMENTO DE CUNDINAMARCA"/>
    <n v="26240955000"/>
    <n v="26240955000"/>
    <n v="1"/>
    <n v="0.995"/>
    <s v="TEQUENDAMA"/>
    <x v="21"/>
    <s v="CERRADO"/>
    <s v="INAUGURACIÓN"/>
    <n v="500131745.74209243"/>
    <n v="0"/>
    <n v="0"/>
    <n v="0"/>
    <n v="3525.9529602595294"/>
    <s v="47 SEDES EDUCATIVAS"/>
  </r>
  <r>
    <n v="2020"/>
    <n v="2020000050019"/>
    <s v="SECRETARÍA DE EDUCACIÓN"/>
    <s v="FORTALECIMIENTO A LA ESTRATEGIA DE ALIMENTACIÓN ESCOLAR PARA EL AÑO 2020, EN LOS MUNICIPIOS DEL DEPARTAMENTO DE CUNDINAMARCA"/>
    <n v="26240955000"/>
    <n v="26240955000"/>
    <n v="1"/>
    <n v="0.995"/>
    <s v="GUALIVÁ"/>
    <x v="64"/>
    <s v="CERRADO"/>
    <s v="INAUGURACIÓN"/>
    <n v="361797433.09002435"/>
    <n v="0"/>
    <n v="0"/>
    <n v="0"/>
    <n v="2550.6893755068941"/>
    <s v="34 SEDES EDUCATIVAS"/>
  </r>
  <r>
    <n v="2020"/>
    <n v="2020000050019"/>
    <s v="SECRETARÍA DE EDUCACIÓN"/>
    <s v="FORTALECIMIENTO A LA ESTRATEGIA DE ALIMENTACIÓN ESCOLAR PARA EL AÑO 2020, EN LOS MUNICIPIOS DEL DEPARTAMENTO DE CUNDINAMARCA"/>
    <n v="26240955000"/>
    <n v="26240955000"/>
    <n v="1"/>
    <n v="0.995"/>
    <s v="ALMEIDAS"/>
    <x v="56"/>
    <s v="CERRADO"/>
    <s v="INAUGURACIÓN"/>
    <n v="244745322.38442823"/>
    <n v="0"/>
    <n v="0"/>
    <n v="0"/>
    <n v="1725.4663422546637"/>
    <s v="23 SEDES EDUCATIVAS."/>
  </r>
  <r>
    <n v="2020"/>
    <n v="2020000050019"/>
    <s v="SECRETARÍA DE EDUCACIÓN"/>
    <s v="FORTALECIMIENTO A LA ESTRATEGIA DE ALIMENTACIÓN ESCOLAR PARA EL AÑO 2020, EN LOS MUNICIPIOS DEL DEPARTAMENTO DE CUNDINAMARCA"/>
    <n v="26240955000"/>
    <n v="26240955000"/>
    <n v="1"/>
    <n v="0.995"/>
    <s v="UBATÉ"/>
    <x v="18"/>
    <s v="CERRADO"/>
    <s v="INAUGURACIÓN"/>
    <n v="287309726.27737224"/>
    <n v="0"/>
    <n v="0"/>
    <n v="0"/>
    <n v="2025.5474452554745"/>
    <s v="27 SEDES EDUCATIVAS."/>
  </r>
  <r>
    <n v="2020"/>
    <n v="2020000050019"/>
    <s v="SECRETARÍA DE EDUCACIÓN"/>
    <s v="FORTALECIMIENTO A LA ESTRATEGIA DE ALIMENTACIÓN ESCOLAR PARA EL AÑO 2020, EN LOS MUNICIPIOS DEL DEPARTAMENTO DE CUNDINAMARCA"/>
    <n v="26240955000"/>
    <n v="26240955000"/>
    <n v="1"/>
    <n v="0.995"/>
    <s v="RIONEGRO"/>
    <x v="8"/>
    <s v="CERRADO"/>
    <s v="INAUGURACIÓN"/>
    <n v="138334312.65206814"/>
    <n v="0"/>
    <n v="0"/>
    <n v="0"/>
    <n v="975.26358475263589"/>
    <s v="13 SEDES EDUCATIVAS"/>
  </r>
  <r>
    <n v="2020"/>
    <n v="2020000050019"/>
    <s v="SECRETARÍA DE EDUCACIÓN"/>
    <s v="FORTALECIMIENTO A LA ESTRATEGIA DE ALIMENTACIÓN ESCOLAR PARA EL AÑO 2020, EN LOS MUNICIPIOS DEL DEPARTAMENTO DE CUNDINAMARCA"/>
    <n v="26240955000"/>
    <n v="26240955000"/>
    <n v="1"/>
    <n v="0.995"/>
    <s v="MAGDALENA CENTRO"/>
    <x v="90"/>
    <s v="CERRADO"/>
    <s v="INAUGURACIÓN"/>
    <n v="159616514.59854016"/>
    <n v="0"/>
    <n v="0"/>
    <n v="0"/>
    <n v="1125.3041362530414"/>
    <s v="15 SEDES EDUCATIVAS."/>
  </r>
  <r>
    <n v="2020"/>
    <n v="2020000050019"/>
    <s v="SECRETARÍA DE EDUCACIÓN"/>
    <s v="FORTALECIMIENTO A LA ESTRATEGIA DE ALIMENTACIÓN ESCOLAR PARA EL AÑO 2020, EN LOS MUNICIPIOS DEL DEPARTAMENTO DE CUNDINAMARCA"/>
    <n v="26240955000"/>
    <n v="26240955000"/>
    <n v="1"/>
    <n v="0.995"/>
    <s v="GUALIVÁ"/>
    <x v="7"/>
    <s v="CERRADO"/>
    <s v="INAUGURACIÓN"/>
    <n v="319233029.19708031"/>
    <n v="0"/>
    <n v="0"/>
    <n v="0"/>
    <n v="2250.6082725060828"/>
    <s v="30 SEDES EDUCATIVAS."/>
  </r>
  <r>
    <n v="2020"/>
    <n v="2020000050019"/>
    <s v="SECRETARÍA DE EDUCACIÓN"/>
    <s v="FORTALECIMIENTO A LA ESTRATEGIA DE ALIMENTACIÓN ESCOLAR PARA EL AÑO 2020, EN LOS MUNICIPIOS DEL DEPARTAMENTO DE CUNDINAMARCA"/>
    <n v="26240955000"/>
    <n v="26240955000"/>
    <n v="1"/>
    <n v="0.995"/>
    <s v="GUALIVÁ"/>
    <x v="55"/>
    <s v="CERRADO"/>
    <s v="INAUGURACIÓN"/>
    <n v="202180918.49148419"/>
    <n v="0"/>
    <n v="0"/>
    <n v="0"/>
    <n v="1425.3852392538524"/>
    <s v="19 SEDES EDUCATIVAS."/>
  </r>
  <r>
    <n v="2020"/>
    <n v="2020000050019"/>
    <s v="SECRETARÍA DE EDUCACIÓN"/>
    <s v="FORTALECIMIENTO A LA ESTRATEGIA DE ALIMENTACIÓN ESCOLAR PARA EL AÑO 2020, EN LOS MUNICIPIOS DEL DEPARTAMENTO DE CUNDINAMARCA"/>
    <n v="26240955000"/>
    <n v="26240955000"/>
    <n v="1"/>
    <n v="0.995"/>
    <s v="GUALIVÁ"/>
    <x v="101"/>
    <s v="CERRADO"/>
    <s v="INAUGURACIÓN"/>
    <n v="148975413.62530413"/>
    <n v="0"/>
    <n v="0"/>
    <n v="0"/>
    <n v="1050.2838605028387"/>
    <s v="14 SEDES EDUCATIVAS."/>
  </r>
  <r>
    <n v="2020"/>
    <n v="2020000050019"/>
    <s v="SECRETARÍA DE EDUCACIÓN"/>
    <s v="FORTALECIMIENTO A LA ESTRATEGIA DE ALIMENTACIÓN ESCOLAR PARA EL AÑO 2020, EN LOS MUNICIPIOS DEL DEPARTAMENTO DE CUNDINAMARCA"/>
    <n v="26240955000"/>
    <n v="26240955000"/>
    <n v="1"/>
    <n v="0.995"/>
    <s v="ORIENTE"/>
    <x v="54"/>
    <s v="CERRADO"/>
    <s v="INAUGURACIÓN"/>
    <n v="148975413.62530413"/>
    <n v="0"/>
    <n v="0"/>
    <n v="0"/>
    <n v="1050.2838605028387"/>
    <s v="14 SEDES EDUCATIVAS."/>
  </r>
  <r>
    <n v="2020"/>
    <n v="2020000050019"/>
    <s v="SECRETARÍA DE EDUCACIÓN"/>
    <s v="FORTALECIMIENTO A LA ESTRATEGIA DE ALIMENTACIÓN ESCOLAR PARA EL AÑO 2020, EN LOS MUNICIPIOS DEL DEPARTAMENTO DE CUNDINAMARCA"/>
    <n v="26240955000"/>
    <n v="26240955000"/>
    <n v="1"/>
    <n v="0.995"/>
    <s v="ORIENTE"/>
    <x v="89"/>
    <s v="CERRADO"/>
    <s v="INAUGURACIÓN"/>
    <n v="234104221.41119221"/>
    <n v="0"/>
    <n v="0"/>
    <n v="0"/>
    <n v="1650.4460665044605"/>
    <s v="22 SEDES EDUCATIVAS."/>
  </r>
  <r>
    <n v="2020"/>
    <n v="2020000050019"/>
    <s v="SECRETARÍA DE EDUCACIÓN"/>
    <s v="FORTALECIMIENTO A LA ESTRATEGIA DE ALIMENTACIÓN ESCOLAR PARA EL AÑO 2020, EN LOS MUNICIPIOS DEL DEPARTAMENTO DE CUNDINAMARCA"/>
    <n v="26240955000"/>
    <n v="26240955000"/>
    <n v="1"/>
    <n v="0.995"/>
    <s v="GUAVIO"/>
    <x v="88"/>
    <s v="CERRADO"/>
    <s v="INAUGURACIÓN"/>
    <n v="532055048.6618005"/>
    <n v="0"/>
    <n v="0"/>
    <n v="0"/>
    <n v="3751.0137875101382"/>
    <s v="50 SEDES EDUCATIVAS."/>
  </r>
  <r>
    <n v="2020"/>
    <n v="2020000050019"/>
    <s v="SECRETARÍA DE EDUCACIÓN"/>
    <s v="FORTALECIMIENTO A LA ESTRATEGIA DE ALIMENTACIÓN ESCOLAR PARA EL AÑO 2020, EN LOS MUNICIPIOS DEL DEPARTAMENTO DE CUNDINAMARCA"/>
    <n v="26240955000"/>
    <n v="26240955000"/>
    <n v="1"/>
    <n v="0.995"/>
    <s v="RIONEGRO"/>
    <x v="6"/>
    <s v="CERRADO"/>
    <s v="INAUGURACIÓN"/>
    <n v="244745322.38442823"/>
    <n v="0"/>
    <n v="0"/>
    <n v="0"/>
    <n v="1725.4663422546637"/>
    <s v="23 SEDES EDUCATIVAS."/>
  </r>
  <r>
    <n v="2020"/>
    <n v="2020000050019"/>
    <s v="SECRETARÍA DE EDUCACIÓN"/>
    <s v="FORTALECIMIENTO A LA ESTRATEGIA DE ALIMENTACIÓN ESCOLAR PARA EL AÑO 2020, EN LOS MUNICIPIOS DEL DEPARTAMENTO DE CUNDINAMARCA"/>
    <n v="26240955000"/>
    <n v="26240955000"/>
    <n v="1"/>
    <n v="0.995"/>
    <s v="SABANA CENTRO"/>
    <x v="115"/>
    <s v="CERRADO"/>
    <s v="INAUGURACIÓN"/>
    <n v="53205504.866180047"/>
    <n v="0"/>
    <n v="0"/>
    <n v="0"/>
    <n v="375.10137875101378"/>
    <s v="5 SEDES EDUCATIVAS."/>
  </r>
  <r>
    <n v="2020"/>
    <n v="2020000050019"/>
    <s v="SECRETARÍA DE EDUCACIÓN"/>
    <s v="FORTALECIMIENTO A LA ESTRATEGIA DE ALIMENTACIÓN ESCOLAR PARA EL AÑO 2020, EN LOS MUNICIPIOS DEL DEPARTAMENTO DE CUNDINAMARCA"/>
    <n v="26240955000"/>
    <n v="26240955000"/>
    <n v="1"/>
    <n v="0.995"/>
    <s v="ALTO MAGDALENA"/>
    <x v="53"/>
    <s v="CERRADO"/>
    <s v="INAUGURACIÓN"/>
    <n v="223463120.43795621"/>
    <n v="0"/>
    <n v="0"/>
    <n v="0"/>
    <n v="1575.4257907542578"/>
    <s v="21 SEDES EDUCATIVAS."/>
  </r>
  <r>
    <n v="2020"/>
    <n v="2020000050019"/>
    <s v="SECRETARÍA DE EDUCACIÓN"/>
    <s v="FORTALECIMIENTO A LA ESTRATEGIA DE ALIMENTACIÓN ESCOLAR PARA EL AÑO 2020, EN LOS MUNICIPIOS DEL DEPARTAMENTO DE CUNDINAMARCA"/>
    <n v="26240955000"/>
    <n v="26240955000"/>
    <n v="1"/>
    <n v="0.995"/>
    <s v="ALMEIDAS"/>
    <x v="52"/>
    <s v="CERRADO"/>
    <s v="INAUGURACIÓN"/>
    <n v="106411009.73236009"/>
    <n v="0"/>
    <n v="0"/>
    <n v="0"/>
    <n v="750.20275750202757"/>
    <s v="10 SEDES EDUCATIVAS."/>
  </r>
  <r>
    <n v="2020"/>
    <n v="2020000050019"/>
    <s v="SECRETARÍA DE EDUCACIÓN"/>
    <s v="FORTALECIMIENTO A LA ESTRATEGIA DE ALIMENTACIÓN ESCOLAR PARA EL AÑO 2020, EN LOS MUNICIPIOS DEL DEPARTAMENTO DE CUNDINAMARCA"/>
    <n v="26240955000"/>
    <n v="26240955000"/>
    <n v="1"/>
    <n v="0.995"/>
    <s v="SUMAPAZ"/>
    <x v="100"/>
    <s v="CERRADO"/>
    <s v="INAUGURACIÓN"/>
    <n v="180898716.54501218"/>
    <n v="0"/>
    <n v="0"/>
    <n v="0"/>
    <n v="1275.344687753447"/>
    <s v="17 SEDES EDUCATIVAS."/>
  </r>
  <r>
    <n v="2020"/>
    <n v="2020000050019"/>
    <s v="SECRETARÍA DE EDUCACIÓN"/>
    <s v="FORTALECIMIENTO A LA ESTRATEGIA DE ALIMENTACIÓN ESCOLAR PARA EL AÑO 2020, EN LOS MUNICIPIOS DEL DEPARTAMENTO DE CUNDINAMARCA"/>
    <n v="26240955000"/>
    <n v="26240955000"/>
    <n v="1"/>
    <n v="0.995"/>
    <s v="SABANA CENTRO"/>
    <x v="70"/>
    <s v="CERRADO"/>
    <s v="INAUGURACIÓN"/>
    <n v="170257615.57177615"/>
    <n v="0"/>
    <n v="0"/>
    <n v="0"/>
    <n v="1200.3244120032441"/>
    <s v="16 SEDES EDUCATIVAS"/>
  </r>
  <r>
    <n v="2020"/>
    <n v="2020000050019"/>
    <s v="SECRETARÍA DE EDUCACIÓN"/>
    <s v="FORTALECIMIENTO A LA ESTRATEGIA DE ALIMENTACIÓN ESCOLAR PARA EL AÑO 2020, EN LOS MUNICIPIOS DEL DEPARTAMENTO DE CUNDINAMARCA"/>
    <n v="26240955000"/>
    <n v="26240955000"/>
    <n v="1"/>
    <n v="0.995"/>
    <s v="TEQUENDAMA"/>
    <x v="63"/>
    <s v="CERRADO"/>
    <s v="INAUGURACIÓN"/>
    <n v="138334312.65206814"/>
    <n v="0"/>
    <n v="0"/>
    <n v="0"/>
    <n v="975.26358475263589"/>
    <s v="13 SEDES EDUCATIVAS."/>
  </r>
  <r>
    <n v="2020"/>
    <n v="2020000050019"/>
    <s v="SECRETARÍA DE EDUCACIÓN"/>
    <s v="FORTALECIMIENTO A LA ESTRATEGIA DE ALIMENTACIÓN ESCOLAR PARA EL AÑO 2020, EN LOS MUNICIPIOS DEL DEPARTAMENTO DE CUNDINAMARCA"/>
    <n v="26240955000"/>
    <n v="26240955000"/>
    <n v="1"/>
    <n v="0.995"/>
    <s v="UBATÉ"/>
    <x v="62"/>
    <s v="CERRADO"/>
    <s v="INAUGURACIÓN"/>
    <n v="180898716.54501218"/>
    <n v="0"/>
    <n v="0"/>
    <n v="0"/>
    <n v="1275.344687753447"/>
    <s v="17 SEDES EDUCATIVAS."/>
  </r>
  <r>
    <n v="2020"/>
    <n v="2020000050019"/>
    <s v="SECRETARÍA DE EDUCACIÓN"/>
    <s v="FORTALECIMIENTO A LA ESTRATEGIA DE ALIMENTACIÓN ESCOLAR PARA EL AÑO 2020, EN LOS MUNICIPIOS DEL DEPARTAMENTO DE CUNDINAMARCA"/>
    <n v="26240955000"/>
    <n v="26240955000"/>
    <n v="1"/>
    <n v="0.995"/>
    <s v="SABANA CENTRO"/>
    <x v="69"/>
    <s v="CERRADO"/>
    <s v="INAUGURACIÓN"/>
    <n v="127693211.67883211"/>
    <n v="0"/>
    <n v="0"/>
    <n v="0"/>
    <n v="900.24330900243308"/>
    <s v="12 SEDES EDUCATIVAS."/>
  </r>
  <r>
    <n v="2020"/>
    <n v="2020000050019"/>
    <s v="SECRETARÍA DE EDUCACIÓN"/>
    <s v="FORTALECIMIENTO A LA ESTRATEGIA DE ALIMENTACIÓN ESCOLAR PARA EL AÑO 2020, EN LOS MUNICIPIOS DEL DEPARTAMENTO DE CUNDINAMARCA"/>
    <n v="26240955000"/>
    <n v="26240955000"/>
    <n v="1"/>
    <n v="0.995"/>
    <s v="UBATÉ"/>
    <x v="17"/>
    <s v="CERRADO"/>
    <s v="INAUGURACIÓN"/>
    <n v="127693211.67883211"/>
    <n v="0"/>
    <n v="0"/>
    <n v="0"/>
    <n v="900.24330900243308"/>
    <s v="12 SEDES EDUCATIVAS."/>
  </r>
  <r>
    <n v="2020"/>
    <n v="2020000050019"/>
    <s v="SECRETARÍA DE EDUCACIÓN"/>
    <s v="FORTALECIMIENTO A LA ESTRATEGIA DE ALIMENTACIÓN ESCOLAR PARA EL AÑO 2020, EN LOS MUNICIPIOS DEL DEPARTAMENTO DE CUNDINAMARCA"/>
    <n v="26240955000"/>
    <n v="26240955000"/>
    <n v="1"/>
    <n v="0.995"/>
    <s v="UBATÉ"/>
    <x v="16"/>
    <s v="CERRADO"/>
    <s v="INAUGURACIÓN"/>
    <n v="180898716.54501218"/>
    <n v="0"/>
    <n v="0"/>
    <n v="0"/>
    <n v="1275.344687753447"/>
    <s v="17 SEDES EDUCATIVAS."/>
  </r>
  <r>
    <n v="2020"/>
    <n v="2020000050019"/>
    <s v="SECRETARÍA DE EDUCACIÓN"/>
    <s v="FORTALECIMIENTO A LA ESTRATEGIA DE ALIMENTACIÓN ESCOLAR PARA EL AÑO 2020, EN LOS MUNICIPIOS DEL DEPARTAMENTO DE CUNDINAMARCA"/>
    <n v="26240955000"/>
    <n v="26240955000"/>
    <n v="1"/>
    <n v="0.995"/>
    <s v="GUALIVÁ"/>
    <x v="51"/>
    <s v="CERRADO"/>
    <s v="INAUGURACIÓN"/>
    <n v="202180918.49148419"/>
    <n v="0"/>
    <n v="0"/>
    <n v="0"/>
    <n v="1425.3852392538524"/>
    <s v="19 SEDES EDUCATIVAS."/>
  </r>
  <r>
    <n v="2020"/>
    <n v="2020000050019"/>
    <s v="SECRETARÍA DE EDUCACIÓN"/>
    <s v="FORTALECIMIENTO A LA ESTRATEGIA DE ALIMENTACIÓN ESCOLAR PARA EL AÑO 2020, EN LOS MUNICIPIOS DEL DEPARTAMENTO DE CUNDINAMARCA"/>
    <n v="26240955000"/>
    <n v="26240955000"/>
    <n v="1"/>
    <n v="0.995"/>
    <s v="ALMEIDAS"/>
    <x v="50"/>
    <s v="CERRADO"/>
    <s v="INAUGURACIÓN"/>
    <n v="223463120.43795621"/>
    <n v="0"/>
    <n v="0"/>
    <n v="0"/>
    <n v="1575.4257907542578"/>
    <s v="21 SEDES EDUCATIVAS."/>
  </r>
  <r>
    <n v="2020"/>
    <n v="2020000050019"/>
    <s v="SECRETARÍA DE EDUCACIÓN"/>
    <s v="FORTALECIMIENTO A LA ESTRATEGIA DE ALIMENTACIÓN ESCOLAR PARA EL AÑO 2020, EN LOS MUNICIPIOS DEL DEPARTAMENTO DE CUNDINAMARCA"/>
    <n v="26240955000"/>
    <n v="26240955000"/>
    <n v="1"/>
    <n v="0.995"/>
    <s v="SABANA OCCIDENTE"/>
    <x v="49"/>
    <s v="CERRADO"/>
    <s v="INAUGURACIÓN"/>
    <n v="202180918.49148419"/>
    <n v="0"/>
    <n v="0"/>
    <n v="0"/>
    <n v="1425.3852392538524"/>
    <s v="19 SEDES EDUCATIVAS"/>
  </r>
  <r>
    <n v="2020"/>
    <n v="2020000050019"/>
    <s v="SECRETARÍA DE EDUCACIÓN"/>
    <s v="FORTALECIMIENTO A LA ESTRATEGIA DE ALIMENTACIÓN ESCOLAR PARA EL AÑO 2020, EN LOS MUNICIPIOS DEL DEPARTAMENTO DE CUNDINAMARCA"/>
    <n v="26240955000"/>
    <n v="26240955000"/>
    <n v="1"/>
    <n v="0.995"/>
    <s v="SABANA CENTRO"/>
    <x v="114"/>
    <s v="CERRADO"/>
    <s v="INAUGURACIÓN"/>
    <n v="106411009.73236009"/>
    <n v="0"/>
    <n v="0"/>
    <n v="0"/>
    <n v="750.20275750202757"/>
    <s v="10 SEDES EDUCATIVAS."/>
  </r>
  <r>
    <n v="2020"/>
    <n v="2020000050019"/>
    <s v="SECRETARÍA DE EDUCACIÓN"/>
    <s v="FORTALECIMIENTO A LA ESTRATEGIA DE ALIMENTACIÓN ESCOLAR PARA EL AÑO 2020, EN LOS MUNICIPIOS DEL DEPARTAMENTO DE CUNDINAMARCA"/>
    <n v="26240955000"/>
    <n v="26240955000"/>
    <n v="1"/>
    <n v="0.995"/>
    <s v="UBATÉ"/>
    <x v="48"/>
    <s v="CERRADO"/>
    <s v="INAUGURACIÓN"/>
    <n v="170257615.57177615"/>
    <n v="0"/>
    <n v="0"/>
    <n v="0"/>
    <n v="1200.3244120032441"/>
    <s v="16 SEDES EDUCATIVAS."/>
  </r>
  <r>
    <n v="2020"/>
    <n v="2020000050019"/>
    <s v="SECRETARÍA DE EDUCACIÓN"/>
    <s v="FORTALECIMIENTO A LA ESTRATEGIA DE ALIMENTACIÓN ESCOLAR PARA EL AÑO 2020, EN LOS MUNICIPIOS DEL DEPARTAMENTO DE CUNDINAMARCA"/>
    <n v="26240955000"/>
    <n v="26240955000"/>
    <n v="1"/>
    <n v="0.995"/>
    <s v="SUMAPAZ"/>
    <x v="47"/>
    <s v="CERRADO"/>
    <s v="INAUGURACIÓN"/>
    <n v="478849543.79562044"/>
    <n v="0"/>
    <n v="0"/>
    <n v="0"/>
    <n v="3375.912408759124"/>
    <s v="45 SEDES EDUCATIVAS."/>
  </r>
  <r>
    <n v="2020"/>
    <n v="2020000050019"/>
    <s v="SECRETARÍA DE EDUCACIÓN"/>
    <s v="FORTALECIMIENTO A LA ESTRATEGIA DE ALIMENTACIÓN ESCOLAR PARA EL AÑO 2020, EN LOS MUNICIPIOS DEL DEPARTAMENTO DE CUNDINAMARCA"/>
    <n v="26240955000"/>
    <n v="26240955000"/>
    <n v="1"/>
    <n v="0.995"/>
    <s v="SOACHA"/>
    <x v="46"/>
    <s v="CERRADO"/>
    <s v="INAUGURACIÓN"/>
    <n v="234104221.41119221"/>
    <n v="0"/>
    <n v="0"/>
    <n v="0"/>
    <n v="1650.4460665044605"/>
    <s v="22 SEDES EDUCATIVAS."/>
  </r>
  <r>
    <n v="2020"/>
    <n v="2020000050019"/>
    <s v="SECRETARÍA DE EDUCACIÓN"/>
    <s v="FORTALECIMIENTO A LA ESTRATEGIA DE ALIMENTACIÓN ESCOLAR PARA EL AÑO 2020, EN LOS MUNICIPIOS DEL DEPARTAMENTO DE CUNDINAMARCA"/>
    <n v="26240955000"/>
    <n v="26240955000"/>
    <n v="1"/>
    <n v="0.995"/>
    <s v="ALMEIDAS"/>
    <x v="45"/>
    <s v="CERRADO"/>
    <s v="INAUGURACIÓN"/>
    <n v="148975413.62530413"/>
    <n v="0"/>
    <n v="0"/>
    <n v="0"/>
    <n v="1050.2838605028387"/>
    <s v="14 SEDES EDUCATIVAS."/>
  </r>
  <r>
    <n v="2020"/>
    <n v="2020000050019"/>
    <s v="SECRETARÍA DE EDUCACIÓN"/>
    <s v="FORTALECIMIENTO A LA ESTRATEGIA DE ALIMENTACIÓN ESCOLAR PARA EL AÑO 2020, EN LOS MUNICIPIOS DEL DEPARTAMENTO DE CUNDINAMARCA"/>
    <n v="26240955000"/>
    <n v="26240955000"/>
    <n v="1"/>
    <n v="0.995"/>
    <s v="GUALIVÁ"/>
    <x v="61"/>
    <s v="CERRADO"/>
    <s v="INAUGURACIÓN"/>
    <n v="255386423.35766423"/>
    <n v="0"/>
    <n v="0"/>
    <n v="0"/>
    <n v="1800.4866180048662"/>
    <s v="24 SEDES EDUCATIVAS."/>
  </r>
  <r>
    <n v="2020"/>
    <n v="2020000050019"/>
    <s v="SECRETARÍA DE EDUCACIÓN"/>
    <s v="FORTALECIMIENTO A LA ESTRATEGIA DE ALIMENTACIÓN ESCOLAR PARA EL AÑO 2020, EN LOS MUNICIPIOS DEL DEPARTAMENTO DE CUNDINAMARCA"/>
    <n v="26240955000"/>
    <n v="26240955000"/>
    <n v="1"/>
    <n v="0.995"/>
    <s v="MAGDALENA CENTRO"/>
    <x v="87"/>
    <s v="CERRADO"/>
    <s v="INAUGURACIÓN"/>
    <n v="361797433.09002435"/>
    <n v="0"/>
    <n v="0"/>
    <n v="0"/>
    <n v="2550.6893755068941"/>
    <s v="34 SEDES EDUCATIVAS."/>
  </r>
  <r>
    <n v="2020"/>
    <n v="2020000050019"/>
    <s v="SECRETARÍA DE EDUCACIÓN"/>
    <s v="FORTALECIMIENTO A LA ESTRATEGIA DE ALIMENTACIÓN ESCOLAR PARA EL AÑO 2020, EN LOS MUNICIPIOS DEL DEPARTAMENTO DE CUNDINAMARCA"/>
    <n v="26240955000"/>
    <n v="26240955000"/>
    <n v="1"/>
    <n v="0.995"/>
    <s v="GUALIVÁ"/>
    <x v="44"/>
    <s v="CERRADO"/>
    <s v="INAUGURACIÓN"/>
    <n v="159616514.59854016"/>
    <n v="0"/>
    <n v="0"/>
    <n v="0"/>
    <n v="1125.3041362530414"/>
    <s v="15 SEDES EDUCATIVAS."/>
  </r>
  <r>
    <n v="2020"/>
    <n v="2020000050019"/>
    <s v="SECRETARÍA DE EDUCACIÓN"/>
    <s v="FORTALECIMIENTO A LA ESTRATEGIA DE ALIMENTACIÓN ESCOLAR PARA EL AÑO 2020, EN LOS MUNICIPIOS DEL DEPARTAMENTO DE CUNDINAMARCA"/>
    <n v="26240955000"/>
    <n v="26240955000"/>
    <n v="1"/>
    <n v="0.995"/>
    <s v="RIONEGRO "/>
    <x v="5"/>
    <s v="CERRADO"/>
    <s v="INAUGURACIÓN"/>
    <n v="297950827.25060827"/>
    <n v="0"/>
    <n v="0"/>
    <n v="0"/>
    <n v="2100.5677210056774"/>
    <s v="28 SEDES EDUCATIVAS."/>
  </r>
  <r>
    <n v="2020"/>
    <n v="2020000050019"/>
    <s v="SECRETARÍA DE EDUCACIÓN"/>
    <s v="FORTALECIMIENTO A LA ESTRATEGIA DE ALIMENTACIÓN ESCOLAR PARA EL AÑO 2020, EN LOS MUNICIPIOS DEL DEPARTAMENTO DE CUNDINAMARCA"/>
    <n v="26240955000"/>
    <n v="26240955000"/>
    <n v="1"/>
    <n v="0.995"/>
    <s v="SUMAPAZ"/>
    <x v="99"/>
    <s v="CERRADO"/>
    <s v="INAUGURACIÓN"/>
    <n v="287309726.27737224"/>
    <n v="0"/>
    <n v="0"/>
    <n v="0"/>
    <n v="2025.5474452554745"/>
    <s v="27 SEDES EDUCATIVAS."/>
  </r>
  <r>
    <n v="2020"/>
    <n v="2020000050019"/>
    <s v="SECRETARÍA DE EDUCACIÓN"/>
    <s v="FORTALECIMIENTO A LA ESTRATEGIA DE ALIMENTACIÓN ESCOLAR PARA EL AÑO 2020, EN LOS MUNICIPIOS DEL DEPARTAMENTO DE CUNDINAMARCA"/>
    <n v="26240955000"/>
    <n v="26240955000"/>
    <n v="1"/>
    <n v="0.995"/>
    <s v="TEQUENDAMA"/>
    <x v="43"/>
    <s v="CERRADO"/>
    <s v="INAUGURACIÓN"/>
    <n v="223463120.43795621"/>
    <n v="0"/>
    <n v="0"/>
    <n v="0"/>
    <n v="1575.4257907542578"/>
    <s v="21 SEDES EDUCATIVAS"/>
  </r>
  <r>
    <n v="2020"/>
    <n v="2020000050019"/>
    <s v="SECRETARÍA DE EDUCACIÓN"/>
    <s v="FORTALECIMIENTO A LA ESTRATEGIA DE ALIMENTACIÓN ESCOLAR PARA EL AÑO 2020, EN LOS MUNICIPIOS DEL DEPARTAMENTO DE CUNDINAMARCA"/>
    <n v="26240955000"/>
    <n v="26240955000"/>
    <n v="1"/>
    <n v="0.995"/>
    <s v="ALTO MAGDALENA"/>
    <x v="68"/>
    <s v="CERRADO"/>
    <s v="INAUGURACIÓN"/>
    <n v="148975413.62530413"/>
    <n v="0"/>
    <n v="0"/>
    <n v="0"/>
    <n v="1050.2838605028387"/>
    <s v="14 SEDES EDUCATIVAS."/>
  </r>
  <r>
    <n v="2020"/>
    <n v="2020000050019"/>
    <s v="SECRETARÍA DE EDUCACIÓN"/>
    <s v="FORTALECIMIENTO A LA ESTRATEGIA DE ALIMENTACIÓN ESCOLAR PARA EL AÑO 2020, EN LOS MUNICIPIOS DEL DEPARTAMENTO DE CUNDINAMARCA"/>
    <n v="26240955000"/>
    <n v="26240955000"/>
    <n v="1"/>
    <n v="0.995"/>
    <s v="TEQUENDAMA"/>
    <x v="42"/>
    <s v="CERRADO"/>
    <s v="INAUGURACIÓN"/>
    <n v="287309726.27737224"/>
    <n v="0"/>
    <n v="0"/>
    <n v="0"/>
    <n v="2025.5474452554745"/>
    <s v="27 SEDES EDUCATIVAS."/>
  </r>
  <r>
    <n v="2020"/>
    <n v="2020000050019"/>
    <s v="SECRETARÍA DE EDUCACIÓN"/>
    <s v="FORTALECIMIENTO A LA ESTRATEGIA DE ALIMENTACIÓN ESCOLAR PARA EL AÑO 2020, EN LOS MUNICIPIOS DEL DEPARTAMENTO DE CUNDINAMARCA"/>
    <n v="26240955000"/>
    <n v="26240955000"/>
    <n v="1"/>
    <n v="0.995"/>
    <s v="ORIENTE"/>
    <x v="112"/>
    <s v="CERRADO"/>
    <s v="INAUGURACIÓN"/>
    <n v="266027524.33090025"/>
    <n v="0"/>
    <n v="0"/>
    <n v="0"/>
    <n v="1875.5068937550691"/>
    <s v="25 SEDES EDUCATIVAS."/>
  </r>
  <r>
    <n v="2020"/>
    <n v="2020000050019"/>
    <s v="SECRETARÍA DE EDUCACIÓN"/>
    <s v="FORTALECIMIENTO A LA ESTRATEGIA DE ALIMENTACIÓN ESCOLAR PARA EL AÑO 2020, EN LOS MUNICIPIOS DEL DEPARTAMENTO DE CUNDINAMARCA"/>
    <n v="26240955000"/>
    <n v="26240955000"/>
    <n v="1"/>
    <n v="0.995"/>
    <s v="GUALIVÁ"/>
    <x v="20"/>
    <s v="CERRADO"/>
    <s v="INAUGURACIÓN"/>
    <n v="127693211.67883211"/>
    <n v="0"/>
    <n v="0"/>
    <n v="0"/>
    <n v="900.24330900243308"/>
    <s v="12 SEDES EDUCATIVAS."/>
  </r>
  <r>
    <n v="2020"/>
    <n v="2020000050019"/>
    <s v="SECRETARÍA DE EDUCACIÓN"/>
    <s v="FORTALECIMIENTO A LA ESTRATEGIA DE ALIMENTACIÓN ESCOLAR PARA EL AÑO 2020, EN LOS MUNICIPIOS DEL DEPARTAMENTO DE CUNDINAMARCA"/>
    <n v="26240955000"/>
    <n v="26240955000"/>
    <n v="1"/>
    <n v="0.995"/>
    <s v="MAGDALENA CENTRO"/>
    <x v="98"/>
    <s v="CERRADO"/>
    <s v="INAUGURACIÓN"/>
    <n v="191539817.51824817"/>
    <n v="0"/>
    <n v="0"/>
    <n v="0"/>
    <n v="1350.3649635036497"/>
    <s v="18 SEDES EDUCATIVAS."/>
  </r>
  <r>
    <n v="2020"/>
    <n v="2020000050019"/>
    <s v="SECRETARÍA DE EDUCACIÓN"/>
    <s v="FORTALECIMIENTO A LA ESTRATEGIA DE ALIMENTACIÓN ESCOLAR PARA EL AÑO 2020, EN LOS MUNICIPIOS DEL DEPARTAMENTO DE CUNDINAMARCA"/>
    <n v="26240955000"/>
    <n v="26240955000"/>
    <n v="1"/>
    <n v="0.995"/>
    <s v="BAJO MAGDALENA"/>
    <x v="41"/>
    <s v="CERRADO"/>
    <s v="INAUGURACIÓN"/>
    <n v="266027524.33090025"/>
    <n v="0"/>
    <n v="0"/>
    <n v="0"/>
    <n v="1875.5068937550691"/>
    <s v="25 SEDES EDUCATIVAS."/>
  </r>
  <r>
    <n v="2020"/>
    <n v="2020000050019"/>
    <s v="SECRETARÍA DE EDUCACIÓN"/>
    <s v="FORTALECIMIENTO A LA ESTRATEGIA DE ALIMENTACIÓN ESCOLAR PARA EL AÑO 2020, EN LOS MUNICIPIOS DEL DEPARTAMENTO DE CUNDINAMARCA"/>
    <n v="26240955000"/>
    <n v="26240955000"/>
    <n v="1"/>
    <n v="0.995"/>
    <s v="SUMAPAZ"/>
    <x v="86"/>
    <s v="CERRADO"/>
    <s v="INAUGURACIÓN"/>
    <n v="329874130.17031628"/>
    <n v="0"/>
    <n v="0"/>
    <n v="0"/>
    <n v="2325.6285482562853"/>
    <s v="31 SEDES EDUCATIVAS."/>
  </r>
  <r>
    <n v="2020"/>
    <n v="2020000050019"/>
    <s v="SECRETARÍA DE EDUCACIÓN"/>
    <s v="FORTALECIMIENTO A LA ESTRATEGIA DE ALIMENTACIÓN ESCOLAR PARA EL AÑO 2020, EN LOS MUNICIPIOS DEL DEPARTAMENTO DE CUNDINAMARCA"/>
    <n v="26240955000"/>
    <n v="26240955000"/>
    <n v="1"/>
    <n v="0.995"/>
    <s v="MEDINA"/>
    <x v="40"/>
    <s v="CERRADO"/>
    <s v="INAUGURACIÓN"/>
    <n v="308591928.22384429"/>
    <n v="0"/>
    <n v="0"/>
    <n v="0"/>
    <n v="2175.5879967558799"/>
    <s v="29 SEDES EDUCATIVAS."/>
  </r>
  <r>
    <n v="2020"/>
    <n v="2020000050019"/>
    <s v="SECRETARÍA DE EDUCACIÓN"/>
    <s v="FORTALECIMIENTO A LA ESTRATEGIA DE ALIMENTACIÓN ESCOLAR PARA EL AÑO 2020, EN LOS MUNICIPIOS DEL DEPARTAMENTO DE CUNDINAMARCA"/>
    <n v="26240955000"/>
    <n v="26240955000"/>
    <n v="1"/>
    <n v="0.995"/>
    <s v="SUMAPAZ"/>
    <x v="97"/>
    <s v="CERRADO"/>
    <s v="INAUGURACIÓN"/>
    <n v="138334312.65206814"/>
    <n v="0"/>
    <n v="0"/>
    <n v="0"/>
    <n v="975.26358475263589"/>
    <s v="13 SEDES EDUCATIVAS."/>
  </r>
  <r>
    <n v="2020"/>
    <n v="2020000050019"/>
    <s v="SECRETARÍA DE EDUCACIÓN"/>
    <s v="FORTALECIMIENTO A LA ESTRATEGIA DE ALIMENTACIÓN ESCOLAR PARA EL AÑO 2020, EN LOS MUNICIPIOS DEL DEPARTAMENTO DE CUNDINAMARCA"/>
    <n v="26240955000"/>
    <n v="26240955000"/>
    <n v="1"/>
    <n v="0.995"/>
    <s v="RIONEGRO"/>
    <x v="4"/>
    <s v="CERRADO"/>
    <s v="INAUGURACIÓN"/>
    <n v="415002937.95620435"/>
    <n v="0"/>
    <n v="0"/>
    <n v="0"/>
    <n v="2925.7907542579078"/>
    <s v="39 SEDES EDUCATIVAS."/>
  </r>
  <r>
    <n v="2020"/>
    <n v="2020000050019"/>
    <s v="SECRETARÍA DE EDUCACIÓN"/>
    <s v="FORTALECIMIENTO A LA ESTRATEGIA DE ALIMENTACIÓN ESCOLAR PARA EL AÑO 2020, EN LOS MUNICIPIOS DEL DEPARTAMENTO DE CUNDINAMARCA"/>
    <n v="26240955000"/>
    <n v="26240955000"/>
    <n v="1"/>
    <n v="0.995"/>
    <s v="RIONEGRO"/>
    <x v="3"/>
    <s v="CERRADO"/>
    <s v="INAUGURACIÓN"/>
    <n v="723594866.1800487"/>
    <n v="0"/>
    <n v="0"/>
    <n v="0"/>
    <n v="5101.3787510137881"/>
    <s v="68 SEDES EDUCATIVAS."/>
  </r>
  <r>
    <n v="2020"/>
    <n v="2020000050019"/>
    <s v="SECRETARÍA DE EDUCACIÓN"/>
    <s v="FORTALECIMIENTO A LA ESTRATEGIA DE ALIMENTACIÓN ESCOLAR PARA EL AÑO 2020, EN LOS MUNICIPIOS DEL DEPARTAMENTO DE CUNDINAMARCA"/>
    <n v="26240955000"/>
    <n v="26240955000"/>
    <n v="1"/>
    <n v="0.995"/>
    <s v="GUALIVÁ"/>
    <x v="96"/>
    <s v="CERRADO"/>
    <s v="INAUGURACIÓN"/>
    <n v="212822019.46472019"/>
    <n v="0"/>
    <n v="0"/>
    <n v="0"/>
    <n v="1500.4055150040551"/>
    <s v="20 SEDES EDUCATIVAS."/>
  </r>
  <r>
    <n v="2020"/>
    <n v="2020000050019"/>
    <s v="SECRETARÍA DE EDUCACIÓN"/>
    <s v="FORTALECIMIENTO A LA ESTRATEGIA DE ALIMENTACIÓN ESCOLAR PARA EL AÑO 2020, EN LOS MUNICIPIOS DEL DEPARTAMENTO DE CUNDINAMARCA"/>
    <n v="26240955000"/>
    <n v="26240955000"/>
    <n v="1"/>
    <n v="0.995"/>
    <s v="GUALIVÁ"/>
    <x v="39"/>
    <s v="CERRADO"/>
    <s v="INAUGURACIÓN"/>
    <n v="127693211.67883211"/>
    <n v="0"/>
    <n v="0"/>
    <n v="0"/>
    <n v="900.24330900243308"/>
    <s v="12 SEDES EDUCATIVAS."/>
  </r>
  <r>
    <n v="2020"/>
    <n v="2020000050019"/>
    <s v="SECRETARÍA DE EDUCACIÓN"/>
    <s v="FORTALECIMIENTO A LA ESTRATEGIA DE ALIMENTACIÓN ESCOLAR PARA EL AÑO 2020, EN LOS MUNICIPIOS DEL DEPARTAMENTO DE CUNDINAMARCA"/>
    <n v="26240955000"/>
    <n v="26240955000"/>
    <n v="1"/>
    <n v="0.995"/>
    <s v="ALTO MAGDALENA"/>
    <x v="95"/>
    <s v="CERRADO"/>
    <s v="INAUGURACIÓN"/>
    <n v="180898716.54501218"/>
    <n v="0"/>
    <n v="0"/>
    <n v="0"/>
    <n v="1275.344687753447"/>
    <s v="17 SEDES EDUCATIVAS."/>
  </r>
  <r>
    <n v="2020"/>
    <n v="2020000050019"/>
    <s v="SECRETARÍA DE EDUCACIÓN"/>
    <s v="FORTALECIMIENTO A LA ESTRATEGIA DE ALIMENTACIÓN ESCOLAR PARA EL AÑO 2020, EN LOS MUNICIPIOS DEL DEPARTAMENTO DE CUNDINAMARCA"/>
    <n v="26240955000"/>
    <n v="26240955000"/>
    <n v="1"/>
    <n v="0.995"/>
    <s v="SABANA CENTRO"/>
    <x v="67"/>
    <s v="CERRADO"/>
    <s v="INAUGURACIÓN"/>
    <n v="159616514.59854016"/>
    <n v="0"/>
    <n v="0"/>
    <n v="0"/>
    <n v="1125.3041362530414"/>
    <s v="15 SEDES EDUCATIVAS."/>
  </r>
  <r>
    <n v="2020"/>
    <n v="2020000050019"/>
    <s v="SECRETARÍA DE EDUCACIÓN"/>
    <s v="FORTALECIMIENTO A LA ESTRATEGIA DE ALIMENTACIÓN ESCOLAR PARA EL AÑO 2020, EN LOS MUNICIPIOS DEL DEPARTAMENTO DE CUNDINAMARCA"/>
    <n v="26240955000"/>
    <n v="26240955000"/>
    <n v="1"/>
    <n v="0.995"/>
    <s v="ALTO MAGDALENA"/>
    <x v="38"/>
    <s v="CERRADO"/>
    <s v="INAUGURACIÓN"/>
    <n v="31923302.919708028"/>
    <n v="0"/>
    <n v="0"/>
    <n v="0"/>
    <n v="225.06082725060827"/>
    <s v="3 SEDES EDUCATIVAS."/>
  </r>
  <r>
    <n v="2020"/>
    <n v="2020000050019"/>
    <s v="SECRETARÍA DE EDUCACIÓN"/>
    <s v="FORTALECIMIENTO A LA ESTRATEGIA DE ALIMENTACIÓN ESCOLAR PARA EL AÑO 2020, EN LOS MUNICIPIOS DEL DEPARTAMENTO DE CUNDINAMARCA"/>
    <n v="26240955000"/>
    <n v="26240955000"/>
    <n v="1"/>
    <n v="0.995"/>
    <s v="MEDINA"/>
    <x v="37"/>
    <s v="CERRADO"/>
    <s v="INAUGURACIÓN"/>
    <n v="468208442.82238442"/>
    <n v="0"/>
    <n v="0"/>
    <n v="0"/>
    <n v="3300.8921330089211"/>
    <s v="44 SEDES EDUCATIVAS."/>
  </r>
  <r>
    <n v="2020"/>
    <n v="2020000050019"/>
    <s v="SECRETARÍA DE EDUCACIÓN"/>
    <s v="FORTALECIMIENTO A LA ESTRATEGIA DE ALIMENTACIÓN ESCOLAR PARA EL AÑO 2020, EN LOS MUNICIPIOS DEL DEPARTAMENTO DE CUNDINAMARCA"/>
    <n v="26240955000"/>
    <n v="26240955000"/>
    <n v="1"/>
    <n v="0.995"/>
    <s v="ALMEIDAS"/>
    <x v="103"/>
    <s v="CERRADO"/>
    <s v="INAUGURACIÓN"/>
    <n v="159616514.59854016"/>
    <n v="0"/>
    <n v="0"/>
    <n v="0"/>
    <n v="1125.3041362530414"/>
    <s v="15 SEDES EDUCATIVAS."/>
  </r>
  <r>
    <n v="2020"/>
    <n v="2020000050019"/>
    <s v="SECRETARÍA DE EDUCACIÓN"/>
    <s v="FORTALECIMIENTO A LA ESTRATEGIA DE ALIMENTACIÓN ESCOLAR PARA EL AÑO 2020, EN LOS MUNICIPIOS DEL DEPARTAMENTO DE CUNDINAMARCA"/>
    <n v="26240955000"/>
    <n v="26240955000"/>
    <n v="1"/>
    <n v="0.995"/>
    <s v="SABANA OCCIDENTE"/>
    <x v="102"/>
    <s v="CERRADO"/>
    <s v="INAUGURACIÓN"/>
    <n v="212822019.46472019"/>
    <n v="0"/>
    <n v="0"/>
    <n v="0"/>
    <n v="1500.4055150040551"/>
    <s v="20 SEDES EDUCATIVAS."/>
  </r>
  <r>
    <n v="2020"/>
    <n v="2020000050019"/>
    <s v="SECRETARÍA DE EDUCACIÓN"/>
    <s v="FORTALECIMIENTO A LA ESTRATEGIA DE ALIMENTACIÓN ESCOLAR PARA EL AÑO 2020, EN LOS MUNICIPIOS DEL DEPARTAMENTO DE CUNDINAMARCA"/>
    <n v="26240955000"/>
    <n v="26240955000"/>
    <n v="1"/>
    <n v="0.995"/>
    <s v="ALMEIDAS"/>
    <x v="60"/>
    <s v="CERRADO"/>
    <s v="INAUGURACIÓN"/>
    <n v="266027524.33090025"/>
    <n v="0"/>
    <n v="0"/>
    <n v="0"/>
    <n v="1875.5068937550691"/>
    <s v="25 SEDES EDUCATIVAS."/>
  </r>
  <r>
    <n v="2020"/>
    <n v="2020000050019"/>
    <s v="SECRETARÍA DE EDUCACIÓN"/>
    <s v="FORTALECIMIENTO A LA ESTRATEGIA DE ALIMENTACIÓN ESCOLAR PARA EL AÑO 2020, EN LOS MUNICIPIOS DEL DEPARTAMENTO DE CUNDINAMARCA"/>
    <n v="26240955000"/>
    <n v="26240955000"/>
    <n v="1"/>
    <n v="0.995"/>
    <s v="UBATÉ"/>
    <x v="15"/>
    <s v="CERRADO"/>
    <s v="INAUGURACIÓN"/>
    <n v="255386423.35766423"/>
    <n v="0"/>
    <n v="0"/>
    <n v="0"/>
    <n v="1800.4866180048662"/>
    <s v="24 SEDES EDUCATIVAS."/>
  </r>
  <r>
    <n v="2020"/>
    <n v="2020000050019"/>
    <s v="SECRETARÍA DE EDUCACIÓN"/>
    <s v="FORTALECIMIENTO A LA ESTRATEGIA DE ALIMENTACIÓN ESCOLAR PARA EL AÑO 2020, EN LOS MUNICIPIOS DEL DEPARTAMENTO DE CUNDINAMARCA"/>
    <n v="26240955000"/>
    <n v="26240955000"/>
    <n v="1"/>
    <n v="0.995"/>
    <s v="GUALIVÁ"/>
    <x v="36"/>
    <s v="CERRADO"/>
    <s v="INAUGURACIÓN"/>
    <n v="329874130.17031628"/>
    <n v="0"/>
    <n v="0"/>
    <n v="0"/>
    <n v="2325.6285482562853"/>
    <s v="31 SEDES EDUCATIVAS."/>
  </r>
  <r>
    <n v="2020"/>
    <n v="2020000050019"/>
    <s v="SECRETARÍA DE EDUCACIÓN"/>
    <s v="FORTALECIMIENTO A LA ESTRATEGIA DE ALIMENTACIÓN ESCOLAR PARA EL AÑO 2020, EN LOS MUNICIPIOS DEL DEPARTAMENTO DE CUNDINAMARCA"/>
    <n v="26240955000"/>
    <n v="26240955000"/>
    <n v="1"/>
    <n v="0.995"/>
    <s v="GUALIVÁ"/>
    <x v="105"/>
    <s v="CERRADO"/>
    <s v="INAUGURACIÓN"/>
    <n v="255386423.35766423"/>
    <n v="0"/>
    <n v="0"/>
    <n v="0"/>
    <n v="1800.4866180048662"/>
    <s v="24 SEDES EDUCATIVAS."/>
  </r>
  <r>
    <n v="2020"/>
    <n v="2020000050019"/>
    <s v="SECRETARÍA DE EDUCACIÓN"/>
    <s v="FORTALECIMIENTO A LA ESTRATEGIA DE ALIMENTACIÓN ESCOLAR PARA EL AÑO 2020, EN LOS MUNICIPIOS DEL DEPARTAMENTO DE CUNDINAMARCA"/>
    <n v="26240955000"/>
    <n v="26240955000"/>
    <n v="1"/>
    <n v="0.995"/>
    <s v="RIONEGRO"/>
    <x v="2"/>
    <s v="CERRADO"/>
    <s v="INAUGURACIÓN"/>
    <n v="425644038.92944038"/>
    <n v="0"/>
    <n v="0"/>
    <n v="0"/>
    <n v="3000.8110300081103"/>
    <s v="40 SEDES EDUCATIVAS."/>
  </r>
  <r>
    <n v="2020"/>
    <n v="2020000050019"/>
    <s v="SECRETARÍA DE EDUCACIÓN"/>
    <s v="FORTALECIMIENTO A LA ESTRATEGIA DE ALIMENTACIÓN ESCOLAR PARA EL AÑO 2020, EN LOS MUNICIPIOS DEL DEPARTAMENTO DE CUNDINAMARCA"/>
    <n v="26240955000"/>
    <n v="26240955000"/>
    <n v="1"/>
    <n v="0.995"/>
    <s v="TEQUENDAMA"/>
    <x v="35"/>
    <s v="CERRADO"/>
    <s v="INAUGURACIÓN"/>
    <n v="287309726.27737224"/>
    <n v="0"/>
    <n v="0"/>
    <n v="0"/>
    <n v="2025.5474452554745"/>
    <s v="27 SEDES EDUCATIVAS."/>
  </r>
  <r>
    <n v="2020"/>
    <n v="2020000050019"/>
    <s v="SECRETARÍA DE EDUCACIÓN"/>
    <s v="FORTALECIMIENTO A LA ESTRATEGIA DE ALIMENTACIÓN ESCOLAR PARA EL AÑO 2020, EN LOS MUNICIPIOS DEL DEPARTAMENTO DE CUNDINAMARCA"/>
    <n v="26240955000"/>
    <n v="26240955000"/>
    <n v="1"/>
    <n v="0.995"/>
    <s v="GUAVIO"/>
    <x v="34"/>
    <s v="CERRADO"/>
    <s v="INAUGURACIÓN"/>
    <n v="329874130.17031628"/>
    <n v="0"/>
    <n v="0"/>
    <n v="0"/>
    <n v="2325.6285482562853"/>
    <s v="_x000a_31 SEDES EDUCATIVAS"/>
  </r>
  <r>
    <n v="2020"/>
    <n v="2020000050019"/>
    <s v="SECRETARÍA DE EDUCACIÓN"/>
    <s v="FORTALECIMIENTO A LA ESTRATEGIA DE ALIMENTACIÓN ESCOLAR PARA EL AÑO 2020, EN LOS MUNICIPIOS DEL DEPARTAMENTO DE CUNDINAMARCA"/>
    <n v="26240955000"/>
    <n v="26240955000"/>
    <n v="1"/>
    <n v="0.995"/>
    <s v="GUAVIO"/>
    <x v="104"/>
    <s v="CERRADO"/>
    <s v="INAUGURACIÓN"/>
    <n v="255386423.35766423"/>
    <n v="0"/>
    <n v="0"/>
    <n v="0"/>
    <n v="1800.4866180048662"/>
    <s v="24 SEDES EDUCATIVAS."/>
  </r>
  <r>
    <n v="2020"/>
    <n v="2020000050019"/>
    <s v="SECRETARÍA DE EDUCACIÓN"/>
    <s v="FORTALECIMIENTO A LA ESTRATEGIA DE ALIMENTACIÓN ESCOLAR PARA EL AÑO 2020, EN LOS MUNICIPIOS DEL DEPARTAMENTO DE CUNDINAMARCA"/>
    <n v="26240955000"/>
    <n v="26240955000"/>
    <n v="1"/>
    <n v="0.995"/>
    <s v="ALTO MAGDALENA"/>
    <x v="19"/>
    <s v="CERRADO"/>
    <s v="INAUGURACIÓN"/>
    <n v="106411009.73236009"/>
    <n v="0"/>
    <n v="0"/>
    <n v="0"/>
    <n v="750.20275750202757"/>
    <s v="10 SEDES EDUCATIVAS."/>
  </r>
  <r>
    <n v="2020"/>
    <n v="2020000050019"/>
    <s v="SECRETARÍA DE EDUCACIÓN"/>
    <s v="FORTALECIMIENTO A LA ESTRATEGIA DE ALIMENTACIÓN ESCOLAR PARA EL AÑO 2020, EN LOS MUNICIPIOS DEL DEPARTAMENTO DE CUNDINAMARCA"/>
    <n v="26240955000"/>
    <n v="26240955000"/>
    <n v="1"/>
    <n v="0.995"/>
    <s v="ORIENTE"/>
    <x v="33"/>
    <s v="CERRADO"/>
    <s v="INAUGURACIÓN"/>
    <n v="212822019.46472019"/>
    <n v="0"/>
    <n v="0"/>
    <n v="0"/>
    <n v="1500.4055150040551"/>
    <s v="20 SEDES EDUCATIVAS"/>
  </r>
  <r>
    <n v="2020"/>
    <n v="2020000050019"/>
    <s v="SECRETARÍA DE EDUCACIÓN"/>
    <s v="FORTALECIMIENTO A LA ESTRATEGIA DE ALIMENTACIÓN ESCOLAR PARA EL AÑO 2020, EN LOS MUNICIPIOS DEL DEPARTAMENTO DE CUNDINAMARCA"/>
    <n v="26240955000"/>
    <n v="26240955000"/>
    <n v="1"/>
    <n v="0.995"/>
    <s v="ORIENTE"/>
    <x v="110"/>
    <s v="CERRADO"/>
    <s v="INAUGURACIÓN"/>
    <n v="223463120.43795621"/>
    <n v="0"/>
    <n v="0"/>
    <n v="0"/>
    <n v="1575.4257907542578"/>
    <s v="21 SEDES EDUCATIVAS."/>
  </r>
  <r>
    <n v="2020"/>
    <n v="2020000050019"/>
    <s v="SECRETARÍA DE EDUCACIÓN"/>
    <s v="FORTALECIMIENTO A LA ESTRATEGIA DE ALIMENTACIÓN ESCOLAR PARA EL AÑO 2020, EN LOS MUNICIPIOS DEL DEPARTAMENTO DE CUNDINAMARCA"/>
    <n v="26240955000"/>
    <n v="26240955000"/>
    <n v="1"/>
    <n v="0.995"/>
    <s v="MAGDALENA CENTRO"/>
    <x v="94"/>
    <s v="CERRADO"/>
    <s v="INAUGURACIÓN"/>
    <n v="138334312.65206814"/>
    <n v="0"/>
    <n v="0"/>
    <n v="0"/>
    <n v="975.26358475263589"/>
    <s v="13 SEDES EDUCATIVAS."/>
  </r>
  <r>
    <n v="2020"/>
    <n v="2020000050019"/>
    <s v="SECRETARÍA DE EDUCACIÓN"/>
    <s v="FORTALECIMIENTO A LA ESTRATEGIA DE ALIMENTACIÓN ESCOLAR PARA EL AÑO 2020, EN LOS MUNICIPIOS DEL DEPARTAMENTO DE CUNDINAMARCA"/>
    <n v="26240955000"/>
    <n v="26240955000"/>
    <n v="1"/>
    <n v="0.995"/>
    <s v="GUAVIO"/>
    <x v="32"/>
    <s v="CERRADO"/>
    <s v="INAUGURACIÓN"/>
    <n v="159616514.59854016"/>
    <n v="0"/>
    <n v="0"/>
    <n v="0"/>
    <n v="1125.3041362530414"/>
    <s v="15 SEDES EDUCATIVAS."/>
  </r>
  <r>
    <n v="2020"/>
    <n v="2020000050019"/>
    <s v="SECRETARÍA DE EDUCACIÓN"/>
    <s v="FORTALECIMIENTO A LA ESTRATEGIA DE ALIMENTACIÓN ESCOLAR PARA EL AÑO 2020, EN LOS MUNICIPIOS DEL DEPARTAMENTO DE CUNDINAMARCA"/>
    <n v="26240955000"/>
    <n v="26240955000"/>
    <n v="1"/>
    <n v="0.995"/>
    <s v="ALTO MAGDALENA"/>
    <x v="85"/>
    <s v="CERRADO"/>
    <s v="INAUGURACIÓN"/>
    <n v="85128807.785888076"/>
    <n v="0"/>
    <n v="0"/>
    <n v="0"/>
    <n v="600.16220600162205"/>
    <s v="8 SEDES EDUCATIVAS"/>
  </r>
  <r>
    <n v="2020"/>
    <n v="2020000050019"/>
    <s v="SECRETARÍA DE EDUCACIÓN"/>
    <s v="FORTALECIMIENTO A LA ESTRATEGIA DE ALIMENTACIÓN ESCOLAR PARA EL AÑO 2020, EN LOS MUNICIPIOS DEL DEPARTAMENTO DE CUNDINAMARCA"/>
    <n v="26240955000"/>
    <n v="26240955000"/>
    <n v="1"/>
    <n v="0.995"/>
    <s v="GUAVIO"/>
    <x v="31"/>
    <s v="CERRADO"/>
    <s v="INAUGURACIÓN"/>
    <n v="191539817.51824817"/>
    <n v="0"/>
    <n v="0"/>
    <n v="0"/>
    <n v="1350.3649635036497"/>
    <s v="18 SEDES EDUCATIVAS.Ç"/>
  </r>
  <r>
    <n v="2020"/>
    <n v="2020000050019"/>
    <s v="SECRETARÍA DE EDUCACIÓN"/>
    <s v="FORTALECIMIENTO A LA ESTRATEGIA DE ALIMENTACIÓN ESCOLAR PARA EL AÑO 2020, EN LOS MUNICIPIOS DEL DEPARTAMENTO DE CUNDINAMARCA"/>
    <n v="26240955000"/>
    <n v="26240955000"/>
    <n v="1"/>
    <n v="0.995"/>
    <s v="BAJO MAGDALENA"/>
    <x v="93"/>
    <s v="CERRADO"/>
    <s v="INAUGURACIÓN"/>
    <n v="659748260.34063256"/>
    <n v="0"/>
    <n v="0"/>
    <n v="0"/>
    <n v="4651.2570965125706"/>
    <s v="62 SEDES EDUCATIVAS."/>
  </r>
  <r>
    <n v="2020"/>
    <n v="2020000050019"/>
    <s v="SECRETARÍA DE EDUCACIÓN"/>
    <s v="FORTALECIMIENTO A LA ESTRATEGIA DE ALIMENTACIÓN ESCOLAR PARA EL AÑO 2020, EN LOS MUNICIPIOS DEL DEPARTAMENTO DE CUNDINAMARCA"/>
    <n v="26240955000"/>
    <n v="26240955000"/>
    <n v="1"/>
    <n v="0.995"/>
    <s v="UBATÉ"/>
    <x v="14"/>
    <s v="CERRADO"/>
    <s v="INAUGURACIÓN"/>
    <n v="255386423.35766423"/>
    <n v="0"/>
    <n v="0"/>
    <n v="0"/>
    <n v="1800.4866180048662"/>
    <s v="24 SEDES EDUCATIVAS."/>
  </r>
  <r>
    <n v="2020"/>
    <n v="2020000050019"/>
    <s v="SECRETARÍA DE EDUCACIÓN"/>
    <s v="FORTALECIMIENTO A LA ESTRATEGIA DE ALIMENTACIÓN ESCOLAR PARA EL AÑO 2020, EN LOS MUNICIPIOS DEL DEPARTAMENTO DE CUNDINAMARCA"/>
    <n v="26240955000"/>
    <n v="26240955000"/>
    <n v="1"/>
    <n v="0.995"/>
    <s v="SUMAPAZ"/>
    <x v="30"/>
    <s v="CERRADO"/>
    <s v="INAUGURACIÓN"/>
    <n v="117052110.7055961"/>
    <n v="0"/>
    <n v="0"/>
    <n v="0"/>
    <n v="825.22303325223027"/>
    <s v="11 SEDES EDUCATIVAS."/>
  </r>
  <r>
    <n v="2020"/>
    <n v="2020000050019"/>
    <s v="SECRETARÍA DE EDUCACIÓN"/>
    <s v="FORTALECIMIENTO A LA ESTRATEGIA DE ALIMENTACIÓN ESCOLAR PARA EL AÑO 2020, EN LOS MUNICIPIOS DEL DEPARTAMENTO DE CUNDINAMARCA"/>
    <n v="26240955000"/>
    <n v="26240955000"/>
    <n v="1"/>
    <n v="0.995"/>
    <s v="GUAVIO"/>
    <x v="84"/>
    <s v="CERRADO"/>
    <s v="INAUGURACIÓN"/>
    <n v="148975413.62530413"/>
    <n v="0"/>
    <n v="0"/>
    <n v="0"/>
    <n v="1050.2838605028387"/>
    <s v="14 SEDES EDUCATIVAS."/>
  </r>
  <r>
    <n v="2020"/>
    <n v="2020000050019"/>
    <s v="SECRETARÍA DE EDUCACIÓN"/>
    <s v="FORTALECIMIENTO A LA ESTRATEGIA DE ALIMENTACIÓN ESCOLAR PARA EL AÑO 2020, EN LOS MUNICIPIOS DEL DEPARTAMENTO DE CUNDINAMARCA"/>
    <n v="26240955000"/>
    <n v="26240955000"/>
    <n v="1"/>
    <n v="0.995"/>
    <s v="GUAVIO"/>
    <x v="29"/>
    <s v="CERRADO"/>
    <s v="INAUGURACIÓN"/>
    <n v="329874130.17031628"/>
    <n v="0"/>
    <n v="0"/>
    <n v="0"/>
    <n v="2325.6285482562853"/>
    <s v="31 SEDES EDUCATIVAS."/>
  </r>
  <r>
    <n v="2020"/>
    <n v="2020000050019"/>
    <s v="SECRETARÍA DE EDUCACIÓN"/>
    <s v="FORTALECIMIENTO A LA ESTRATEGIA DE ALIMENTACIÓN ESCOLAR PARA EL AÑO 2020, EN LOS MUNICIPIOS DEL DEPARTAMENTO DE CUNDINAMARCA"/>
    <n v="26240955000"/>
    <n v="26240955000"/>
    <n v="1"/>
    <n v="0.995"/>
    <s v="SABANA CENTRO"/>
    <x v="28"/>
    <s v="CERRADO"/>
    <s v="INAUGURACIÓN"/>
    <n v="127693211.67883211"/>
    <n v="0"/>
    <n v="0"/>
    <n v="0"/>
    <n v="900.24330900243308"/>
    <s v="12 SEDES EDUCATIVAS."/>
  </r>
  <r>
    <n v="2020"/>
    <n v="2020000050019"/>
    <s v="SECRETARÍA DE EDUCACIÓN"/>
    <s v="FORTALECIMIENTO A LA ESTRATEGIA DE ALIMENTACIÓN ESCOLAR PARA EL AÑO 2020, EN LOS MUNICIPIOS DEL DEPARTAMENTO DE CUNDINAMARCA"/>
    <n v="26240955000"/>
    <n v="26240955000"/>
    <n v="1"/>
    <n v="0.995"/>
    <s v="GUAVIO"/>
    <x v="83"/>
    <s v="CERRADO"/>
    <s v="INAUGURACIÓN"/>
    <n v="266027524.33090025"/>
    <n v="0"/>
    <n v="0"/>
    <n v="0"/>
    <n v="1875.5068937550691"/>
    <s v="25 SEDES EDUCATIVAS."/>
  </r>
  <r>
    <n v="2020"/>
    <n v="2020000050019"/>
    <s v="SECRETARÍA DE EDUCACIÓN"/>
    <s v="FORTALECIMIENTO A LA ESTRATEGIA DE ALIMENTACIÓN ESCOLAR PARA EL AÑO 2020, EN LOS MUNICIPIOS DEL DEPARTAMENTO DE CUNDINAMARCA"/>
    <n v="26240955000"/>
    <n v="26240955000"/>
    <n v="1"/>
    <n v="0.995"/>
    <s v="UBATÉ"/>
    <x v="13"/>
    <s v="CERRADO"/>
    <s v="INAUGURACIÓN"/>
    <n v="127693211.67883211"/>
    <n v="0"/>
    <n v="0"/>
    <n v="0"/>
    <n v="900.24330900243308"/>
    <s v="12 SEDES EDUCATIVAS."/>
  </r>
  <r>
    <n v="2020"/>
    <n v="2020000050019"/>
    <s v="SECRETARÍA DE EDUCACIÓN"/>
    <s v="FORTALECIMIENTO A LA ESTRATEGIA DE ALIMENTACIÓN ESCOLAR PARA EL AÑO 2020, EN LOS MUNICIPIOS DEL DEPARTAMENTO DE CUNDINAMARCA"/>
    <n v="26240955000"/>
    <n v="26240955000"/>
    <n v="1"/>
    <n v="0.995"/>
    <s v="ORIENTE"/>
    <x v="27"/>
    <s v="CERRADO"/>
    <s v="INAUGURACIÓN"/>
    <n v="287309726.27737224"/>
    <n v="0"/>
    <n v="0"/>
    <n v="0"/>
    <n v="2025.5474452554745"/>
    <s v="27 SEDES EDUCATIVAS."/>
  </r>
  <r>
    <n v="2020"/>
    <n v="2020000050019"/>
    <s v="SECRETARÍA DE EDUCACIÓN"/>
    <s v="FORTALECIMIENTO A LA ESTRATEGIA DE ALIMENTACIÓN ESCOLAR PARA EL AÑO 2020, EN LOS MUNICIPIOS DEL DEPARTAMENTO DE CUNDINAMARCA"/>
    <n v="26240955000"/>
    <n v="26240955000"/>
    <n v="1"/>
    <n v="0.995"/>
    <s v="ORIENTE"/>
    <x v="26"/>
    <s v="CERRADO"/>
    <s v="INAUGURACIÓN"/>
    <n v="361797433.09002435"/>
    <n v="0"/>
    <n v="0"/>
    <n v="0"/>
    <n v="2550.6893755068941"/>
    <s v="34 SEDES EDUCATIVAS."/>
  </r>
  <r>
    <n v="2020"/>
    <n v="2020000050019"/>
    <s v="SECRETARÍA DE EDUCACIÓN"/>
    <s v="FORTALECIMIENTO A LA ESTRATEGIA DE ALIMENTACIÓN ESCOLAR PARA EL AÑO 2020, EN LOS MUNICIPIOS DEL DEPARTAMENTO DE CUNDINAMARCA"/>
    <n v="26240955000"/>
    <n v="26240955000"/>
    <n v="1"/>
    <n v="0.995"/>
    <s v="SABANA OCCIDENTE"/>
    <x v="81"/>
    <s v="CERRADO"/>
    <s v="INAUGURACIÓN"/>
    <n v="95769908.759124085"/>
    <n v="0"/>
    <n v="0"/>
    <n v="0"/>
    <n v="675.18248175182487"/>
    <s v="9 SEDES EDUCATIVAS."/>
  </r>
  <r>
    <n v="2020"/>
    <n v="2020000050019"/>
    <s v="SECRETARÍA DE EDUCACIÓN"/>
    <s v="FORTALECIMIENTO A LA ESTRATEGIA DE ALIMENTACIÓN ESCOLAR PARA EL AÑO 2020, EN LOS MUNICIPIOS DEL DEPARTAMENTO DE CUNDINAMARCA"/>
    <n v="26240955000"/>
    <n v="26240955000"/>
    <n v="1"/>
    <n v="0.995"/>
    <s v="RIONEGRO"/>
    <x v="1"/>
    <s v="CERRADO"/>
    <s v="INAUGURACIÓN"/>
    <n v="266027524.33090025"/>
    <n v="0"/>
    <n v="0"/>
    <n v="0"/>
    <n v="1875.5068937550691"/>
    <s v="25 SEDES EDUCATIVAS."/>
  </r>
  <r>
    <n v="2020"/>
    <n v="2020000050019"/>
    <s v="SECRETARÍA DE EDUCACIÓN"/>
    <s v="FORTALECIMIENTO A LA ESTRATEGIA DE ALIMENTACIÓN ESCOLAR PARA EL AÑO 2020, EN LOS MUNICIPIOS DEL DEPARTAMENTO DE CUNDINAMARCA"/>
    <n v="26240955000"/>
    <n v="26240955000"/>
    <n v="1"/>
    <n v="0.995"/>
    <s v="TEQUENDAMA"/>
    <x v="80"/>
    <s v="CERRADO"/>
    <s v="INAUGURACIÓN"/>
    <n v="297950827.25060827"/>
    <n v="0"/>
    <n v="0"/>
    <n v="0"/>
    <n v="2100.5677210056774"/>
    <s v="28 SEDES EDUCATIVAS ATENDIDAS CON EL PROGRAMA DE ALIMENTACIÓN ESCOLAR ."/>
  </r>
  <r>
    <n v="2020"/>
    <n v="2020000050019"/>
    <s v="SECRETARÍA DE EDUCACIÓN"/>
    <s v="FORTALECIMIENTO A LA ESTRATEGIA DE ALIMENTACIÓN ESCOLAR PARA EL AÑO 2020, EN LOS MUNICIPIOS DEL DEPARTAMENTO DE CUNDINAMARCA"/>
    <n v="26240955000"/>
    <n v="26240955000"/>
    <n v="1"/>
    <n v="0.995"/>
    <s v="UBATÉ"/>
    <x v="12"/>
    <s v="CERRADO"/>
    <s v="INAUGURACIÓN"/>
    <n v="180898716.54501218"/>
    <n v="0"/>
    <n v="0"/>
    <n v="0"/>
    <n v="1275.344687753447"/>
    <s v="17 SEDES EDUCATIVAS."/>
  </r>
  <r>
    <n v="2020"/>
    <n v="2020000050019"/>
    <s v="SECRETARÍA DE EDUCACIÓN"/>
    <s v="FORTALECIMIENTO A LA ESTRATEGIA DE ALIMENTACIÓN ESCOLAR PARA EL AÑO 2020, EN LOS MUNICIPIOS DEL DEPARTAMENTO DE CUNDINAMARCA"/>
    <n v="26240955000"/>
    <n v="26240955000"/>
    <n v="1"/>
    <n v="0.995"/>
    <s v="SABANA CENTRO"/>
    <x v="78"/>
    <s v="CERRADO"/>
    <s v="INAUGURACIÓN"/>
    <n v="202180918.49148419"/>
    <n v="0"/>
    <n v="0"/>
    <n v="0"/>
    <n v="1425.3852392538524"/>
    <s v="19 SEDES EDUCATIVAS."/>
  </r>
  <r>
    <n v="2020"/>
    <n v="2020000050019"/>
    <s v="SECRETARÍA DE EDUCACIÓN"/>
    <s v="FORTALECIMIENTO A LA ESTRATEGIA DE ALIMENTACIÓN ESCOLAR PARA EL AÑO 2020, EN LOS MUNICIPIOS DEL DEPARTAMENTO DE CUNDINAMARCA"/>
    <n v="26240955000"/>
    <n v="26240955000"/>
    <n v="1"/>
    <n v="0.995"/>
    <s v="ALMEIDAS"/>
    <x v="24"/>
    <s v="CERRADO"/>
    <s v="INAUGURACIÓN"/>
    <n v="351156332.11678833"/>
    <n v="0"/>
    <n v="0"/>
    <n v="0"/>
    <n v="2475.6690997566911"/>
    <s v="33 SEDES EDUCATIVAS."/>
  </r>
  <r>
    <n v="2020"/>
    <n v="2020000050019"/>
    <s v="SECRETARÍA DE EDUCACIÓN"/>
    <s v="FORTALECIMIENTO A LA ESTRATEGIA DE ALIMENTACIÓN ESCOLAR PARA EL AÑO 2020, EN LOS MUNICIPIOS DEL DEPARTAMENTO DE CUNDINAMARCA"/>
    <n v="26240955000"/>
    <n v="26240955000"/>
    <n v="1"/>
    <n v="0.995"/>
    <s v="ORIENTE"/>
    <x v="25"/>
    <s v="CERRADO"/>
    <s v="INAUGURACIÓN"/>
    <n v="319233029.19708031"/>
    <n v="0"/>
    <n v="0"/>
    <n v="0"/>
    <n v="2250.6082725060828"/>
    <s v="30 SEDES EDUCATIVAS."/>
  </r>
  <r>
    <n v="2020"/>
    <n v="2020000050019"/>
    <s v="SECRETARÍA DE EDUCACIÓN"/>
    <s v="FORTALECIMIENTO A LA ESTRATEGIA DE ALIMENTACIÓN ESCOLAR PARA EL AÑO 2020, EN LOS MUNICIPIOS DEL DEPARTAMENTO DE CUNDINAMARCA"/>
    <n v="26240955000"/>
    <n v="26240955000"/>
    <n v="1"/>
    <n v="0.995"/>
    <s v="ORIENTE"/>
    <x v="65"/>
    <s v="CERRADO"/>
    <s v="INAUGURACIÓN"/>
    <n v="148975413.62530413"/>
    <n v="0"/>
    <n v="0"/>
    <n v="0"/>
    <n v="1050.2838605028387"/>
    <s v="14 SEDES EDUCATIVAS"/>
  </r>
  <r>
    <n v="2020"/>
    <n v="2020000050019"/>
    <s v="SECRETARÍA DE EDUCACIÓN"/>
    <s v="FORTALECIMIENTO A LA ESTRATEGIA DE ALIMENTACIÓN ESCOLAR PARA EL AÑO 2020, EN LOS MUNICIPIOS DEL DEPARTAMENTO DE CUNDINAMARCA"/>
    <n v="26240955000"/>
    <n v="26240955000"/>
    <n v="1"/>
    <n v="0.995"/>
    <s v="MAGDALENA CENTRO"/>
    <x v="91"/>
    <s v="CERRADO"/>
    <s v="INAUGURACIÓN"/>
    <n v="180898716.54501218"/>
    <n v="0"/>
    <n v="0"/>
    <n v="0"/>
    <n v="1275.344687753447"/>
    <s v="17 SEDES EDUCATIVAS."/>
  </r>
  <r>
    <n v="2020"/>
    <n v="2020000050019"/>
    <s v="SECRETARÍA DE EDUCACIÓN"/>
    <s v="FORTALECIMIENTO A LA ESTRATEGIA DE ALIMENTACIÓN ESCOLAR PARA EL AÑO 2020, EN LOS MUNICIPIOS DEL DEPARTAMENTO DE CUNDINAMARCA"/>
    <n v="26240955000"/>
    <n v="26240955000"/>
    <n v="1"/>
    <n v="0.995"/>
    <s v="UBATÉ"/>
    <x v="11"/>
    <s v="CERRADO"/>
    <s v="INAUGURACIÓN"/>
    <n v="276668625.30413628"/>
    <n v="0"/>
    <n v="0"/>
    <n v="0"/>
    <n v="1950.5271695052718"/>
    <s v="26 SEDES EDUCATIVAS."/>
  </r>
  <r>
    <n v="2020"/>
    <n v="2020000050019"/>
    <s v="SECRETARÍA DE EDUCACIÓN"/>
    <s v="FORTALECIMIENTO A LA ESTRATEGIA DE ALIMENTACIÓN ESCOLAR PARA EL AÑO 2020, EN LOS MUNICIPIOS DEL DEPARTAMENTO DE CUNDINAMARCA"/>
    <n v="26240955000"/>
    <n v="26240955000"/>
    <n v="1"/>
    <n v="0.995"/>
    <s v="ORIENTE"/>
    <x v="77"/>
    <s v="CERRADO"/>
    <s v="INAUGURACIÓN"/>
    <n v="319233029.19708031"/>
    <n v="0"/>
    <n v="0"/>
    <n v="0"/>
    <n v="2250.6082725060828"/>
    <s v="30 SEDES EDUCATIVAS"/>
  </r>
  <r>
    <n v="2020"/>
    <n v="2020000050019"/>
    <s v="SECRETARÍA DE EDUCACIÓN"/>
    <s v="FORTALECIMIENTO A LA ESTRATEGIA DE ALIMENTACIÓN ESCOLAR PARA EL AÑO 2020, EN LOS MUNICIPIOS DEL DEPARTAMENTO DE CUNDINAMARCA"/>
    <n v="26240955000"/>
    <n v="26240955000"/>
    <n v="1"/>
    <n v="0.995"/>
    <s v="BAJO MAGDALENA"/>
    <x v="76"/>
    <s v="CERRADO"/>
    <s v="INAUGURACIÓN"/>
    <n v="808723673.96593678"/>
    <n v="0"/>
    <n v="0"/>
    <n v="0"/>
    <n v="5701.5409570154097"/>
    <s v="76 SEDES EDUCATIVAS."/>
  </r>
  <r>
    <n v="2020"/>
    <n v="2020000050019"/>
    <s v="SECRETARÍA DE EDUCACIÓN"/>
    <s v="FORTALECIMIENTO A LA ESTRATEGIA DE ALIMENTACIÓN ESCOLAR PARA EL AÑO 2020, EN LOS MUNICIPIOS DEL DEPARTAMENTO DE CUNDINAMARCA"/>
    <n v="26240955000"/>
    <n v="26240955000"/>
    <n v="1"/>
    <n v="0.995"/>
    <s v="SABANA CENTRO"/>
    <x v="108"/>
    <s v="CERRADO"/>
    <s v="INAUGURACIÓN"/>
    <n v="138334312.65206814"/>
    <n v="0"/>
    <n v="0"/>
    <n v="0"/>
    <n v="975.26358475263589"/>
    <s v="13 SEDES EDUCATIVAS."/>
  </r>
  <r>
    <n v="2020"/>
    <n v="2020000050019"/>
    <s v="SECRETARÍA DE EDUCACIÓN"/>
    <s v="FORTALECIMIENTO A LA ESTRATEGIA DE ALIMENTACIÓN ESCOLAR PARA EL AÑO 2020, EN LOS MUNICIPIOS DEL DEPARTAMENTO DE CUNDINAMARCA"/>
    <n v="26240955000"/>
    <n v="26240955000"/>
    <n v="1"/>
    <n v="0.995"/>
    <s v="TEQUENDAMA"/>
    <x v="75"/>
    <s v="CERRADO"/>
    <s v="INAUGURACIÓN"/>
    <n v="148975413.62530413"/>
    <n v="0"/>
    <n v="0"/>
    <n v="0"/>
    <n v="1050.2838605028387"/>
    <s v="14 SEDES EDUCATIVAS."/>
  </r>
  <r>
    <n v="2020"/>
    <n v="2020000050019"/>
    <s v="SECRETARÍA DE EDUCACIÓN"/>
    <s v="FORTALECIMIENTO A LA ESTRATEGIA DE ALIMENTACIÓN ESCOLAR PARA EL AÑO 2020, EN LOS MUNICIPIOS DEL DEPARTAMENTO DE CUNDINAMARCA"/>
    <n v="26240955000"/>
    <n v="26240955000"/>
    <n v="1"/>
    <n v="0.995"/>
    <s v="SUMAPAZ"/>
    <x v="107"/>
    <s v="CERRADO"/>
    <s v="INAUGURACIÓN"/>
    <n v="202180918.49148419"/>
    <n v="0"/>
    <n v="0"/>
    <n v="0"/>
    <n v="1425.3852392538524"/>
    <s v="19 SEDES EDUCATIVAS."/>
  </r>
  <r>
    <n v="2020"/>
    <n v="2020000050019"/>
    <s v="SECRETARÍA DE EDUCACIÓN"/>
    <s v="FORTALECIMIENTO A LA ESTRATEGIA DE ALIMENTACIÓN ESCOLAR PARA EL AÑO 2020, EN LOS MUNICIPIOS DEL DEPARTAMENTO DE CUNDINAMARCA"/>
    <n v="26240955000"/>
    <n v="26240955000"/>
    <n v="1"/>
    <n v="0.995"/>
    <s v="SABANA OCCIDENTE"/>
    <x v="74"/>
    <s v="CERRADO"/>
    <s v="INAUGURACIÓN"/>
    <n v="127693211.67883211"/>
    <n v="0"/>
    <n v="0"/>
    <n v="0"/>
    <n v="900.24330900243308"/>
    <s v="12 SEDES EDUCATIVAS"/>
  </r>
  <r>
    <n v="2020"/>
    <n v="2020000050019"/>
    <s v="SECRETARÍA DE EDUCACIÓN"/>
    <s v="FORTALECIMIENTO A LA ESTRATEGIA DE ALIMENTACIÓN ESCOLAR PARA EL AÑO 2020, EN LOS MUNICIPIOS DEL DEPARTAMENTO DE CUNDINAMARCA"/>
    <n v="26240955000"/>
    <n v="26240955000"/>
    <n v="1"/>
    <n v="0.995"/>
    <s v="MAGDALENA CENTRO"/>
    <x v="73"/>
    <s v="CERRADO"/>
    <s v="INAUGURACIÓN"/>
    <n v="148975413.62530413"/>
    <n v="0"/>
    <n v="0"/>
    <n v="0"/>
    <n v="1050.2838605028387"/>
    <s v="14 SEDES EDUCATIVAS."/>
  </r>
  <r>
    <n v="2020"/>
    <n v="2020000050019"/>
    <s v="SECRETARÍA DE EDUCACIÓN"/>
    <s v="FORTALECIMIENTO A LA ESTRATEGIA DE ALIMENTACIÓN ESCOLAR PARA EL AÑO 2020, EN LOS MUNICIPIOS DEL DEPARTAMENTO DE CUNDINAMARCA"/>
    <n v="26240955000"/>
    <n v="26240955000"/>
    <n v="1"/>
    <n v="0.995"/>
    <s v="SUMAPAZ"/>
    <x v="23"/>
    <s v="CERRADO"/>
    <s v="INAUGURACIÓN"/>
    <n v="276668625.30413628"/>
    <n v="0"/>
    <n v="0"/>
    <n v="0"/>
    <n v="1950.5271695052718"/>
    <s v="26 SEDES EDUCATIVAS."/>
  </r>
  <r>
    <n v="2020"/>
    <n v="2020000050019"/>
    <s v="SECRETARÍA DE EDUCACIÓN"/>
    <s v="FORTALECIMIENTO A LA ESTRATEGIA DE ALIMENTACIÓN ESCOLAR PARA EL AÑO 2020, EN LOS MUNICIPIOS DEL DEPARTAMENTO DE CUNDINAMARCA"/>
    <n v="26240955000"/>
    <n v="26240955000"/>
    <n v="1"/>
    <n v="0.995"/>
    <s v="MAGDALENA CENTRO"/>
    <x v="72"/>
    <s v="CERRADO"/>
    <s v="INAUGURACIÓN"/>
    <n v="106411009.73236009"/>
    <n v="0"/>
    <n v="0"/>
    <n v="0"/>
    <n v="750.20275750202757"/>
    <s v="10 SEDES EDUCATIVAS"/>
  </r>
  <r>
    <n v="2020"/>
    <n v="2020000050019"/>
    <s v="SECRETARÍA DE EDUCACIÓN"/>
    <s v="FORTALECIMIENTO A LA ESTRATEGIA DE ALIMENTACIÓN ESCOLAR PARA EL AÑO 2020, EN LOS MUNICIPIOS DEL DEPARTAMENTO DE CUNDINAMARCA"/>
    <n v="26240955000"/>
    <n v="26240955000"/>
    <n v="1"/>
    <n v="0.995"/>
    <s v="TEQUENDAMA"/>
    <x v="22"/>
    <s v="CERRADO"/>
    <s v="INAUGURACIÓN"/>
    <n v="170257615.57177615"/>
    <n v="0"/>
    <n v="0"/>
    <n v="0"/>
    <n v="1200.3244120032441"/>
    <s v="16 SEDES EDUCATIVAS."/>
  </r>
  <r>
    <n v="2020"/>
    <n v="2020000050019"/>
    <s v="SECRETARÍA DE EDUCACIÓN"/>
    <s v="FORTALECIMIENTO A LA ESTRATEGIA DE ALIMENTACIÓN ESCOLAR PARA EL AÑO 2020, EN LOS MUNICIPIOS DEL DEPARTAMENTO DE CUNDINAMARCA"/>
    <n v="26240955000"/>
    <n v="26240955000"/>
    <n v="1"/>
    <n v="0.995"/>
    <s v="TEQUENDAMA"/>
    <x v="71"/>
    <s v="CERRADO"/>
    <s v="INAUGURACIÓN"/>
    <n v="361797433.09002435"/>
    <n v="0"/>
    <n v="0"/>
    <n v="0"/>
    <n v="2550.6893755068941"/>
    <s v="34 SEDES EDUCATIVAS."/>
  </r>
  <r>
    <n v="2020"/>
    <n v="2020000050019"/>
    <s v="SECRETARÍA DE EDUCACIÓN"/>
    <s v="FORTALECIMIENTO A LA ESTRATEGIA DE ALIMENTACIÓN ESCOLAR PARA EL AÑO 2020, EN LOS MUNICIPIOS DEL DEPARTAMENTO DE CUNDINAMARCA"/>
    <n v="26240955000"/>
    <n v="26240955000"/>
    <n v="1"/>
    <n v="0.995"/>
    <s v="TEQUENDAMA"/>
    <x v="106"/>
    <s v="CERRADO"/>
    <s v="INAUGURACIÓN"/>
    <n v="244745322.38442823"/>
    <n v="0"/>
    <n v="0"/>
    <n v="0"/>
    <n v="1725.4663422546637"/>
    <s v="23 SEDES EDUCATIVAS."/>
  </r>
  <r>
    <n v="2020"/>
    <n v="2020000050019"/>
    <s v="SECRETARÍA DE EDUCACIÓN"/>
    <s v="FORTALECIMIENTO A LA ESTRATEGIA DE ALIMENTACIÓN ESCOLAR PARA EL AÑO 2020, EN LOS MUNICIPIOS DEL DEPARTAMENTO DE CUNDINAMARCA"/>
    <n v="26240955000"/>
    <n v="26240955000"/>
    <n v="1"/>
    <n v="0.995"/>
    <s v="GUALIVÁ"/>
    <x v="0"/>
    <s v="CERRADO"/>
    <s v="INAUGURACIÓN"/>
    <n v="148975413.62530413"/>
    <n v="0"/>
    <n v="0"/>
    <n v="0"/>
    <n v="1050.2838605028387"/>
    <s v="14 SEDES EDUCATIVAS."/>
  </r>
  <r>
    <n v="2020"/>
    <n v="2020000050019"/>
    <s v="SECRETARÍA DE EDUCACIÓN"/>
    <s v="FORTALECIMIENTO A LA ESTRATEGIA DE ALIMENTACIÓN ESCOLAR PARA EL AÑO 2020, EN LOS MUNICIPIOS DEL DEPARTAMENTO DE CUNDINAMARCA"/>
    <n v="26240955000"/>
    <n v="26240955000"/>
    <n v="1"/>
    <n v="0.995"/>
    <s v="ALTO MAGDALENA"/>
    <x v="58"/>
    <s v="CERRADO"/>
    <s v="INAUGURACIÓN"/>
    <n v="127693211.67883211"/>
    <n v="0"/>
    <n v="0"/>
    <n v="0"/>
    <n v="900.24330900243308"/>
    <s v="12 SEDES EDUCATIVAS."/>
  </r>
  <r>
    <n v="2020"/>
    <n v="2020000050013"/>
    <s v="MUNICIPIO DE ZIPAQUIRÁ"/>
    <s v="MEJORAMIENTO DE LA VÍA QUE COMUNICA A LOS MUNICIPIOS DE ZIPAQUIRA Y TOCANCIPÁ, TRAMO BARANDILLAS - LA FUENTE, DEPARTAMENTO DE CUNDINAMARCA"/>
    <n v="6788620869"/>
    <n v="6788620869"/>
    <n v="0.60589999999999999"/>
    <n v="0.86439999999999995"/>
    <s v="SABANA CENTRO"/>
    <x v="10"/>
    <s v="CONTRATADO EN EJECUCIÓN"/>
    <s v="VISITA DE OBRA "/>
    <n v="5172848090.8640156"/>
    <n v="0"/>
    <n v="0"/>
    <n v="0"/>
    <n v="146352"/>
    <s v="EL PROYECTO CONTEMPLA EL MEJORAMIENTO DE 2.53 KM DE VIA SECUNDARIA EN EL CORREDOR VIAL BARANDILLAS, LA FUENTE, PAVIMENTANDO CON CONCRETO ASFALTICO"/>
  </r>
  <r>
    <n v="2020"/>
    <n v="2020000050013"/>
    <s v="MUNICIPIO DE ZIPAQUIRÁ"/>
    <s v="MEJORAMIENTO DE LA VÍA QUE COMUNICA A LOS MUNICIPIOS DE ZIPAQUIRA Y TOCANCIPÁ, TRAMO BARANDILLAS - LA FUENTE, DEPARTAMENTO DE CUNDINAMARCA"/>
    <n v="6788620869"/>
    <n v="6788620869"/>
    <n v="0.60589999999999999"/>
    <n v="0.86439999999999995"/>
    <s v="SABANA CENTRO"/>
    <x v="115"/>
    <s v="CONTRATADO EN EJECUCIÓN"/>
    <s v="VISITA DE OBRA "/>
    <n v="1615772778.1359844"/>
    <n v="0"/>
    <n v="0"/>
    <n v="0"/>
    <n v="45714"/>
    <s v="EL PROYECTO CONTEMPLA EL MEJORAMIENTO DE 2.53 KM DE VIA SECUNDARIA EN EL CORREDOR VIAL BARANDILLAS, LA FUENTE, PAVIMENTANDO CON CONCRETO ASFALTICO"/>
  </r>
  <r>
    <n v="2020"/>
    <n v="2020000050012"/>
    <s v="UNIDAD ADMINISTRATIVA DE GESTIÓN DEL RIESGO"/>
    <s v="ADQUISICIÓN DE ELEMENTOS DE PROTECCIÓN DE CONTAGIO DEL VIRUS COVID-19 PARA LOS CUERPOS OPERATIVOS DE EMERGENCIA, EN ATENCIÓN DE LA CALAMIDAD SANITARIA EN EL DEPARTAMENTO DE   CUNDINAMARCA"/>
    <n v="5419592232"/>
    <n v="5419592232"/>
    <n v="0.67"/>
    <n v="0.67"/>
    <s v="CUNDINAMARCA"/>
    <x v="116"/>
    <s v="CERRADO"/>
    <s v="VISITA DE OBRA "/>
    <n v="497157260.74879998"/>
    <n v="0"/>
    <n v="0"/>
    <n v="0"/>
    <n v="1640.1919999999998"/>
    <s v="1376 KITS (CAJA DE CARTÓN 30 X 30 X 30 CM MARCADA CON DOBLE LOGOTIPO DE LA GOBERNACIÓN , CAJA X 50 TAPABOCAS, 2 TAPABOCAS N95, *TERMÓMETRO DIGITAL (1 UNIDAD), ALCOHOL ANTISÉPTICO AL 70% POR GALÓN DE3700 ML, JABÓN LÍQUIDO ANTIBACTERIAL POR GALÓN DE 3700 ML, GEL ANTIBACTERIAL 250 ML, CAJA X 100 GUANTES DESECHABLES, ROLLO DE TOALLAS DE PAPEL POR 100 HOJAS).ADEMAS 4 CARPAS  ALLU HALL COMPUESTA POR (MODULO MEDICO INFLABLE DE DESPLIEGUE RÁPIDO, 1 DUCHA DE DESCONTAMINACIÓN, 4 CAMILLAS MEDICAS DE DESPLIEGUE, 4 MONITORES DE SIGNOS VITALES BÁSICOS, 1 EQUIPO DE REANIMACIÓN DISTRIBUIDAS DE ACUERDO A LAS NECESIDADES QUE SE PRESENTAN LOS 116 MUNICIPIOS  DEL DEPARTAMENTO "/>
  </r>
  <r>
    <n v="2020"/>
    <n v="2020000050012"/>
    <s v="UNIDAD ADMINISTRATIVA DE GESTIÓN DEL RIESGO"/>
    <s v="ADQUISICIÓN DE ELEMENTOS DE PROTECCIÓN DE CONTAGIO DEL VIRUS COVID-19 PARA LOS CUERPOS OPERATIVOS DE EMERGENCIA, EN ATENCIÓN DE LA CALAMIDAD SANITARIA EN EL DEPARTAMENTO DE   CUNDINAMARCA"/>
    <n v="5419592232"/>
    <n v="5419592232"/>
    <n v="0.67"/>
    <n v="0.67"/>
    <s v="CUNDINAMARCA"/>
    <x v="116"/>
    <s v="CERRADO"/>
    <s v="VISITA DE OBRA "/>
    <n v="411889009.63200003"/>
    <n v="0"/>
    <n v="0"/>
    <n v="0"/>
    <n v="1358.88"/>
    <s v="1140 KITS (CAJA DE CARTÓN 30 X 30 X 30 CM MARCADA CON DOBLE LOGOTIPO DE LA GOBERNACIÓN Y_x000a_LOGO DE LA UNIDAD ADMINISTRATIVA ESPECIAL DE GESTIÓN DEL RIESGO DEPARTAMENTAL, CAJA X 50 TAPABOCAS_x000a_DESECHABLES, 2 TAPABOCAS N95, *TERMÓMETRO DIGITAL (1 UNIDAD), ALCOHOL ANTISÉPTICO AL 70% POR GALÓN DE_x000a_3700 ML, JABÓN LÍQUIDO ANTIBACTERIAL POR GALÓN DE 3700 ML, GEL ANTIBACTERIAL 250 ML, CAJA X 100 GUANTES_x000a_DESECHABLES, ROLLO DE TOALLAS DE PAPEL POR 100 HOJAS)."/>
  </r>
  <r>
    <n v="2020"/>
    <n v="2020000050012"/>
    <s v="UNIDAD ADMINISTRATIVA DE GESTIÓN DEL RIESGO"/>
    <s v="ADQUISICIÓN DE ELEMENTOS DE PROTECCIÓN DE CONTAGIO DEL VIRUS COVID-19 PARA LOS CUERPOS OPERATIVOS DE EMERGENCIA, EN ATENCIÓN DE LA CALAMIDAD SANITARIA EN EL DEPARTAMENTO DE   CUNDINAMARCA"/>
    <n v="5419592232"/>
    <n v="5419592232"/>
    <n v="0.67"/>
    <n v="0.67"/>
    <s v="CUNDINAMARCA"/>
    <x v="116"/>
    <s v="CERRADO"/>
    <s v="VISITA DE OBRA "/>
    <n v="158613399.32319999"/>
    <n v="0"/>
    <n v="0"/>
    <n v="0"/>
    <n v="523.28800000000001"/>
    <s v="439 KITS (CAJA DE CARTÓN 30 X 30 X 30 CM MARCADA CON DOBLE LOGOTIPO DE LA GOBERNACIÓN Y_x000a_LOGO DE LA UNIDAD ADMINISTRATIVA ESPECIAL DE GESTIÓN DEL RIESGO DEPARTAMENTAL, CAJA X 50 TAPABOCAS_x000a_DESECHABLES, 2 TAPABOCAS N95, *TERMÓMETRO DIGITAL (1 UNIDAD), ALCOHOL ANTISÉPTICO AL 70% POR GALÓN DE_x000a_3700 ML, JABÓN LÍQUIDO ANTIBACTERIAL POR GALÓN DE 3700 ML, GEL ANTIBACTERIAL 250 ML, CAJA X 100 GUANTES_x000a_DESECHABLES, ROLLO DE TOALLAS DE PAPEL POR 100 HOJAS).ADEMAS 4 CARPAS  ALLU HALL COMPUESTA POR (MODULO MEDICO INFLABLE DE DESPLIEGUE RÁPIDO, 1 DUCHA DE DESCONTAMINACIÓN, 4 CAMILLAS MEDICAS DE DESPLIEGUE, 4 MONITORES DE SIGNOS VITALES BÁSICOS, 1 EQUIPO DE REANIMACIÓN DISTRIBUIDAS DE ACUERDO A LAS NECESIDADES QUE SE PRESENTAN LOS 116 MUNICIPIOS  DEL DEPARTAMENTO "/>
  </r>
  <r>
    <n v="2020"/>
    <n v="2020000050012"/>
    <s v="UNIDAD ADMINISTRATIVA DE GESTIÓN DEL RIESGO"/>
    <s v="ADQUISICIÓN DE ELEMENTOS DE PROTECCIÓN DE CONTAGIO DEL VIRUS COVID-19 PARA LOS CUERPOS OPERATIVOS DE EMERGENCIA, EN ATENCIÓN DE LA CALAMIDAD SANITARIA EN EL DEPARTAMENTO DE   CUNDINAMARCA"/>
    <n v="5419592232"/>
    <n v="5419592232"/>
    <n v="0.67"/>
    <n v="0.67"/>
    <s v="CUNDINAMARCA"/>
    <x v="116"/>
    <s v="CERRADO"/>
    <s v="VISITA DE OBRA "/>
    <n v="36130614.880000003"/>
    <n v="0"/>
    <n v="0"/>
    <n v="0"/>
    <n v="119.2"/>
    <s v="100 KITS (CAJA DE CARTÓN 30 X 30 X 30 CM MARCADA CON DOBLE LOGOTIPO DE LA GOBERNACIÓN Y_x000a_LOGO DE LA UNIDAD ADMINISTRATIVA ESPECIAL DE GESTIÓN DEL RIESGO DEPARTAMENTAL, CAJA X 50 TAPABOCAS_x000a_DESECHABLES, 2 TAPABOCAS N95, *TERMÓMETRO DIGITAL (1 UNIDAD), ALCOHOL ANTISÉPTICO AL 70% POR GALÓN DE_x000a_3700 ML, JABÓN LÍQUIDO ANTIBACTERIAL POR GALÓN DE 3700 ML, GEL ANTIBACTERIAL 250 ML, CAJA X 100 GUANTES_x000a_DESECHABLES, ROLLO DE TOALLAS DE PAPEL POR 100 HOJAS).ADEMAS 4 CARPAS  ALLU HALL COMPUESTA POR (MODULO MEDICO INFLABLE DE DESPLIEGUE RÁPIDO, 1 DUCHA DE DESCONTAMINACIÓN, 4 CAMILLAS MEDICAS DE DESPLIEGUE, 4 MONITORES DE SIGNOS VITALES BÁSICOS, 1 EQUIPO DE REANIMACIÓN DISTRIBUIDAS DE ACUERDO A LAS NECESIDADES QUE SE PRESENTAN LOS 116 MUNICIPIOS  DEL DEPARTAMENTO "/>
  </r>
  <r>
    <n v="2020"/>
    <n v="2020000050012"/>
    <s v="UNIDAD ADMINISTRATIVA DE GESTIÓN DEL RIESGO"/>
    <s v="ADQUISICIÓN DE ELEMENTOS DE PROTECCIÓN DE CONTAGIO DEL VIRUS COVID-19 PARA LOS CUERPOS OPERATIVOS DE EMERGENCIA, EN ATENCIÓN DE LA CALAMIDAD SANITARIA EN EL DEPARTAMENTO DE   CUNDINAMARCA"/>
    <n v="5419592232"/>
    <n v="5419592232"/>
    <n v="0.67"/>
    <n v="0.67"/>
    <s v="CUNDINAMARCA"/>
    <x v="116"/>
    <s v="CERRADO"/>
    <s v="VISITA DE OBRA "/>
    <n v="1190503760.296"/>
    <n v="0"/>
    <n v="0"/>
    <n v="0"/>
    <n v="3927.64"/>
    <s v="3295 KITS (CAJA DE CARTÓN 30 X 30 X 30 CM MARCADA CON DOBLE LOGOTIPO DE LA GOBERNACIÓN Y_x000a_LOGO DE LA UNIDAD ADMINISTRATIVA ESPECIAL DE GESTIÓN DEL RIESGO DEPARTAMENTAL, CAJA X 50 TAPABOCAS_x000a_DESECHABLES, 2 TAPABOCAS N95, *TERMÓMETRO DIGITAL (1 UNIDAD), ALCOHOL ANTISÉPTICO AL 70% POR GALÓN DE_x000a_3700 ML, JABÓN LÍQUIDO ANTIBACTERIAL POR GALÓN DE 3700 ML, GEL ANTIBACTERIAL 250 ML, CAJA X 100 GUANTES_x000a_DESECHABLES, ROLLO DE TOALLAS DE PAPEL POR 100 HOJAS).ADEMAS 4 CARPAS  ALLU HALL COMPUESTA POR (MODULO MEDICO INFLABLE DE DESPLIEGUE RÁPIDO, 1 DUCHA DE DESCONTAMINACIÓN, 4 CAMILLAS MEDICAS DE DESPLIEGUE, 4 MONITORES DE SIGNOS VITALES BÁSICOS, 1 EQUIPO DE REANIMACIÓN DISTRIBUIDAS DE ACUERDO A LAS NECESIDADES QUE SE PRESENTAN LOS 116 MUNICIPIOS  DEL DEPARTAMENTO "/>
  </r>
  <r>
    <n v="2020"/>
    <n v="2020000050012"/>
    <s v="UNIDAD ADMINISTRATIVA DE GESTIÓN DEL RIESGO"/>
    <s v="ADQUISICIÓN DE ELEMENTOS DE PROTECCIÓN DE CONTAGIO DEL VIRUS COVID-19 PARA LOS CUERPOS OPERATIVOS DE EMERGENCIA, EN ATENCIÓN DE LA CALAMIDAD SANITARIA EN EL DEPARTAMENTO DE   CUNDINAMARCA"/>
    <n v="5419592232"/>
    <n v="5419592232"/>
    <n v="0.67"/>
    <n v="0.67"/>
    <s v="CUNDINAMARCA"/>
    <x v="116"/>
    <s v="CERRADO"/>
    <s v="VISITA DE OBRA "/>
    <n v="3125298187.1199999"/>
    <n v="0"/>
    <n v="0"/>
    <n v="0"/>
    <n v="10310.800000000001"/>
    <s v="8650 KITS (CAJA DE CARTÓN 30 X 30 X 30 CM MARCADA CON DOBLE LOGOTIPO DE LA GOBERNACIÓN Y_x000a_LOGO DE LA UNIDAD ADMINISTRATIVA ESPECIAL DE GESTIÓN DEL RIESGO DEPARTAMENTAL, CAJA X 50 TAPABOCAS_x000a_DESECHABLES, 2 TAPABOCAS N95, *TERMÓMETRO DIGITAL (1 UNIDAD), ALCOHOL ANTISÉPTICO AL 70% POR GALÓN DE_x000a_3700 ML, JABÓN LÍQUIDO ANTIBACTERIAL POR GALÓN DE 3700 ML, GEL ANTIBACTERIAL 250 ML, CAJA X 100 GUANTES_x000a_DESECHABLES, ROLLO DE TOALLAS DE PAPEL POR 100 HOJAS).ADEMAS 4 CARPAS  ALLU HALL COMPUESTA POR (MODULO MEDICO INFLABLE DE DESPLIEGUE RÁPIDO, 1 DUCHA DE DESCONTAMINACIÓN, 4 CAMILLAS MEDICAS DE DESPLIEGUE, 4 MONITORES DE SIGNOS VITALES BÁSICOS, 1 EQUIPO DE REANIMACIÓN DISTRIBUIDAS DE ACUERDO A LAS NECESIDADES QUE SE PRESENTAN LOS 116 MUNICIPIOS  DEL DEPARTAMENTO "/>
  </r>
  <r>
    <n v="2021"/>
    <n v="2021004250258"/>
    <s v="SECRETARÍA DE EDUCACIÓN"/>
    <s v="FORTALECIMIENTO A LA ESTRATEGIA DE ALIMENTACIÓN ESCOLAR PARA EL AÑO 2021, EN LOS MUNICIPIOS DEL DEPARTAMENTO DE CUNDINAMARCA"/>
    <s v="$16,289,941,201"/>
    <s v="$16,289,941,201"/>
    <n v="1"/>
    <n v="0.66559999999999997"/>
    <s v="ORIENTE"/>
    <x v="33"/>
    <s v="PARA CIERRE"/>
    <s v="VISITA DE OBRA"/>
    <n v="132330960.20308693"/>
    <n v="0"/>
    <n v="0"/>
    <n v="0"/>
    <n v="1519.0901705930139"/>
    <s v="FORTALECIMIENTO A LA ESTRATEGIA DE ALIMENTACIÓN ESCOLAR PARA 20 SEDES EDUCATIVAS DEL MUNICIPIO"/>
  </r>
  <r>
    <n v="2021"/>
    <n v="2021004250258"/>
    <s v="SECRETARÍA DE EDUCACIÓN"/>
    <s v="FORTALECIMIENTO A LA ESTRATEGIA DE ALIMENTACIÓN ESCOLAR PARA EL AÑO 2021, EN LOS MUNICIPIOS DEL DEPARTAMENTO DE CUNDINAMARCA"/>
    <s v="$16,289,941,202"/>
    <s v="$16,289,941,202"/>
    <n v="1"/>
    <n v="0.66559999999999997"/>
    <s v="SABANA CENTRO"/>
    <x v="114"/>
    <s v="PARA CIERRE"/>
    <s v="VISITA DE OBRA"/>
    <n v="66165480.101543464"/>
    <n v="0"/>
    <n v="0"/>
    <n v="0"/>
    <n v="759.54508529650695"/>
    <s v="FORTALECIMIENTO A LA ESTRATEGIA DE ALIMENTACIÓN ESCOLAR PARA 10 SEDES EDUCATIVAS DEL MUNICIPIO"/>
  </r>
  <r>
    <n v="2021"/>
    <n v="2021004250258"/>
    <s v="SECRETARÍA DE EDUCACIÓN"/>
    <s v="FORTALECIMIENTO A LA ESTRATEGIA DE ALIMENTACIÓN ESCOLAR PARA EL AÑO 2021, EN LOS MUNICIPIOS DEL DEPARTAMENTO DE CUNDINAMARCA"/>
    <s v="$16,289,941,203"/>
    <s v="$16,289,941,203"/>
    <n v="1"/>
    <n v="0.66559999999999997"/>
    <s v="UBATÉ"/>
    <x v="48"/>
    <s v="PARA CIERRE"/>
    <s v="VISITA DE OBRA"/>
    <n v="112481316.17262389"/>
    <n v="0"/>
    <n v="0"/>
    <n v="0"/>
    <n v="1291.2266450040618"/>
    <s v="FORTALECIMIENTO A LA ESTRATEGIA DE ALIMENTACIÓN ESCOLAR PARA 17 SEDES EDUCATIVAS DEL MUNICIPIO"/>
  </r>
  <r>
    <n v="2021"/>
    <n v="2021004250258"/>
    <s v="SECRETARÍA DE EDUCACIÓN"/>
    <s v="FORTALECIMIENTO A LA ESTRATEGIA DE ALIMENTACIÓN ESCOLAR PARA EL AÑO 2021, EN LOS MUNICIPIOS DEL DEPARTAMENTO DE CUNDINAMARCA"/>
    <s v="$16,289,941,204"/>
    <s v="$16,289,941,204"/>
    <n v="1"/>
    <n v="0.66559999999999997"/>
    <s v="SUMAPAZ"/>
    <x v="47"/>
    <s v="PARA CIERRE"/>
    <s v="VISITA DE OBRA"/>
    <n v="304361208.46709991"/>
    <n v="0"/>
    <n v="0"/>
    <n v="0"/>
    <n v="3493.9073923639316"/>
    <s v="FORTALECIMIENTO A LA ESTRATEGIA DE ALIMENTACIÓN ESCOLAR PARA 46 SEDES EDUCATIVAS DEL MUNICIPIO"/>
  </r>
  <r>
    <n v="2021"/>
    <n v="2021004250258"/>
    <s v="SECRETARÍA DE EDUCACIÓN"/>
    <s v="FORTALECIMIENTO A LA ESTRATEGIA DE ALIMENTACIÓN ESCOLAR PARA EL AÑO 2021, EN LOS MUNICIPIOS DEL DEPARTAMENTO DE CUNDINAMARCA"/>
    <s v="$16,289,941,205"/>
    <s v="$16,289,941,205"/>
    <n v="1"/>
    <n v="0.66559999999999997"/>
    <s v="SOACHA"/>
    <x v="46"/>
    <s v="PARA CIERRE"/>
    <s v="VISITA DE OBRA"/>
    <n v="145564056.22339562"/>
    <n v="0"/>
    <n v="0"/>
    <n v="0"/>
    <n v="1670.9991876523152"/>
    <s v="FORTALECIMIENTO A LA ESTRATEGIA DE ALIMENTACIÓN ESCOLAR PARA 22 SEDES EDUCATIVAS DEL MUNICIPIO"/>
  </r>
  <r>
    <n v="2021"/>
    <n v="2021004250258"/>
    <s v="SECRETARÍA DE EDUCACIÓN"/>
    <s v="FORTALECIMIENTO A LA ESTRATEGIA DE ALIMENTACIÓN ESCOLAR PARA EL AÑO 2021, EN LOS MUNICIPIOS DEL DEPARTAMENTO DE CUNDINAMARCA"/>
    <s v="$16,289,941,206"/>
    <s v="$16,289,941,206"/>
    <n v="1"/>
    <n v="0.66559999999999997"/>
    <s v="ALMEIDAS"/>
    <x v="45"/>
    <s v="PARA CIERRE"/>
    <s v="VISITA DE OBRA"/>
    <n v="92631672.142160848"/>
    <n v="0"/>
    <n v="0"/>
    <n v="0"/>
    <n v="1063.3631194151096"/>
    <s v="FORTALECIMIENTO A LA ESTRATEGIA DE ALIMENTACIÓN ESCOLAR PARA 14 SEDES EDUCATIVAS DEL MUNICIPIO"/>
  </r>
  <r>
    <n v="2021"/>
    <n v="2021004250258"/>
    <s v="SECRETARÍA DE EDUCACIÓN"/>
    <s v="FORTALECIMIENTO A LA ESTRATEGIA DE ALIMENTACIÓN ESCOLAR PARA EL AÑO 2021, EN LOS MUNICIPIOS DEL DEPARTAMENTO DE CUNDINAMARCA"/>
    <s v="$16,289,941,207"/>
    <s v="$16,289,941,207"/>
    <n v="1"/>
    <n v="0.66559999999999997"/>
    <s v="GUALIVÁ"/>
    <x v="61"/>
    <s v="PARA CIERRE"/>
    <s v="VISITA DE OBRA"/>
    <n v="158797152.24370432"/>
    <n v="0"/>
    <n v="0"/>
    <n v="0"/>
    <n v="1822.9082047116165"/>
    <s v="FORTALECIMIENTO A LA ESTRATEGIA DE ALIMENTACIÓN ESCOLAR PARA 24 SEDES EDUCATIVAS DEL MUNICIPIO"/>
  </r>
  <r>
    <n v="2021"/>
    <n v="2021004250258"/>
    <s v="SECRETARÍA DE EDUCACIÓN"/>
    <s v="FORTALECIMIENTO A LA ESTRATEGIA DE ALIMENTACIÓN ESCOLAR PARA EL AÑO 2021, EN LOS MUNICIPIOS DEL DEPARTAMENTO DE CUNDINAMARCA"/>
    <s v="$16,289,941,208"/>
    <s v="$16,289,941,208"/>
    <n v="1"/>
    <n v="0.66559999999999997"/>
    <s v="MAGDALENA CENTRO"/>
    <x v="87"/>
    <s v="PARA CIERRE"/>
    <s v="VISITA DE OBRA"/>
    <n v="218346084.33509341"/>
    <n v="0"/>
    <n v="0"/>
    <n v="0"/>
    <n v="2506.4987814784727"/>
    <s v="FORTALECIMIENTO A LA ESTRATEGIA DE ALIMENTACIÓN ESCOLAR PARA 33 SEDES EDUCATIVAS DEL MUNICIPIO"/>
  </r>
  <r>
    <n v="2021"/>
    <n v="2021004250258"/>
    <s v="SECRETARÍA DE EDUCACIÓN"/>
    <s v="FORTALECIMIENTO A LA ESTRATEGIA DE ALIMENTACIÓN ESCOLAR PARA EL AÑO 2021, EN LOS MUNICIPIOS DEL DEPARTAMENTO DE CUNDINAMARCA"/>
    <s v="$16,289,941,209"/>
    <s v="$16,289,941,209"/>
    <n v="1"/>
    <n v="0.66559999999999997"/>
    <s v="GUALIVÁ"/>
    <x v="44"/>
    <s v="PARA CIERRE"/>
    <s v="VISITA DE OBRA"/>
    <n v="99248220.152315184"/>
    <n v="0"/>
    <n v="0"/>
    <n v="0"/>
    <n v="1139.3176279447603"/>
    <s v="FORTALECIMIENTO A LA ESTRATEGIA DE ALIMENTACIÓN ESCOLAR PARA 15 SEDES EDUCATIVAS DEL MUNICIPIO"/>
  </r>
  <r>
    <n v="2021"/>
    <n v="2021004250258"/>
    <s v="SECRETARÍA DE EDUCACIÓN"/>
    <s v="FORTALECIMIENTO A LA ESTRATEGIA DE ALIMENTACIÓN ESCOLAR PARA EL AÑO 2021, EN LOS MUNICIPIOS DEL DEPARTAMENTO DE CUNDINAMARCA"/>
    <s v="$16,289,941,201"/>
    <s v="$16,289,941,210"/>
    <n v="1"/>
    <n v="0.66559999999999997"/>
    <s v="RIONEGRO "/>
    <x v="5"/>
    <s v="PARA CIERRE"/>
    <s v="VISITA DE OBRA"/>
    <n v="185263344.2843217"/>
    <n v="0"/>
    <n v="0"/>
    <n v="0"/>
    <n v="2126.7262388302192"/>
    <s v="FORTALECIMIENTO A LA ESTRATEGIA DE ALIMENTACIÓN ESCOLAR PARA 28 SEDES EDUCATIVAS DEL MUNICIPIO"/>
  </r>
  <r>
    <n v="2021"/>
    <n v="2021004250258"/>
    <s v="SECRETARÍA DE EDUCACIÓN"/>
    <s v="FORTALECIMIENTO A LA ESTRATEGIA DE ALIMENTACIÓN ESCOLAR PARA EL AÑO 2021, EN LOS MUNICIPIOS DEL DEPARTAMENTO DE CUNDINAMARCA"/>
    <s v="$16,289,941,202"/>
    <s v="$16,289,941,211"/>
    <n v="1"/>
    <n v="0.66559999999999997"/>
    <s v="SUMAPAZ"/>
    <x v="99"/>
    <s v="PARA CIERRE"/>
    <s v="VISITA DE OBRA"/>
    <n v="178646796.27416733"/>
    <n v="0"/>
    <n v="0"/>
    <n v="0"/>
    <n v="2050.7717303005688"/>
    <s v="FORTALECIMIENTO A LA ESTRATEGIA DE ALIMENTACIÓN ESCOLAR PARA 27 SEDES EDUCATIVAS DEL MUNICIPIO"/>
  </r>
  <r>
    <n v="2021"/>
    <n v="2021004250258"/>
    <s v="SECRETARÍA DE EDUCACIÓN"/>
    <s v="FORTALECIMIENTO A LA ESTRATEGIA DE ALIMENTACIÓN ESCOLAR PARA EL AÑO 2021, EN LOS MUNICIPIOS DEL DEPARTAMENTO DE CUNDINAMARCA"/>
    <s v="$16,289,941,203"/>
    <s v="$16,289,941,212"/>
    <n v="1"/>
    <n v="0.66559999999999997"/>
    <s v="TEQUENDAMA"/>
    <x v="43"/>
    <s v="PARA CIERRE"/>
    <s v="VISITA DE OBRA"/>
    <n v="138947508.21324128"/>
    <n v="0"/>
    <n v="0"/>
    <n v="0"/>
    <n v="1595.0446791226645"/>
    <s v="FORTALECIMIENTO A LA ESTRATEGIA DE ALIMENTACIÓN ESCOLAR PARA 21 SEDES EDUCATIVAS DEL MUNICIPIO"/>
  </r>
  <r>
    <n v="2021"/>
    <n v="2021004250258"/>
    <s v="SECRETARÍA DE EDUCACIÓN"/>
    <s v="FORTALECIMIENTO A LA ESTRATEGIA DE ALIMENTACIÓN ESCOLAR PARA EL AÑO 2021, EN LOS MUNICIPIOS DEL DEPARTAMENTO DE CUNDINAMARCA"/>
    <s v="$16,289,941,204"/>
    <s v="$16,289,941,213"/>
    <n v="1"/>
    <n v="0.66559999999999997"/>
    <s v="ALTO MAGDALENA"/>
    <x v="68"/>
    <s v="PARA CIERRE"/>
    <s v="VISITA DE OBRA"/>
    <n v="86015124.132006496"/>
    <n v="0"/>
    <n v="0"/>
    <n v="0"/>
    <n v="987.40861088545898"/>
    <s v="FORTALECIMIENTO A LA ESTRATEGIA DE ALIMENTACIÓN ESCOLAR PARA 13 SEDES EDUCATIVAS DEL MUNICIPIO"/>
  </r>
  <r>
    <n v="2021"/>
    <n v="2021004250258"/>
    <s v="SECRETARÍA DE EDUCACIÓN"/>
    <s v="FORTALECIMIENTO A LA ESTRATEGIA DE ALIMENTACIÓN ESCOLAR PARA EL AÑO 2021, EN LOS MUNICIPIOS DEL DEPARTAMENTO DE CUNDINAMARCA"/>
    <s v="$16,289,941,205"/>
    <s v="$16,289,941,214"/>
    <n v="1"/>
    <n v="0.66559999999999997"/>
    <s v="TEQUENDAMA"/>
    <x v="42"/>
    <s v="PARA CIERRE"/>
    <s v="VISITA DE OBRA"/>
    <n v="185263344.2843217"/>
    <n v="0"/>
    <n v="0"/>
    <n v="0"/>
    <n v="2126.7262388302192"/>
    <s v="FORTALECIMIENTO A LA ESTRATEGIA DE ALIMENTACIÓN ESCOLAR PARA 28 SEDES EDUCATIVAS DEL MUNICIPIO"/>
  </r>
  <r>
    <n v="2021"/>
    <n v="2021004250258"/>
    <s v="SECRETARÍA DE EDUCACIÓN"/>
    <s v="FORTALECIMIENTO A LA ESTRATEGIA DE ALIMENTACIÓN ESCOLAR PARA EL AÑO 2021, EN LOS MUNICIPIOS DEL DEPARTAMENTO DE CUNDINAMARCA"/>
    <s v="$16,289,941,206"/>
    <s v="$16,289,941,215"/>
    <n v="1"/>
    <n v="0.66559999999999997"/>
    <s v="ORIENTE"/>
    <x v="112"/>
    <s v="PARA CIERRE"/>
    <s v="VISITA DE OBRA"/>
    <n v="165413700.25385866"/>
    <n v="0"/>
    <n v="0"/>
    <n v="0"/>
    <n v="1898.8627132412673"/>
    <s v="FORTALECIMIENTO A LA ESTRATEGIA DE ALIMENTACIÓN ESCOLAR PARA 25 SEDES EDUCATIVAS DEL MUNICIPIO"/>
  </r>
  <r>
    <n v="2021"/>
    <n v="2021004250258"/>
    <s v="SECRETARÍA DE EDUCACIÓN"/>
    <s v="FORTALECIMIENTO A LA ESTRATEGIA DE ALIMENTACIÓN ESCOLAR PARA EL AÑO 2021, EN LOS MUNICIPIOS DEL DEPARTAMENTO DE CUNDINAMARCA"/>
    <s v="$16,289,941,207"/>
    <s v="$16,289,941,216"/>
    <n v="1"/>
    <n v="0.66559999999999997"/>
    <s v="GUALIVÁ"/>
    <x v="20"/>
    <s v="PARA CIERRE"/>
    <s v="VISITA DE OBRA"/>
    <n v="79398576.12185216"/>
    <n v="0"/>
    <n v="0"/>
    <n v="0"/>
    <n v="911.45410235580823"/>
    <s v="FORTALECIMIENTO A LA ESTRATEGIA DE ALIMENTACIÓN ESCOLAR PARA 12 SEDES EDUCATIVAS DEL MUNICIPIO"/>
  </r>
  <r>
    <n v="2021"/>
    <n v="2021004250258"/>
    <s v="SECRETARÍA DE EDUCACIÓN"/>
    <s v="FORTALECIMIENTO A LA ESTRATEGIA DE ALIMENTACIÓN ESCOLAR PARA EL AÑO 2021, EN LOS MUNICIPIOS DEL DEPARTAMENTO DE CUNDINAMARCA"/>
    <s v="$16,289,941,208"/>
    <s v="$16,289,941,217"/>
    <n v="1"/>
    <n v="0.66559999999999997"/>
    <s v="MAGDALENA CENTRO"/>
    <x v="98"/>
    <s v="PARA CIERRE"/>
    <s v="VISITA DE OBRA"/>
    <n v="119097864.18277822"/>
    <n v="0"/>
    <n v="0"/>
    <n v="0"/>
    <n v="1367.1811535337124"/>
    <s v="FORTALECIMIENTO A LA ESTRATEGIA DE ALIMENTACIÓN ESCOLAR PARA 18 SEDES EDUCATIVAS DEL MUNICIPIO"/>
  </r>
  <r>
    <n v="2021"/>
    <n v="2021004250258"/>
    <s v="SECRETARÍA DE EDUCACIÓN"/>
    <s v="FORTALECIMIENTO A LA ESTRATEGIA DE ALIMENTACIÓN ESCOLAR PARA EL AÑO 2021, EN LOS MUNICIPIOS DEL DEPARTAMENTO DE CUNDINAMARCA"/>
    <n v="16289941209"/>
    <n v="16289941209"/>
    <n v="1"/>
    <n v="0.66559999999999997"/>
    <s v="BAJO MAGDALENA"/>
    <x v="41"/>
    <s v="PARA CIERRE"/>
    <s v="VISITA DE OBRA"/>
    <n v="165413700.25385866"/>
    <n v="0"/>
    <n v="0"/>
    <n v="0"/>
    <s v="25 sedes educativas"/>
    <s v="FORTALECIMIENTO A LA ESTRATEGIA DE ALIMENTACIÓN ESCOLAR PARA 25 SEDES EDUCATIVAS DEL MUNICIPIO"/>
  </r>
  <r>
    <n v="2021"/>
    <n v="2021004250258"/>
    <s v="SECRETARÍA DE EDUCACIÓN"/>
    <s v="FORTALECIMIENTO A LA ESTRATEGIA DE ALIMENTACIÓN ESCOLAR PARA EL AÑO 2021, EN LOS MUNICIPIOS DEL DEPARTAMENTO DE CUNDINAMARCA"/>
    <s v="$16,289,941,210"/>
    <s v="$16,289,941,219"/>
    <n v="1"/>
    <n v="0.66559999999999997"/>
    <s v="SUMAPAZ"/>
    <x v="86"/>
    <s v="PARA CIERRE"/>
    <s v="VISITA DE OBRA"/>
    <n v="205112988.31478474"/>
    <n v="0"/>
    <n v="0"/>
    <n v="0"/>
    <n v="2354.5897644191714"/>
    <s v="FORTALECIMIENTO A LA ESTRATEGIA DE ALIMENTACIÓN ESCOLAR PARA 31 SEDES EDUCATIVAS DEL MUNICIPIO"/>
  </r>
  <r>
    <n v="2021"/>
    <n v="2021004250258"/>
    <s v="SECRETARÍA DE EDUCACIÓN"/>
    <s v="FORTALECIMIENTO A LA ESTRATEGIA DE ALIMENTACIÓN ESCOLAR PARA EL AÑO 2021, EN LOS MUNICIPIOS DEL DEPARTAMENTO DE CUNDINAMARCA"/>
    <s v="$16,289,941,211"/>
    <s v="$16,289,941,220"/>
    <n v="1"/>
    <n v="0.66559999999999997"/>
    <s v="MEDINA"/>
    <x v="40"/>
    <s v="PARA CIERRE"/>
    <s v="VISITA DE OBRA"/>
    <n v="191879892.29447603"/>
    <n v="0"/>
    <n v="0"/>
    <n v="0"/>
    <n v="2202.6807473598701"/>
    <s v="FORTALECIMIENTO A LA ESTRATEGIA DE ALIMENTACIÓN ESCOLAR PARA 29 SEDES EDUCATIVAS DEL MUNICIPIO"/>
  </r>
  <r>
    <n v="2021"/>
    <n v="2021004250258"/>
    <s v="SECRETARÍA DE EDUCACIÓN"/>
    <s v="FORTALECIMIENTO A LA ESTRATEGIA DE ALIMENTACIÓN ESCOLAR PARA EL AÑO 2021, EN LOS MUNICIPIOS DEL DEPARTAMENTO DE CUNDINAMARCA"/>
    <s v="$16,289,941,212"/>
    <s v="$16,289,941,221"/>
    <n v="1"/>
    <n v="0.66559999999999997"/>
    <s v="SUMAPAZ"/>
    <x v="97"/>
    <s v="PARA CIERRE"/>
    <s v="VISITA DE OBRA"/>
    <n v="86015124.132006496"/>
    <n v="0"/>
    <n v="0"/>
    <n v="0"/>
    <n v="987.40861088545898"/>
    <s v="FORTALECIMIENTO A LA ESTRATEGIA DE ALIMENTACIÓN ESCOLAR PARA 13 SEDES EDUCATIVAS DEL MUNICIPIO"/>
  </r>
  <r>
    <n v="2021"/>
    <n v="2021004250258"/>
    <s v="SECRETARÍA DE EDUCACIÓN"/>
    <s v="FORTALECIMIENTO A LA ESTRATEGIA DE ALIMENTACIÓN ESCOLAR PARA EL AÑO 2021, EN LOS MUNICIPIOS DEL DEPARTAMENTO DE CUNDINAMARCA"/>
    <s v="$16,289,941,213"/>
    <s v="$16,289,941,222"/>
    <n v="1"/>
    <n v="0.66559999999999997"/>
    <s v="RIONEGRO"/>
    <x v="4"/>
    <s v="PARA CIERRE"/>
    <s v="VISITA DE OBRA"/>
    <n v="258045372.39601949"/>
    <n v="0"/>
    <n v="0"/>
    <n v="0"/>
    <n v="2962.225832656377"/>
    <s v="FORTALECIMIENTO A LA ESTRATEGIA DE ALIMENTACIÓN ESCOLAR PARA 39 SEDES EDUCATIVAS DEL MUNICIPIO"/>
  </r>
  <r>
    <n v="2021"/>
    <n v="2021004250258"/>
    <s v="SECRETARÍA DE EDUCACIÓN"/>
    <s v="FORTALECIMIENTO A LA ESTRATEGIA DE ALIMENTACIÓN ESCOLAR PARA EL AÑO 2021, EN LOS MUNICIPIOS DEL DEPARTAMENTO DE CUNDINAMARCA"/>
    <s v="$16,289,941,214"/>
    <s v="$16,289,941,223"/>
    <n v="1"/>
    <n v="0.66559999999999997"/>
    <s v="RIONEGRO"/>
    <x v="3"/>
    <s v="PARA CIERRE"/>
    <s v="VISITA DE OBRA"/>
    <n v="449925264.69049555"/>
    <n v="0"/>
    <n v="0"/>
    <n v="0"/>
    <n v="5164.9065800162471"/>
    <s v="FORTALECIMIENTO A LA ESTRATEGIA DE ALIMENTACIÓN ESCOLAR PARA 68 SEDES EDUCATIVAS DEL MUNICIPIO"/>
  </r>
  <r>
    <n v="2021"/>
    <n v="2021004250258"/>
    <s v="SECRETARÍA DE EDUCACIÓN"/>
    <s v="FORTALECIMIENTO A LA ESTRATEGIA DE ALIMENTACIÓN ESCOLAR PARA EL AÑO 2021, EN LOS MUNICIPIOS DEL DEPARTAMENTO DE CUNDINAMARCA"/>
    <s v="$16,289,941,215"/>
    <s v="$16,289,941,224"/>
    <n v="1"/>
    <n v="0.66559999999999997"/>
    <s v="GUALIVÁ"/>
    <x v="96"/>
    <s v="PARA CIERRE"/>
    <s v="VISITA DE OBRA"/>
    <n v="132330960.20308693"/>
    <n v="0"/>
    <n v="0"/>
    <n v="0"/>
    <n v="1519.0901705930139"/>
    <s v="FORTALECIMIENTO A LA ESTRATEGIA DE ALIMENTACIÓN ESCOLAR PARA 20 SEDES EDUCATIVAS DEL MUNICIPIO"/>
  </r>
  <r>
    <n v="2021"/>
    <n v="2021004250258"/>
    <s v="SECRETARÍA DE EDUCACIÓN"/>
    <s v="FORTALECIMIENTO A LA ESTRATEGIA DE ALIMENTACIÓN ESCOLAR PARA EL AÑO 2021, EN LOS MUNICIPIOS DEL DEPARTAMENTO DE CUNDINAMARCA"/>
    <s v="$16,289,941,216"/>
    <s v="$16,289,941,225"/>
    <n v="1"/>
    <n v="0.66559999999999997"/>
    <s v="GUALIVÁ"/>
    <x v="39"/>
    <s v="PARA CIERRE"/>
    <s v="VISITA DE OBRA"/>
    <n v="79398576.12185216"/>
    <n v="0"/>
    <n v="0"/>
    <n v="0"/>
    <n v="911.45410235580823"/>
    <s v="FORTALECIMIENTO A LA ESTRATEGIA DE ALIMENTACIÓN ESCOLAR PARA 12 SEDES EDUCATIVAS DEL MUNICIPIO"/>
  </r>
  <r>
    <n v="2021"/>
    <n v="2021004250258"/>
    <s v="SECRETARÍA DE EDUCACIÓN"/>
    <s v="FORTALECIMIENTO A LA ESTRATEGIA DE ALIMENTACIÓN ESCOLAR PARA EL AÑO 2021, EN LOS MUNICIPIOS DEL DEPARTAMENTO DE CUNDINAMARCA"/>
    <s v="$16,289,941,217"/>
    <s v="$16,289,941,226"/>
    <n v="1"/>
    <n v="0.66559999999999997"/>
    <s v="ALTO MAGDALENA"/>
    <x v="95"/>
    <s v="PARA CIERRE"/>
    <s v="VISITA DE OBRA"/>
    <n v="112481316.17262389"/>
    <n v="0"/>
    <n v="0"/>
    <n v="0"/>
    <n v="1291.2266450040618"/>
    <s v="FORTALECIMIENTO A LA ESTRATEGIA DE ALIMENTACIÓN ESCOLAR PARA 17 SEDES EDUCATIVAS DEL MUNICIPIO"/>
  </r>
  <r>
    <n v="2021"/>
    <n v="2021004250258"/>
    <s v="SECRETARÍA DE EDUCACIÓN"/>
    <s v="FORTALECIMIENTO A LA ESTRATEGIA DE ALIMENTACIÓN ESCOLAR PARA EL AÑO 2021, EN LOS MUNICIPIOS DEL DEPARTAMENTO DE CUNDINAMARCA"/>
    <s v="$16,289,941,218"/>
    <s v="$16,289,941,227"/>
    <n v="1"/>
    <n v="0.66559999999999997"/>
    <s v="SABANA CENTRO"/>
    <x v="67"/>
    <s v="PARA CIERRE"/>
    <s v="VISITA DE OBRA"/>
    <n v="105864768.16246954"/>
    <n v="0"/>
    <n v="0"/>
    <n v="0"/>
    <n v="1215.2721364744111"/>
    <s v="FORTALECIMIENTO A LA ESTRATEGIA DE ALIMENTACIÓN ESCOLAR PARA 15 SEDES EDUCATIVAS DEL MUNICIPIO"/>
  </r>
  <r>
    <n v="2021"/>
    <n v="2021004250258"/>
    <s v="SECRETARÍA DE EDUCACIÓN"/>
    <s v="FORTALECIMIENTO A LA ESTRATEGIA DE ALIMENTACIÓN ESCOLAR PARA EL AÑO 2021, EN LOS MUNICIPIOS DEL DEPARTAMENTO DE CUNDINAMARCA"/>
    <s v="$16,289,941,219"/>
    <s v="$16,289,941,228"/>
    <n v="1"/>
    <n v="0.66559999999999997"/>
    <s v="ALTO MAGDALENA"/>
    <x v="38"/>
    <s v="PARA CIERRE"/>
    <s v="VISITA DE OBRA"/>
    <n v="19849644.03046304"/>
    <n v="0"/>
    <n v="0"/>
    <n v="0"/>
    <n v="227.86352558895206"/>
    <s v="FORTALECIMIENTO A LA ESTRATEGIA DE ALIMENTACIÓN ESCOLAR PARA 3 SEDES EDUCATIVAS DEL MUNICIPIO"/>
  </r>
  <r>
    <n v="2021"/>
    <n v="2021004250258"/>
    <s v="SECRETARÍA DE EDUCACIÓN"/>
    <s v="FORTALECIMIENTO A LA ESTRATEGIA DE ALIMENTACIÓN ESCOLAR PARA EL AÑO 2021, EN LOS MUNICIPIOS DEL DEPARTAMENTO DE CUNDINAMARCA"/>
    <s v="$16,289,941,220"/>
    <s v="$16,289,941,229"/>
    <n v="1"/>
    <n v="0.66559999999999997"/>
    <s v="MEDINA"/>
    <x v="37"/>
    <s v="PARA CIERRE"/>
    <s v="VISITA DE OBRA"/>
    <n v="291128112.44679123"/>
    <n v="0"/>
    <n v="0"/>
    <n v="0"/>
    <n v="3341.9983753046304"/>
    <s v="FORTALECIMIENTO A LA ESTRATEGIA DE ALIMENTACIÓN ESCOLAR PARA 44 SEDES EDUCATIVAS DEL MUNICIPIO"/>
  </r>
  <r>
    <n v="2021"/>
    <n v="2021004250258"/>
    <s v="SECRETARÍA DE EDUCACIÓN"/>
    <s v="FORTALECIMIENTO A LA ESTRATEGIA DE ALIMENTACIÓN ESCOLAR PARA EL AÑO 2021, EN LOS MUNICIPIOS DEL DEPARTAMENTO DE CUNDINAMARCA"/>
    <s v="$16,289,941,221"/>
    <s v="$16,289,941,230"/>
    <n v="1"/>
    <n v="0.66559999999999997"/>
    <s v="ALMEIDAS"/>
    <x v="103"/>
    <s v="PARA CIERRE"/>
    <s v="VISITA DE OBRA"/>
    <n v="99248220.152315184"/>
    <n v="0"/>
    <n v="0"/>
    <n v="0"/>
    <n v="1139.3176279447603"/>
    <s v="FORTALECIMIENTO A LA ESTRATEGIA DE ALIMENTACIÓN ESCOLAR PARA 15 SEDES EDUCATIVAS DEL MUNICIPIO"/>
  </r>
  <r>
    <n v="2021"/>
    <n v="2021004250258"/>
    <s v="SECRETARÍA DE EDUCACIÓN"/>
    <s v="FORTALECIMIENTO A LA ESTRATEGIA DE ALIMENTACIÓN ESCOLAR PARA EL AÑO 2021, EN LOS MUNICIPIOS DEL DEPARTAMENTO DE CUNDINAMARCA"/>
    <s v="$16,289,941,222"/>
    <s v="$16,289,941,231"/>
    <n v="1"/>
    <n v="0.66559999999999997"/>
    <s v="SABANA OCCIDENTE"/>
    <x v="102"/>
    <s v="PARA CIERRE"/>
    <s v="VISITA DE OBRA"/>
    <n v="132330960.20308693"/>
    <n v="0"/>
    <n v="0"/>
    <n v="0"/>
    <n v="1519.0901705930139"/>
    <s v="FORTALECIMIENTO A LA ESTRATEGIA DE ALIMENTACIÓN ESCOLAR PARA 20 SEDES EDUCATIVAS DEL MUNICIPIO"/>
  </r>
  <r>
    <n v="2021"/>
    <n v="2021004250258"/>
    <s v="SECRETARÍA DE EDUCACIÓN"/>
    <s v="FORTALECIMIENTO A LA ESTRATEGIA DE ALIMENTACIÓN ESCOLAR PARA EL AÑO 2021, EN LOS MUNICIPIOS DEL DEPARTAMENTO DE CUNDINAMARCA"/>
    <s v="$16,289,941,223"/>
    <s v="$16,289,941,232"/>
    <n v="1"/>
    <n v="0.66559999999999997"/>
    <s v="ALMEIDAS"/>
    <x v="60"/>
    <s v="PARA CIERRE"/>
    <s v="VISITA DE OBRA"/>
    <n v="165413700.25385866"/>
    <n v="0"/>
    <n v="0"/>
    <n v="0"/>
    <n v="1898.8627132412673"/>
    <s v="FORTALECIMIENTO A LA ESTRATEGIA DE ALIMENTACIÓN ESCOLAR PARA 25 SEDES EDUCATIVAS DEL MUNICIPIO"/>
  </r>
  <r>
    <n v="2021"/>
    <n v="2021004250258"/>
    <s v="SECRETARÍA DE EDUCACIÓN"/>
    <s v="FORTALECIMIENTO A LA ESTRATEGIA DE ALIMENTACIÓN ESCOLAR PARA EL AÑO 2021, EN LOS MUNICIPIOS DEL DEPARTAMENTO DE CUNDINAMARCA"/>
    <s v="$16,289,941,224"/>
    <s v="$16,289,941,233"/>
    <n v="1"/>
    <n v="0.66559999999999997"/>
    <s v="UBATÉ"/>
    <x v="15"/>
    <s v="PARA CIERRE"/>
    <s v="VISITA DE OBRA"/>
    <n v="158797152.24370432"/>
    <n v="0"/>
    <n v="0"/>
    <n v="0"/>
    <n v="1822.9082047116165"/>
    <s v="FORTALECIMIENTO A LA ESTRATEGIA DE ALIMENTACIÓN ESCOLAR PARA 24 SEDES EDUCATIVAS DEL MUNICIPIO"/>
  </r>
  <r>
    <n v="2021"/>
    <n v="2021004250258"/>
    <s v="SECRETARÍA DE EDUCACIÓN"/>
    <s v="FORTALECIMIENTO A LA ESTRATEGIA DE ALIMENTACIÓN ESCOLAR PARA EL AÑO 2021, EN LOS MUNICIPIOS DEL DEPARTAMENTO DE CUNDINAMARCA"/>
    <s v="$16,289,941,225"/>
    <s v="$16,289,941,234"/>
    <n v="1"/>
    <n v="0.66559999999999997"/>
    <s v="GUALIVÁ"/>
    <x v="36"/>
    <s v="PARA CIERRE"/>
    <s v="VISITA DE OBRA"/>
    <n v="205112988.31478474"/>
    <n v="0"/>
    <n v="0"/>
    <n v="0"/>
    <n v="2354.5897644191714"/>
    <s v="FORTALECIMIENTO A LA ESTRATEGIA DE ALIMENTACIÓN ESCOLAR PARA 31 SEDES EDUCATIVAS DEL MUNICIPIO"/>
  </r>
  <r>
    <n v="2021"/>
    <n v="2021004250258"/>
    <s v="SECRETARÍA DE EDUCACIÓN"/>
    <s v="FORTALECIMIENTO A LA ESTRATEGIA DE ALIMENTACIÓN ESCOLAR PARA EL AÑO 2021, EN LOS MUNICIPIOS DEL DEPARTAMENTO DE CUNDINAMARCA"/>
    <s v="$16,289,941,226"/>
    <s v="$16,289,941,235"/>
    <n v="1"/>
    <n v="0.66559999999999997"/>
    <s v="GUALIVÁ"/>
    <x v="105"/>
    <s v="PARA CIERRE"/>
    <s v="VISITA DE OBRA"/>
    <n v="158797152.24370432"/>
    <n v="0"/>
    <n v="0"/>
    <n v="0"/>
    <n v="1822.9082047116165"/>
    <s v="FORTALECIMIENTO A LA ESTRATEGIA DE ALIMENTACIÓN ESCOLAR PARA 24 SEDES EDUCATIVAS DEL MUNICIPIO"/>
  </r>
  <r>
    <n v="2021"/>
    <n v="2021004250258"/>
    <s v="SECRETARÍA DE EDUCACIÓN"/>
    <s v="FORTALECIMIENTO A LA ESTRATEGIA DE ALIMENTACIÓN ESCOLAR PARA EL AÑO 2021, EN LOS MUNICIPIOS DEL DEPARTAMENTO DE CUNDINAMARCA"/>
    <s v="$16,289,941,227"/>
    <s v="$16,289,941,236"/>
    <n v="1"/>
    <n v="0.66559999999999997"/>
    <s v="RIONEGRO"/>
    <x v="2"/>
    <s v="PARA CIERRE"/>
    <s v="VISITA DE OBRA"/>
    <n v="258045372.39601949"/>
    <n v="0"/>
    <n v="0"/>
    <n v="0"/>
    <n v="2962.225832656377"/>
    <s v="FORTALECIMIENTO A LA ESTRATEGIA DE ALIMENTACIÓN ESCOLAR PARA 39 SEDES EDUCATIVAS DEL MUNICIPIO"/>
  </r>
  <r>
    <n v="2021"/>
    <n v="2021004250258"/>
    <s v="SECRETARÍA DE EDUCACIÓN"/>
    <s v="FORTALECIMIENTO A LA ESTRATEGIA DE ALIMENTACIÓN ESCOLAR PARA EL AÑO 2021, EN LOS MUNICIPIOS DEL DEPARTAMENTO DE CUNDINAMARCA"/>
    <s v="$16,289,941,228"/>
    <s v="$16,289,941,237"/>
    <n v="1"/>
    <n v="0.66559999999999997"/>
    <s v="TEQUENDAMA"/>
    <x v="35"/>
    <s v="PARA CIERRE"/>
    <s v="VISITA DE OBRA"/>
    <n v="178646796.27416733"/>
    <n v="0"/>
    <n v="0"/>
    <n v="0"/>
    <n v="2050.7717303005688"/>
    <s v="FORTALECIMIENTO A LA ESTRATEGIA DE ALIMENTACIÓN ESCOLAR PARA 27 SEDES EDUCATIVAS DEL MUNICIPIO"/>
  </r>
  <r>
    <n v="2021"/>
    <n v="2021004250258"/>
    <s v="SECRETARÍA DE EDUCACIÓN"/>
    <s v="FORTALECIMIENTO A LA ESTRATEGIA DE ALIMENTACIÓN ESCOLAR PARA EL AÑO 2021, EN LOS MUNICIPIOS DEL DEPARTAMENTO DE CUNDINAMARCA"/>
    <s v="$16,289,941,229"/>
    <s v="$16,289,941,238"/>
    <n v="1"/>
    <n v="0.66559999999999997"/>
    <s v="GUAVIO"/>
    <x v="34"/>
    <s v="PARA CIERRE"/>
    <s v="VISITA DE OBRA"/>
    <n v="205112988.31478474"/>
    <n v="0"/>
    <n v="0"/>
    <n v="0"/>
    <n v="2354.5897644191714"/>
    <s v="FORTALECIMIENTO A LA ESTRATEGIA DE ALIMENTACIÓN ESCOLAR PARA 31 SEDES EDUCATIVAS DEL MUNICIPIO"/>
  </r>
  <r>
    <n v="2021"/>
    <n v="2021004250258"/>
    <s v="SECRETARÍA DE EDUCACIÓN"/>
    <s v="FORTALECIMIENTO A LA ESTRATEGIA DE ALIMENTACIÓN ESCOLAR PARA EL AÑO 2021, EN LOS MUNICIPIOS DEL DEPARTAMENTO DE CUNDINAMARCA"/>
    <s v="$16,289,941,230"/>
    <s v="$16,289,941,239"/>
    <n v="1"/>
    <n v="0.66559999999999997"/>
    <s v="GUAVIO"/>
    <x v="104"/>
    <s v="PARA CIERRE"/>
    <s v="VISITA DE OBRA"/>
    <n v="152180604.23354995"/>
    <n v="0"/>
    <n v="0"/>
    <n v="0"/>
    <n v="1746.9536961819658"/>
    <s v="FORTALECIMIENTO A LA ESTRATEGIA DE ALIMENTACIÓN ESCOLAR PARA 23 SEDES EDUCATIVAS DEL MUNICIPIO"/>
  </r>
  <r>
    <n v="2021"/>
    <n v="2021004250258"/>
    <s v="SECRETARÍA DE EDUCACIÓN"/>
    <s v="FORTALECIMIENTO A LA ESTRATEGIA DE ALIMENTACIÓN ESCOLAR PARA EL AÑO 2021, EN LOS MUNICIPIOS DEL DEPARTAMENTO DE CUNDINAMARCA"/>
    <s v="$16,289,941,231"/>
    <s v="$16,289,941,240"/>
    <n v="1"/>
    <n v="0.66559999999999997"/>
    <s v="ALTO MAGDALENA"/>
    <x v="19"/>
    <s v="PARA CIERRE"/>
    <s v="VISITA DE OBRA"/>
    <n v="66165480.101543464"/>
    <n v="0"/>
    <n v="0"/>
    <n v="0"/>
    <n v="759.54508529650695"/>
    <s v="FORTALECIMIENTO A LA ESTRATEGIA DE ALIMENTACIÓN ESCOLAR PARA 10 SEDES EDUCATIVAS DEL MUNICIPIO"/>
  </r>
  <r>
    <n v="2021"/>
    <n v="2021004250258"/>
    <s v="SECRETARÍA DE EDUCACIÓN"/>
    <s v="FORTALECIMIENTO A LA ESTRATEGIA DE ALIMENTACIÓN ESCOLAR PARA EL AÑO 2021, EN LOS MUNICIPIOS DEL DEPARTAMENTO DE CUNDINAMARCA"/>
    <s v="$16,289,941,232"/>
    <s v="$16,289,941,241"/>
    <n v="1"/>
    <n v="0.66559999999999997"/>
    <s v="ORIENTE"/>
    <x v="110"/>
    <s v="PARA CIERRE"/>
    <s v="VISITA DE OBRA"/>
    <n v="138947508.21324128"/>
    <n v="0"/>
    <n v="0"/>
    <n v="0"/>
    <n v="1595.0446791226645"/>
    <s v="FORTALECIMIENTO A LA ESTRATEGIA DE ALIMENTACIÓN ESCOLAR PARA 21 SEDES EDUCATIVAS DEL MUNICIPIO"/>
  </r>
  <r>
    <n v="2021"/>
    <n v="2021004250258"/>
    <s v="SECRETARÍA DE EDUCACIÓN"/>
    <s v="FORTALECIMIENTO A LA ESTRATEGIA DE ALIMENTACIÓN ESCOLAR PARA EL AÑO 2021, EN LOS MUNICIPIOS DEL DEPARTAMENTO DE CUNDINAMARCA"/>
    <s v="$16,289,941,233"/>
    <s v="$16,289,941,242"/>
    <n v="1"/>
    <n v="0.66559999999999997"/>
    <s v="MAGDALENA CENTRO"/>
    <x v="94"/>
    <s v="PARA CIERRE"/>
    <s v="VISITA DE OBRA"/>
    <n v="86015124.132006496"/>
    <n v="0"/>
    <n v="0"/>
    <n v="0"/>
    <n v="987.40861088545898"/>
    <s v="FORTALECIMIENTO A LA ESTRATEGIA DE ALIMENTACIÓN ESCOLAR PARA 13 SEDES EDUCATIVAS DEL MUNICIPIO"/>
  </r>
  <r>
    <n v="2021"/>
    <n v="2021004250258"/>
    <s v="SECRETARÍA DE EDUCACIÓN"/>
    <s v="FORTALECIMIENTO A LA ESTRATEGIA DE ALIMENTACIÓN ESCOLAR PARA EL AÑO 2021, EN LOS MUNICIPIOS DEL DEPARTAMENTO DE CUNDINAMARCA"/>
    <s v="$16,289,941,234"/>
    <s v="$16,289,941,243"/>
    <n v="1"/>
    <n v="0.66559999999999997"/>
    <s v="GUAVIO"/>
    <x v="32"/>
    <s v="PARA CIERRE"/>
    <s v="VISITA DE OBRA"/>
    <n v="99248220.152315184"/>
    <n v="0"/>
    <n v="0"/>
    <n v="0"/>
    <n v="1139.3176279447603"/>
    <s v="FORTALECIMIENTO A LA ESTRATEGIA DE ALIMENTACIÓN ESCOLAR PARA 15 SEDES EDUCATIVAS DEL MUNICIPIO"/>
  </r>
  <r>
    <n v="2021"/>
    <n v="2021004250258"/>
    <s v="SECRETARÍA DE EDUCACIÓN"/>
    <s v="FORTALECIMIENTO A LA ESTRATEGIA DE ALIMENTACIÓN ESCOLAR PARA EL AÑO 2021, EN LOS MUNICIPIOS DEL DEPARTAMENTO DE CUNDINAMARCA"/>
    <s v="$16,289,941,235"/>
    <s v="$16,289,941,244"/>
    <n v="1"/>
    <n v="0.66559999999999997"/>
    <s v="ALTO MAGDALENA"/>
    <x v="85"/>
    <s v="PARA CIERRE"/>
    <s v="VISITA DE OBRA"/>
    <n v="52932384.081234768"/>
    <n v="0"/>
    <n v="0"/>
    <n v="0"/>
    <n v="607.63606823720556"/>
    <s v="FORTALECIMIENTO A LA ESTRATEGIA DE ALIMENTACIÓN ESCOLAR PARA 8 SEDES EDUCATIVAS DEL MUNICIPIO"/>
  </r>
  <r>
    <n v="2021"/>
    <n v="2021004250258"/>
    <s v="SECRETARÍA DE EDUCACIÓN"/>
    <s v="FORTALECIMIENTO A LA ESTRATEGIA DE ALIMENTACIÓN ESCOLAR PARA EL AÑO 2021, EN LOS MUNICIPIOS DEL DEPARTAMENTO DE CUNDINAMARCA"/>
    <s v="$16,289,941,236"/>
    <s v="$16,289,941,245"/>
    <n v="1"/>
    <n v="0.66559999999999997"/>
    <s v="GUAVIO"/>
    <x v="31"/>
    <s v="PARA CIERRE"/>
    <s v="VISITA DE OBRA"/>
    <n v="119097864.18277822"/>
    <n v="0"/>
    <n v="0"/>
    <n v="0"/>
    <n v="1367.1811535337124"/>
    <s v="FORTALECIMIENTO A LA ESTRATEGIA DE ALIMENTACIÓN ESCOLAR PARA 18 SEDES EDUCATIVAS DEL MUNICIPIO"/>
  </r>
  <r>
    <n v="2021"/>
    <n v="2021004250258"/>
    <s v="SECRETARÍA DE EDUCACIÓN"/>
    <s v="FORTALECIMIENTO A LA ESTRATEGIA DE ALIMENTACIÓN ESCOLAR PARA EL AÑO 2021, EN LOS MUNICIPIOS DEL DEPARTAMENTO DE CUNDINAMARCA"/>
    <s v="$16,289,941,237"/>
    <s v="$16,289,941,246"/>
    <n v="1"/>
    <n v="0.66559999999999997"/>
    <s v="BAJO MAGDALENA"/>
    <x v="93"/>
    <s v="PARA CIERRE"/>
    <s v="VISITA DE OBRA"/>
    <n v="410225976.62956947"/>
    <n v="0"/>
    <n v="0"/>
    <n v="0"/>
    <n v="4709.1795288383428"/>
    <s v="FORTALECIMIENTO A LA ESTRATEGIA DE ALIMENTACIÓN ESCOLAR PARA 62 SEDES EDUCATIVAS DEL MUNICIPIO"/>
  </r>
  <r>
    <n v="2021"/>
    <n v="2021004250258"/>
    <s v="SECRETARÍA DE EDUCACIÓN"/>
    <s v="FORTALECIMIENTO A LA ESTRATEGIA DE ALIMENTACIÓN ESCOLAR PARA EL AÑO 2021, EN LOS MUNICIPIOS DEL DEPARTAMENTO DE CUNDINAMARCA"/>
    <s v="$16,289,941,238"/>
    <s v="$16,289,941,247"/>
    <n v="1"/>
    <n v="0.66559999999999997"/>
    <s v="UBATÉ"/>
    <x v="14"/>
    <s v="PARA CIERRE"/>
    <s v="VISITA DE OBRA"/>
    <n v="158797152.24370432"/>
    <n v="0"/>
    <n v="0"/>
    <n v="0"/>
    <n v="1822.9082047116165"/>
    <s v="FORTALECIMIENTO A LA ESTRATEGIA DE ALIMENTACIÓN ESCOLAR PARA 24 SEDES EDUCATIVAS DEL MUNICIPIO"/>
  </r>
  <r>
    <n v="2021"/>
    <n v="2021004250258"/>
    <s v="SECRETARÍA DE EDUCACIÓN"/>
    <s v="FORTALECIMIENTO A LA ESTRATEGIA DE ALIMENTACIÓN ESCOLAR PARA EL AÑO 2021, EN LOS MUNICIPIOS DEL DEPARTAMENTO DE CUNDINAMARCA"/>
    <s v="$16,289,941,239"/>
    <s v="$16,289,941,248"/>
    <n v="1"/>
    <n v="0.66559999999999997"/>
    <s v="SUMAPAZ"/>
    <x v="30"/>
    <s v="PARA CIERRE"/>
    <s v="VISITA DE OBRA"/>
    <n v="72782028.111697808"/>
    <n v="0"/>
    <n v="0"/>
    <n v="0"/>
    <n v="835.49959382615759"/>
    <s v="FORTALECIMIENTO A LA ESTRATEGIA DE ALIMENTACIÓN ESCOLAR PARA 11 SEDES EDUCATIVAS DEL MUNICIPIO"/>
  </r>
  <r>
    <n v="2021"/>
    <n v="2021004250258"/>
    <s v="SECRETARÍA DE EDUCACIÓN"/>
    <s v="FORTALECIMIENTO A LA ESTRATEGIA DE ALIMENTACIÓN ESCOLAR PARA EL AÑO 2021, EN LOS MUNICIPIOS DEL DEPARTAMENTO DE CUNDINAMARCA"/>
    <s v="$16,289,941,240"/>
    <s v="$16,289,941,249"/>
    <n v="1"/>
    <n v="0.66559999999999997"/>
    <s v="GUAVIO"/>
    <x v="84"/>
    <s v="PARA CIERRE"/>
    <s v="VISITA DE OBRA"/>
    <n v="99248220.152315184"/>
    <n v="0"/>
    <n v="0"/>
    <n v="0"/>
    <n v="1139.3176279447603"/>
    <s v="FORTALECIMIENTO A LA ESTRATEGIA DE ALIMENTACIÓN ESCOLAR PARA 15 SEDES EDUCATIVAS DEL MUNICIPIO"/>
  </r>
  <r>
    <n v="2021"/>
    <n v="2021004250258"/>
    <s v="SECRETARÍA DE EDUCACIÓN"/>
    <s v="FORTALECIMIENTO A LA ESTRATEGIA DE ALIMENTACIÓN ESCOLAR PARA EL AÑO 2021, EN LOS MUNICIPIOS DEL DEPARTAMENTO DE CUNDINAMARCA"/>
    <s v="$16,289,941,241"/>
    <s v="$16,289,941,250"/>
    <n v="1"/>
    <n v="0.66559999999999997"/>
    <s v="GUAVIO"/>
    <x v="29"/>
    <s v="PARA CIERRE"/>
    <s v="VISITA DE OBRA"/>
    <n v="205112988.31478474"/>
    <n v="0"/>
    <n v="0"/>
    <n v="0"/>
    <n v="2354.5897644191714"/>
    <s v="FORTALECIMIENTO A LA ESTRATEGIA DE ALIMENTACIÓN ESCOLAR PARA 31 SEDES EDUCATIVAS DEL MUNICIPIO"/>
  </r>
  <r>
    <n v="2021"/>
    <n v="2021004250258"/>
    <s v="SECRETARÍA DE EDUCACIÓN"/>
    <s v="FORTALECIMIENTO A LA ESTRATEGIA DE ALIMENTACIÓN ESCOLAR PARA EL AÑO 2021, EN LOS MUNICIPIOS DEL DEPARTAMENTO DE CUNDINAMARCA"/>
    <s v="$16,289,941,242"/>
    <s v="$16,289,941,251"/>
    <n v="1"/>
    <n v="0.66559999999999997"/>
    <s v="SABANA CENTRO"/>
    <x v="28"/>
    <s v="PARA CIERRE"/>
    <s v="VISITA DE OBRA"/>
    <n v="66165480.101543464"/>
    <n v="0"/>
    <n v="0"/>
    <n v="0"/>
    <n v="759.54508529650695"/>
    <s v="FORTALECIMIENTO A LA ESTRATEGIA DE ALIMENTACIÓN ESCOLAR PARA 10 SEDES EDUCATIVAS DEL MUNICIPIO"/>
  </r>
  <r>
    <n v="2021"/>
    <n v="2021004250258"/>
    <s v="SECRETARÍA DE EDUCACIÓN"/>
    <s v="FORTALECIMIENTO A LA ESTRATEGIA DE ALIMENTACIÓN ESCOLAR PARA EL AÑO 2021, EN LOS MUNICIPIOS DEL DEPARTAMENTO DE CUNDINAMARCA"/>
    <s v="$16,289,941,243"/>
    <s v="$16,289,941,252"/>
    <n v="1"/>
    <n v="0.66559999999999997"/>
    <s v="GUAVIO"/>
    <x v="83"/>
    <s v="PARA CIERRE"/>
    <s v="VISITA DE OBRA"/>
    <n v="165413700.25385866"/>
    <n v="0"/>
    <n v="0"/>
    <n v="0"/>
    <n v="1898.8627132412673"/>
    <s v="FORTALECIMIENTO A LA ESTRATEGIA DE ALIMENTACIÓN ESCOLAR PARA 25 SEDES EDUCATIVAS DEL MUNICIPIO"/>
  </r>
  <r>
    <n v="2021"/>
    <n v="2021004250258"/>
    <s v="SECRETARÍA DE EDUCACIÓN"/>
    <s v="FORTALECIMIENTO A LA ESTRATEGIA DE ALIMENTACIÓN ESCOLAR PARA EL AÑO 2021, EN LOS MUNICIPIOS DEL DEPARTAMENTO DE CUNDINAMARCA"/>
    <s v="$16,289,941,244"/>
    <s v="$16,289,941,253"/>
    <n v="1"/>
    <n v="0.66559999999999997"/>
    <s v="UBATÉ"/>
    <x v="13"/>
    <s v="PARA CIERRE"/>
    <s v="VISITA DE OBRA"/>
    <n v="79398576.12185216"/>
    <n v="0"/>
    <n v="0"/>
    <n v="0"/>
    <n v="911.45410235580823"/>
    <s v="FORTALECIMIENTO A LA ESTRATEGIA DE ALIMENTACIÓN ESCOLAR PARA 12 SEDES EDUCATIVAS DEL MUNICIPIO"/>
  </r>
  <r>
    <n v="2021"/>
    <n v="2021004250258"/>
    <s v="SECRETARÍA DE EDUCACIÓN"/>
    <s v="FORTALECIMIENTO A LA ESTRATEGIA DE ALIMENTACIÓN ESCOLAR PARA EL AÑO 2021, EN LOS MUNICIPIOS DEL DEPARTAMENTO DE CUNDINAMARCA"/>
    <s v="$16,289,941,245"/>
    <s v="$16,289,941,254"/>
    <n v="1"/>
    <n v="0.66559999999999997"/>
    <s v="ORIENTE"/>
    <x v="27"/>
    <s v="PARA CIERRE"/>
    <s v="VISITA DE OBRA"/>
    <n v="178646796.27416733"/>
    <n v="0"/>
    <n v="0"/>
    <n v="0"/>
    <n v="2050.7717303005688"/>
    <s v="FORTALECIMIENTO A LA ESTRATEGIA DE ALIMENTACIÓN ESCOLAR PARA 27 SEDES EDUCATIVAS DEL MUNICIPIO"/>
  </r>
  <r>
    <n v="2021"/>
    <n v="2021004250258"/>
    <s v="SECRETARÍA DE EDUCACIÓN"/>
    <s v="FORTALECIMIENTO A LA ESTRATEGIA DE ALIMENTACIÓN ESCOLAR PARA EL AÑO 2021, EN LOS MUNICIPIOS DEL DEPARTAMENTO DE CUNDINAMARCA"/>
    <s v="$16,289,941,246"/>
    <s v="$16,289,941,255"/>
    <n v="1"/>
    <n v="0.66559999999999997"/>
    <s v="ORIENTE"/>
    <x v="26"/>
    <s v="PARA CIERRE"/>
    <s v="VISITA DE OBRA"/>
    <n v="224962632.34524778"/>
    <n v="0"/>
    <n v="0"/>
    <n v="0"/>
    <n v="2582.4532900081235"/>
    <s v="FORTALECIMIENTO A LA ESTRATEGIA DE ALIMENTACIÓN ESCOLAR PARA 34 SEDES EDUCATIVAS DEL MUNICIPIO"/>
  </r>
  <r>
    <n v="2021"/>
    <n v="2021004250258"/>
    <s v="SECRETARÍA DE EDUCACIÓN"/>
    <s v="FORTALECIMIENTO A LA ESTRATEGIA DE ALIMENTACIÓN ESCOLAR PARA EL AÑO 2021, EN LOS MUNICIPIOS DEL DEPARTAMENTO DE CUNDINAMARCA"/>
    <s v="$16,289,941,247"/>
    <s v="$16,289,941,256"/>
    <n v="1"/>
    <n v="0.66559999999999997"/>
    <s v="SABANA OCCIDENTE"/>
    <x v="81"/>
    <s v="PARA CIERRE"/>
    <s v="VISITA DE OBRA"/>
    <n v="59548932.091389112"/>
    <n v="0"/>
    <n v="0"/>
    <n v="0"/>
    <n v="683.5905767668562"/>
    <s v="FORTALECIMIENTO A LA ESTRATEGIA DE ALIMENTACIÓN ESCOLAR PARA 9 SEDES EDUCATIVAS DEL MUNICIPIO"/>
  </r>
  <r>
    <n v="2021"/>
    <n v="2021004250258"/>
    <s v="SECRETARÍA DE EDUCACIÓN"/>
    <s v="FORTALECIMIENTO A LA ESTRATEGIA DE ALIMENTACIÓN ESCOLAR PARA EL AÑO 2021, EN LOS MUNICIPIOS DEL DEPARTAMENTO DE CUNDINAMARCA"/>
    <s v="$16,289,941,248"/>
    <s v="$16,289,941,257"/>
    <n v="1"/>
    <n v="0.66559999999999997"/>
    <s v="RIONEGRO"/>
    <x v="1"/>
    <s v="PARA CIERRE"/>
    <s v="VISITA DE OBRA"/>
    <n v="165413700.25385866"/>
    <n v="0"/>
    <n v="0"/>
    <n v="0"/>
    <n v="1898.8627132412673"/>
    <s v="FORTALECIMIENTO A LA ESTRATEGIA DE ALIMENTACIÓN ESCOLAR PARA 25 SEDES EDUCATIVAS DEL MUNICIPIO"/>
  </r>
  <r>
    <n v="2021"/>
    <n v="2021004250258"/>
    <s v="SECRETARÍA DE EDUCACIÓN"/>
    <s v="FORTALECIMIENTO A LA ESTRATEGIA DE ALIMENTACIÓN ESCOLAR PARA EL AÑO 2021, EN LOS MUNICIPIOS DEL DEPARTAMENTO DE CUNDINAMARCA"/>
    <s v="$16,289,941,249"/>
    <s v="$16,289,941,258"/>
    <n v="1"/>
    <n v="0.66559999999999997"/>
    <s v="TEQUENDAMA"/>
    <x v="80"/>
    <s v="PARA CIERRE"/>
    <s v="VISITA DE OBRA"/>
    <n v="185263344.2843217"/>
    <n v="0"/>
    <n v="0"/>
    <n v="0"/>
    <n v="2126.7262388302192"/>
    <s v="FORTALECIMIENTO A LA ESTRATEGIA DE ALIMENTACIÓN ESCOLAR PARA 28 SEDES EDUCATIVAS DEL MUNICIPIO"/>
  </r>
  <r>
    <n v="2021"/>
    <n v="2021004250258"/>
    <s v="SECRETARÍA DE EDUCACIÓN"/>
    <s v="FORTALECIMIENTO A LA ESTRATEGIA DE ALIMENTACIÓN ESCOLAR PARA EL AÑO 2021, EN LOS MUNICIPIOS DEL DEPARTAMENTO DE CUNDINAMARCA"/>
    <s v="$16,289,941,250"/>
    <s v="$16,289,941,259"/>
    <n v="1"/>
    <n v="0.66559999999999997"/>
    <s v="UBATÉ"/>
    <x v="12"/>
    <s v="PARA CIERRE"/>
    <s v="VISITA DE OBRA"/>
    <n v="112481316.17262389"/>
    <n v="0"/>
    <n v="0"/>
    <n v="0"/>
    <n v="1291.2266450040618"/>
    <s v="FORTALECIMIENTO A LA ESTRATEGIA DE ALIMENTACIÓN ESCOLAR PARA 17 SEDES EDUCATIVAS DEL MUNICIPIO"/>
  </r>
  <r>
    <n v="2021"/>
    <n v="2021004250258"/>
    <s v="SECRETARÍA DE EDUCACIÓN"/>
    <s v="FORTALECIMIENTO A LA ESTRATEGIA DE ALIMENTACIÓN ESCOLAR PARA EL AÑO 2021, EN LOS MUNICIPIOS DEL DEPARTAMENTO DE CUNDINAMARCA"/>
    <s v="$16,289,941,251"/>
    <s v="$16,289,941,260"/>
    <n v="1"/>
    <n v="0.66559999999999997"/>
    <s v="SABANA CENTRO"/>
    <x v="78"/>
    <s v="PARA CIERRE"/>
    <s v="VISITA DE OBRA"/>
    <n v="125714412.19293258"/>
    <n v="0"/>
    <n v="0"/>
    <n v="0"/>
    <n v="1443.135662063363"/>
    <s v="FORTALECIMIENTO A LA ESTRATEGIA DE ALIMENTACIÓN ESCOLAR PARA 19 SEDES EDUCATIVAS DEL MUNICIPIO"/>
  </r>
  <r>
    <n v="2021"/>
    <n v="2021004250258"/>
    <s v="SECRETARÍA DE EDUCACIÓN"/>
    <s v="FORTALECIMIENTO A LA ESTRATEGIA DE ALIMENTACIÓN ESCOLAR PARA EL AÑO 2021, EN LOS MUNICIPIOS DEL DEPARTAMENTO DE CUNDINAMARCA"/>
    <s v="$16,289,941,252"/>
    <s v="$16,289,941,261"/>
    <n v="1"/>
    <n v="0.66559999999999997"/>
    <s v="ALMEIDAS"/>
    <x v="24"/>
    <s v="PARA CIERRE"/>
    <s v="VISITA DE OBRA"/>
    <n v="218346084.33509341"/>
    <n v="0"/>
    <n v="0"/>
    <n v="0"/>
    <n v="2506.4987814784727"/>
    <s v="FORTALECIMIENTO A LA ESTRATEGIA DE ALIMENTACIÓN ESCOLAR PARA 33 SEDES EDUCATIVAS DEL MUNICIPIO"/>
  </r>
  <r>
    <n v="2021"/>
    <n v="2021004250258"/>
    <s v="SECRETARÍA DE EDUCACIÓN"/>
    <s v="FORTALECIMIENTO A LA ESTRATEGIA DE ALIMENTACIÓN ESCOLAR PARA EL AÑO 2021, EN LOS MUNICIPIOS DEL DEPARTAMENTO DE CUNDINAMARCA"/>
    <s v="$16,289,941,253"/>
    <s v="$16,289,941,262"/>
    <n v="1"/>
    <n v="0.66559999999999997"/>
    <s v="ORIENTE"/>
    <x v="25"/>
    <s v="PARA CIERRE"/>
    <s v="VISITA DE OBRA"/>
    <n v="198496440.30463037"/>
    <n v="0"/>
    <n v="0"/>
    <n v="0"/>
    <n v="2278.6352558895205"/>
    <s v="FORTALECIMIENTO A LA ESTRATEGIA DE ALIMENTACIÓN ESCOLAR PARA 30 SEDES EDUCATIVAS DEL MUNICIPIO"/>
  </r>
  <r>
    <n v="2021"/>
    <n v="2021004250258"/>
    <s v="SECRETARÍA DE EDUCACIÓN"/>
    <s v="FORTALECIMIENTO A LA ESTRATEGIA DE ALIMENTACIÓN ESCOLAR PARA EL AÑO 2021, EN LOS MUNICIPIOS DEL DEPARTAMENTO DE CUNDINAMARCA"/>
    <s v="$16,289,941,254"/>
    <s v="$16,289,941,263"/>
    <n v="1"/>
    <n v="0.66559999999999997"/>
    <s v="ORIENTE"/>
    <x v="65"/>
    <s v="PARA CIERRE"/>
    <s v="VISITA DE OBRA"/>
    <n v="92631672.142160848"/>
    <n v="0"/>
    <n v="0"/>
    <n v="0"/>
    <n v="1063.3631194151096"/>
    <s v="FORTALECIMIENTO A LA ESTRATEGIA DE ALIMENTACIÓN ESCOLAR PARA 14 SEDES EDUCATIVAS DEL MUNICIPIO"/>
  </r>
  <r>
    <n v="2021"/>
    <n v="2021004250258"/>
    <s v="SECRETARÍA DE EDUCACIÓN"/>
    <s v="FORTALECIMIENTO A LA ESTRATEGIA DE ALIMENTACIÓN ESCOLAR PARA EL AÑO 2021, EN LOS MUNICIPIOS DEL DEPARTAMENTO DE CUNDINAMARCA"/>
    <s v="$16,289,941,255"/>
    <s v="$16,289,941,264"/>
    <n v="1"/>
    <n v="0.66559999999999997"/>
    <s v="MAGDALENA CENTRO"/>
    <x v="91"/>
    <s v="PARA CIERRE"/>
    <s v="VISITA DE OBRA"/>
    <n v="112481316.17262389"/>
    <n v="0"/>
    <n v="0"/>
    <n v="0"/>
    <n v="1291.2266450040618"/>
    <s v="FORTALECIMIENTO A LA ESTRATEGIA DE ALIMENTACIÓN ESCOLAR PARA 17 SEDES EDUCATIVAS DEL MUNICIPIO"/>
  </r>
  <r>
    <n v="2021"/>
    <n v="2021004250258"/>
    <s v="SECRETARÍA DE EDUCACIÓN"/>
    <s v="FORTALECIMIENTO A LA ESTRATEGIA DE ALIMENTACIÓN ESCOLAR PARA EL AÑO 2021, EN LOS MUNICIPIOS DEL DEPARTAMENTO DE CUNDINAMARCA"/>
    <s v="$16,289,941,256"/>
    <s v="$16,289,941,265"/>
    <n v="1"/>
    <n v="0.66559999999999997"/>
    <s v="UBATÉ"/>
    <x v="11"/>
    <s v="PARA CIERRE"/>
    <s v="VISITA DE OBRA"/>
    <n v="172030248.26401299"/>
    <n v="0"/>
    <n v="0"/>
    <n v="0"/>
    <n v="1974.817221770918"/>
    <s v="FORTALECIMIENTO A LA ESTRATEGIA DE ALIMENTACIÓN ESCOLAR PARA 26 SEDES EDUCATIVAS DEL MUNICIPIO"/>
  </r>
  <r>
    <n v="2021"/>
    <n v="2021004250258"/>
    <s v="SECRETARÍA DE EDUCACIÓN"/>
    <s v="FORTALECIMIENTO A LA ESTRATEGIA DE ALIMENTACIÓN ESCOLAR PARA EL AÑO 2021, EN LOS MUNICIPIOS DEL DEPARTAMENTO DE CUNDINAMARCA"/>
    <s v="$16,289,941,257"/>
    <s v="$16,289,941,266"/>
    <n v="1"/>
    <n v="0.66559999999999997"/>
    <s v="ORIENTE"/>
    <x v="77"/>
    <s v="PARA CIERRE"/>
    <s v="VISITA DE OBRA"/>
    <n v="205112988.31478474"/>
    <n v="0"/>
    <n v="0"/>
    <n v="0"/>
    <n v="2354.5897644191714"/>
    <s v="FORTALECIMIENTO A LA ESTRATEGIA DE ALIMENTACIÓN ESCOLAR PARA 31 SEDES EDUCATIVAS DEL MUNICIPIO"/>
  </r>
  <r>
    <n v="2021"/>
    <n v="2021004250258"/>
    <s v="SECRETARÍA DE EDUCACIÓN"/>
    <s v="FORTALECIMIENTO A LA ESTRATEGIA DE ALIMENTACIÓN ESCOLAR PARA EL AÑO 2021, EN LOS MUNICIPIOS DEL DEPARTAMENTO DE CUNDINAMARCA"/>
    <s v="$16,289,941,258"/>
    <s v="$16,289,941,267"/>
    <n v="1"/>
    <n v="0.66559999999999997"/>
    <s v="BAJO MAGDALENA"/>
    <x v="76"/>
    <s v="PARA CIERRE"/>
    <s v="VISITA DE OBRA"/>
    <n v="502857648.7717303"/>
    <n v="0"/>
    <n v="0"/>
    <n v="0"/>
    <n v="5772.5426482534522"/>
    <s v="FORTALECIMIENTO A LA ESTRATEGIA DE ALIMENTACIÓN ESCOLAR PARA 76 SEDES EDUCATIVAS DEL MUNICIPIO"/>
  </r>
  <r>
    <n v="2021"/>
    <n v="2021004250258"/>
    <s v="SECRETARÍA DE EDUCACIÓN"/>
    <s v="FORTALECIMIENTO A LA ESTRATEGIA DE ALIMENTACIÓN ESCOLAR PARA EL AÑO 2021, EN LOS MUNICIPIOS DEL DEPARTAMENTO DE CUNDINAMARCA"/>
    <s v="$16,289,941,259"/>
    <s v="$16,289,941,268"/>
    <n v="1"/>
    <n v="0.66559999999999997"/>
    <s v="SABANA CENTRO"/>
    <x v="108"/>
    <s v="PARA CIERRE"/>
    <s v="VISITA DE OBRA"/>
    <n v="79398576.12185216"/>
    <n v="0"/>
    <n v="0"/>
    <n v="0"/>
    <n v="911.45410235580823"/>
    <s v="FORTALECIMIENTO A LA ESTRATEGIA DE ALIMENTACIÓN ESCOLAR PARA 12 SEDES EDUCATIVAS DEL MUNICIPIO"/>
  </r>
  <r>
    <n v="2021"/>
    <n v="2021004250258"/>
    <s v="SECRETARÍA DE EDUCACIÓN"/>
    <s v="FORTALECIMIENTO A LA ESTRATEGIA DE ALIMENTACIÓN ESCOLAR PARA EL AÑO 2021, EN LOS MUNICIPIOS DEL DEPARTAMENTO DE CUNDINAMARCA"/>
    <s v="$16,289,941,260"/>
    <s v="$16,289,941,269"/>
    <n v="1"/>
    <n v="0.66559999999999997"/>
    <s v="TEQUENDAMA"/>
    <x v="75"/>
    <s v="PARA CIERRE"/>
    <s v="VISITA DE OBRA"/>
    <n v="92631672.142160848"/>
    <n v="0"/>
    <n v="0"/>
    <n v="0"/>
    <n v="1063.3631194151096"/>
    <s v="FORTALECIMIENTO A LA ESTRATEGIA DE ALIMENTACIÓN ESCOLAR PARA 14 SEDES EDUCATIVAS DEL MUNICIPIO"/>
  </r>
  <r>
    <n v="2021"/>
    <n v="2021004250258"/>
    <s v="SECRETARÍA DE EDUCACIÓN"/>
    <s v="FORTALECIMIENTO A LA ESTRATEGIA DE ALIMENTACIÓN ESCOLAR PARA EL AÑO 2021, EN LOS MUNICIPIOS DEL DEPARTAMENTO DE CUNDINAMARCA"/>
    <s v="$16,289,941,261"/>
    <s v="$16,289,941,270"/>
    <n v="1"/>
    <n v="0.66559999999999997"/>
    <s v="SUMAPAZ"/>
    <x v="107"/>
    <s v="PARA CIERRE"/>
    <s v="VISITA DE OBRA"/>
    <n v="125714412.19293258"/>
    <n v="0"/>
    <n v="0"/>
    <n v="0"/>
    <n v="1443.135662063363"/>
    <s v="FORTALECIMIENTO A LA ESTRATEGIA DE ALIMENTACIÓN ESCOLAR PARA 19 SEDES EDUCATIVAS DEL MUNICIPIO"/>
  </r>
  <r>
    <n v="2021"/>
    <n v="2021004250258"/>
    <s v="SECRETARÍA DE EDUCACIÓN"/>
    <s v="FORTALECIMIENTO A LA ESTRATEGIA DE ALIMENTACIÓN ESCOLAR PARA EL AÑO 2021, EN LOS MUNICIPIOS DEL DEPARTAMENTO DE CUNDINAMARCA"/>
    <s v="$16,289,941,262"/>
    <s v="$16,289,941,271"/>
    <n v="1"/>
    <n v="0.66559999999999997"/>
    <s v="SABANA OCCIDENTE"/>
    <x v="74"/>
    <s v="PARA CIERRE"/>
    <s v="VISITA DE OBRA"/>
    <n v="79398576.12185216"/>
    <n v="0"/>
    <n v="0"/>
    <n v="0"/>
    <n v="911.45410235580823"/>
    <s v="FORTALECIMIENTO A LA ESTRATEGIA DE ALIMENTACIÓN ESCOLAR PARA 12 SEDES EDUCATIVAS DEL MUNICIPIO"/>
  </r>
  <r>
    <n v="2021"/>
    <n v="2021004250258"/>
    <s v="SECRETARÍA DE EDUCACIÓN"/>
    <s v="FORTALECIMIENTO A LA ESTRATEGIA DE ALIMENTACIÓN ESCOLAR PARA EL AÑO 2021, EN LOS MUNICIPIOS DEL DEPARTAMENTO DE CUNDINAMARCA"/>
    <s v="$16,289,941,263"/>
    <s v="$16,289,941,272"/>
    <n v="1"/>
    <n v="0.66559999999999997"/>
    <s v="MAGDALENA CENTRO"/>
    <x v="73"/>
    <s v="PARA CIERRE"/>
    <s v="VISITA DE OBRA"/>
    <n v="86015124.132006496"/>
    <n v="0"/>
    <n v="0"/>
    <n v="0"/>
    <n v="987.40861088545898"/>
    <s v="FORTALECIMIENTO A LA ESTRATEGIA DE ALIMENTACIÓN ESCOLAR PARA 13 SEDES EDUCATIVAS DEL MUNICIPIO"/>
  </r>
  <r>
    <n v="2021"/>
    <n v="2021004250258"/>
    <s v="SECRETARÍA DE EDUCACIÓN"/>
    <s v="FORTALECIMIENTO A LA ESTRATEGIA DE ALIMENTACIÓN ESCOLAR PARA EL AÑO 2021, EN LOS MUNICIPIOS DEL DEPARTAMENTO DE CUNDINAMARCA"/>
    <s v="$16,289,941,264"/>
    <s v="$16,289,941,273"/>
    <n v="1"/>
    <n v="0.66559999999999997"/>
    <s v="MAGDALENA CENTRO"/>
    <x v="72"/>
    <s v="PARA CIERRE"/>
    <s v="VISITA DE OBRA"/>
    <n v="66165480.101543464"/>
    <n v="0"/>
    <n v="0"/>
    <n v="0"/>
    <n v="759.54508529650695"/>
    <s v="FORTALECIMIENTO A LA ESTRATEGIA DE ALIMENTACIÓN ESCOLAR PARA 10 SEDES EDUCATIVAS DEL MUNICIPIO"/>
  </r>
  <r>
    <n v="2021"/>
    <n v="2021004250258"/>
    <s v="SECRETARÍA DE EDUCACIÓN"/>
    <s v="FORTALECIMIENTO A LA ESTRATEGIA DE ALIMENTACIÓN ESCOLAR PARA EL AÑO 2021, EN LOS MUNICIPIOS DEL DEPARTAMENTO DE CUNDINAMARCA"/>
    <s v="$16,289,941,265"/>
    <s v="$16,289,941,274"/>
    <n v="1"/>
    <n v="0.66559999999999997"/>
    <s v="SUMAPAZ"/>
    <x v="23"/>
    <s v="PARA CIERRE"/>
    <s v="VISITA DE OBRA"/>
    <n v="172030248.26401299"/>
    <n v="0"/>
    <n v="0"/>
    <n v="0"/>
    <n v="1974.817221770918"/>
    <s v="FORTALECIMIENTO A LA ESTRATEGIA DE ALIMENTACIÓN ESCOLAR PARA 26 SEDES EDUCATIVAS DEL MUNICIPIO"/>
  </r>
  <r>
    <n v="2021"/>
    <n v="2021004250258"/>
    <s v="SECRETARÍA DE EDUCACIÓN"/>
    <s v="FORTALECIMIENTO A LA ESTRATEGIA DE ALIMENTACIÓN ESCOLAR PARA EL AÑO 2021, EN LOS MUNICIPIOS DEL DEPARTAMENTO DE CUNDINAMARCA"/>
    <s v="$16,289,941,266"/>
    <s v="$16,289,941,275"/>
    <n v="1"/>
    <n v="0.66559999999999997"/>
    <s v="TEQUENDAMA"/>
    <x v="22"/>
    <s v="PARA CIERRE"/>
    <s v="VISITA DE OBRA"/>
    <n v="105864768.16246954"/>
    <n v="0"/>
    <n v="0"/>
    <n v="0"/>
    <n v="1215.2721364744111"/>
    <s v="FORTALECIMIENTO A LA ESTRATEGIA DE ALIMENTACIÓN ESCOLAR PARA 16 SEDES EDUCATIVAS DEL MUNICIPIO"/>
  </r>
  <r>
    <n v="2021"/>
    <n v="2021004250258"/>
    <s v="SECRETARÍA DE EDUCACIÓN"/>
    <s v="FORTALECIMIENTO A LA ESTRATEGIA DE ALIMENTACIÓN ESCOLAR PARA EL AÑO 2021, EN LOS MUNICIPIOS DEL DEPARTAMENTO DE CUNDINAMARCA"/>
    <s v="$16,289,941,267"/>
    <s v="$16,289,941,276"/>
    <n v="1"/>
    <n v="0.66559999999999997"/>
    <s v="TEQUENDAMA"/>
    <x v="71"/>
    <s v="PARA CIERRE"/>
    <s v="VISITA DE OBRA"/>
    <n v="224962632.34524778"/>
    <n v="0"/>
    <n v="0"/>
    <n v="0"/>
    <n v="2582.4532900081235"/>
    <s v="FORTALECIMIENTO A LA ESTRATEGIA DE ALIMENTACIÓN ESCOLAR PARA 34 SEDES EDUCATIVAS DEL MUNICIPIO"/>
  </r>
  <r>
    <n v="2021"/>
    <n v="2021004250259"/>
    <s v="SECRETARÍA DE EDUCACIÓN"/>
    <s v="FORTALECIMIENTO A LA ESTRATEGIA DE ALIMENTACIÓN ESCOLAR PARA EL AÑO 2021, EN LOS MUNICIPIOS DEL DEPARTAMENTO DE CUNDINAMARCA"/>
    <s v="$16,289,941,268"/>
    <s v="$16,289,941,277"/>
    <e v="#N/A"/>
    <e v="#N/A"/>
    <s v="TEQUENDAMA"/>
    <x v="106"/>
    <e v="#N/A"/>
    <s v="VISITA DE OBRA"/>
    <n v="145564056.22339562"/>
    <n v="0"/>
    <n v="0"/>
    <n v="0"/>
    <n v="1670.9991876523152"/>
    <s v="FORTALECIMIENTO A LA ESTRATEGIA DE ALIMENTACIÓN ESCOLAR PARA 22 SEDES EDUCATIVAS DEL MUNICIPIO"/>
  </r>
  <r>
    <n v="2021"/>
    <n v="2021004250258"/>
    <s v="SECRETARÍA DE EDUCACIÓN"/>
    <s v="FORTALECIMIENTO A LA ESTRATEGIA DE ALIMENTACIÓN ESCOLAR PARA EL AÑO 2021, EN LOS MUNICIPIOS DEL DEPARTAMENTO DE CUNDINAMARCA"/>
    <s v="$16,289,941,268"/>
    <s v="$16,289,941,277"/>
    <n v="1"/>
    <n v="0.66559999999999997"/>
    <s v="GUALIVÁ"/>
    <x v="0"/>
    <s v="PARA CIERRE"/>
    <s v="VISITA DE OBRA"/>
    <n v="92631672.142160848"/>
    <n v="0"/>
    <n v="0"/>
    <n v="0"/>
    <n v="1063.3631194151096"/>
    <s v="FORTALECIMIENTO A LA ESTRATEGIA DE ALIMENTACIÓN ESCOLAR PARA 14 SEDES EDUCATIVAS DEL MUNICIPIO"/>
  </r>
  <r>
    <n v="2021"/>
    <n v="2021004250258"/>
    <s v="SECRETARÍA DE EDUCACIÓN"/>
    <s v="FORTALECIMIENTO A LA ESTRATEGIA DE ALIMENTACIÓN ESCOLAR PARA EL AÑO 2021, EN LOS MUNICIPIOS DEL DEPARTAMENTO DE CUNDINAMARCA"/>
    <s v="$16,289,941,269"/>
    <s v="$16,289,941,278"/>
    <n v="1"/>
    <n v="0.66559999999999997"/>
    <s v="ALTO MAGDALENA"/>
    <x v="58"/>
    <s v="PARA CIERRE"/>
    <s v="VISITA DE OBRA"/>
    <n v="72782028.111697808"/>
    <n v="0"/>
    <n v="0"/>
    <n v="0"/>
    <n v="835.49959382615759"/>
    <s v="FORTALECIMIENTO A LA ESTRATEGIA DE ALIMENTACIÓN ESCOLAR PARA 11 SEDES EDUCATIVAS DEL MUNICIPIO"/>
  </r>
  <r>
    <n v="2021"/>
    <n v="2021004250258"/>
    <s v="SECRETARÍA DE EDUCACIÓN"/>
    <s v="FORTALECIMIENTO A LA ESTRATEGIA DE ALIMENTACIÓN ESCOLAR PARA EL AÑO 2021, EN LOS MUNICIPIOS DEL DEPARTAMENTO DE CUNDINAMARCA"/>
    <s v="$16,289,941,270"/>
    <s v="$16,289,941,279"/>
    <n v="1"/>
    <n v="0.66559999999999997"/>
    <s v="SABANA OCCIDENTE"/>
    <x v="57"/>
    <s v="PARA CIERRE"/>
    <s v="VISITA DE OBRA"/>
    <n v="86015124.132006496"/>
    <n v="0"/>
    <n v="0"/>
    <n v="0"/>
    <n v="987.40861088545898"/>
    <s v="FORTALECIMIENTO A LA ESTRATEGIA DE ALIMENTACIÓN ESCOLAR PARA 13 SEDES EDUCATIVAS DEL MUNICIPIO"/>
  </r>
  <r>
    <n v="2021"/>
    <n v="2021004250258"/>
    <s v="SECRETARÍA DE EDUCACIÓN"/>
    <s v="FORTALECIMIENTO A LA ESTRATEGIA DE ALIMENTACIÓN ESCOLAR PARA EL AÑO 2021, EN LOS MUNICIPIOS DEL DEPARTAMENTO DE CUNDINAMARCA"/>
    <s v="$16,289,941,271"/>
    <s v="$16,289,941,280"/>
    <n v="1"/>
    <n v="0.66559999999999997"/>
    <s v="RIONEGRO"/>
    <x v="9"/>
    <s v="PARA CIERRE"/>
    <s v="VISITA DE OBRA"/>
    <n v="668271349.02558899"/>
    <n v="0"/>
    <n v="0"/>
    <n v="0"/>
    <n v="7671.4053614947197"/>
    <s v="FORTALECIMIENTO A LA ESTRATEGIA DE ALIMENTACIÓN ESCOLAR PARA 101 SEDES EDUCATIVAS DEL MUNICIPIO"/>
  </r>
  <r>
    <n v="2021"/>
    <n v="2021004250258"/>
    <s v="SECRETARÍA DE EDUCACIÓN"/>
    <s v="FORTALECIMIENTO A LA ESTRATEGIA DE ALIMENTACIÓN ESCOLAR PARA EL AÑO 2021, EN LOS MUNICIPIOS DEL DEPARTAMENTO DE CUNDINAMARCA"/>
    <s v="$16,289,941,272"/>
    <s v="$16,289,941,281"/>
    <n v="1"/>
    <n v="0.66559999999999997"/>
    <s v="TEQUENDAMA"/>
    <x v="21"/>
    <s v="PARA CIERRE"/>
    <s v="VISITA DE OBRA"/>
    <n v="310977756.47725427"/>
    <n v="0"/>
    <n v="0"/>
    <n v="0"/>
    <n v="3569.8619008935825"/>
    <s v="FORTALECIMIENTO A LA ESTRATEGIA DE ALIMENTACIÓN ESCOLAR PARA 47 SEDES EDUCATIVAS DEL MUNICIPIO"/>
  </r>
  <r>
    <n v="2021"/>
    <n v="2021004250258"/>
    <s v="SECRETARÍA DE EDUCACIÓN"/>
    <s v="FORTALECIMIENTO A LA ESTRATEGIA DE ALIMENTACIÓN ESCOLAR PARA EL AÑO 2021, EN LOS MUNICIPIOS DEL DEPARTAMENTO DE CUNDINAMARCA"/>
    <s v="$16,289,941,273"/>
    <s v="$16,289,941,282"/>
    <n v="1"/>
    <n v="0.66559999999999997"/>
    <s v="GUALIVÁ"/>
    <x v="64"/>
    <s v="PARA CIERRE"/>
    <s v="VISITA DE OBRA"/>
    <n v="224962632.34524778"/>
    <n v="0"/>
    <n v="0"/>
    <n v="0"/>
    <n v="2582.4532900081235"/>
    <s v="FORTALECIMIENTO A LA ESTRATEGIA DE ALIMENTACIÓN ESCOLAR PARA 34 SEDES EDUCATIVAS DEL MUNICIPIO"/>
  </r>
  <r>
    <n v="2021"/>
    <n v="2021004250258"/>
    <s v="SECRETARÍA DE EDUCACIÓN"/>
    <s v="FORTALECIMIENTO A LA ESTRATEGIA DE ALIMENTACIÓN ESCOLAR PARA EL AÑO 2021, EN LOS MUNICIPIOS DEL DEPARTAMENTO DE CUNDINAMARCA"/>
    <s v="$16,289,941,274"/>
    <s v="$16,289,941,283"/>
    <n v="1"/>
    <n v="0.66559999999999997"/>
    <s v="ALMEIDAS"/>
    <x v="56"/>
    <s v="PARA CIERRE"/>
    <s v="VISITA DE OBRA"/>
    <n v="152180604.23354995"/>
    <n v="0"/>
    <n v="0"/>
    <n v="0"/>
    <n v="1746.9536961819658"/>
    <s v="FORTALECIMIENTO A LA ESTRATEGIA DE ALIMENTACIÓN ESCOLAR PARA 23 SEDES EDUCATIVAS DEL MUNICIPIO"/>
  </r>
  <r>
    <n v="2021"/>
    <n v="2021004250258"/>
    <s v="SECRETARÍA DE EDUCACIÓN"/>
    <s v="FORTALECIMIENTO A LA ESTRATEGIA DE ALIMENTACIÓN ESCOLAR PARA EL AÑO 2021, EN LOS MUNICIPIOS DEL DEPARTAMENTO DE CUNDINAMARCA"/>
    <s v="$16,289,941,275"/>
    <s v="$16,289,941,284"/>
    <n v="1"/>
    <n v="0.66559999999999997"/>
    <s v="RIONEGRO"/>
    <x v="8"/>
    <s v="PARA CIERRE"/>
    <s v="VISITA DE OBRA"/>
    <n v="86015124.132006496"/>
    <n v="0"/>
    <n v="0"/>
    <n v="0"/>
    <n v="987.40861088545898"/>
    <s v="FORTALECIMIENTO A LA ESTRATEGIA DE ALIMENTACIÓN ESCOLAR PARA 13 SEDES EDUCATIVAS DEL MUNICIPIO"/>
  </r>
  <r>
    <n v="2021"/>
    <n v="2021004250258"/>
    <s v="SECRETARÍA DE EDUCACIÓN"/>
    <s v="FORTALECIMIENTO A LA ESTRATEGIA DE ALIMENTACIÓN ESCOLAR PARA EL AÑO 2021, EN LOS MUNICIPIOS DEL DEPARTAMENTO DE CUNDINAMARCA"/>
    <s v="$16,289,941,276"/>
    <s v="$16,289,941,285"/>
    <n v="1"/>
    <n v="0.66559999999999997"/>
    <s v="UBATÉ"/>
    <x v="18"/>
    <s v="PARA CIERRE"/>
    <s v="VISITA DE OBRA"/>
    <n v="178646796.27416733"/>
    <n v="0"/>
    <n v="0"/>
    <n v="0"/>
    <n v="2050.7717303005688"/>
    <s v="FORTALECIMIENTO A LA ESTRATEGIA DE ALIMENTACIÓN ESCOLAR PARA 27 SEDES EDUCATIVAS DEL MUNICIPIO"/>
  </r>
  <r>
    <n v="2021"/>
    <n v="2021004250258"/>
    <s v="SECRETARÍA DE EDUCACIÓN"/>
    <s v="FORTALECIMIENTO A LA ESTRATEGIA DE ALIMENTACIÓN ESCOLAR PARA EL AÑO 2021, EN LOS MUNICIPIOS DEL DEPARTAMENTO DE CUNDINAMARCA"/>
    <s v="$16,289,941,277"/>
    <s v="$16,289,941,286"/>
    <n v="1"/>
    <n v="0.66559999999999997"/>
    <s v="MAGDALENA CENTRO"/>
    <x v="90"/>
    <s v="PARA CIERRE"/>
    <s v="VISITA DE OBRA"/>
    <n v="99248220.152315184"/>
    <n v="0"/>
    <n v="0"/>
    <n v="0"/>
    <n v="1139.3176279447603"/>
    <s v="FORTALECIMIENTO A LA ESTRATEGIA DE ALIMENTACIÓN ESCOLAR PARA 15 SEDES EDUCATIVAS DEL MUNICIPIO"/>
  </r>
  <r>
    <n v="2021"/>
    <n v="2021004250258"/>
    <s v="SECRETARÍA DE EDUCACIÓN"/>
    <s v="FORTALECIMIENTO A LA ESTRATEGIA DE ALIMENTACIÓN ESCOLAR PARA EL AÑO 2021, EN LOS MUNICIPIOS DEL DEPARTAMENTO DE CUNDINAMARCA"/>
    <s v="$16,289,941,278"/>
    <s v="$16,289,941,287"/>
    <n v="1"/>
    <n v="0.66559999999999997"/>
    <s v="GUALIVÁ"/>
    <x v="7"/>
    <s v="PARA CIERRE"/>
    <s v="VISITA DE OBRA"/>
    <n v="198496440.30463037"/>
    <n v="0"/>
    <n v="0"/>
    <n v="0"/>
    <n v="2278.6352558895205"/>
    <s v="FORTALECIMIENTO A LA ESTRATEGIA DE ALIMENTACIÓN ESCOLAR PARA 30 SEDES EDUCATIVAS DEL MUNICIPIO"/>
  </r>
  <r>
    <n v="2021"/>
    <n v="2021004250258"/>
    <s v="SECRETARÍA DE EDUCACIÓN"/>
    <s v="FORTALECIMIENTO A LA ESTRATEGIA DE ALIMENTACIÓN ESCOLAR PARA EL AÑO 2021, EN LOS MUNICIPIOS DEL DEPARTAMENTO DE CUNDINAMARCA"/>
    <s v="$16,289,941,278"/>
    <s v="$16,289,941,287"/>
    <n v="1"/>
    <n v="0.66559999999999997"/>
    <s v="SUMAPAZ"/>
    <x v="55"/>
    <s v="PARA CIERRE"/>
    <s v="VISITA DE OBRA"/>
    <n v="125714412.19293258"/>
    <n v="0"/>
    <n v="0"/>
    <n v="0"/>
    <n v="1443.135662063363"/>
    <s v="FORTALECIMIENTO A LA ESTRATEGIA DE ALIMENTACIÓN ESCOLAR PARA 19 SEDES EDUCATIVAS DEL MUNICIPIO"/>
  </r>
  <r>
    <n v="2021"/>
    <n v="2021004250258"/>
    <s v="SECRETARÍA DE EDUCACIÓN"/>
    <s v="FORTALECIMIENTO A LA ESTRATEGIA DE ALIMENTACIÓN ESCOLAR PARA EL AÑO 2021, EN LOS MUNICIPIOS DEL DEPARTAMENTO DE CUNDINAMARCA"/>
    <s v="$16,289,941,279"/>
    <s v="$16,289,941,288"/>
    <n v="1"/>
    <n v="0.66559999999999997"/>
    <s v="GUALIVÁ"/>
    <x v="101"/>
    <s v="PARA CIERRE"/>
    <s v="VISITA DE OBRA"/>
    <n v="92631672.142160848"/>
    <n v="0"/>
    <n v="0"/>
    <n v="0"/>
    <n v="1063.3631194151096"/>
    <s v="FORTALECIMIENTO A LA ESTRATEGIA DE ALIMENTACIÓN ESCOLAR PARA 14 SEDES EDUCATIVAS DEL MUNICIPIO"/>
  </r>
  <r>
    <n v="2021"/>
    <n v="2021004250258"/>
    <s v="SECRETARÍA DE EDUCACIÓN"/>
    <s v="FORTALECIMIENTO A LA ESTRATEGIA DE ALIMENTACIÓN ESCOLAR PARA EL AÑO 2021, EN LOS MUNICIPIOS DEL DEPARTAMENTO DE CUNDINAMARCA"/>
    <s v="$16,289,941,280"/>
    <s v="$16,289,941,289"/>
    <n v="1"/>
    <n v="0.66559999999999997"/>
    <s v="ORIENTE"/>
    <x v="54"/>
    <s v="PARA CIERRE"/>
    <s v="VISITA DE OBRA"/>
    <n v="86015124.132006496"/>
    <n v="0"/>
    <n v="0"/>
    <n v="0"/>
    <n v="987.40861088545898"/>
    <s v="FORTALECIMIENTO A LA ESTRATEGIA DE ALIMENTACIÓN ESCOLAR PARA 13 SEDES EDUCATIVAS DEL MUNICIPIO"/>
  </r>
  <r>
    <n v="2021"/>
    <n v="2021004250258"/>
    <s v="SECRETARÍA DE EDUCACIÓN"/>
    <s v="FORTALECIMIENTO A LA ESTRATEGIA DE ALIMENTACIÓN ESCOLAR PARA EL AÑO 2021, EN LOS MUNICIPIOS DEL DEPARTAMENTO DE CUNDINAMARCA"/>
    <s v="$16,289,941,281"/>
    <s v="$16,289,941,290"/>
    <n v="1"/>
    <n v="0.66559999999999997"/>
    <s v="ORIENTE"/>
    <x v="89"/>
    <s v="PARA CIERRE"/>
    <s v="VISITA DE OBRA"/>
    <n v="145564056.22339562"/>
    <n v="0"/>
    <n v="0"/>
    <n v="0"/>
    <n v="1670.9991876523152"/>
    <s v="FORTALECIMIENTO A LA ESTRATEGIA DE ALIMENTACIÓN ESCOLAR PARA 22 SEDES EDUCATIVAS DEL MUNICIPIO"/>
  </r>
  <r>
    <n v="2021"/>
    <n v="2021004250258"/>
    <s v="SECRETARÍA DE EDUCACIÓN"/>
    <s v="FORTALECIMIENTO A LA ESTRATEGIA DE ALIMENTACIÓN ESCOLAR PARA EL AÑO 2021, EN LOS MUNICIPIOS DEL DEPARTAMENTO DE CUNDINAMARCA"/>
    <s v="$16,289,941,282"/>
    <s v="$16,289,941,291"/>
    <n v="1"/>
    <n v="0.66559999999999997"/>
    <s v="GUAVIO"/>
    <x v="88"/>
    <s v="PARA CIERRE"/>
    <s v="VISITA DE OBRA"/>
    <n v="330827400.50771731"/>
    <n v="0"/>
    <n v="0"/>
    <n v="0"/>
    <n v="3797.7254264825347"/>
    <s v="FORTALECIMIENTO A LA ESTRATEGIA DE ALIMENTACIÓN ESCOLAR PARA 50 SEDES EDUCATIVAS DEL MUNICIPIO"/>
  </r>
  <r>
    <n v="2021"/>
    <n v="2021004250258"/>
    <s v="SECRETARÍA DE EDUCACIÓN"/>
    <s v="FORTALECIMIENTO A LA ESTRATEGIA DE ALIMENTACIÓN ESCOLAR PARA EL AÑO 2021, EN LOS MUNICIPIOS DEL DEPARTAMENTO DE CUNDINAMARCA"/>
    <s v="$16,289,941,282"/>
    <s v="$16,289,941,291"/>
    <n v="1"/>
    <n v="0.66559999999999997"/>
    <s v="RIONEGRO"/>
    <x v="6"/>
    <s v="PARA CIERRE"/>
    <s v="VISITA DE OBRA"/>
    <n v="152180604.23354995"/>
    <n v="0"/>
    <n v="0"/>
    <n v="0"/>
    <n v="1746.9536961819658"/>
    <s v="FORTALECIMIENTO A LA ESTRATEGIA DE ALIMENTACIÓN ESCOLAR PARA 23 SEDES EDUCATIVAS DEL MUNICIPIO"/>
  </r>
  <r>
    <n v="2021"/>
    <n v="2021004250258"/>
    <s v="SECRETARÍA DE EDUCACIÓN"/>
    <s v="FORTALECIMIENTO A LA ESTRATEGIA DE ALIMENTACIÓN ESCOLAR PARA EL AÑO 2021, EN LOS MUNICIPIOS DEL DEPARTAMENTO DE CUNDINAMARCA"/>
    <s v="$16,289,941,283"/>
    <s v="$16,289,941,292"/>
    <n v="1"/>
    <n v="0.66559999999999997"/>
    <s v="SABANA CENTRO"/>
    <x v="115"/>
    <s v="PARA CIERRE"/>
    <s v="VISITA DE OBRA"/>
    <n v="72782028.111697808"/>
    <n v="0"/>
    <n v="0"/>
    <n v="0"/>
    <n v="835.49959382615759"/>
    <s v="FORTALECIMIENTO A LA ESTRATEGIA DE ALIMENTACIÓN ESCOLAR PARA 11 SEDES EDUCATIVAS DEL MUNICIPIO"/>
  </r>
  <r>
    <n v="2021"/>
    <n v="2021004250258"/>
    <s v="SECRETARÍA DE EDUCACIÓN"/>
    <s v="FORTALECIMIENTO A LA ESTRATEGIA DE ALIMENTACIÓN ESCOLAR PARA EL AÑO 2021, EN LOS MUNICIPIOS DEL DEPARTAMENTO DE CUNDINAMARCA"/>
    <s v="$16,289,941,284"/>
    <s v="$16,289,941,293"/>
    <n v="1"/>
    <n v="0.66559999999999997"/>
    <s v="ALTO MAGDALENA"/>
    <x v="53"/>
    <s v="PARA CIERRE"/>
    <s v="VISITA DE OBRA"/>
    <n v="132330960.20308693"/>
    <n v="0"/>
    <n v="0"/>
    <n v="0"/>
    <n v="1519.0901705930139"/>
    <s v="FORTALECIMIENTO A LA ESTRATEGIA DE ALIMENTACIÓN ESCOLAR PARA 20 SEDES EDUCATIVAS DEL MUNICIPIO"/>
  </r>
  <r>
    <n v="2021"/>
    <n v="2021004250258"/>
    <s v="SECRETARÍA DE EDUCACIÓN"/>
    <s v="FORTALECIMIENTO A LA ESTRATEGIA DE ALIMENTACIÓN ESCOLAR PARA EL AÑO 2021, EN LOS MUNICIPIOS DEL DEPARTAMENTO DE CUNDINAMARCA"/>
    <s v="$16,289,941,285"/>
    <s v="$16,289,941,294"/>
    <n v="1"/>
    <n v="0.66559999999999997"/>
    <s v="ALMEIDAS"/>
    <x v="52"/>
    <s v="PARA CIERRE"/>
    <s v="VISITA DE OBRA"/>
    <n v="66165480.101543464"/>
    <n v="0"/>
    <n v="0"/>
    <n v="0"/>
    <n v="759.54508529650695"/>
    <s v="FORTALECIMIENTO A LA ESTRATEGIA DE ALIMENTACIÓN ESCOLAR PARA 10 SEDES EDUCATIVAS DEL MUNICIPIO"/>
  </r>
  <r>
    <n v="2021"/>
    <n v="2021004250258"/>
    <s v="SECRETARÍA DE EDUCACIÓN"/>
    <s v="FORTALECIMIENTO A LA ESTRATEGIA DE ALIMENTACIÓN ESCOLAR PARA EL AÑO 2021, EN LOS MUNICIPIOS DEL DEPARTAMENTO DE CUNDINAMARCA"/>
    <s v="$16,289,941,286"/>
    <s v="$16,289,941,295"/>
    <n v="1"/>
    <n v="0.66559999999999997"/>
    <s v="SUMAPAZ"/>
    <x v="100"/>
    <s v="PARA CIERRE"/>
    <s v="VISITA DE OBRA"/>
    <n v="119097864.18277822"/>
    <n v="0"/>
    <n v="0"/>
    <n v="0"/>
    <n v="1367.1811535337124"/>
    <s v="FORTALECIMIENTO A LA ESTRATEGIA DE ALIMENTACIÓN ESCOLAR PARA 18 SEDES EDUCATIVAS DEL MUNICIPIO"/>
  </r>
  <r>
    <n v="2021"/>
    <n v="2021004250258"/>
    <s v="SECRETARÍA DE EDUCACIÓN"/>
    <s v="FORTALECIMIENTO A LA ESTRATEGIA DE ALIMENTACIÓN ESCOLAR PARA EL AÑO 2021, EN LOS MUNICIPIOS DEL DEPARTAMENTO DE CUNDINAMARCA"/>
    <s v="$16,289,941,287"/>
    <s v="$16,289,941,296"/>
    <n v="1"/>
    <n v="0.66559999999999997"/>
    <s v="SABANA CENTRO"/>
    <x v="70"/>
    <s v="PARA CIERRE"/>
    <s v="VISITA DE OBRA"/>
    <n v="105864768.16246954"/>
    <n v="0"/>
    <n v="0"/>
    <n v="0"/>
    <n v="1215.2721364744111"/>
    <s v="FORTALECIMIENTO A LA ESTRATEGIA DE ALIMENTACIÓN ESCOLAR PARA 16 SEDES EDUCATIVAS DEL MUNICIPIO"/>
  </r>
  <r>
    <n v="2021"/>
    <n v="2021004250258"/>
    <s v="SECRETARÍA DE EDUCACIÓN"/>
    <s v="FORTALECIMIENTO A LA ESTRATEGIA DE ALIMENTACIÓN ESCOLAR PARA EL AÑO 2021, EN LOS MUNICIPIOS DEL DEPARTAMENTO DE CUNDINAMARCA"/>
    <s v="$16,289,941,288"/>
    <s v="$16,289,941,297"/>
    <n v="1"/>
    <n v="0.66559999999999997"/>
    <s v="TEQUENDAMA"/>
    <x v="63"/>
    <s v="PARA CIERRE"/>
    <s v="VISITA DE OBRA"/>
    <n v="86015124.132006496"/>
    <n v="0"/>
    <n v="0"/>
    <n v="0"/>
    <n v="987.40861088545898"/>
    <s v="FORTALECIMIENTO A LA ESTRATEGIA DE ALIMENTACIÓN ESCOLAR PARA 13 SEDES EDUCATIVAS DEL MUNICIPIO"/>
  </r>
  <r>
    <n v="2021"/>
    <n v="2021004250258"/>
    <s v="SECRETARÍA DE EDUCACIÓN"/>
    <s v="FORTALECIMIENTO A LA ESTRATEGIA DE ALIMENTACIÓN ESCOLAR PARA EL AÑO 2021, EN LOS MUNICIPIOS DEL DEPARTAMENTO DE CUNDINAMARCA"/>
    <s v="$16,289,941,289"/>
    <s v="$16,289,941,298"/>
    <n v="1"/>
    <n v="0.66559999999999997"/>
    <s v="UBATÉ"/>
    <x v="62"/>
    <s v="PARA CIERRE"/>
    <s v="VISITA DE OBRA"/>
    <n v="112481316.17262389"/>
    <n v="0"/>
    <n v="0"/>
    <n v="0"/>
    <n v="1291.2266450040618"/>
    <s v="FORTALECIMIENTO A LA ESTRATEGIA DE ALIMENTACIÓN ESCOLAR PARA 17 SEDES EDUCATIVAS DEL MUNICIPIO"/>
  </r>
  <r>
    <n v="2021"/>
    <n v="2021004250258"/>
    <s v="SECRETARÍA DE EDUCACIÓN"/>
    <s v="FORTALECIMIENTO A LA ESTRATEGIA DE ALIMENTACIÓN ESCOLAR PARA EL AÑO 2021, EN LOS MUNICIPIOS DEL DEPARTAMENTO DE CUNDINAMARCA"/>
    <s v="$16,289,941,290"/>
    <s v="$16,289,941,299"/>
    <n v="1"/>
    <n v="0.66559999999999997"/>
    <s v="SABANA CENTRO"/>
    <x v="69"/>
    <s v="PARA CIERRE"/>
    <s v="VISITA DE OBRA"/>
    <n v="86015124.132006496"/>
    <n v="0"/>
    <n v="0"/>
    <n v="0"/>
    <n v="987.40861088545898"/>
    <s v="FORTALECIMIENTO A LA ESTRATEGIA DE ALIMENTACIÓN ESCOLAR PARA 13 SEDES EDUCATIVAS DEL MUNICIPIO"/>
  </r>
  <r>
    <n v="2021"/>
    <n v="2021004250258"/>
    <s v="SECRETARÍA DE EDUCACIÓN"/>
    <s v="FORTALECIMIENTO A LA ESTRATEGIA DE ALIMENTACIÓN ESCOLAR PARA EL AÑO 2021, EN LOS MUNICIPIOS DEL DEPARTAMENTO DE CUNDINAMARCA"/>
    <s v="$16,289,941,291"/>
    <s v="$16,289,941,300"/>
    <n v="1"/>
    <n v="0.66559999999999997"/>
    <s v="UBATÉ"/>
    <x v="17"/>
    <s v="PARA CIERRE"/>
    <s v="VISITA DE OBRA"/>
    <n v="79398576.12185216"/>
    <n v="0"/>
    <n v="0"/>
    <n v="0"/>
    <n v="911.45410235580823"/>
    <s v="FORTALECIMIENTO A LA ESTRATEGIA DE ALIMENTACIÓN ESCOLAR PARA 12 SEDES EDUCATIVAS DEL MUNICIPIO"/>
  </r>
  <r>
    <n v="2021"/>
    <n v="2021004250258"/>
    <s v="SECRETARÍA DE EDUCACIÓN"/>
    <s v="FORTALECIMIENTO A LA ESTRATEGIA DE ALIMENTACIÓN ESCOLAR PARA EL AÑO 2021, EN LOS MUNICIPIOS DEL DEPARTAMENTO DE CUNDINAMARCA"/>
    <s v="$16,289,941,292"/>
    <s v="$16,289,941,301"/>
    <n v="1"/>
    <n v="0.66559999999999997"/>
    <s v="UBATÉ"/>
    <x v="16"/>
    <s v="PARA CIERRE"/>
    <s v="VISITA DE OBRA"/>
    <n v="112481316.17262389"/>
    <n v="0"/>
    <n v="0"/>
    <n v="0"/>
    <n v="1291.2266450040618"/>
    <s v="FORTALECIMIENTO A LA ESTRATEGIA DE ALIMENTACIÓN ESCOLAR PARA 17 SEDES EDUCATIVAS DEL MUNICIPIO"/>
  </r>
  <r>
    <n v="2021"/>
    <n v="2021004250258"/>
    <s v="SECRETARÍA DE EDUCACIÓN"/>
    <s v="FORTALECIMIENTO A LA ESTRATEGIA DE ALIMENTACIÓN ESCOLAR PARA EL AÑO 2021, EN LOS MUNICIPIOS DEL DEPARTAMENTO DE CUNDINAMARCA"/>
    <s v="$16,289,941,293"/>
    <s v="$16,289,941,302"/>
    <n v="1"/>
    <n v="0.66559999999999997"/>
    <s v="GUALIVÁ"/>
    <x v="51"/>
    <s v="PARA CIERRE"/>
    <s v="VISITA DE OBRA"/>
    <n v="125714412.19293258"/>
    <n v="0"/>
    <n v="0"/>
    <n v="0"/>
    <n v="1443.135662063363"/>
    <s v="FORTALECIMIENTO A LA ESTRATEGIA DE ALIMENTACIÓN ESCOLAR PARA 19 SEDES EDUCATIVAS DEL MUNICIPIO"/>
  </r>
  <r>
    <n v="2021"/>
    <n v="2021004250258"/>
    <s v="SECRETARÍA DE EDUCACIÓN"/>
    <s v="FORTALECIMIENTO A LA ESTRATEGIA DE ALIMENTACIÓN ESCOLAR PARA EL AÑO 2021, EN LOS MUNICIPIOS DEL DEPARTAMENTO DE CUNDINAMARCA"/>
    <s v="$16,289,941,294"/>
    <s v="$16,289,941,303"/>
    <n v="1"/>
    <n v="0.66559999999999997"/>
    <s v="ALMEIDAS"/>
    <x v="50"/>
    <s v="PARA CIERRE"/>
    <s v="VISITA DE OBRA"/>
    <n v="138947508.21324128"/>
    <n v="0"/>
    <n v="0"/>
    <n v="0"/>
    <n v="1595.0446791226645"/>
    <s v="FORTALECIMIENTO A LA ESTRATEGIA DE ALIMENTACIÓN ESCOLAR PARA 21 SEDES EDUCATIVAS DEL MUNICIPIO"/>
  </r>
  <r>
    <n v="2021"/>
    <n v="2021004250258"/>
    <s v="SECRETARÍA DE EDUCACIÓN"/>
    <s v="FORTALECIMIENTO A LA ESTRATEGIA DE ALIMENTACIÓN ESCOLAR PARA EL AÑO 2021, EN LOS MUNICIPIOS DEL DEPARTAMENTO DE CUNDINAMARCA"/>
    <s v="$16,289,941,295"/>
    <s v="$16,289,941,304"/>
    <n v="1"/>
    <n v="0.66559999999999997"/>
    <s v="SABANA OCCIDENTE"/>
    <x v="49"/>
    <s v="PARA CIERRE"/>
    <s v="VISITA DE OBRA"/>
    <n v="119097864.18277822"/>
    <n v="0"/>
    <n v="0"/>
    <n v="0"/>
    <n v="1367.1811535337124"/>
    <s v="FORTALECIMIENTO A LA ESTRATEGIA DE ALIMENTACIÓN ESCOLAR PARA 18 SEDES EDUCATIVAS DEL MUNICIPIO"/>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RIONEGRO"/>
    <x v="3"/>
    <s v="CONTRATADO SIN ACTA DE INICIO"/>
    <s v="FIRMA DE CONVENIO"/>
    <n v="132262826.47058824"/>
    <n v="0"/>
    <n v="0"/>
    <n v="0"/>
    <n v="20"/>
    <s v=" PRODUCTORES DE LIMÓN TAHITÍ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VIO"/>
    <x v="29"/>
    <s v="CONTRATADO SIN ACTA DE INICIO"/>
    <s v="FIRMA DE CONVENIO"/>
    <n v="132262826.47058824"/>
    <n v="0"/>
    <n v="0"/>
    <n v="0"/>
    <n v="20"/>
    <s v=" PRODUCTORES DE AGUACATE"/>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SABANA OCCIDENTE"/>
    <x v="57"/>
    <s v="CONTRATADO SIN ACTA DE INICIO"/>
    <s v="FIRMA DE CONVENIO"/>
    <n v="85970837.205882356"/>
    <n v="0"/>
    <n v="0"/>
    <n v="0"/>
    <n v="13"/>
    <s v="PRODUCTORES DE HORTALIZAS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RIONEGRO"/>
    <x v="9"/>
    <s v="CONTRATADO SIN ACTA DE INICIO"/>
    <s v="FIRMA DE CONVENIO"/>
    <n v="132262826.47058824"/>
    <n v="0"/>
    <n v="0"/>
    <n v="0"/>
    <n v="20"/>
    <s v="PRODUCTORES DE LIMÓN TAHITÍ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LIVÁ"/>
    <x v="64"/>
    <s v="CONTRATADO SIN ACTA DE INICIO"/>
    <s v="FIRMA DE CONVENIO"/>
    <n v="271138794.2647059"/>
    <n v="0"/>
    <n v="0"/>
    <n v="0"/>
    <n v="41"/>
    <s v="20 PRODUCTORES DE CAÑA PANELERA _x000a_21 PRODUCTORES DE LIMÓN TAHITÍ"/>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RIONEGRO"/>
    <x v="8"/>
    <s v="CONTRATADO SIN ACTA DE INICIO"/>
    <s v="FIRMA DE CONVENIO"/>
    <n v="132262826.47058824"/>
    <n v="0"/>
    <n v="0"/>
    <n v="0"/>
    <n v="20"/>
    <s v="PRODUCTORES DE AGUACATE"/>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MAGDALENA CENTRO"/>
    <x v="90"/>
    <s v="CONTRATADO SIN ACTA DE INICIO"/>
    <s v="FIRMA DE CONVENIO"/>
    <n v="132262826.47058824"/>
    <n v="0"/>
    <n v="0"/>
    <n v="0"/>
    <n v="20"/>
    <s v="PRODUCTORES CAÑA PANELER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LIVÁ"/>
    <x v="7"/>
    <s v="CONTRATADO SIN ACTA DE INICIO"/>
    <s v="FIRMA DE CONVENIO"/>
    <n v="132262826.47058824"/>
    <n v="0"/>
    <n v="0"/>
    <n v="0"/>
    <n v="20"/>
    <s v=" PRODUCTORES DE CAÑA PANELER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LIVÁ"/>
    <x v="101"/>
    <s v="CONTRATADO SIN ACTA DE INICIO"/>
    <s v="FIRMA DE CONVENIO"/>
    <n v="132262826.47058824"/>
    <n v="0"/>
    <n v="0"/>
    <n v="0"/>
    <n v="20"/>
    <s v=" PRODUCTORES DE CAÑA PANELER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ORIENTE"/>
    <x v="89"/>
    <s v="CONTRATADO SIN ACTA DE INICIO"/>
    <s v="FIRMA DE CONVENIO"/>
    <n v="132262826.47058824"/>
    <n v="0"/>
    <n v="0"/>
    <n v="0"/>
    <n v="20"/>
    <s v="PRODUCTORES DE HORTALIZAS"/>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ALMEIDAS"/>
    <x v="24"/>
    <s v="CONTRATADO SIN ACTA DE INICIO"/>
    <s v="FIRMA DE CONVENIO"/>
    <n v="138875967.79411766"/>
    <n v="0"/>
    <n v="0"/>
    <n v="0"/>
    <n v="21"/>
    <s v=" PRODUCTORES DE FRES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ORIENTE"/>
    <x v="25"/>
    <s v="CONTRATADO SIN ACTA DE INICIO"/>
    <s v="FIRMA DE CONVENIO"/>
    <n v="132262826.47058824"/>
    <n v="0"/>
    <n v="0"/>
    <n v="0"/>
    <n v="20"/>
    <s v="PRODUCTORES DE HORTALIZAS"/>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ORIENTE"/>
    <x v="65"/>
    <s v="CONTRATADO SIN ACTA DE INICIO"/>
    <s v="FIRMA DE CONVENIO"/>
    <n v="297591359.55882353"/>
    <n v="0"/>
    <n v="0"/>
    <n v="0"/>
    <n v="45"/>
    <s v="25 PRODUCTORES DE AROMÁTICAS_x000a_20 PRODUCTORES DE HORTALIZAS"/>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MAGDALENA CENTRO"/>
    <x v="91"/>
    <s v="CONTRATADO SIN ACTA DE INICIO"/>
    <s v="FIRMA DE CONVENIO"/>
    <n v="132262826.47058824"/>
    <n v="0"/>
    <n v="0"/>
    <n v="0"/>
    <n v="20"/>
    <s v="PRODUCTORES DE CAUCHO"/>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BAJO MAGDALENA"/>
    <x v="76"/>
    <s v="CONTRATADO SIN ACTA DE INICIO"/>
    <s v="FIRMA DE CONVENIO"/>
    <n v="396788479.41176468"/>
    <n v="0"/>
    <n v="0"/>
    <n v="0"/>
    <n v="60"/>
    <s v="20 PRODUCTORES DE CAÑA PANELERA  _x000a_20 PRODUCTORES DE AGUACATE  _x000a_20 PRODUCTORES DE LIMÓN TAHITÍ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SUMAPAZ"/>
    <x v="107"/>
    <s v="CONTRATADO SIN ACTA DE INICIO"/>
    <s v="FIRMA DE CONVENIO"/>
    <n v="211620522.35294119"/>
    <n v="0"/>
    <n v="0"/>
    <n v="0"/>
    <n v="32"/>
    <s v="12 PRODUCTORES DE AGUACATE _x000a_20 PRODUCTORES DE FRIJOL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MAGDALENA CENTRO"/>
    <x v="73"/>
    <s v="CONTRATADO SIN ACTA DE INICIO"/>
    <s v="FIRMA DE CONVENIO"/>
    <n v="132262826.47058824"/>
    <n v="0"/>
    <n v="0"/>
    <n v="0"/>
    <n v="20"/>
    <s v=" PRODUCTORES DE LIMÓN TAHITÍ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MAGDALENA CENTRO"/>
    <x v="72"/>
    <s v="CONTRATADO SIN ACTA DE INICIO"/>
    <s v="FIRMA DE CONVENIO"/>
    <n v="264525652.94117647"/>
    <n v="0"/>
    <n v="0"/>
    <n v="0"/>
    <n v="40"/>
    <s v="20 PRODUCTORES DE MANGO_x000a_20 PRODUCTORES DE MAÍZ"/>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TEQUENDAMA"/>
    <x v="22"/>
    <s v="CONTRATADO SIN ACTA DE INICIO"/>
    <s v="FIRMA DE CONVENIO"/>
    <n v="132262826.47058824"/>
    <n v="0"/>
    <n v="0"/>
    <n v="0"/>
    <n v="20"/>
    <s v="PRODUCTORES DE MANGO"/>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ALTO MAGDALENA"/>
    <x v="53"/>
    <s v="CONTRATADO SIN ACTA DE INICIO"/>
    <s v="FIRMA DE CONVENIO"/>
    <n v="264525652.94117647"/>
    <n v="0"/>
    <n v="0"/>
    <n v="0"/>
    <n v="40"/>
    <s v="20 PRODUCTORES DE MAÍZ_x000a_20 PRODUCTORES DE MANGO"/>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ALMEIDAS"/>
    <x v="52"/>
    <s v="CONTRATADO SIN ACTA DE INICIO"/>
    <s v="FIRMA DE CONVENIO"/>
    <n v="132262826.47058824"/>
    <n v="0"/>
    <n v="0"/>
    <n v="0"/>
    <n v="20"/>
    <s v="PRODUCTORES DE FRIJOL"/>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SUMAPAZ"/>
    <x v="100"/>
    <s v="CONTRATADO SIN ACTA DE INICIO"/>
    <s v="FIRMA DE CONVENIO"/>
    <n v="132262826.47058824"/>
    <n v="0"/>
    <n v="0"/>
    <n v="0"/>
    <n v="20"/>
    <s v="PRODUCTORES DE LIMÓN TAHITÍ"/>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TEQUENDAMA"/>
    <x v="63"/>
    <s v="CONTRATADO SIN ACTA DE INICIO"/>
    <s v="FIRMA DE CONVENIO"/>
    <n v="132262826.47058824"/>
    <n v="0"/>
    <n v="0"/>
    <n v="0"/>
    <n v="20"/>
    <s v="PRODUCTORES DE MANGO"/>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SABANA CENTRO"/>
    <x v="69"/>
    <s v="CONTRATADO SIN ACTA DE INICIO"/>
    <s v="FIRMA DE CONVENIO"/>
    <n v="66131413.235294119"/>
    <n v="0"/>
    <n v="0"/>
    <n v="0"/>
    <n v="10"/>
    <s v="PRODUCTORES DE HORTALIZAS"/>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SOACHA"/>
    <x v="113"/>
    <s v="CONTRATADO SIN ACTA DE INICIO"/>
    <s v="FIRMA DE CONVENIO"/>
    <n v="112423402.5"/>
    <n v="0"/>
    <n v="0"/>
    <n v="0"/>
    <n v="17"/>
    <s v="PRODUCTORES DE FRES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SUMAPAZ"/>
    <x v="47"/>
    <s v="CONTRATADO SIN ACTA DE INICIO"/>
    <s v="FIRMA DE CONVENIO"/>
    <n v="132262826.47058824"/>
    <n v="0"/>
    <n v="0"/>
    <n v="0"/>
    <n v="20"/>
    <s v="PRODUCTORES DE LIMÓN TAHITÍ"/>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SOACHA"/>
    <x v="46"/>
    <s v="CONTRATADO SIN ACTA DE INICIO"/>
    <s v="FIRMA DE CONVENIO"/>
    <n v="138875967.79411766"/>
    <n v="0"/>
    <n v="0"/>
    <n v="0"/>
    <n v="21"/>
    <s v="PRODUCTORES DE FRES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MAGDALENA CENTRO"/>
    <x v="87"/>
    <s v="CONTRATADO SIN ACTA DE INICIO"/>
    <s v="FIRMA DE CONVENIO"/>
    <n v="132262826.47058824"/>
    <n v="0"/>
    <n v="0"/>
    <n v="0"/>
    <n v="20"/>
    <s v=" PRODUCTORES DE LIMÓN TAHITÍ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SUMAPAZ"/>
    <x v="99"/>
    <s v="CONTRATADO SIN ACTA DE INICIO"/>
    <s v="FIRMA DE CONVENIO"/>
    <n v="132262826.47058824"/>
    <n v="0"/>
    <n v="0"/>
    <n v="0"/>
    <n v="20"/>
    <s v="PRODUCTORES DE AGUACATE"/>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TEQUENDAMA"/>
    <x v="42"/>
    <s v="CONTRATADO SIN ACTA DE INICIO"/>
    <s v="FIRMA DE CONVENIO"/>
    <n v="132262826.47058824"/>
    <n v="0"/>
    <n v="0"/>
    <n v="0"/>
    <n v="20"/>
    <s v="PRODUCTORES DE CAÑA PANELERA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LIVÁ"/>
    <x v="20"/>
    <s v="CONTRATADO SIN ACTA DE INICIO"/>
    <s v="FIRMA DE CONVENIO"/>
    <n v="132262826.47058824"/>
    <n v="0"/>
    <n v="0"/>
    <n v="0"/>
    <n v="20"/>
    <s v="PRODUCTORES DE CAÑA PANELER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MAGDALENA CENTRO"/>
    <x v="98"/>
    <s v="CONTRATADO SIN ACTA DE INICIO"/>
    <s v="FIRMA DE CONVENIO"/>
    <n v="132262826.47058824"/>
    <n v="0"/>
    <n v="0"/>
    <n v="0"/>
    <n v="20"/>
    <s v="PRODUCTORES DE CAUCHO"/>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MEDINA"/>
    <x v="40"/>
    <s v="CONTRATADO SIN ACTA DE INICIO"/>
    <s v="FIRMA DE CONVENIO"/>
    <n v="132262826.47058824"/>
    <n v="0"/>
    <n v="0"/>
    <n v="0"/>
    <n v="20"/>
    <s v="PRODUCTORES DE PIÑA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SUMAPAZ"/>
    <x v="97"/>
    <s v="CONTRATADO SIN ACTA DE INICIO"/>
    <s v="FIRMA DE CONVENIO"/>
    <n v="132262826.47058824"/>
    <n v="0"/>
    <n v="0"/>
    <n v="0"/>
    <n v="20"/>
    <s v="PRODUCTORES DE AGUACATE"/>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RIONEGRO"/>
    <x v="4"/>
    <s v="CONTRATADO SIN ACTA DE INICIO"/>
    <s v="FIRMA DE CONVENIO"/>
    <n v="152102250.44117647"/>
    <n v="0"/>
    <n v="0"/>
    <n v="0"/>
    <n v="23"/>
    <s v="PRODUCTORES DE LIMÓN TAHITÍ"/>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LIVÁ"/>
    <x v="96"/>
    <s v="CONTRATADO SIN ACTA DE INICIO"/>
    <s v="FIRMA DE CONVENIO"/>
    <n v="132262826.47058824"/>
    <n v="0"/>
    <n v="0"/>
    <n v="0"/>
    <n v="20"/>
    <s v=" PRODUCTORES DE CAÑA PANELER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LIVÁ"/>
    <x v="39"/>
    <s v="CONTRATADO SIN ACTA DE INICIO"/>
    <s v="FIRMA DE CONVENIO"/>
    <n v="132262826.47058824"/>
    <n v="0"/>
    <n v="0"/>
    <n v="0"/>
    <n v="20"/>
    <s v="PRODUCTORES DE CAÑA PANELER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ALMEIDAS"/>
    <x v="38"/>
    <s v="CONTRATADO SIN ACTA DE INICIO"/>
    <s v="FIRMA DE CONVENIO"/>
    <n v="264525652.94117647"/>
    <n v="0"/>
    <n v="0"/>
    <n v="0"/>
    <n v="40"/>
    <s v="20 PRODUCTORES DE LIMÓN TAHITÍ _x000a_20 PRODUCTORES DE MANGO"/>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MEDINA"/>
    <x v="37"/>
    <s v="CONTRATADO SIN ACTA DE INICIO"/>
    <s v="FIRMA DE CONVENIO"/>
    <n v="132262826.47058824"/>
    <n v="0"/>
    <n v="0"/>
    <n v="0"/>
    <n v="20"/>
    <s v="PRODUCTORES DE CAÑA PANELER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ALMEIDAS"/>
    <x v="103"/>
    <s v="CONTRATADO SIN ACTA DE INICIO"/>
    <s v="FIRMA DE CONVENIO"/>
    <n v="185167957.05882353"/>
    <n v="0"/>
    <n v="0"/>
    <n v="0"/>
    <n v="28"/>
    <s v="14 PRODUCTORES DE HORTALIZAS _x000a_14 PRODUCTORES DE LIMÓN TAHITÍ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ALMEIDAS"/>
    <x v="60"/>
    <s v="CONTRATADO SIN ACTA DE INICIO"/>
    <s v="FIRMA DE CONVENIO"/>
    <n v="138875967.79411766"/>
    <n v="0"/>
    <n v="0"/>
    <n v="0"/>
    <n v="21"/>
    <s v="PRODUCTORES DE AGUACATE"/>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LIVÁ"/>
    <x v="36"/>
    <s v="CONTRATADO SIN ACTA DE INICIO"/>
    <s v="FIRMA DE CONVENIO"/>
    <n v="132262826.47058824"/>
    <n v="0"/>
    <n v="0"/>
    <n v="0"/>
    <n v="20"/>
    <s v=" PRODUCTORES CAÑA PANELERA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LIVÁ"/>
    <x v="105"/>
    <s v="CONTRATADO SIN ACTA DE INICIO"/>
    <s v="FIRMA DE CONVENIO"/>
    <n v="264525652.94117647"/>
    <n v="0"/>
    <n v="0"/>
    <n v="0"/>
    <n v="40"/>
    <s v="20 PRODUCTORES DE CAÑA PANELERA _x000a_20 PRODUCTORES DE LIMÓN TAHITÍ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TEQUENDAMA"/>
    <x v="35"/>
    <s v="CONTRATADO SIN ACTA DE INICIO"/>
    <s v="FIRMA DE CONVENIO"/>
    <n v="132262826.47058824"/>
    <n v="0"/>
    <n v="0"/>
    <n v="0"/>
    <n v="20"/>
    <s v="PRODUCTORES DE MANGO"/>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VIO"/>
    <x v="104"/>
    <s v="CONTRATADO SIN ACTA DE INICIO"/>
    <s v="FIRMA DE CONVENIO"/>
    <n v="132262826.47058824"/>
    <n v="0"/>
    <n v="0"/>
    <n v="0"/>
    <n v="20"/>
    <s v="PRODUCTORES DE FRIJOL"/>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ALMEIDAS"/>
    <x v="19"/>
    <s v="CONTRATADO SIN ACTA DE INICIO"/>
    <s v="FIRMA DE CONVENIO"/>
    <n v="132262826.47058824"/>
    <n v="0"/>
    <n v="0"/>
    <n v="0"/>
    <n v="20"/>
    <s v="PRODUCTORES DE MAÍZ"/>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ORIENTE"/>
    <x v="33"/>
    <s v="CONTRATADO SIN ACTA DE INICIO"/>
    <s v="FIRMA DE CONVENIO"/>
    <n v="132262826.47058824"/>
    <n v="0"/>
    <n v="0"/>
    <n v="0"/>
    <n v="20"/>
    <s v=" PRODUCTORES DE FRIJOL"/>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ORIENTE"/>
    <x v="110"/>
    <s v="CONTRATADO SIN ACTA DE INICIO"/>
    <s v="FIRMA DE CONVENIO"/>
    <n v="132262826.47058824"/>
    <n v="0"/>
    <n v="0"/>
    <n v="0"/>
    <n v="20"/>
    <s v="PRODUCTORES DE FRIJOL"/>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MAGDALENA CENTRO"/>
    <x v="94"/>
    <s v="CONTRATADO SIN ACTA DE INICIO"/>
    <s v="FIRMA DE CONVENIO"/>
    <n v="132262826.47058824"/>
    <n v="0"/>
    <n v="0"/>
    <n v="0"/>
    <n v="20"/>
    <s v="PRODUCTORES DE CAÑA PANELER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ALTO MAGDALENA"/>
    <x v="85"/>
    <s v="CONTRATADO SIN ACTA DE INICIO"/>
    <s v="FIRMA DE CONVENIO"/>
    <n v="132262826.47058824"/>
    <n v="0"/>
    <n v="0"/>
    <n v="0"/>
    <n v="20"/>
    <s v="PRODUCTORES DE MANGO"/>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VIO"/>
    <x v="31"/>
    <s v="CONTRATADO SIN ACTA DE INICIO"/>
    <s v="FIRMA DE CONVENIO"/>
    <n v="132262826.47058824"/>
    <n v="0"/>
    <n v="0"/>
    <n v="0"/>
    <n v="20"/>
    <s v="PRODUCTORES DE FRES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BAJO MAGDALENA"/>
    <x v="93"/>
    <s v="CONTRATADO SIN ACTA DE INICIO"/>
    <s v="FIRMA DE CONVENIO"/>
    <n v="132262826.47058824"/>
    <n v="0"/>
    <n v="0"/>
    <n v="0"/>
    <n v="20"/>
    <s v="PRODUCTORES DE CAÑA PANELER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SUMAPAZ"/>
    <x v="30"/>
    <s v="CONTRATADO SIN ACTA DE INICIO"/>
    <s v="FIRMA DE CONVENIO"/>
    <n v="132262826.47058824"/>
    <n v="0"/>
    <n v="0"/>
    <n v="0"/>
    <n v="20"/>
    <s v="PRODUCTORES DE HORTALIZAS"/>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VIO"/>
    <x v="84"/>
    <s v="CONTRATADO SIN ACTA DE INICIO"/>
    <s v="FIRMA DE CONVENIO"/>
    <n v="132262826.47058824"/>
    <n v="0"/>
    <n v="0"/>
    <n v="0"/>
    <n v="20"/>
    <s v="PRODUCTORES DE AGUACATE"/>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GUAVIO"/>
    <x v="83"/>
    <s v="CONTRATADO SIN ACTA DE INICIO"/>
    <s v="FIRMA DE CONVENIO"/>
    <n v="138875967.79411766"/>
    <n v="0"/>
    <n v="0"/>
    <n v="0"/>
    <n v="21"/>
    <s v="PRODUCTORES DE CAÑA PANELER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ORIENTE"/>
    <x v="27"/>
    <s v="CONTRATADO SIN ACTA DE INICIO"/>
    <s v="FIRMA DE CONVENIO"/>
    <n v="132262826.47058824"/>
    <n v="0"/>
    <n v="0"/>
    <n v="0"/>
    <n v="20"/>
    <s v="PRODUCTORES DE FRIJOL"/>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SABANA OCCIDENTE"/>
    <x v="66"/>
    <s v="CONTRATADO SIN ACTA DE INICIO"/>
    <s v="FIRMA DE CONVENIO"/>
    <n v="138875967.79411766"/>
    <n v="0"/>
    <n v="0"/>
    <n v="0"/>
    <n v="21"/>
    <s v="PRODUCTORES DE FRESA"/>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RIONEGRO"/>
    <x v="1"/>
    <s v="CONTRATADO SIN ACTA DE INICIO"/>
    <s v="FIRMA DE CONVENIO"/>
    <n v="132262826.47058824"/>
    <n v="0"/>
    <n v="0"/>
    <n v="0"/>
    <n v="20"/>
    <s v="PRODUCTORES DE CAÑA PANELERA "/>
  </r>
  <r>
    <n v="2021"/>
    <n v="2020000050035"/>
    <s v="SECRETARÍA DE COMPETITIVIDAD"/>
    <s v="FORTALECIMIENTO DE LAS CADENAS PRODUCTIVAS, A TRAVÉS DE LA ENTREGA DE EQUIPOS, HERRAMIENTAS E INSUMOS PARA LA REACTIVACIÓN DEL SECTOR AGRÍCOLA EN EL DEPARTAMENTO DE CUNDINAMARCA"/>
    <n v="8993872200"/>
    <n v="8993872200"/>
    <n v="0"/>
    <n v="0"/>
    <s v="TEQUENDAMA"/>
    <x v="80"/>
    <s v="CONTRATADO SIN ACTA DE INICIO"/>
    <s v="FIRMA DE CONVENIO"/>
    <n v="171941674.41176471"/>
    <n v="0"/>
    <n v="0"/>
    <n v="0"/>
    <n v="26"/>
    <s v="PRODUCTORES DE MANGO "/>
  </r>
  <r>
    <n v="2021"/>
    <n v="2021004250690"/>
    <s v="UNIDAD ADMINISTRATIVA DE GESTIÓN DEL RIESGO"/>
    <s v="FORTALECIMIENTO DEL SISTEMA AUTOMOTOR, PARA LA GESTIÓN DEL RIESGO DE DESASTRES DEL DEPARTAMENTO DE CUNDINAMARCA."/>
    <n v="7299514100"/>
    <n v="7299514100"/>
    <n v="0.99939999999999996"/>
    <n v="0.14069999999999999"/>
    <s v="GUAVIO"/>
    <x v="29"/>
    <s v="CONTRATADO EN EJECUCIÓN"/>
    <s v="FIRMA DE CONVENIO"/>
    <n v="484155699.69230771"/>
    <n v="0"/>
    <n v="0"/>
    <n v="0"/>
    <n v="223669.68477697624"/>
    <s v="1 VEHÍCULO TRANSPORTE DE PERSONAL: DEFENSA CIVIL"/>
  </r>
  <r>
    <n v="2021"/>
    <n v="2021004250690"/>
    <s v="UNIDAD ADMINISTRATIVA DE GESTIÓN DEL RIESGO"/>
    <s v="FORTALECIMIENTO DEL SISTEMA AUTOMOTOR, PARA LA GESTIÓN DEL RIESGO DE DESASTRES DEL DEPARTAMENTO DE CUNDINAMARCA."/>
    <n v="7299514100"/>
    <n v="7299514100"/>
    <n v="0.99939999999999996"/>
    <n v="0.14069999999999999"/>
    <s v="SABANA OCCIDENTE"/>
    <x v="57"/>
    <s v="CONTRATADO EN EJECUCIÓN"/>
    <s v="FIRMA DE CONVENIO"/>
    <n v="302025699.69230771"/>
    <n v="0"/>
    <n v="0"/>
    <n v="0"/>
    <n v="139529.48005704841"/>
    <s v="1 UNIDAD DE INTERVENCIÓN RÁPIDA: CUERPO DE BOMBEROS"/>
  </r>
  <r>
    <n v="2021"/>
    <n v="2021004250690"/>
    <s v="UNIDAD ADMINISTRATIVA DE GESTIÓN DEL RIESGO"/>
    <s v="FORTALECIMIENTO DEL SISTEMA AUTOMOTOR, PARA LA GESTIÓN DEL RIESGO DE DESASTRES DEL DEPARTAMENTO DE CUNDINAMARCA."/>
    <n v="7299514100"/>
    <n v="7299514100"/>
    <n v="0.99939999999999996"/>
    <n v="0.14069999999999999"/>
    <s v="ORIENTE"/>
    <x v="27"/>
    <s v="CONTRATADO EN EJECUCIÓN"/>
    <s v="FIRMA DE CONVENIO"/>
    <n v="302025699.69230771"/>
    <n v="0"/>
    <n v="0"/>
    <n v="0"/>
    <n v="139529.48005704841"/>
    <s v="1 UNIDAD DE INTERVENCIÓN RÁPIDA: CUERPO DE BOMBEROS"/>
  </r>
  <r>
    <n v="2021"/>
    <n v="2021004250690"/>
    <s v="UNIDAD ADMINISTRATIVA DE GESTIÓN DEL RIESGO"/>
    <s v="FORTALECIMIENTO DEL SISTEMA AUTOMOTOR, PARA LA GESTIÓN DEL RIESGO DE DESASTRES DEL DEPARTAMENTO DE CUNDINAMARCA."/>
    <n v="7299514100"/>
    <n v="7299514100"/>
    <n v="0.99939999999999996"/>
    <n v="0.14069999999999999"/>
    <s v="GUAVIO"/>
    <x v="34"/>
    <s v="CONTRATADO EN EJECUCIÓN"/>
    <s v="FIRMA DE CONVENIO"/>
    <n v="302025699.69230771"/>
    <n v="0"/>
    <n v="0"/>
    <n v="0"/>
    <n v="139529.48005704841"/>
    <s v="1 UNIDAD DE INTERVENCIÓN RÁPIDA: CUERPO DE BOMBEROS"/>
  </r>
  <r>
    <n v="2021"/>
    <n v="2021004250690"/>
    <s v="UNIDAD ADMINISTRATIVA DE GESTIÓN DEL RIESGO"/>
    <s v="FORTALECIMIENTO DEL SISTEMA AUTOMOTOR, PARA LA GESTIÓN DEL RIESGO DE DESASTRES DEL DEPARTAMENTO DE CUNDINAMARCA."/>
    <n v="7299514100"/>
    <n v="7299514100"/>
    <n v="0.99939999999999996"/>
    <n v="0.14069999999999999"/>
    <s v="RIONEGRO"/>
    <x v="2"/>
    <s v="CONTRATADO EN EJECUCIÓN"/>
    <s v="FIRMA DE CONVENIO"/>
    <n v="484155699.69230771"/>
    <n v="0"/>
    <n v="0"/>
    <n v="0"/>
    <n v="223669.68477697624"/>
    <s v="1 VEHÍCULO TRANSPORTE DE PERSONAL: DEFENSA CIVIL"/>
  </r>
  <r>
    <n v="2021"/>
    <n v="2021004250690"/>
    <s v="UNIDAD ADMINISTRATIVA DE GESTIÓN DEL RIESGO"/>
    <s v="FORTALECIMIENTO DEL SISTEMA AUTOMOTOR, PARA LA GESTIÓN DEL RIESGO DE DESASTRES DEL DEPARTAMENTO DE CUNDINAMARCA."/>
    <n v="7299514100"/>
    <n v="7299514100"/>
    <n v="0.99939999999999996"/>
    <n v="0.14069999999999999"/>
    <s v="ALMEIDAS"/>
    <x v="50"/>
    <s v="CONTRATADO EN EJECUCIÓN"/>
    <s v="FIRMA DE CONVENIO"/>
    <n v="484155699.69230771"/>
    <n v="0"/>
    <n v="0"/>
    <n v="0"/>
    <n v="223669.68477697624"/>
    <s v="1 VEHÍCULO TRANSPORTE DE PERSONAL: DEFENSA CIVIL"/>
  </r>
  <r>
    <n v="2021"/>
    <n v="2021004250690"/>
    <s v="UNIDAD ADMINISTRATIVA DE GESTIÓN DEL RIESGO"/>
    <s v="FORTALECIMIENTO DEL SISTEMA AUTOMOTOR, PARA LA GESTIÓN DEL RIESGO DE DESASTRES DEL DEPARTAMENTO DE CUNDINAMARCA."/>
    <n v="7299514100"/>
    <n v="7299514100"/>
    <n v="0.99939999999999996"/>
    <n v="0.14069999999999999"/>
    <s v="SABANA OCCIDENTE"/>
    <x v="102"/>
    <s v="CONTRATADO EN EJECUCIÓN"/>
    <s v="FIRMA DE CONVENIO"/>
    <n v="484155699.69230771"/>
    <n v="0"/>
    <n v="0"/>
    <n v="0"/>
    <n v="223669.68477697624"/>
    <s v="1 VEHÍCULO TRANSPORTE DE PERSONAL: DEFENSA CIVIL"/>
  </r>
  <r>
    <n v="2021"/>
    <n v="2021004250690"/>
    <s v="UNIDAD ADMINISTRATIVA DE GESTIÓN DEL RIESGO"/>
    <s v="FORTALECIMIENTO DEL SISTEMA AUTOMOTOR, PARA LA GESTIÓN DEL RIESGO DE DESASTRES DEL DEPARTAMENTO DE CUNDINAMARCA."/>
    <n v="7299514100"/>
    <n v="7299514100"/>
    <n v="0.99939999999999996"/>
    <n v="0.14069999999999999"/>
    <s v="ALMEIDAS"/>
    <x v="24"/>
    <s v="CONTRATADO EN EJECUCIÓN"/>
    <s v="FIRMA DE CONVENIO"/>
    <n v="484155699.69230771"/>
    <n v="0"/>
    <n v="0"/>
    <n v="0"/>
    <n v="223669.68477697624"/>
    <s v="1 VEHÍCULO TRANSPORTE DE PERSONAL: DEFENSA CIVIL"/>
  </r>
  <r>
    <n v="2021"/>
    <n v="2021004250690"/>
    <s v="UNIDAD ADMINISTRATIVA DE GESTIÓN DEL RIESGO"/>
    <s v="FORTALECIMIENTO DEL SISTEMA AUTOMOTOR, PARA LA GESTIÓN DEL RIESGO DE DESASTRES DEL DEPARTAMENTO DE CUNDINAMARCA."/>
    <n v="7299514100"/>
    <n v="7299514100"/>
    <n v="0.99939999999999996"/>
    <n v="0.14069999999999999"/>
    <s v="SABANA CENTRO"/>
    <x v="28"/>
    <s v="CONTRATADO EN EJECUCIÓN"/>
    <s v="FIRMA DE CONVENIO"/>
    <n v="484155699.69230771"/>
    <n v="0"/>
    <n v="0"/>
    <n v="0"/>
    <n v="223669.68477697624"/>
    <s v="1 VEHÍCULO TRANSPORTE DE PERSONAL: DEFENSA CIVIL"/>
  </r>
  <r>
    <n v="2021"/>
    <n v="2021004250690"/>
    <s v="UNIDAD ADMINISTRATIVA DE GESTIÓN DEL RIESGO"/>
    <s v="FORTALECIMIENTO DEL SISTEMA AUTOMOTOR, PARA LA GESTIÓN DEL RIESGO DE DESASTRES DEL DEPARTAMENTO DE CUNDINAMARCA."/>
    <n v="7299514100"/>
    <n v="7299514100"/>
    <n v="0.99939999999999996"/>
    <n v="0.14069999999999999"/>
    <s v="ORIENTE"/>
    <x v="65"/>
    <s v="CONTRATADO EN EJECUCIÓN"/>
    <s v="FIRMA DE CONVENIO"/>
    <n v="632125699.69230771"/>
    <n v="0"/>
    <n v="0"/>
    <n v="0"/>
    <n v="292028.69258682488"/>
    <s v="1 VEHÍCULO DE RESCATE: CRUZ ROJA"/>
  </r>
  <r>
    <n v="2021"/>
    <n v="2021004250690"/>
    <s v="UNIDAD ADMINISTRATIVA DE GESTIÓN DEL RIESGO"/>
    <s v="FORTALECIMIENTO DEL SISTEMA AUTOMOTOR, PARA LA GESTIÓN DEL RIESGO DE DESASTRES DEL DEPARTAMENTO DE CUNDINAMARCA."/>
    <n v="7299514100"/>
    <n v="7299514100"/>
    <n v="0.99939999999999996"/>
    <n v="0.14069999999999999"/>
    <s v="RIONEGRO"/>
    <x v="3"/>
    <s v="CONTRATADO EN EJECUCIÓN"/>
    <s v="FIRMA DE CONVENIO"/>
    <n v="1112125699.6923077"/>
    <n v="0"/>
    <n v="0"/>
    <n v="0"/>
    <n v="513778.5320727161"/>
    <s v="1 VEHÍCULO TRANSPORTE DE PERSONAL: CRUZ ROJA"/>
  </r>
  <r>
    <n v="2021"/>
    <n v="2021004250690"/>
    <s v="UNIDAD ADMINISTRATIVA DE GESTIÓN DEL RIESGO"/>
    <s v="FORTALECIMIENTO DEL SISTEMA AUTOMOTOR, PARA LA GESTIÓN DEL RIESGO DE DESASTRES DEL DEPARTAMENTO DE CUNDINAMARCA."/>
    <n v="7299514100"/>
    <n v="7299514100"/>
    <n v="0.99939999999999996"/>
    <n v="0.14069999999999999"/>
    <s v="ALTO MAGDALENA"/>
    <x v="92"/>
    <s v="CONTRATADO EN EJECUCIÓN"/>
    <s v="FIRMA DE CONVENIO"/>
    <n v="1112125699.6923077"/>
    <n v="0"/>
    <n v="0"/>
    <n v="0"/>
    <n v="513778.5320727161"/>
    <s v="1 VEHÍCULO TRANSPORTE DE PERSONAL: CRUZ ROJA"/>
  </r>
  <r>
    <n v="2021"/>
    <n v="2021004250690"/>
    <s v="UNIDAD ADMINISTRATIVA DE GESTIÓN DEL RIESGO"/>
    <s v="FORTALECIMIENTO DEL SISTEMA AUTOMOTOR, PARA LA GESTIÓN DEL RIESGO DE DESASTRES DEL DEPARTAMENTO DE CUNDINAMARCA."/>
    <n v="7299514100"/>
    <n v="7299514100"/>
    <n v="0.99939999999999996"/>
    <n v="0.14069999999999999"/>
    <s v="SABANA CENTRO"/>
    <x v="109"/>
    <s v="CONTRATADO EN EJECUCIÓN"/>
    <s v="FIRMA DE CONVENIO"/>
    <n v="632125699.69230771"/>
    <n v="0"/>
    <n v="0"/>
    <n v="0"/>
    <n v="292028.69258682488"/>
    <s v="1 VEHÍCULO TRANSPORTE DE PERSONAL: DEFENSA CIVIL"/>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ORIENTE"/>
    <x v="26"/>
    <s v="CONTRATADO SIN ACTA DE INICIO"/>
    <s v="FIRMA DE CONVENIO"/>
    <n v="396612178.95983607"/>
    <n v="0"/>
    <n v="0"/>
    <n v="0"/>
    <n v="4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ORIENTE"/>
    <x v="110"/>
    <s v="CONTRATADO SIN ACTA DE INICIO"/>
    <s v="FIRMA DE CONVENIO"/>
    <n v="396612178.95983607"/>
    <n v="0"/>
    <n v="0"/>
    <n v="0"/>
    <n v="4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ORIENTE"/>
    <x v="112"/>
    <s v="CONTRATADO SIN ACTA DE INICIO"/>
    <s v="FIRMA DE CONVENIO"/>
    <n v="382648216.49784052"/>
    <n v="0"/>
    <n v="0"/>
    <n v="0"/>
    <n v="38"/>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ORIENTE"/>
    <x v="89"/>
    <s v="CONTRATADO SIN ACTA DE INICIO"/>
    <s v="FIRMA DE CONVENIO"/>
    <n v="410576141.42183179"/>
    <n v="0"/>
    <n v="0"/>
    <n v="0"/>
    <n v="42"/>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MEDINA"/>
    <x v="40"/>
    <s v="CONTRATADO SIN ACTA DE INICIO"/>
    <s v="FIRMA DE CONVENIO"/>
    <n v="396612178.95983607"/>
    <n v="0"/>
    <n v="0"/>
    <n v="0"/>
    <n v="4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SABANA CENTRO"/>
    <x v="70"/>
    <s v="CONTRATADO SIN ACTA DE INICIO"/>
    <s v="FIRMA DE CONVENIO"/>
    <n v="361702272.80484712"/>
    <n v="0"/>
    <n v="0"/>
    <n v="0"/>
    <n v="35"/>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SOACHA"/>
    <x v="113"/>
    <s v="CONTRATADO SIN ACTA DE INICIO"/>
    <s v="FIRMA DE CONVENIO"/>
    <n v="326792366.64985812"/>
    <n v="0"/>
    <n v="0"/>
    <n v="0"/>
    <n v="3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TEQUENDAMA"/>
    <x v="43"/>
    <s v="CONTRATADO SIN ACTA DE INICIO"/>
    <s v="FIRMA DE CONVENIO"/>
    <n v="396612178.95983607"/>
    <n v="0"/>
    <n v="0"/>
    <n v="0"/>
    <n v="4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TEQUENDAMA"/>
    <x v="21"/>
    <s v="CONTRATADO SIN ACTA DE INICIO"/>
    <s v="FIRMA DE CONVENIO"/>
    <n v="396612178.95983607"/>
    <n v="0"/>
    <n v="0"/>
    <n v="0"/>
    <n v="4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ALTO MAGDALENA"/>
    <x v="19"/>
    <s v="CONTRATADO SIN ACTA DE INICIO"/>
    <s v="FIRMA DE CONVENIO"/>
    <n v="396612178.95983607"/>
    <n v="0"/>
    <n v="0"/>
    <n v="0"/>
    <n v="4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BAJO MAGDALENA"/>
    <x v="76"/>
    <s v="CONTRATADO SIN ACTA DE INICIO"/>
    <s v="FIRMA DE CONVENIO"/>
    <n v="501341897.42480314"/>
    <n v="0"/>
    <n v="0"/>
    <n v="0"/>
    <n v="55"/>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BAJO MAGDALENA"/>
    <x v="93"/>
    <s v="CONTRATADO SIN ACTA DE INICIO"/>
    <s v="FIRMA DE CONVENIO"/>
    <n v="354720291.57384926"/>
    <n v="0"/>
    <n v="0"/>
    <n v="0"/>
    <n v="34"/>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n v="8732449919"/>
    <n v="8732449919"/>
    <n v="0"/>
    <s v="0,00%"/>
    <s v="BAJO MAGDALENA"/>
    <x v="41"/>
    <s v="CONTRATADO SIN ACTA DE INICIO"/>
    <s v="FIRMA DE CONVENIO"/>
    <n v="396612178.95983607"/>
    <n v="0"/>
    <n v="0"/>
    <n v="0"/>
    <n v="4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UBATÉ"/>
    <x v="48"/>
    <s v="CONTRATADO SIN ACTA DE INICIO"/>
    <s v="FIRMA DE CONVENIO"/>
    <n v="417558122.65282953"/>
    <n v="0"/>
    <n v="0"/>
    <n v="0"/>
    <n v="43"/>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UBATÉ"/>
    <x v="17"/>
    <s v="CONTRATADO SIN ACTA DE INICIO"/>
    <s v="FIRMA DE CONVENIO"/>
    <n v="396612178.95983607"/>
    <n v="0"/>
    <n v="0"/>
    <n v="0"/>
    <n v="4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UBATÉ"/>
    <x v="18"/>
    <s v="CONTRATADO SIN ACTA DE INICIO"/>
    <s v="FIRMA DE CONVENIO"/>
    <n v="389630197.72883826"/>
    <n v="0"/>
    <n v="0"/>
    <n v="0"/>
    <n v="39"/>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UBATÉ"/>
    <x v="15"/>
    <s v="CONTRATADO SIN ACTA DE INICIO"/>
    <s v="FIRMA DE CONVENIO"/>
    <n v="396612178.95983607"/>
    <n v="0"/>
    <n v="0"/>
    <n v="0"/>
    <n v="4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UBATÉ"/>
    <x v="14"/>
    <s v="CONTRATADO SIN ACTA DE INICIO"/>
    <s v="FIRMA DE CONVENIO"/>
    <n v="396612178.95983607"/>
    <n v="0"/>
    <n v="0"/>
    <n v="0"/>
    <n v="4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SUMAPAZ"/>
    <x v="99"/>
    <s v="CONTRATADO SIN ACTA DE INICIO"/>
    <s v="FIRMA DE CONVENIO"/>
    <n v="445486047.57682073"/>
    <n v="0"/>
    <n v="0"/>
    <n v="0"/>
    <n v="47"/>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ALMEIDAS"/>
    <x v="60"/>
    <s v="CONTRATADO SIN ACTA DE INICIO"/>
    <s v="FIRMA DE CONVENIO"/>
    <n v="396612178.95983607"/>
    <n v="0"/>
    <n v="0"/>
    <n v="0"/>
    <n v="40"/>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ALMEIDAS"/>
    <x v="56"/>
    <s v="CONTRATADO SIN ACTA DE INICIO"/>
    <s v="FIRMA DE CONVENIO"/>
    <n v="389630197.72883826"/>
    <n v="0"/>
    <n v="0"/>
    <n v="0"/>
    <n v="39"/>
    <s v="SERVICIO DE FORMACIÓN EN INSEMINACIÓN ARTIFICIAL, SERVICIO DE FORMACIÓN EN MANEJO DE PASTOREO ROTACIONAL, PLANIFICACIÓN PRODUCTIVA Y BPG, ENTREGAS DE MAQUINARIA AGRÍCOLA, KIT DE INSEMINACIÓN ARTIFICIAL, PAQUETES TECNOLÓGICOS Y MATERIAL GENÉTICO"/>
  </r>
  <r>
    <n v="2021"/>
    <n v="2020000050038"/>
    <s v="SECRETARÍA DE COMPETITIVIDAD"/>
    <s v="OPTIMIZACIÓN DE LOS SISTEMAS GANADEROS BOVINOS DE CARNE, LECHE Y DOBLE PROPÓSITO A PARTIR DE LA IMPLEMENTACIÓN DE MEJORAMIENTO GENÉTICO, PRODUCTIVO Y ENTREGA DE MAQUINARIA Y EQUIPOS EN MUNICIPIOS DEL DEPARTAMENTO DE CUNDINAMARCA"/>
    <s v="$8,732,449,919"/>
    <s v="$8,732,449,919"/>
    <n v="0"/>
    <s v="0,00%"/>
    <s v="ALMEIDAS"/>
    <x v="24"/>
    <s v="CONTRATADO SIN ACTA DE INICIO"/>
    <s v="FIRMA DE CONVENIO"/>
    <n v="389630197.72883826"/>
    <n v="0"/>
    <n v="0"/>
    <n v="0"/>
    <n v="39"/>
    <s v="SERVICIO DE FORMACIÓN EN INSEMINACIÓN ARTIFICIAL, SERVICIO DE FORMACIÓN EN MANEJO DE PASTOREO ROTACIONAL, PLANIFICACIÓN PRODUCTIVA Y BPG, ENTREGAS DE MAQUINARIA AGRÍCOLA, KIT DE INSEMINACIÓN ARTIFICIAL, PAQUETES TECNOLÓGICOS Y MATERIAL GENÉTICO"/>
  </r>
  <r>
    <n v="2021"/>
    <n v="2018000050050"/>
    <s v="SECRETARÍA DE HÁBITAT Y VIVIENDA"/>
    <s v="MEJORAMIENTO VIVIENDA RURAL MEDIANTE CONSTRUCCIÓN DE COCINAS HABITACIONES Y PISOS EN LOS MUNICIPIOS DE CUNDINAMARCA"/>
    <s v="$5,616,585,397"/>
    <s v="$5,616,585,397"/>
    <n v="0"/>
    <n v="0"/>
    <s v="ALTO MAGDALENA"/>
    <x v="58"/>
    <s v="CONTRATADO EN EJECUCIÓN"/>
    <s v="VISITA DE OBRA"/>
    <n v="90287918.320558578"/>
    <n v="0"/>
    <n v="0"/>
    <n v="0"/>
    <n v="18"/>
    <s v="MEJORAMIENTO DE VIVIENDA RURAL MEDIANTE LA CONSTRUCCIÓN DE 5 HABITACIONES  Y 2 COCINAS EN LAS VIVIENDAS RURALES DEL MUNICIPIO.."/>
  </r>
  <r>
    <n v="2021"/>
    <n v="2018000050050"/>
    <s v="SECRETARÍA DE HÁBITAT Y VIVIENDA"/>
    <s v="MEJORAMIENTO VIVIENDA RURAL MEDIANTE CONSTRUCCIÓN DE COCINAS HABITACIONES Y PISOS EN LOS MUNICIPIOS DE CUNDINAMARCA"/>
    <s v="$5,616,585,397"/>
    <s v="$5,616,585,397"/>
    <n v="0"/>
    <n v="0"/>
    <s v="MAGDALENA CENTRO"/>
    <x v="72"/>
    <s v="CONTRATADO EN EJECUCIÓN"/>
    <s v="VISITA DE OBRA"/>
    <n v="69390955.516355813"/>
    <n v="0"/>
    <n v="0"/>
    <n v="0"/>
    <n v="20"/>
    <s v="MEJORAMIENTO DE VIVIENDA RURAL MEDIANTE LA CONSTRUCCIÓN DE  5 COCINAS EN LAS VIVIENDAS RURALES DEL MUNICIPIO."/>
  </r>
  <r>
    <n v="2021"/>
    <n v="2018000050050"/>
    <s v="SECRETARÍA DE HÁBITAT Y VIVIENDA"/>
    <s v="MEJORAMIENTO VIVIENDA RURAL MEDIANTE CONSTRUCCIÓN DE COCINAS HABITACIONES Y PISOS EN LOS MUNICIPIOS DE CUNDINAMARCA"/>
    <s v="$5,616,585,397"/>
    <s v="$5,616,585,397"/>
    <n v="0"/>
    <n v="0"/>
    <s v="TEQUENDAMA"/>
    <x v="75"/>
    <s v="CONTRATADO EN EJECUCIÓN"/>
    <s v="VISITA DE OBRA"/>
    <n v="13408148.053896628"/>
    <n v="0"/>
    <n v="0"/>
    <n v="0"/>
    <n v="4"/>
    <s v=" MEJORAMIENTO DE VIVIENDA RURAL MEDIANTE LA CONSTRUCCIÓN DE 1 COCINA EN LAS VIVIENDAS RURALES DEL MUNICIPIO."/>
  </r>
  <r>
    <n v="2021"/>
    <n v="2018000050050"/>
    <s v="SECRETARÍA DE HÁBITAT Y VIVIENDA"/>
    <s v="MEJORAMIENTO VIVIENDA RURAL MEDIANTE CONSTRUCCIÓN DE COCINAS HABITACIONES Y PISOS EN LOS MUNICIPIOS DE CUNDINAMARCA"/>
    <s v="$5,616,585,397"/>
    <s v="$5,616,585,397"/>
    <n v="0"/>
    <n v="0"/>
    <s v="UBATÉ"/>
    <x v="11"/>
    <s v="CONTRATADO EN EJECUCIÓN"/>
    <s v="VISITA DE OBRA"/>
    <n v="107990937.84571898"/>
    <n v="0"/>
    <n v="0"/>
    <n v="0"/>
    <n v="26"/>
    <s v="MEJORAMIENTO DE VIVIENDA RURAL MEDIANTE LA CONSTRUCCIÓN DE 12 PISOS, 1 HABITACIÓN , 1 COCINA  EN LAS VIVIENDAS RURALES DEL MUNICIPIO."/>
  </r>
  <r>
    <n v="2021"/>
    <n v="2018000050050"/>
    <s v="SECRETARÍA DE HÁBITAT Y VIVIENDA"/>
    <s v="MEJORAMIENTO VIVIENDA RURAL MEDIANTE CONSTRUCCIÓN DE COCINAS HABITACIONES Y PISOS EN LOS MUNICIPIOS DE CUNDINAMARCA"/>
    <s v="$5,616,585,397"/>
    <s v="$5,616,585,397"/>
    <n v="0"/>
    <n v="0"/>
    <s v="GUAVIO"/>
    <x v="83"/>
    <s v="CONTRATADO EN EJECUCIÓN"/>
    <s v="VISITA DE OBRA"/>
    <n v="186164404.37664112"/>
    <n v="0"/>
    <n v="0"/>
    <n v="0"/>
    <n v="26"/>
    <s v="MEJORAMIENTO DE VIVIENDA RURAL MEDIANTE LA CONSTRUCCIÓN DE 14 HABITACIONES EN LAS VIVIENDAS RURALES DEL MUNICIPIO."/>
  </r>
  <r>
    <n v="2021"/>
    <n v="2018000050050"/>
    <s v="SECRETARÍA DE HÁBITAT Y VIVIENDA"/>
    <s v="MEJORAMIENTO VIVIENDA RURAL MEDIANTE CONSTRUCCIÓN DE COCINAS HABITACIONES Y PISOS EN LOS MUNICIPIOS DE CUNDINAMARCA"/>
    <s v="$5,616,585,397"/>
    <s v="$5,616,585,397"/>
    <n v="0"/>
    <n v="0"/>
    <s v="SUMAPAZ"/>
    <x v="30"/>
    <s v="CONTRATADO EN EJECUCIÓN"/>
    <s v="VISITA DE OBRA"/>
    <n v="312491735.84844792"/>
    <n v="0"/>
    <n v="0"/>
    <n v="0"/>
    <n v="72"/>
    <s v="MEJORAMIENTO DE VIVIENDA RURAL MEDIANTE LA CONSTRUCCIÓN DE  23   COCINAS  EN LAS VIVIENDAS RURALES DEL MUNICIPIO."/>
  </r>
  <r>
    <n v="2021"/>
    <n v="2018000050050"/>
    <s v="SECRETARÍA DE HÁBITAT Y VIVIENDA"/>
    <s v="MEJORAMIENTO VIVIENDA RURAL MEDIANTE CONSTRUCCIÓN DE COCINAS HABITACIONES Y PISOS EN LOS MUNICIPIOS DE CUNDINAMARCA"/>
    <s v="$5,616,585,397"/>
    <s v="$5,616,585,397"/>
    <n v="0"/>
    <n v="0"/>
    <s v="MAGDALENA CENTRO"/>
    <x v="94"/>
    <s v="CONTRATADO EN EJECUCIÓN"/>
    <s v="VISITA DE OBRA"/>
    <n v="53689014.858797863"/>
    <n v="0"/>
    <n v="0"/>
    <n v="0"/>
    <n v="16"/>
    <s v="MEJORAMIENTO DE VIVIENDA RURAL MEDIANTE LA CONSTRUCCIÓN DE  2 HABITACIÓN, 2 COCINAS EN LAS VIVIENDAS RURALES DEL MUNICIPIO."/>
  </r>
  <r>
    <n v="2021"/>
    <n v="2018000050050"/>
    <s v="SECRETARÍA DE HÁBITAT Y VIVIENDA"/>
    <s v="MEJORAMIENTO VIVIENDA RURAL MEDIANTE CONSTRUCCIÓN DE COCINAS HABITACIONES Y PISOS EN LOS MUNICIPIOS DE CUNDINAMARCA"/>
    <s v="$5,616,585,397"/>
    <s v="$5,616,585,397"/>
    <n v="0"/>
    <n v="0"/>
    <s v="ALTO MAGDALENA"/>
    <x v="19"/>
    <s v="CONTRATADO EN EJECUCIÓN"/>
    <s v="VISITA DE OBRA"/>
    <n v="325361245.43823624"/>
    <n v="0"/>
    <n v="0"/>
    <n v="0"/>
    <n v="70"/>
    <s v=" MEJORAMIENTO DE VIVIENDA RURAL MEDIANTE LA CONSTRUCCIÓN DE 21 HABITACIONES, 4 COCINAS EN LAS VIVIENDAS RURALES DEL MUNICIPIO.."/>
  </r>
  <r>
    <n v="2021"/>
    <n v="2018000050050"/>
    <s v="SECRETARÍA DE HÁBITAT Y VIVIENDA"/>
    <s v="MEJORAMIENTO VIVIENDA RURAL MEDIANTE CONSTRUCCIÓN DE COCINAS HABITACIONES Y PISOS EN LOS MUNICIPIOS DE CUNDINAMARCA"/>
    <s v="$5,616,585,397"/>
    <s v="$5,616,585,397"/>
    <n v="0"/>
    <n v="0"/>
    <s v="TEQUENDAMA"/>
    <x v="35"/>
    <s v="CONTRATADO EN EJECUCIÓN"/>
    <s v="VISITA DE OBRA"/>
    <n v="388616367.618958"/>
    <n v="0"/>
    <n v="0"/>
    <n v="0"/>
    <n v="100"/>
    <s v="MEJORAMIENTO DE VIVIENDA RURAL MEDIANTE LA CONSTRUCCIÓN DE 29 HABITACIONES , 1 COCINAS EN LAS VIVIENDAS RURALES DEL MUNICIPIO.."/>
  </r>
  <r>
    <n v="2021"/>
    <n v="2018000050050"/>
    <s v="SECRETARÍA DE HÁBITAT Y VIVIENDA"/>
    <s v="MEJORAMIENTO VIVIENDA RURAL MEDIANTE CONSTRUCCIÓN DE COCINAS HABITACIONES Y PISOS EN LOS MUNICIPIOS DE CUNDINAMARCA"/>
    <s v="$5,616,585,397"/>
    <s v="$5,616,585,397"/>
    <n v="0"/>
    <n v="0"/>
    <s v="GUALIVÁ"/>
    <x v="105"/>
    <s v="CONTRATADO EN EJECUCIÓN"/>
    <s v="VISITA DE OBRA"/>
    <n v="353692507.70953417"/>
    <n v="0"/>
    <n v="0"/>
    <n v="0"/>
    <n v="104"/>
    <s v=" MEJORAMIENTO DE VIVIENDA RURAL MEDIANTE LA CONSTRUCCIÓN DE 3 HABITACIONES, 23 COCINAS EN LAS VIVIENDAS RURALES DEL MUNICIPIO."/>
  </r>
  <r>
    <n v="2021"/>
    <n v="2018000050050"/>
    <s v="SECRETARÍA DE HÁBITAT Y VIVIENDA"/>
    <s v="MEJORAMIENTO VIVIENDA RURAL MEDIANTE CONSTRUCCIÓN DE COCINAS HABITACIONES Y PISOS EN LOS MUNICIPIOS DE CUNDINAMARCA"/>
    <s v="$5,616,585,397"/>
    <s v="$5,616,585,397"/>
    <n v="0"/>
    <n v="0"/>
    <s v="ALMEIDAS"/>
    <x v="60"/>
    <s v="CONTRATADO EN EJECUCIÓN"/>
    <s v="VISITA DE OBRA"/>
    <n v="135443491.10244021"/>
    <n v="0"/>
    <n v="0"/>
    <n v="0"/>
    <n v="60"/>
    <s v="MEJORAMIENTO DE VIVIENDA RURAL MEDIANTE LA CONSTRUCCIÓN DE  2 HABITACIONES, 5 COCINAS , 8 PISOS EN LAS VIVIENDAS RURALES DEL MUNICIPIO."/>
  </r>
  <r>
    <n v="2021"/>
    <n v="2018000050050"/>
    <s v="SECRETARÍA DE HÁBITAT Y VIVIENDA"/>
    <s v="MEJORAMIENTO VIVIENDA RURAL MEDIANTE CONSTRUCCIÓN DE COCINAS HABITACIONES Y PISOS EN LOS MUNICIPIOS DE CUNDINAMARCA"/>
    <s v="$5,616,585,397"/>
    <s v="$5,616,585,397"/>
    <n v="0"/>
    <n v="0"/>
    <s v="ALMEIDAS"/>
    <x v="103"/>
    <s v="CONTRATADO EN EJECUCIÓN"/>
    <s v="VISITA DE OBRA"/>
    <n v="181605276.47446346"/>
    <n v="0"/>
    <n v="0"/>
    <n v="0"/>
    <n v="56"/>
    <s v="MEJORAMIENTO DE VIVIENDA RURAL MEDIANTE LA CONSTRUCCIÓN DE 11 HABITACIONES ,3 COCINAS EN LAS VIVIENDAS RURALES DEL MUNICIPIO."/>
  </r>
  <r>
    <n v="2021"/>
    <n v="2018000050050"/>
    <s v="SECRETARÍA DE HÁBITAT Y VIVIENDA"/>
    <s v="MEJORAMIENTO VIVIENDA RURAL MEDIANTE CONSTRUCCIÓN DE COCINAS HABITACIONES Y PISOS EN LOS MUNICIPIOS DE CUNDINAMARCA"/>
    <s v="$5,616,585,397"/>
    <s v="$5,616,585,397"/>
    <n v="0"/>
    <n v="0"/>
    <s v="ALTO MAGDALENA"/>
    <x v="38"/>
    <s v="CONTRATADO EN EJECUCIÓN"/>
    <s v="VISITA DE OBRA"/>
    <n v="25463414.462721169"/>
    <n v="0"/>
    <n v="0"/>
    <n v="0"/>
    <n v="8"/>
    <s v=" MEJORAMIENTO DE VIVIENDA RURAL MEDIANTE LA CONSTRUCCIÓN DE 2   HABITACIONES EN LAS VIVIENDAS RURALES DEL MUNICIPIO."/>
  </r>
  <r>
    <n v="2021"/>
    <n v="2018000050050"/>
    <s v="SECRETARÍA DE HÁBITAT Y VIVIENDA"/>
    <s v="MEJORAMIENTO VIVIENDA RURAL MEDIANTE CONSTRUCCIÓN DE COCINAS HABITACIONES Y PISOS EN LOS MUNICIPIOS DE CUNDINAMARCA"/>
    <s v="$5,616,585,397"/>
    <s v="$5,616,585,397"/>
    <n v="0"/>
    <n v="0"/>
    <s v="GUALIVÁ"/>
    <x v="39"/>
    <s v="CONTRATADO EN EJECUCIÓN"/>
    <s v="VISITA DE OBRA"/>
    <n v="213148785.8508682"/>
    <n v="0"/>
    <n v="0"/>
    <n v="0"/>
    <n v="64"/>
    <s v="MEJORAMIENTO DE VIVIENDA RURAL MEDIANTE LA CONSTRUCCIÓN DE 7 HABITACIONES, 9 COCINAS EN LAS VIVIENDAS RURALES DEL MUNICIPIO."/>
  </r>
  <r>
    <n v="2021"/>
    <n v="2018000050050"/>
    <s v="SECRETARÍA DE HÁBITAT Y VIVIENDA"/>
    <s v="MEJORAMIENTO VIVIENDA RURAL MEDIANTE CONSTRUCCIÓN DE COCINAS HABITACIONES Y PISOS EN LOS MUNICIPIOS DE CUNDINAMARCA"/>
    <s v="$5,616,585,397"/>
    <s v="$5,616,585,397"/>
    <n v="0"/>
    <n v="0"/>
    <s v="GUALIVÁ"/>
    <x v="96"/>
    <s v="CONTRATADO EN EJECUCIÓN"/>
    <s v="VISITA DE OBRA"/>
    <n v="185186093.02284437"/>
    <n v="0"/>
    <n v="0"/>
    <n v="0"/>
    <n v="56"/>
    <s v="MEJORAMIENTO DE VIVIENDA RURAL MEDIANTE LA CONSTRUCCIÓN DE  8 HABITACIONES, 6 COCINA EN LAS VIVIENDAS RURALES DEL MUNICIPIO."/>
  </r>
  <r>
    <n v="2021"/>
    <n v="2018000050050"/>
    <s v="SECRETARÍA DE HÁBITAT Y VIVIENDA"/>
    <s v="MEJORAMIENTO VIVIENDA RURAL MEDIANTE CONSTRUCCIÓN DE COCINAS HABITACIONES Y PISOS EN LOS MUNICIPIOS DE CUNDINAMARCA"/>
    <s v="$5,616,585,397"/>
    <s v="$5,616,585,397"/>
    <n v="0"/>
    <n v="0"/>
    <s v="SUMAPAZ"/>
    <x v="97"/>
    <s v="CONTRATADO EN EJECUCIÓN"/>
    <s v="VISITA DE OBRA"/>
    <n v="158627139.39350289"/>
    <n v="0"/>
    <n v="0"/>
    <n v="0"/>
    <n v="48"/>
    <s v="MEJORAMIENTO DE VIVIENDA RURAL MEDIANTE LA CONSTRUCCIÓN DE  4 HABITACIONES, 8 COCINAS EN LAS VIVIENDAS RURALES DEL MUNICIPIO."/>
  </r>
  <r>
    <n v="2021"/>
    <n v="2018000050050"/>
    <s v="SECRETARÍA DE HÁBITAT Y VIVIENDA"/>
    <s v="MEJORAMIENTO VIVIENDA RURAL MEDIANTE CONSTRUCCIÓN DE COCINAS HABITACIONES Y PISOS EN LOS MUNICIPIOS DE CUNDINAMARCA"/>
    <s v="$5,616,585,397"/>
    <s v="$5,616,585,397"/>
    <n v="0"/>
    <n v="0"/>
    <s v="ORIENTE"/>
    <x v="112"/>
    <s v="CONTRATADO EN EJECUCIÓN"/>
    <s v="VISITA DE OBRA"/>
    <n v="81825996.374856725"/>
    <n v="0"/>
    <n v="0"/>
    <n v="0"/>
    <n v="48"/>
    <s v="MEJORAMIENTO DE VIVIENDA RURAL MEDIANTE LA CONSTRUCCIÓN DE 1 COCINA ,8 PISOS ,3 HABITACIONES  EN LAS VIVIENDAS RURALES DEL MUNICIPIO."/>
  </r>
  <r>
    <n v="2021"/>
    <n v="2018000050050"/>
    <s v="SECRETARÍA DE HÁBITAT Y VIVIENDA"/>
    <s v="MEJORAMIENTO VIVIENDA RURAL MEDIANTE CONSTRUCCIÓN DE COCINAS HABITACIONES Y PISOS EN LOS MUNICIPIOS DE CUNDINAMARCA"/>
    <s v="$5,616,585,397"/>
    <s v="$5,616,585,397"/>
    <n v="0"/>
    <n v="0"/>
    <s v="TEQUENDAMA"/>
    <x v="42"/>
    <s v="CONTRATADO EN EJECUCIÓN"/>
    <s v="VISITA DE OBRA"/>
    <n v="103430551.59200181"/>
    <n v="0"/>
    <n v="0"/>
    <n v="0"/>
    <n v="32"/>
    <s v=" MEJORAMIENTO DE VIVIENDA RURAL MEDIANTE LA CONSTRUCCIÓN DE  8 HABITACIONES EN LAS VIVIENDAS RURALES DEL MUNICIPIO."/>
  </r>
  <r>
    <n v="2021"/>
    <n v="2018000050050"/>
    <s v="SECRETARÍA DE HÁBITAT Y VIVIENDA"/>
    <s v="MEJORAMIENTO VIVIENDA RURAL MEDIANTE CONSTRUCCIÓN DE COCINAS HABITACIONES Y PISOS EN LOS MUNICIPIOS DE CUNDINAMARCA"/>
    <s v="$5,616,585,397"/>
    <s v="$5,616,585,397"/>
    <n v="0"/>
    <n v="0"/>
    <s v="RIONEGRO "/>
    <x v="5"/>
    <s v="CONTRATADO EN EJECUCIÓN"/>
    <s v="VISITA DE OBRA"/>
    <n v="257238908.80373555"/>
    <n v="0"/>
    <n v="0"/>
    <n v="0"/>
    <n v="72"/>
    <s v="MEJORAMIENTO DE VIVIENDA RURAL MEDIANTE LA CONSTRUCCIÓN DE 18 COCINAS EN LAS VIVIENDAS RURALES DEL MUNICIPIO. "/>
  </r>
  <r>
    <n v="2021"/>
    <n v="2018000050050"/>
    <s v="SECRETARÍA DE HÁBITAT Y VIVIENDA"/>
    <s v="MEJORAMIENTO VIVIENDA RURAL MEDIANTE CONSTRUCCIÓN DE COCINAS HABITACIONES Y PISOS EN LOS MUNICIPIOS DE CUNDINAMARCA"/>
    <s v="$5,616,585,397"/>
    <s v="$5,616,585,397"/>
    <n v="0"/>
    <n v="0"/>
    <s v="MAGDALENA CENTRO"/>
    <x v="87"/>
    <s v="CONTRATADO EN EJECUCIÓN"/>
    <s v="VISITA DE OBRA"/>
    <n v="13703668.543556064"/>
    <n v="0"/>
    <n v="0"/>
    <n v="0"/>
    <n v="4"/>
    <s v="MEJORAMIENTO DE VIVIENDA RURAL MEDIANTE LA CONSTRUCCIÓN DE 1 COCINA EN LAS VIVIENDAS RURALES DEL MUNICIPIO."/>
  </r>
  <r>
    <n v="2021"/>
    <n v="2018000050050"/>
    <s v="SECRETARÍA DE HÁBITAT Y VIVIENDA"/>
    <s v="MEJORAMIENTO VIVIENDA RURAL MEDIANTE CONSTRUCCIÓN DE COCINAS HABITACIONES Y PISOS EN LOS MUNICIPIOS DE CUNDINAMARCA"/>
    <s v="$5,616,585,397"/>
    <s v="$5,616,585,397"/>
    <n v="0"/>
    <n v="0"/>
    <s v="GUALIVÁ"/>
    <x v="61"/>
    <s v="CONTRATADO EN EJECUCIÓN"/>
    <s v="VISITA DE OBRA"/>
    <n v="255675073.14262104"/>
    <n v="0"/>
    <n v="0"/>
    <n v="0"/>
    <n v="76"/>
    <s v=" MEJORAMIENTO DE VIVIENDA RURAL MEDIANTE LA CONSTRUCCIÓN DE 19 COCINAS EN LAS VIVIENDAS RURALES DEL MUNICIPIO."/>
  </r>
  <r>
    <n v="2021"/>
    <n v="2018000050050"/>
    <s v="SECRETARÍA DE HÁBITAT Y VIVIENDA"/>
    <s v="MEJORAMIENTO VIVIENDA RURAL MEDIANTE CONSTRUCCIÓN DE COCINAS HABITACIONES Y PISOS EN LOS MUNICIPIOS DE CUNDINAMARCA"/>
    <s v="$5,616,585,397"/>
    <s v="$5,616,585,397"/>
    <n v="0"/>
    <n v="0"/>
    <s v="SUMAPAZ"/>
    <x v="47"/>
    <s v="CONTRATADO EN EJECUCIÓN"/>
    <s v="VISITA DE OBRA"/>
    <n v="38678628.65097899"/>
    <n v="0"/>
    <n v="0"/>
    <n v="0"/>
    <n v="12"/>
    <s v=" MEJORAMIENTO DE VIVIENDA RURAL MEDIANTE LA CONSTRUCCIÓN DE 3 HABITACIONES EN LAS VIVIENDAS RURALES DEL MUNICIPIO."/>
  </r>
  <r>
    <n v="2021"/>
    <n v="2018000050050"/>
    <s v="SECRETARÍA DE HÁBITAT Y VIVIENDA"/>
    <s v="MEJORAMIENTO VIVIENDA RURAL MEDIANTE CONSTRUCCIÓN DE COCINAS HABITACIONES Y PISOS EN LOS MUNICIPIOS DE CUNDINAMARCA"/>
    <s v="$5,616,585,397"/>
    <s v="$5,616,585,397"/>
    <n v="0"/>
    <n v="0"/>
    <s v="SOACHA"/>
    <x v="113"/>
    <s v="CONTRATADO EN EJECUCIÓN"/>
    <s v="VISITA DE OBRA"/>
    <n v="48103314.032074474"/>
    <n v="0"/>
    <n v="0"/>
    <n v="0"/>
    <n v="16"/>
    <s v="MEJORAMIENTO DE VIVIENDA RURAL MEDIANTE LA CONSTRUCCIÓN DE  4 HABITACIONES EN LAS VIVIENDAS RURALES DEL MUNICIPIO."/>
  </r>
  <r>
    <n v="2021"/>
    <n v="2018000050050"/>
    <s v="SECRETARÍA DE HÁBITAT Y VIVIENDA"/>
    <s v="MEJORAMIENTO VIVIENDA RURAL MEDIANTE CONSTRUCCIÓN DE COCINAS HABITACIONES Y PISOS EN LOS MUNICIPIOS DE CUNDINAMARCA"/>
    <s v="$5,616,585,397"/>
    <s v="$5,616,585,397"/>
    <n v="0"/>
    <n v="0"/>
    <s v="GUALIVÁ"/>
    <x v="51"/>
    <s v="CONTRATADO EN EJECUCIÓN"/>
    <s v="VISITA DE OBRA"/>
    <n v="227890124.25863296"/>
    <n v="0"/>
    <n v="0"/>
    <n v="0"/>
    <n v="68"/>
    <s v="MEJORAMIENTO DE VIVIENDA RURAL MEDIANTE LA CONSTRUCCIÓN DE  8 HABITACIONES, 9 COCINA EN LAS VIVIENDAS RURALES DEL MUNICIPIO."/>
  </r>
  <r>
    <n v="2021"/>
    <n v="2018000050050"/>
    <s v="SECRETARÍA DE HÁBITAT Y VIVIENDA"/>
    <s v="MEJORAMIENTO VIVIENDA RURAL MEDIANTE CONSTRUCCIÓN DE COCINAS HABITACIONES Y PISOS EN LOS MUNICIPIOS DE CUNDINAMARCA"/>
    <s v="$5,616,585,397"/>
    <s v="$5,616,585,397"/>
    <n v="0"/>
    <n v="0"/>
    <s v="UBATÉ"/>
    <x v="16"/>
    <s v="CONTRATADO EN EJECUCIÓN"/>
    <s v="VISITA DE OBRA"/>
    <n v="118794644.50709182"/>
    <n v="0"/>
    <n v="0"/>
    <n v="0"/>
    <n v="36"/>
    <s v=" MEJORAMIENTO DE VIVIENDA RURAL MEDIANTE LA CONSTRUCCIÓN DE 4 COCINAS,  5 HABITACIONES  EN LAS VIVIENDAS RURALES DEL MUNICIPIO."/>
  </r>
  <r>
    <n v="2021"/>
    <n v="2018000050050"/>
    <s v="SECRETARÍA DE HÁBITAT Y VIVIENDA"/>
    <s v="MEJORAMIENTO VIVIENDA RURAL MEDIANTE CONSTRUCCIÓN DE COCINAS HABITACIONES Y PISOS EN LOS MUNICIPIOS DE CUNDINAMARCA"/>
    <s v="$5,616,585,397"/>
    <s v="$5,616,585,397"/>
    <n v="0"/>
    <n v="0"/>
    <s v="ALMEIDAS"/>
    <x v="52"/>
    <s v="CONTRATADO EN EJECUCIÓN"/>
    <s v="VISITA DE OBRA"/>
    <n v="564349844.17430127"/>
    <n v="0"/>
    <n v="0"/>
    <n v="0"/>
    <n v="160"/>
    <s v="MEJORAMIENTO DE VIVIENDA RURAL MEDIANTE LA CONSTRUCCIÓN DE  11 HABITACIONES ,31 COCINAS ,3 PISOS EN LAS VIVIENDAS RURALES DEL MUNICIPIO."/>
  </r>
  <r>
    <n v="2021"/>
    <n v="2018000050050"/>
    <s v="SECRETARÍA DE HÁBITAT Y VIVIENDA"/>
    <s v="MEJORAMIENTO VIVIENDA RURAL MEDIANTE CONSTRUCCIÓN DE COCINAS HABITACIONES Y PISOS EN LOS MUNICIPIOS DE CUNDINAMARCA"/>
    <s v="$5,616,585,397"/>
    <s v="$5,616,585,397"/>
    <n v="0"/>
    <n v="0"/>
    <s v="ALTO MAGDALENA"/>
    <x v="53"/>
    <s v="CONTRATADO EN EJECUCIÓN"/>
    <s v="VISITA DE OBRA"/>
    <n v="199199020.91686264"/>
    <n v="0"/>
    <n v="0"/>
    <n v="0"/>
    <n v="58"/>
    <s v=" MEJORAMIENTO DE VIVIENDA RURAL MEDIANTE LA CONSTRUCCIÓN DE 2 HABITACIONES _x000a_    13 COCINAS EN LAS VIVIENDAS RURALES DEL MUNICIPIO."/>
  </r>
  <r>
    <n v="2021"/>
    <n v="2018000050050"/>
    <s v="SECRETARÍA DE HÁBITAT Y VIVIENDA"/>
    <s v="MEJORAMIENTO VIVIENDA RURAL MEDIANTE CONSTRUCCIÓN DE COCINAS HABITACIONES Y PISOS EN LOS MUNICIPIOS DE CUNDINAMARCA"/>
    <s v="$5,616,585,397"/>
    <s v="$5,616,585,397"/>
    <n v="0"/>
    <n v="0"/>
    <s v="ORIENTE"/>
    <x v="54"/>
    <s v="CONTRATADO EN EJECUCIÓN"/>
    <s v="VISITA DE OBRA"/>
    <n v="120675684.40667012"/>
    <n v="0"/>
    <n v="0"/>
    <n v="0"/>
    <n v="24"/>
    <s v="MEJORAMIENTO DE VIVIENDA RURAL MEDIANTE LA CONSTRUCCIÓN DE 6 HABITACIONES ,3 COCINAS , 2 PISOS  EN LAS VIVIENDAS RURALES DEL MUNICIPIO."/>
  </r>
  <r>
    <n v="2021"/>
    <n v="2018000050050"/>
    <s v="SECRETARÍA DE HÁBITAT Y VIVIENDA"/>
    <s v="MEJORAMIENTO VIVIENDA RURAL MEDIANTE CONSTRUCCIÓN DE COCINAS HABITACIONES Y PISOS EN LOS MUNICIPIOS DE CUNDINAMARCA"/>
    <s v="$5,616,585,397"/>
    <s v="$5,616,585,397"/>
    <n v="0"/>
    <n v="0"/>
    <s v="GUALIVÁ"/>
    <x v="101"/>
    <s v="CONTRATADO EN EJECUCIÓN"/>
    <s v="VISITA DE OBRA"/>
    <n v="143534656.00966749"/>
    <n v="0"/>
    <n v="0"/>
    <n v="0"/>
    <n v="24"/>
    <s v="MEJORAMIENTO DE VIVIENDA RURAL MEDIANTE LA CONSTRUCCIÓN DE 10   HABITACIONES ,1 COCINA  EN LAS VIVIENDAS RURALES DEL MUNICIPIO."/>
  </r>
  <r>
    <n v="2021"/>
    <n v="2018000050050"/>
    <s v="SECRETARÍA DE HÁBITAT Y VIVIENDA"/>
    <s v="MEJORAMIENTO VIVIENDA RURAL MEDIANTE CONSTRUCCIÓN DE COCINAS HABITACIONES Y PISOS EN LOS MUNICIPIOS DE CUNDINAMARCA"/>
    <s v="$5,616,585,397"/>
    <s v="$5,616,585,397"/>
    <n v="0"/>
    <n v="0"/>
    <s v="GUALIVÁ"/>
    <x v="7"/>
    <s v="CONTRATADO EN EJECUCIÓN"/>
    <s v="VISITA DE OBRA"/>
    <n v="124530881.52104548"/>
    <n v="0"/>
    <n v="0"/>
    <n v="0"/>
    <n v="40"/>
    <s v="MEJORAMIENTO DE VIVIENDA RURAL MEDIANTE LA CONSTRUCCIÓN DE  7 COCINAS, 1 HABITACION , 2 PISOS EN LAS VIVIENDAS RURALES DEL MUNICIPIO."/>
  </r>
  <r>
    <n v="2021"/>
    <n v="2018000050050"/>
    <s v="SECRETARÍA DE HÁBITAT Y VIVIENDA"/>
    <s v="MEJORAMIENTO VIVIENDA RURAL MEDIANTE CONSTRUCCIÓN DE COCINAS HABITACIONES Y PISOS EN LOS MUNICIPIOS DE CUNDINAMARCA"/>
    <s v="$5,616,585,397"/>
    <s v="$5,616,585,397"/>
    <n v="0"/>
    <n v="0"/>
    <s v="MAGDALENA CENTRO"/>
    <x v="90"/>
    <s v="CONTRATADO EN EJECUCIÓN"/>
    <s v="VISITA DE OBRA"/>
    <n v="338770011.18333298"/>
    <n v="0"/>
    <n v="0"/>
    <n v="0"/>
    <n v="84"/>
    <s v=" MEJORAMIENTO DE VIVIENDA RURAL MEDIANTE LA CONSTRUCCIÓN DE 26 HABITACIONES EN LAS VIVIENDAS RURALES DEL MUNICIPIO."/>
  </r>
  <r>
    <n v="2021"/>
    <n v="2018000050050"/>
    <s v="SECRETARÍA DE HÁBITAT Y VIVIENDA"/>
    <s v="MEJORAMIENTO VIVIENDA RURAL MEDIANTE CONSTRUCCIÓN DE COCINAS HABITACIONES Y PISOS EN LOS MUNICIPIOS DE CUNDINAMARCA"/>
    <s v="$5,616,585,397"/>
    <s v="$5,616,585,397"/>
    <n v="0"/>
    <n v="0"/>
    <s v="ALMEIDAS"/>
    <x v="56"/>
    <s v="CONTRATADO EN EJECUCIÓN"/>
    <s v="VISITA DE OBRA"/>
    <n v="76326176.949466735"/>
    <n v="0"/>
    <n v="0"/>
    <n v="0"/>
    <n v="24"/>
    <s v="MEJORAMIENTO DE VIVIENDA RURAL MEDIANTE LA CONSTRUCCIÓN DE  5 HABITACIONES,  1 COCINA EN LAS VIVIENDAS RURALES DEL MUNICIPIO."/>
  </r>
  <r>
    <n v="2021"/>
    <n v="2018000050050"/>
    <s v="SECRETARÍA DE HÁBITAT Y VIVIENDA"/>
    <s v="MEJORAMIENTO VIVIENDA RURAL MEDIANTE CONSTRUCCIÓN DE COCINAS HABITACIONES Y PISOS EN LOS MUNICIPIOS DE CUNDINAMARCA"/>
    <s v="$5,616,585,397"/>
    <s v="$5,616,585,397"/>
    <n v="0"/>
    <n v="0"/>
    <s v="GUALIVÁ"/>
    <x v="64"/>
    <s v="CONTRATADO EN EJECUCIÓN"/>
    <s v="VISITA DE OBRA"/>
    <n v="76396377.751364738"/>
    <n v="0"/>
    <n v="0"/>
    <n v="0"/>
    <n v="24"/>
    <s v="MEJORAMIENTO DE VIVIENDA RURAL MEDIANTE LA CONSTRUCCIÓN DE 6 HABITACIONES EN LAS VIVIENDAS RURALES DEL MUNICIPIO."/>
  </r>
  <r>
    <n v="2021"/>
    <n v="2018000050050"/>
    <s v="SECRETARÍA DE HÁBITAT Y VIVIENDA"/>
    <s v="MEJORAMIENTO VIVIENDA RURAL MEDIANTE CONSTRUCCIÓN DE COCINAS HABITACIONES Y PISOS EN LOS MUNICIPIOS DE CUNDINAMARCA"/>
    <s v="$5,616,585,397"/>
    <s v="$5,616,585,397"/>
    <n v="0"/>
    <n v="0"/>
    <s v="TEQUENDAMA"/>
    <x v="21"/>
    <s v="CONTRATADO EN EJECUCIÓN"/>
    <s v="VISITA DE OBRA"/>
    <n v="26894398.098208964"/>
    <n v="0"/>
    <n v="0"/>
    <n v="0"/>
    <n v="8"/>
    <s v="MEJORAMIENTO DE VIVIENDA RURAL MEDIANTE LA CONSTRUCCIÓN DE 2 COCINAS EN LAS VIVIENDAS RURALES DEL MUNICIPIO."/>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TO MAGDALENA"/>
    <x v="58"/>
    <s v="CONTRATADO EN EJECUCIÓN"/>
    <s v="VISITA DE OBRA"/>
    <n v="215346326.25081992"/>
    <n v="0"/>
    <n v="0"/>
    <n v="0"/>
    <n v="937.2463817958577"/>
    <s v="4 Urbana - 7 Rural 11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LIVÁ"/>
    <x v="0"/>
    <s v="CONTRATADO EN EJECUCIÓN"/>
    <s v="VISITA DE OBRA"/>
    <n v="268195080.62972111"/>
    <n v="0"/>
    <n v="0"/>
    <n v="0"/>
    <n v="1167.2586819191085"/>
    <s v="3 Urbana - 11 Rural / 1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TEQUENDAMA"/>
    <x v="106"/>
    <s v="CONTRATADO EN EJECUCIÓN"/>
    <s v="VISITA DE OBRA"/>
    <n v="409125092.30676085"/>
    <n v="0"/>
    <n v="0"/>
    <n v="0"/>
    <n v="1780.6248155809806"/>
    <s v="4 Urbana - 18 Rural/2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TEQUENDAMA"/>
    <x v="71"/>
    <s v="CONTRATADO EN EJECUCIÓN"/>
    <s v="VISITA DE OBRA"/>
    <n v="620520109.82237387"/>
    <n v="0"/>
    <n v="0"/>
    <n v="0"/>
    <n v="2700.6740160740205"/>
    <s v="5 Urbana - 29 Rural / 3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TEQUENDAMA"/>
    <x v="22"/>
    <s v="CONTRATADO EN EJECUCIÓN"/>
    <s v="VISITA DE OBRA"/>
    <n v="303427583.54915529"/>
    <n v="0"/>
    <n v="0"/>
    <n v="0"/>
    <n v="1320.600215335335"/>
    <s v="3 Urbana - 13 Rural /16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UMAPAZ"/>
    <x v="23"/>
    <s v="CONTRATADO EN EJECUCIÓN"/>
    <s v="VISITA DE OBRA"/>
    <n v="479590098.14557189"/>
    <n v="0"/>
    <n v="0"/>
    <n v="0"/>
    <n v="2087.3078824131835"/>
    <s v="3 Urbana - 23 Rural/ 26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MAGDALENA CENTRO"/>
    <x v="72"/>
    <s v="CONTRATADO EN EJECUCIÓN"/>
    <s v="VISITA DE OBRA"/>
    <n v="197730074.79145133"/>
    <n v="0"/>
    <n v="0"/>
    <n v="0"/>
    <n v="860.57561508926131"/>
    <s v="1 Urbana - 9 Rural/1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MAGDALENA CENTRO"/>
    <x v="73"/>
    <s v="CONTRATADO EN EJECUCIÓN"/>
    <s v="VISITA DE OBRA"/>
    <n v="250578829.17042226"/>
    <n v="0"/>
    <n v="0"/>
    <n v="0"/>
    <n v="1090.5879152128159"/>
    <s v="2 Urbana - 11 Rural/13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OCCIDENTE"/>
    <x v="74"/>
    <s v="CONTRATADO EN EJECUCIÓN"/>
    <s v="VISITA DE OBRA"/>
    <n v="232962577.71082813"/>
    <n v="0"/>
    <n v="0"/>
    <n v="0"/>
    <n v="1013.9171485052378"/>
    <s v="5 Urbana - 7 Rural/1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UMAPAZ"/>
    <x v="107"/>
    <s v="CONTRATADO EN EJECUCIÓN"/>
    <s v="VISITA DE OBRA"/>
    <n v="356276337.92843777"/>
    <n v="0"/>
    <n v="0"/>
    <n v="0"/>
    <n v="1550.6125154602455"/>
    <s v="3 Urbana - 16 Rural/19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TEQUENDAMA"/>
    <x v="75"/>
    <s v="CONTRATADO EN EJECUCIÓN"/>
    <s v="VISITA DE OBRA"/>
    <n v="268195080.63023776"/>
    <n v="0"/>
    <n v="0"/>
    <n v="0"/>
    <n v="1167.2586819213573"/>
    <s v="2 Urbana - 12 Rural/1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CENTRO"/>
    <x v="108"/>
    <s v="CONTRATADO EN EJECUCIÓN"/>
    <s v="VISITA DE OBRA"/>
    <n v="232962577.71097571"/>
    <n v="0"/>
    <n v="0"/>
    <n v="0"/>
    <n v="1013.9171485058803"/>
    <s v="4 Urbana - 8 Rural/1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BAJO MAGDALENA"/>
    <x v="76"/>
    <s v="CONTRATADO EN EJECUCIÓN"/>
    <s v="VISITA DE OBRA"/>
    <n v="1360402671.1295078"/>
    <n v="0"/>
    <n v="0"/>
    <n v="0"/>
    <n v="5920.8462178104919"/>
    <s v="3 Urbana - 73 Rural/76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x v="77"/>
    <s v="CONTRATADO EN EJECUCIÓN"/>
    <s v="VISITA DE OBRA"/>
    <n v="567671355.44476426"/>
    <n v="0"/>
    <n v="0"/>
    <n v="0"/>
    <n v="2470.6617159563912"/>
    <s v="5 Urbana - 26 Rural/31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UBATÉ"/>
    <x v="11"/>
    <s v="CONTRATADO EN EJECUCIÓN"/>
    <s v="VISITA DE OBRA"/>
    <n v="479590098.14653122"/>
    <n v="0"/>
    <n v="0"/>
    <n v="0"/>
    <n v="2087.307882417359"/>
    <s v="2 Urbana - 24 Rural/26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MAGDALENA CENTRO"/>
    <x v="91"/>
    <s v="CONTRATADO EN EJECUCIÓN"/>
    <s v="VISITA DE OBRA"/>
    <n v="321043835.00955302"/>
    <n v="0"/>
    <n v="0"/>
    <n v="0"/>
    <n v="1397.2709820464106"/>
    <s v="2 Urbana - 15 Rural/17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x v="65"/>
    <s v="CONTRATADO EN EJECUCIÓN"/>
    <s v="VISITA DE OBRA"/>
    <n v="268195080.63058215"/>
    <n v="0"/>
    <n v="0"/>
    <n v="0"/>
    <n v="1167.2586819228561"/>
    <s v="2 Urbana - 12 Rural /1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x v="25"/>
    <s v="CONTRATADO EN EJECUCIÓN"/>
    <s v="VISITA DE OBRA"/>
    <n v="550055103.98558819"/>
    <n v="0"/>
    <n v="0"/>
    <n v="0"/>
    <n v="2393.9909492506322"/>
    <s v="3 Urbana - 27 Rural 3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x v="24"/>
    <s v="CONTRATADO EN EJECUCIÓN"/>
    <s v="VISITA DE OBRA"/>
    <n v="602903858.36477649"/>
    <n v="0"/>
    <n v="0"/>
    <n v="0"/>
    <n v="2624.0032493751332"/>
    <s v="4 Urbana - 29 Rural 33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CENTRO"/>
    <x v="78"/>
    <s v="CONTRATADO EN EJECUCIÓN"/>
    <s v="VISITA DE OBRA"/>
    <n v="356276337.92921686"/>
    <n v="0"/>
    <n v="0"/>
    <n v="0"/>
    <n v="1550.6125154636363"/>
    <s v="4 Urbana - 15 Rural 19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CENTRO"/>
    <x v="12"/>
    <s v="CONTRATADO EN EJECUCIÓN"/>
    <s v="VISITA DE OBRA"/>
    <n v="321043835.00990146"/>
    <n v="0"/>
    <n v="0"/>
    <n v="0"/>
    <n v="1397.270982047927"/>
    <s v="3 Urbana - 14 Rural 17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CENTRO"/>
    <x v="80"/>
    <s v="CONTRATADO EN EJECUCIÓN"/>
    <s v="VISITA DE OBRA"/>
    <n v="514822601.06667882"/>
    <n v="0"/>
    <n v="0"/>
    <n v="0"/>
    <n v="2240.6494158366904"/>
    <s v="3 Urbana - 25 Rural 28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UBATÉ"/>
    <x v="1"/>
    <s v="CONTRATADO EN EJECUCIÓN"/>
    <s v="VISITA DE OBRA"/>
    <n v="461973846.68767929"/>
    <n v="0"/>
    <n v="0"/>
    <n v="0"/>
    <n v="2010.6371157130113"/>
    <s v="2 Urbana - 23 Rural 2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OCCIDENTE "/>
    <x v="81"/>
    <s v="CONTRATADO EN EJECUCIÓN"/>
    <s v="VISITA DE OBRA"/>
    <n v="180113823.33243942"/>
    <n v="0"/>
    <n v="0"/>
    <n v="0"/>
    <n v="783.9048483842173"/>
    <s v="3 Urbana - 6 Rural 9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x v="26"/>
    <s v="CONTRATADO EN EJECUCIÓN"/>
    <s v="VISITA DE OBRA"/>
    <n v="620520109.82530129"/>
    <n v="0"/>
    <n v="0"/>
    <n v="0"/>
    <n v="2700.6740160867616"/>
    <s v="5 Urbana - 29 Rural 3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OCCIDENTE"/>
    <x v="27"/>
    <s v="CONTRATADO EN EJECUCIÓN"/>
    <s v="VISITA DE OBRA"/>
    <n v="497206349.60742098"/>
    <n v="0"/>
    <n v="0"/>
    <n v="0"/>
    <n v="2163.9786491305758"/>
    <s v="3 Urbana - 24 Rural 27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UBATÉ"/>
    <x v="13"/>
    <s v="CONTRATADO EN EJECUCIÓN"/>
    <s v="VISITA DE OBRA"/>
    <n v="232962577.71171373"/>
    <n v="0"/>
    <n v="0"/>
    <n v="0"/>
    <n v="1013.9171485090923"/>
    <s v="2 Urbana - 10 Rural 1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x v="83"/>
    <s v="CONTRATADO EN EJECUCIÓN"/>
    <s v="VISITA DE OBRA"/>
    <n v="461973846.68819171"/>
    <n v="0"/>
    <n v="0"/>
    <n v="0"/>
    <n v="2010.6371157152412"/>
    <s v="3 Urbana - 22 Rural 2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x v="28"/>
    <s v="CONTRATADO EN EJECUCIÓN"/>
    <s v="VISITA DE OBRA"/>
    <n v="197730074.79235333"/>
    <n v="0"/>
    <n v="0"/>
    <n v="0"/>
    <n v="860.57561509318691"/>
    <s v="3 Urbana - 7 Rural 1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VIO"/>
    <x v="29"/>
    <s v="CONTRATADO EN EJECUCIÓN"/>
    <s v="VISITA DE OBRA"/>
    <n v="532438852.52733076"/>
    <n v="0"/>
    <n v="0"/>
    <n v="0"/>
    <n v="2317.3201825488718"/>
    <s v="6 Urbana - 23 Rural 29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VIO"/>
    <x v="84"/>
    <s v="CONTRATADO EN EJECUCIÓN"/>
    <s v="VISITA DE OBRA"/>
    <n v="285811332.09112334"/>
    <n v="0"/>
    <n v="0"/>
    <n v="0"/>
    <n v="1243.9294486345559"/>
    <s v="3 Urbana - 12 Rural 1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UMAPAZ"/>
    <x v="30"/>
    <s v="CONTRATADO EN EJECUCIÓN"/>
    <s v="VISITA DE OBRA"/>
    <n v="39183811.654801071"/>
    <n v="0"/>
    <n v="0"/>
    <n v="0"/>
    <n v="170.53871471974011"/>
    <s v="2 Urbana - 9 Rural 11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UBATÉ"/>
    <x v="14"/>
    <s v="CONTRATADO EN EJECUCIÓN"/>
    <s v="VISITA DE OBRA"/>
    <n v="444357595.22895849"/>
    <n v="0"/>
    <n v="0"/>
    <n v="0"/>
    <n v="1933.9663490092341"/>
    <s v="4 Urbana - 20 Rural 2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BAJO MAGDALENA"/>
    <x v="93"/>
    <s v="CONTRATADO EN EJECUCIÓN"/>
    <s v="VISITA DE OBRA"/>
    <n v="1096158899.2398031"/>
    <n v="0"/>
    <n v="0"/>
    <n v="0"/>
    <n v="4770.7847172151323"/>
    <s v="9 Urbana - 52 Rural 61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VIO"/>
    <x v="31"/>
    <s v="CONTRATADO EN EJECUCIÓN"/>
    <s v="VISITA DE OBRA"/>
    <n v="338660086.47063124"/>
    <n v="0"/>
    <n v="0"/>
    <n v="0"/>
    <n v="1473.9417487604476"/>
    <s v="2 Urbana - 16 Rural 18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TO MAGDALENA"/>
    <x v="85"/>
    <s v="CONTRATADO EN EJECUCIÓN"/>
    <s v="VISITA DE OBRA"/>
    <n v="162497571.87312412"/>
    <n v="0"/>
    <n v="0"/>
    <n v="0"/>
    <n v="707.23408167785283"/>
    <s v="3 Urbana - 5 Rural 8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VIO"/>
    <x v="32"/>
    <s v="CONTRATADO EN EJECUCIÓN"/>
    <s v="VISITA DE OBRA"/>
    <n v="285811332.09149235"/>
    <n v="0"/>
    <n v="0"/>
    <n v="0"/>
    <n v="1243.9294486361621"/>
    <s v="2 Urbana - 13 Rural 1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MAGDALENA CENTRO"/>
    <x v="94"/>
    <s v="CONTRATADO EN EJECUCIÓN"/>
    <s v="VISITA DE OBRA"/>
    <n v="74416314.574358284"/>
    <n v="0"/>
    <n v="0"/>
    <n v="0"/>
    <n v="323.8802481365019"/>
    <s v="4 Urbana - 9 Rural 13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x v="110"/>
    <s v="CONTRATADO EN EJECUCIÓN"/>
    <s v="VISITA DE OBRA"/>
    <n v="391508840.85023773"/>
    <n v="0"/>
    <n v="0"/>
    <n v="0"/>
    <n v="1703.9540488867683"/>
    <s v="2 Urbana - 19 Rural 21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x v="33"/>
    <s v="CONTRATADO EN EJECUCIÓN"/>
    <s v="VISITA DE OBRA"/>
    <n v="373892589.39054936"/>
    <n v="0"/>
    <n v="0"/>
    <n v="0"/>
    <n v="1627.2832821787804"/>
    <s v="2 Urbano y 18 Rurales 2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TO MAGDALENA"/>
    <x v="19"/>
    <s v="CONTRATADO EN EJECUCIÓN"/>
    <s v="VISITA DE OBRA"/>
    <n v="197730074.79284537"/>
    <n v="0"/>
    <n v="0"/>
    <n v="0"/>
    <n v="860.57561509532854"/>
    <s v="2 Urbana - 8 Rural 1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VIO"/>
    <x v="104"/>
    <s v="CONTRATADO EN EJECUCIÓN"/>
    <s v="VISITA DE OBRA"/>
    <n v="426741343.77006143"/>
    <n v="0"/>
    <n v="0"/>
    <n v="0"/>
    <n v="1857.29558230469"/>
    <s v="2 Urbana - 21 Rural 23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VIO"/>
    <x v="34"/>
    <s v="CONTRATADO EN EJECUCIÓN"/>
    <s v="VISITA DE OBRA"/>
    <n v="567671355.44845021"/>
    <n v="0"/>
    <n v="0"/>
    <n v="0"/>
    <n v="2470.6617159724333"/>
    <s v="4 Urbana - 27 Rural 31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TEQUENDAMA"/>
    <x v="35"/>
    <s v="CONTRATADO EN EJECUCIÓN"/>
    <s v="VISITA DE OBRA"/>
    <n v="497206349.60941362"/>
    <n v="0"/>
    <n v="0"/>
    <n v="0"/>
    <n v="2163.9786491392483"/>
    <s v="4 Urbana - 23 Rural 27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RIONEGRO"/>
    <x v="2"/>
    <s v="CONTRATADO EN EJECUCIÓN"/>
    <s v="VISITA DE OBRA"/>
    <n v="690985115.66726947"/>
    <n v="0"/>
    <n v="0"/>
    <n v="0"/>
    <n v="3007.3570829327055"/>
    <s v="3 Urbana - 35 Rural 38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LIVA"/>
    <x v="105"/>
    <s v="CONTRATADO EN EJECUCIÓN"/>
    <s v="VISITA DE OBRA"/>
    <n v="444357595.23023766"/>
    <n v="0"/>
    <n v="0"/>
    <n v="0"/>
    <n v="1933.9663490148014"/>
    <s v="1 Urbana - 23 Rural 2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TIVA"/>
    <x v="36"/>
    <s v="CONTRATADO EN EJECUCIÓN"/>
    <s v="VISITA DE OBRA"/>
    <n v="567671355.44895852"/>
    <n v="0"/>
    <n v="0"/>
    <n v="0"/>
    <n v="2470.6617159746456"/>
    <s v="2 Urbana - 29 Rural 31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UBATE"/>
    <x v="15"/>
    <s v="CONTRATADO EN EJECUCIÓN"/>
    <s v="VISITA DE OBRA"/>
    <n v="444357595.23043454"/>
    <n v="0"/>
    <n v="0"/>
    <n v="0"/>
    <n v="1933.9663490156586"/>
    <s v="2 Urbana - 22 Rural 2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MEIDAS"/>
    <x v="60"/>
    <s v="CONTRATADO EN EJECUCIÓN"/>
    <s v="VISITA DE OBRA"/>
    <n v="461973846.69034433"/>
    <n v="0"/>
    <n v="0"/>
    <n v="0"/>
    <n v="2010.6371157246101"/>
    <s v="3 Urbana - 22 Rural 2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OCCIDENTE"/>
    <x v="102"/>
    <s v="CONTRATADO EN EJECUCIÓN"/>
    <s v="VISITA DE OBRA"/>
    <n v="356276337.93155378"/>
    <n v="0"/>
    <n v="0"/>
    <n v="0"/>
    <n v="1550.6125154738072"/>
    <s v="11 Urbana - 8 Rural 19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MEIDAS"/>
    <x v="103"/>
    <s v="CONTRATADO EN EJECUCIÓN"/>
    <s v="VISITA DE OBRA"/>
    <n v="285811332.09235334"/>
    <n v="0"/>
    <n v="0"/>
    <n v="0"/>
    <n v="1243.9294486399094"/>
    <s v="3 Urbana - 12 Rural 1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MEDINA"/>
    <x v="37"/>
    <s v="CONTRATADO EN EJECUCIÓN"/>
    <s v="VISITA DE OBRA"/>
    <n v="796682624.42730224"/>
    <n v="0"/>
    <n v="0"/>
    <n v="0"/>
    <n v="3467.3816831889153"/>
    <s v="4 Urbana - 40 Rural 4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TO MAGDALENA"/>
    <x v="38"/>
    <s v="CONTRATADO EN EJECUCIÓN"/>
    <s v="VISITA DE OBRA"/>
    <n v="74416314.574542761"/>
    <n v="0"/>
    <n v="0"/>
    <n v="0"/>
    <n v="323.88024813730482"/>
    <s v="2 Urbana - 1 Rural 3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CENTRO"/>
    <x v="67"/>
    <s v="CONTRATADO EN EJECUCIÓN"/>
    <s v="VISITA DE OBRA"/>
    <n v="285811332.09253782"/>
    <n v="0"/>
    <n v="0"/>
    <n v="0"/>
    <n v="1243.9294486407123"/>
    <s v="5 Urbana - 10 Rural 1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TO MAGDALENA"/>
    <x v="95"/>
    <s v="CONTRATADO EN EJECUCIÓN"/>
    <s v="VISITA DE OBRA"/>
    <n v="321043835.01227134"/>
    <n v="0"/>
    <n v="0"/>
    <n v="0"/>
    <n v="1397.2709820582415"/>
    <s v="2 Urbana - 15 Rural 17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LIVA"/>
    <x v="39"/>
    <s v="CONTRATADO EN EJECUCIÓN"/>
    <s v="VISITA DE OBRA"/>
    <n v="232962577.71314055"/>
    <n v="0"/>
    <n v="0"/>
    <n v="0"/>
    <n v="1013.9171485153021"/>
    <s v="1 Urbana - 11 Rural 1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LIVA"/>
    <x v="96"/>
    <s v="CONTRATADO EN EJECUCIÓN"/>
    <s v="VISITA DE OBRA"/>
    <n v="373892589.39194334"/>
    <n v="0"/>
    <n v="0"/>
    <n v="0"/>
    <n v="1627.2832821848472"/>
    <s v="3 Urbana - 17 Rural 2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RIONEGRO"/>
    <x v="3"/>
    <s v="CONTRATADO EN EJECUCIÓN"/>
    <s v="VISITA DE OBRA"/>
    <n v="1237088910.924592"/>
    <n v="0"/>
    <n v="0"/>
    <n v="0"/>
    <n v="5384.1508509107307"/>
    <s v="13 Urbana - 56 Rural 69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RIONEGRO"/>
    <x v="4"/>
    <s v="CONTRATADO EN EJECUCIÓN"/>
    <s v="VISITA DE OBRA"/>
    <n v="655752612.74974585"/>
    <n v="0"/>
    <n v="0"/>
    <n v="0"/>
    <n v="2854.0155495247946"/>
    <s v="2 Urbana - 34 Rural 36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UMAPAZ"/>
    <x v="97"/>
    <s v="CONTRATADO EN EJECUCIÓN"/>
    <s v="VISITA DE OBRA"/>
    <n v="250578829.17319381"/>
    <n v="0"/>
    <n v="0"/>
    <n v="0"/>
    <n v="1090.5879152248783"/>
    <s v="1 Urbana - 12 Rural 13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MEDINA"/>
    <x v="40"/>
    <s v="CONTRATADO EN EJECUCIÓN"/>
    <s v="VISITA DE OBRA"/>
    <n v="514822601.07115614"/>
    <n v="0"/>
    <n v="0"/>
    <n v="0"/>
    <n v="2240.6494158561768"/>
    <s v="4 Urbana - 24 Rural 28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UMAPAZ"/>
    <x v="86"/>
    <s v="CONTRATADO EN EJECUCIÓN"/>
    <s v="VISITA DE OBRA"/>
    <n v="550055103.99100041"/>
    <n v="0"/>
    <n v="0"/>
    <n v="0"/>
    <n v="2393.9909492741881"/>
    <s v="3 Urbana - 27 Rural 3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BAJO MAGDALENA"/>
    <x v="41"/>
    <s v="CONTRATADO EN EJECUCIÓN"/>
    <s v="VISITA DE OBRA"/>
    <n v="461973846.69177938"/>
    <n v="0"/>
    <n v="0"/>
    <n v="0"/>
    <s v="25 sedes educativas"/>
    <s v="7 URBANA - 18 RURAL 2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MAGDALENA CENTRO"/>
    <x v="98"/>
    <s v="CONTRATADO EN EJECUCIÓN"/>
    <s v="VISITA DE OBRA"/>
    <n v="321043835.01289862"/>
    <n v="0"/>
    <n v="0"/>
    <n v="0"/>
    <n v="1397.2709820609714"/>
    <s v="3 Urbana - 14 Rural 17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LIVA"/>
    <x v="20"/>
    <s v="CONTRATADO EN EJECUCIÓN"/>
    <s v="VISITA DE OBRA"/>
    <n v="232962577.71358335"/>
    <n v="0"/>
    <n v="0"/>
    <n v="0"/>
    <n v="1013.9171485172293"/>
    <s v="2 Urbana - 10 Rural 1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x v="112"/>
    <s v="CONTRATADO EN EJECUCIÓN"/>
    <s v="VISITA DE OBRA"/>
    <n v="461973846.69208682"/>
    <n v="0"/>
    <n v="0"/>
    <n v="0"/>
    <n v="2010.6371157321939"/>
    <s v="2 Urbana - 23 Rural 2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TEQUENDAMA"/>
    <x v="42"/>
    <s v="CONTRATADO EN EJECUCIÓN"/>
    <s v="VISITA DE OBRA"/>
    <n v="514822601.07184494"/>
    <n v="0"/>
    <n v="0"/>
    <n v="0"/>
    <n v="2240.6494158591745"/>
    <s v="4 Urbana - 24 Rural 28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TO MAGDALENA"/>
    <x v="68"/>
    <s v="CONTRATADO EN EJECUCIÓN"/>
    <s v="VISITA DE OBRA"/>
    <n v="232962577.71373093"/>
    <n v="0"/>
    <n v="0"/>
    <n v="0"/>
    <n v="1013.9171485178717"/>
    <s v="1 Urbana - 11 Rural 1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TEQUENDAMA"/>
    <x v="43"/>
    <s v="CONTRATADO EN EJECUCIÓN"/>
    <s v="VISITA DE OBRA"/>
    <n v="391508840.85282075"/>
    <n v="0"/>
    <n v="0"/>
    <n v="0"/>
    <n v="1703.9540488980106"/>
    <s v="4 Urbana - 17 Rural 21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UMAPAZ"/>
    <x v="99"/>
    <s v="CONTRATADO EN EJECUCIÓN"/>
    <s v="VISITA DE OBRA"/>
    <n v="479590098.15239429"/>
    <n v="0"/>
    <n v="0"/>
    <n v="0"/>
    <n v="2087.3078824428767"/>
    <s v="3 Urbana - 23 Rural 26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RIONEGRO "/>
    <x v="5"/>
    <s v="CONTRATADO EN EJECUCIÓN"/>
    <s v="VISITA DE OBRA"/>
    <n v="514822601.07230407"/>
    <n v="0"/>
    <n v="0"/>
    <n v="0"/>
    <n v="2240.6494158611727"/>
    <s v="2 Urbana - 26 Rural 28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LIVA"/>
    <x v="44"/>
    <s v="CONTRATADO EN EJECUCIÓN"/>
    <s v="VISITA DE OBRA"/>
    <n v="285811332.09364486"/>
    <n v="0"/>
    <n v="0"/>
    <n v="0"/>
    <n v="1243.9294486455303"/>
    <s v="3 Urbana - 12 Rural 1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MAGDALENA CENTRO"/>
    <x v="87"/>
    <s v="CONTRATADO EN EJECUCIÓN"/>
    <s v="VISITA DE OBRA"/>
    <n v="585287606.91217303"/>
    <n v="0"/>
    <n v="0"/>
    <n v="0"/>
    <n v="2547.3324826979806"/>
    <s v="3 Urbana - 29 Rural 3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LIVÁ"/>
    <x v="61"/>
    <s v="CONTRATADO EN EJECUCIÓN"/>
    <s v="VISITA DE OBRA"/>
    <n v="444357595.23299295"/>
    <n v="0"/>
    <n v="0"/>
    <n v="0"/>
    <n v="1933.9663490267933"/>
    <s v="3 Urbana - 21 Rural 2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MEIDAS"/>
    <x v="45"/>
    <s v="CONTRATADO EN EJECUCIÓN"/>
    <s v="VISITA DE OBRA"/>
    <n v="268195080.63391137"/>
    <n v="0"/>
    <n v="0"/>
    <n v="0"/>
    <n v="1167.258681937346"/>
    <s v="2 Urbana - 12 Rural 1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OACHA"/>
    <x v="46"/>
    <s v="CONTRATADO EN EJECUCIÓN"/>
    <s v="VISITA DE OBRA"/>
    <n v="409125092.31334555"/>
    <n v="0"/>
    <n v="0"/>
    <n v="0"/>
    <n v="1780.6248156096392"/>
    <s v="5 Urbana - 17 Rural 2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UMAPAZ"/>
    <x v="47"/>
    <s v="CONTRATADO EN EJECUCIÓN"/>
    <s v="VISITA DE OBRA"/>
    <n v="831915127.35166466"/>
    <n v="0"/>
    <n v="0"/>
    <n v="0"/>
    <n v="3620.7232166265899"/>
    <s v="4 Urbana - 42 Rural 46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UBATE"/>
    <x v="48"/>
    <s v="CONTRATADO EN EJECUCIÓN"/>
    <s v="VISITA DE OBRA"/>
    <n v="321043835.01387441"/>
    <n v="0"/>
    <n v="0"/>
    <n v="0"/>
    <n v="1397.2709820652185"/>
    <s v="4 Urbana - 13 Rural 17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CENTRO"/>
    <x v="114"/>
    <s v="CONTRATADO EN EJECUCIÓN"/>
    <s v="VISITA DE OBRA"/>
    <n v="197730074.79440337"/>
    <n v="0"/>
    <n v="0"/>
    <n v="0"/>
    <n v="860.5756151021094"/>
    <s v="4 Urbana - 6 Rural 1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OCCIDENTE"/>
    <x v="49"/>
    <s v="CONTRATADO EN EJECUCIÓN"/>
    <s v="VISITA DE OBRA"/>
    <n v="338660086.47395235"/>
    <n v="0"/>
    <n v="0"/>
    <n v="0"/>
    <n v="1473.9417487749022"/>
    <s v="2 Urbana - 16 Rural 18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MEIDAS"/>
    <x v="50"/>
    <s v="CONTRATADO EN EJECUCIÓN"/>
    <s v="VISITA DE OBRA"/>
    <n v="391508840.85385394"/>
    <n v="0"/>
    <n v="0"/>
    <n v="0"/>
    <n v="1703.9540489025071"/>
    <s v="4 Urbana - 17 Rural 21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LIVA"/>
    <x v="51"/>
    <s v="CONTRATADO EN EJECUCIÓN"/>
    <s v="VISITA DE OBRA"/>
    <n v="356276337.93404663"/>
    <n v="0"/>
    <n v="0"/>
    <n v="0"/>
    <n v="1550.6125154846568"/>
    <s v="3 Urbana - 16 Rural 19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UBATÉ"/>
    <x v="16"/>
    <s v="CONTRATADO EN EJECUCIÓN"/>
    <s v="VISITA DE OBRA"/>
    <n v="303427583.55427217"/>
    <n v="0"/>
    <n v="0"/>
    <n v="0"/>
    <n v="1320.6002153576051"/>
    <s v="3 Urbana - 13 Rural 16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UBATE"/>
    <x v="17"/>
    <s v="CONTRATADO EN EJECUCIÓN"/>
    <s v="VISITA DE OBRA"/>
    <n v="232962577.71451819"/>
    <n v="0"/>
    <n v="0"/>
    <n v="0"/>
    <n v="1013.9171485212979"/>
    <s v="2 Urbana - 10 Rural 1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CENTRO"/>
    <x v="69"/>
    <s v="CONTRATADO EN EJECUCIÓN"/>
    <s v="VISITA DE OBRA"/>
    <n v="250578829.17452633"/>
    <n v="0"/>
    <n v="0"/>
    <n v="0"/>
    <n v="1090.5879152306779"/>
    <s v="3 Urbana - 10 Rural 13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UBATE"/>
    <x v="62"/>
    <s v="CONTRATADO EN EJECUCIÓN"/>
    <s v="VISITA DE OBRA"/>
    <n v="321043835.01443201"/>
    <n v="0"/>
    <n v="0"/>
    <n v="0"/>
    <n v="1397.2709820676453"/>
    <s v="4 Urbana - 13 Rural 17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TEQUENDAMA"/>
    <x v="63"/>
    <s v="CONTRATADO EN EJECUCIÓN"/>
    <s v="VISITA DE OBRA"/>
    <n v="250578829.17463297"/>
    <n v="0"/>
    <n v="0"/>
    <n v="0"/>
    <n v="1090.587915231142"/>
    <s v="3 Urbana - 10 Rural 13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CENTRO"/>
    <x v="70"/>
    <s v="CONTRATADO EN EJECUCIÓN"/>
    <s v="VISITA DE OBRA"/>
    <n v="303427583.55460018"/>
    <n v="0"/>
    <n v="0"/>
    <n v="0"/>
    <n v="1320.6002153590327"/>
    <s v="3 Urbana - 13 Rural 16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UMAPAZ"/>
    <x v="100"/>
    <s v="CONTRATADO EN EJECUCIÓN"/>
    <s v="VISITA DE OBRA"/>
    <n v="338660086.47461653"/>
    <n v="0"/>
    <n v="0"/>
    <n v="0"/>
    <n v="1473.9417487777928"/>
    <s v="4 Urbana - 14 Rural 18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MEIDAS"/>
    <x v="52"/>
    <s v="CONTRATADO EN EJECUCIÓN"/>
    <s v="VISITA DE OBRA"/>
    <n v="373892589.39464939"/>
    <n v="0"/>
    <n v="0"/>
    <n v="0"/>
    <n v="1627.2832821966247"/>
    <s v="2 Urbana - 8 Rural 1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TO MAGDALENA"/>
    <x v="53"/>
    <s v="CONTRATADO EN EJECUCIÓN"/>
    <s v="VISITA DE OBRA"/>
    <n v="373892589.39473134"/>
    <n v="0"/>
    <n v="0"/>
    <n v="0"/>
    <n v="1627.2832821969814"/>
    <s v="1 Urbana - 19 Rural 2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CENTRO"/>
    <x v="115"/>
    <s v="CONTRATADO EN EJECUCIÓN"/>
    <s v="VISITA DE OBRA"/>
    <n v="109648817.49499787"/>
    <n v="0"/>
    <n v="0"/>
    <n v="0"/>
    <n v="477.22178155797451"/>
    <s v="1 Urbana - 4 Rural 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RIONEGRO"/>
    <x v="6"/>
    <s v="CONTRATADO EN EJECUCIÓN"/>
    <s v="VISITA DE OBRA"/>
    <n v="426741343.77487069"/>
    <n v="0"/>
    <n v="0"/>
    <n v="0"/>
    <n v="1857.2955823256211"/>
    <s v="1 Urbana - 22 Rural 23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
    <x v="89"/>
    <s v="CONTRATADO EN EJECUCIÓN"/>
    <s v="VISITA DE OBRA"/>
    <n v="902380133.19485438"/>
    <n v="0"/>
    <n v="0"/>
    <n v="0"/>
    <n v="3927.406283477851"/>
    <s v="3 Urbana - 47 Rural 5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VIO"/>
    <x v="88"/>
    <s v="CONTRATADO EN EJECUCIÓN"/>
    <s v="VISITA DE OBRA"/>
    <n v="409125092.31505936"/>
    <n v="0"/>
    <n v="0"/>
    <n v="0"/>
    <n v="1780.6248156170977"/>
    <s v="3 Urbana - 19 Rural 2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ORIENTE"/>
    <x v="54"/>
    <s v="CONTRATADO EN EJECUCIÓN"/>
    <s v="VISITA DE OBRA"/>
    <n v="497206349.61517"/>
    <n v="0"/>
    <n v="0"/>
    <n v="0"/>
    <n v="2163.9786491643017"/>
    <s v="10 Urbana - 17 Rural 27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UMAPAZ"/>
    <x v="55"/>
    <s v="CONTRATADO EN EJECUCIÓN"/>
    <s v="VISITA DE OBRA"/>
    <n v="56800063.115075774"/>
    <n v="0"/>
    <n v="0"/>
    <n v="0"/>
    <n v="247.20948143028016"/>
    <s v="4 Urbana - 8 Rural 1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LIVÁ"/>
    <x v="7"/>
    <s v="CONTRATADO EN EJECUCIÓN"/>
    <s v="VISITA DE OBRA"/>
    <n v="356276337.93529308"/>
    <n v="0"/>
    <n v="0"/>
    <n v="0"/>
    <n v="1550.6125154900817"/>
    <s v="3 Urbana - 16 Rural 19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MAGDALENA CENTRO"/>
    <x v="90"/>
    <s v="CONTRATADO EN EJECUCIÓN"/>
    <s v="VISITA DE OBRA"/>
    <n v="550055103.99555147"/>
    <n v="0"/>
    <n v="0"/>
    <n v="0"/>
    <n v="2393.9909492939955"/>
    <s v="3 Urbana - 27 Rural 30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UBATÉ"/>
    <x v="18"/>
    <s v="CONTRATADO EN EJECUCIÓN"/>
    <s v="VISITA DE OBRA"/>
    <n v="285811332.0953669"/>
    <n v="0"/>
    <n v="0"/>
    <n v="0"/>
    <n v="1243.9294486530252"/>
    <s v="2 Urbana - 13 Rural 15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RIONEGRO"/>
    <x v="8"/>
    <s v="CONTRATADO EN EJECUCIÓN"/>
    <s v="VISITA DE OBRA"/>
    <n v="56800063.114370562"/>
    <n v="0"/>
    <n v="0"/>
    <n v="0"/>
    <n v="247.20948142721087"/>
    <s v="3 Urbana - 9 Rural 12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ALMEIDAS"/>
    <x v="56"/>
    <s v="CONTRATADO EN EJECUCIÓN"/>
    <s v="VISITA DE OBRA"/>
    <n v="426741343.76714748"/>
    <n v="0"/>
    <n v="0"/>
    <n v="0"/>
    <n v="1857.2955822920078"/>
    <s v="3 Urbana - 20 Rural 23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LIVÁ"/>
    <x v="64"/>
    <s v="CONTRATADO EN EJECUCIÓN"/>
    <s v="VISITA DE OBRA"/>
    <n v="620520109.82337761"/>
    <n v="0"/>
    <n v="0"/>
    <n v="0"/>
    <n v="2700.6740160783893"/>
    <s v="12 Urbana - 22 Rural 34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TEQUENDAMA"/>
    <x v="21"/>
    <s v="CONTRATADO EN EJECUCIÓN"/>
    <s v="VISITA DE OBRA"/>
    <n v="849531378.79893017"/>
    <n v="0"/>
    <n v="0"/>
    <n v="0"/>
    <n v="3697.3939832805108"/>
    <s v="7 Urbana - 40 Rural 47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RIONEGRO"/>
    <x v="9"/>
    <s v="CONTRATADO EN EJECUCIÓN"/>
    <s v="VISITA DE OBRA"/>
    <n v="197730074.79163176"/>
    <n v="0"/>
    <n v="0"/>
    <n v="0"/>
    <n v="860.57561509004654"/>
    <s v="3 Urbana - 98 Rural 101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SABANA OCCIDENTE"/>
    <x v="57"/>
    <s v="CONTRATADO EN EJECUCIÓN"/>
    <s v="VISITA DE OBRA"/>
    <n v="250578829.17060876"/>
    <n v="0"/>
    <n v="0"/>
    <n v="0"/>
    <n v="1090.5879152136274"/>
    <s v="2 Urbana - 11 Rural 13 Sedes Educativas."/>
  </r>
  <r>
    <n v="2022"/>
    <n v="2022000050007"/>
    <s v="SECRETARIA DE EDUCACION "/>
    <s v="FORTALECIMIENTO A LA ESTRATEGIA DE ALIMENTACIÓN ESCOLAR EN LOS MUNICIPIOS NO CERTIFICADOS DEL DEPARTAMENTO DE CUNDINAMARCA PARA LA VIGENCIA 2022 CUNDINAMARCA"/>
    <n v="42966037310"/>
    <n v="42966037310"/>
    <n v="0.95489999999999997"/>
    <n v="0.54149999999999998"/>
    <s v="GUALIVÁ"/>
    <x v="101"/>
    <s v="CONTRATADO EN EJECUCIÓN"/>
    <s v="VISITA DE OBRA"/>
    <n v="92032566.0336916"/>
    <n v="0"/>
    <n v="0"/>
    <n v="0"/>
    <n v="400.55101484294482"/>
    <s v="5 Urbana - 9 Rural 14 Sedes Educativas."/>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MAGDALENA CENTRO"/>
    <x v="73"/>
    <s v="CONTRATADO EN EJECUCIÓN"/>
    <s v="VISITA DE OBRA"/>
    <n v="117312376"/>
    <n v="0"/>
    <n v="0"/>
    <n v="0"/>
    <n v="30"/>
    <s v="CAPACITACIÓN - ENTREGA DE ACTIVOS PRODUCTIVOS DE 6 MILLONES"/>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TO MAGDALENA"/>
    <x v="58"/>
    <s v="CONTRATADO EN EJECUCIÓN"/>
    <s v="VISITA DE OBRA"/>
    <n v="86633596"/>
    <n v="0"/>
    <n v="0"/>
    <n v="0"/>
    <n v="179"/>
    <s v="FORTALECIMIENTO A LA ESTRATEGIA DE ALIMENTACIÓN ESCOLAR PARA 1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0"/>
    <s v="CONTRATADO EN EJECUCIÓN"/>
    <s v="VISITA DE OBRA"/>
    <n v="139714832"/>
    <n v="0"/>
    <n v="0"/>
    <n v="0"/>
    <n v="261"/>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TEQUENDAMA"/>
    <x v="106"/>
    <s v="CONTRATADO EN EJECUCIÓN"/>
    <s v="VISITA DE OBRA"/>
    <n v="382004156"/>
    <n v="0"/>
    <n v="0"/>
    <n v="0"/>
    <n v="874"/>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TEQUENDAMA"/>
    <x v="71"/>
    <s v="CONTRATADO EN EJECUCIÓN"/>
    <s v="VISITA DE OBRA"/>
    <n v="295025956"/>
    <n v="0"/>
    <n v="0"/>
    <n v="0"/>
    <n v="540"/>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TEQUENDAMA"/>
    <x v="22"/>
    <s v="CONTRATADO EN EJECUCIÓN"/>
    <s v="VISITA DE OBRA"/>
    <n v="118196446"/>
    <n v="0"/>
    <n v="0"/>
    <n v="0"/>
    <n v="313"/>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UMAPAZ"/>
    <x v="23"/>
    <s v="CONTRATADO EN EJECUCIÓN"/>
    <s v="VISITA DE OBRA"/>
    <n v="218011568"/>
    <n v="0"/>
    <n v="0"/>
    <n v="0"/>
    <n v="388"/>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MAGDALENA CENTRO"/>
    <x v="72"/>
    <s v="CONTRATADO EN EJECUCIÓN"/>
    <s v="VISITA DE OBRA"/>
    <n v="53427250"/>
    <n v="0"/>
    <n v="0"/>
    <n v="0"/>
    <n v="71"/>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ABANA OCCIDENTE"/>
    <x v="74"/>
    <s v="CONTRATADO EN EJECUCIÓN"/>
    <s v="VISITA DE OBRA"/>
    <n v="92219076"/>
    <n v="0"/>
    <n v="0"/>
    <n v="0"/>
    <n v="179"/>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UMAPAZ"/>
    <x v="107"/>
    <s v="CONTRATADO EN EJECUCIÓN"/>
    <s v="VISITA DE OBRA"/>
    <n v="190292942"/>
    <n v="0"/>
    <n v="0"/>
    <n v="0"/>
    <n v="237"/>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TEQUENDAMA"/>
    <x v="75"/>
    <s v="CONTRATADO EN EJECUCIÓN"/>
    <s v="VISITA DE OBRA"/>
    <n v="85104498"/>
    <n v="0"/>
    <n v="0"/>
    <n v="0"/>
    <n v="352"/>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BAJO MAGDALENA"/>
    <x v="76"/>
    <s v="CONTRATADO EN EJECUCIÓN"/>
    <s v="VISITA DE OBRA"/>
    <n v="489912114"/>
    <n v="0"/>
    <n v="0"/>
    <n v="0"/>
    <n v="691"/>
    <s v="FORTALECIMIENTO A LA ESTRATEGIA DE ALIMENTACIÓN ESCOLAR PARA 5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ORIENTE"/>
    <x v="77"/>
    <s v="CONTRATADO EN EJECUCIÓN"/>
    <s v="VISITA DE OBRA"/>
    <n v="320554382"/>
    <n v="0"/>
    <n v="0"/>
    <n v="0"/>
    <n v="1024"/>
    <s v="FORTALECIMIENTO A LA ESTRATEGIA DE ALIMENTACIÓN ESCOLAR PARA 5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UBATÉ"/>
    <x v="11"/>
    <s v="CONTRATADO EN EJECUCIÓN"/>
    <s v="VISITA DE OBRA"/>
    <n v="187934200"/>
    <n v="0"/>
    <n v="0"/>
    <n v="0"/>
    <n v="292"/>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MAGDALENA CENTRO"/>
    <x v="91"/>
    <s v="CONTRATADO EN EJECUCIÓN"/>
    <s v="VISITA DE OBRA"/>
    <n v="138902484"/>
    <n v="0"/>
    <n v="0"/>
    <n v="0"/>
    <n v="183"/>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ORIENTE"/>
    <x v="65"/>
    <s v="CONTRATADO EN EJECUCIÓN"/>
    <s v="VISITA DE OBRA"/>
    <n v="307896342"/>
    <n v="0"/>
    <n v="0"/>
    <n v="0"/>
    <n v="790"/>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ORIENTE"/>
    <x v="25"/>
    <s v="CONTRATADO EN EJECUCIÓN"/>
    <s v="VISITA DE OBRA"/>
    <n v="356847500"/>
    <n v="0"/>
    <n v="0"/>
    <n v="0"/>
    <n v="734"/>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MEIDAS"/>
    <x v="24"/>
    <s v="CONTRATADO EN EJECUCIÓN"/>
    <s v="VISITA DE OBRA"/>
    <n v="370246072"/>
    <n v="0"/>
    <n v="0"/>
    <n v="0"/>
    <n v="820"/>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ABANA CENTRO"/>
    <x v="78"/>
    <s v="CONTRATADO EN EJECUCIÓN"/>
    <s v="VISITA DE OBRA"/>
    <n v="202710154"/>
    <n v="0"/>
    <n v="0"/>
    <n v="0"/>
    <n v="570"/>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UBATÉ"/>
    <x v="12"/>
    <s v="CONTRATADO EN EJECUCIÓN"/>
    <s v="VISITA DE OBRA"/>
    <n v="178472160"/>
    <n v="0"/>
    <n v="0"/>
    <n v="0"/>
    <n v="404"/>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RIONEGRO "/>
    <x v="80"/>
    <s v="CONTRATADO EN EJECUCIÓN"/>
    <s v="VISITA DE OBRA"/>
    <n v="554039196"/>
    <n v="0"/>
    <n v="0"/>
    <n v="0"/>
    <n v="1662"/>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RIONEGRO "/>
    <x v="1"/>
    <s v="CONTRATADO EN EJECUCIÓN"/>
    <s v="VISITA DE OBRA"/>
    <n v="130607266"/>
    <n v="0"/>
    <n v="0"/>
    <n v="0"/>
    <n v="232"/>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ABANA OCCIDENTE"/>
    <x v="81"/>
    <s v="CONTRATADO EN EJECUCIÓN"/>
    <s v="VISITA DE OBRA"/>
    <n v="187137456"/>
    <n v="0"/>
    <n v="0"/>
    <n v="0"/>
    <n v="351"/>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ORIENTE"/>
    <x v="26"/>
    <s v="CONTRATADO EN EJECUCIÓN"/>
    <s v="VISITA DE OBRA"/>
    <n v="249275498"/>
    <n v="0"/>
    <n v="0"/>
    <n v="0"/>
    <n v="505"/>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ORIENTE"/>
    <x v="27"/>
    <s v="CONTRATADO EN EJECUCIÓN"/>
    <s v="VISITA DE OBRA"/>
    <n v="233056080"/>
    <n v="0"/>
    <n v="0"/>
    <n v="0"/>
    <n v="411"/>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UBATÉ"/>
    <x v="13"/>
    <s v="CONTRATADO EN EJECUCIÓN"/>
    <s v="VISITA DE OBRA"/>
    <n v="159639542"/>
    <n v="0"/>
    <n v="0"/>
    <n v="0"/>
    <n v="544"/>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VIO"/>
    <x v="83"/>
    <s v="CONTRATADO EN EJECUCIÓN"/>
    <s v="VISITA DE OBRA"/>
    <n v="183731272"/>
    <n v="0"/>
    <n v="0"/>
    <n v="0"/>
    <n v="210"/>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ABANA CENTRO"/>
    <x v="28"/>
    <s v="CONTRATADO EN EJECUCIÓN"/>
    <s v="VISITA DE OBRA"/>
    <n v="154027930"/>
    <n v="0"/>
    <n v="0"/>
    <n v="0"/>
    <n v="359"/>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VIO"/>
    <x v="29"/>
    <s v="CONTRATADO EN EJECUCIÓN"/>
    <s v="VISITA DE OBRA"/>
    <n v="260504926"/>
    <n v="0"/>
    <n v="0"/>
    <n v="0"/>
    <n v="409"/>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VIO"/>
    <x v="84"/>
    <s v="CONTRATADO EN EJECUCIÓN"/>
    <s v="VISITA DE OBRA"/>
    <n v="130622776"/>
    <n v="0"/>
    <n v="0"/>
    <n v="0"/>
    <n v="184"/>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UMAPAZ"/>
    <x v="30"/>
    <s v="CONTRATADO EN EJECUCIÓN"/>
    <s v="VISITA DE OBRA"/>
    <n v="158531470"/>
    <n v="0"/>
    <n v="0"/>
    <n v="0"/>
    <n v="467"/>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UBATÉ"/>
    <x v="14"/>
    <s v="CONTRATADO EN EJECUCIÓN"/>
    <s v="VISITA DE OBRA"/>
    <n v="156453224"/>
    <n v="0"/>
    <n v="0"/>
    <n v="0"/>
    <n v="440"/>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BAJO MAGDALENA"/>
    <x v="93"/>
    <s v="CONTRATADO EN EJECUCIÓN"/>
    <s v="VISITA DE OBRA"/>
    <n v="505812778"/>
    <n v="0"/>
    <n v="0"/>
    <n v="0"/>
    <n v="683"/>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VIO"/>
    <x v="31"/>
    <s v="CONTRATADO EN EJECUCIÓN"/>
    <s v="VISITA DE OBRA"/>
    <n v="197018172"/>
    <n v="0"/>
    <n v="0"/>
    <n v="0"/>
    <n v="616"/>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TO MAGDALENA"/>
    <x v="85"/>
    <s v="CONTRATADO EN EJECUCIÓN"/>
    <s v="VISITA DE OBRA"/>
    <n v="83961364"/>
    <n v="0"/>
    <n v="0"/>
    <n v="0"/>
    <n v="104"/>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VIO"/>
    <x v="32"/>
    <s v="CONTRATADO EN EJECUCIÓN"/>
    <s v="VISITA DE OBRA"/>
    <n v="147581786"/>
    <n v="0"/>
    <n v="0"/>
    <n v="0"/>
    <n v="301"/>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ORIENTE"/>
    <x v="110"/>
    <s v="CONTRATADO EN EJECUCIÓN"/>
    <s v="VISITA DE OBRA"/>
    <n v="456965772"/>
    <n v="0"/>
    <n v="0"/>
    <n v="0"/>
    <n v="272"/>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ORIENTE"/>
    <x v="33"/>
    <s v="CONTRATADO EN EJECUCIÓN"/>
    <s v="VISITA DE OBRA"/>
    <n v="183866444"/>
    <n v="0"/>
    <n v="0"/>
    <n v="0"/>
    <n v="594"/>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MAGDALENA CENTRO"/>
    <x v="94"/>
    <s v="CONTRATADO EN EJECUCIÓN"/>
    <s v="VISITA DE OBRA"/>
    <n v="98278222"/>
    <n v="0"/>
    <n v="0"/>
    <n v="0"/>
    <n v="257"/>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TO MAGDALENA"/>
    <x v="19"/>
    <s v="CONTRATADO EN EJECUCIÓN"/>
    <s v="VISITA DE OBRA"/>
    <n v="140519754"/>
    <n v="0"/>
    <n v="0"/>
    <n v="0"/>
    <n v="152"/>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VIO"/>
    <x v="104"/>
    <s v="CONTRATADO EN EJECUCIÓN"/>
    <s v="VISITA DE OBRA"/>
    <n v="219477874"/>
    <n v="0"/>
    <n v="0"/>
    <n v="0"/>
    <n v="385"/>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VIO"/>
    <x v="34"/>
    <s v="CONTRATADO EN EJECUCIÓN"/>
    <s v="VISITA DE OBRA"/>
    <n v="401723476"/>
    <n v="0"/>
    <n v="0"/>
    <n v="0"/>
    <n v="712"/>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TEQUENDAMA"/>
    <x v="35"/>
    <s v="CONTRATADO EN EJECUCIÓN"/>
    <s v="VISITA DE OBRA"/>
    <n v="193955558"/>
    <n v="0"/>
    <n v="0"/>
    <n v="0"/>
    <n v="746"/>
    <s v="FORTALECIMIENTO A LA ESTRATEGIA DE ALIMENTACIÓN ESCOLAR PARA 6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RIONEGRO "/>
    <x v="2"/>
    <s v="CONTRATADO EN EJECUCIÓN"/>
    <s v="VISITA DE OBRA"/>
    <n v="240796040"/>
    <n v="0"/>
    <n v="0"/>
    <n v="0"/>
    <n v="279"/>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105"/>
    <s v="CONTRATADO EN EJECUCIÓN"/>
    <s v="VISITA DE OBRA"/>
    <n v="256883858"/>
    <n v="0"/>
    <n v="0"/>
    <n v="0"/>
    <n v="470"/>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36"/>
    <s v="CONTRATADO EN EJECUCIÓN"/>
    <s v="VISITA DE OBRA"/>
    <n v="458242010"/>
    <n v="0"/>
    <n v="0"/>
    <n v="0"/>
    <n v="854"/>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UBATÉ"/>
    <x v="15"/>
    <s v="CONTRATADO EN EJECUCIÓN"/>
    <s v="VISITA DE OBRA"/>
    <n v="196385552"/>
    <n v="0"/>
    <n v="0"/>
    <n v="0"/>
    <n v="509"/>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MEIDAS"/>
    <x v="60"/>
    <s v="CONTRATADO EN EJECUCIÓN"/>
    <s v="VISITA DE OBRA"/>
    <n v="195872030"/>
    <n v="0"/>
    <n v="0"/>
    <n v="0"/>
    <n v="443"/>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MEIDAS"/>
    <x v="103"/>
    <s v="CONTRATADO EN EJECUCIÓN"/>
    <s v="VISITA DE OBRA"/>
    <n v="110532344"/>
    <n v="0"/>
    <n v="0"/>
    <n v="0"/>
    <n v="195"/>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MEDINA"/>
    <x v="37"/>
    <s v="CONTRATADO EN EJECUCIÓN"/>
    <s v="VISITA DE OBRA"/>
    <n v="253399842"/>
    <n v="0"/>
    <n v="0"/>
    <n v="0"/>
    <n v="302"/>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TO MAGDALENA"/>
    <x v="38"/>
    <s v="CONTRATADO EN EJECUCIÓN"/>
    <s v="VISITA DE OBRA"/>
    <n v="20153600"/>
    <n v="0"/>
    <n v="0"/>
    <n v="0"/>
    <n v="28"/>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ABANA CENTRO"/>
    <x v="67"/>
    <s v="CONTRATADO EN EJECUCIÓN"/>
    <s v="VISITA DE OBRA"/>
    <n v="66599000"/>
    <n v="0"/>
    <n v="0"/>
    <n v="0"/>
    <n v="216"/>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TO MAGDALENA"/>
    <x v="95"/>
    <s v="CONTRATADO EN EJECUCIÓN"/>
    <s v="VISITA DE OBRA"/>
    <n v="201647296"/>
    <n v="0"/>
    <n v="0"/>
    <n v="0"/>
    <n v="273"/>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39"/>
    <s v="CONTRATADO EN EJECUCIÓN"/>
    <s v="VISITA DE OBRA"/>
    <n v="97568992"/>
    <n v="0"/>
    <n v="0"/>
    <n v="0"/>
    <n v="161"/>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96"/>
    <s v="CONTRATADO EN EJECUCIÓN"/>
    <s v="VISITA DE OBRA"/>
    <n v="141724928"/>
    <n v="0"/>
    <n v="0"/>
    <n v="0"/>
    <n v="180"/>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RIONEGRO "/>
    <x v="3"/>
    <s v="CONTRATADO EN EJECUCIÓN"/>
    <s v="VISITA DE OBRA"/>
    <n v="238572564"/>
    <n v="0"/>
    <n v="0"/>
    <n v="0"/>
    <n v="824"/>
    <s v="FORTALECIMIENTO A LA ESTRATEGIA DE ALIMENTACIÓN ESCOLAR PARA 6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RIONEGRO "/>
    <x v="4"/>
    <s v="CONTRATADO EN EJECUCIÓN"/>
    <s v="VISITA DE OBRA"/>
    <n v="198866682"/>
    <n v="0"/>
    <n v="0"/>
    <n v="0"/>
    <n v="200"/>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UMAPAZ"/>
    <x v="97"/>
    <s v="CONTRATADO EN EJECUCIÓN"/>
    <s v="VISITA DE OBRA"/>
    <n v="228342638"/>
    <n v="0"/>
    <n v="0"/>
    <n v="0"/>
    <n v="367"/>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MEDINA"/>
    <x v="40"/>
    <s v="CONTRATADO EN EJECUCIÓN"/>
    <s v="VISITA DE OBRA"/>
    <n v="475193124"/>
    <n v="0"/>
    <n v="0"/>
    <n v="0"/>
    <n v="533"/>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UMAPAZ"/>
    <x v="86"/>
    <s v="CONTRATADO EN EJECUCIÓN"/>
    <s v="VISITA DE OBRA"/>
    <n v="341492694"/>
    <n v="0"/>
    <n v="0"/>
    <n v="0"/>
    <n v="450"/>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BAJO MAGDALENA"/>
    <x v="41"/>
    <s v="CONTRATADO EN EJECUCIÓN"/>
    <s v="VISITA DE OBRA"/>
    <n v="166121500"/>
    <n v="0"/>
    <n v="0"/>
    <n v="0"/>
    <s v="4 sedes educativas"/>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MAGDALENA CENTRO"/>
    <x v="98"/>
    <s v="CONTRATADO EN EJECUCIÓN"/>
    <s v="VISITA DE OBRA"/>
    <n v="127643634"/>
    <n v="0"/>
    <n v="0"/>
    <n v="0"/>
    <n v="180"/>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20"/>
    <s v="CONTRATADO EN EJECUCIÓN"/>
    <s v="VISITA DE OBRA"/>
    <n v="201586760"/>
    <n v="0"/>
    <n v="0"/>
    <n v="0"/>
    <n v="281"/>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ORIENTE"/>
    <x v="112"/>
    <s v="CONTRATADO EN EJECUCIÓN"/>
    <s v="VISITA DE OBRA"/>
    <n v="257920114"/>
    <n v="0"/>
    <n v="0"/>
    <n v="0"/>
    <n v="554"/>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TEQUENDAMA"/>
    <x v="42"/>
    <s v="CONTRATADO EN EJECUCIÓN"/>
    <s v="VISITA DE OBRA"/>
    <n v="223374174"/>
    <n v="0"/>
    <n v="0"/>
    <n v="0"/>
    <n v="493"/>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TO MAGDALENA"/>
    <x v="68"/>
    <s v="CONTRATADO EN EJECUCIÓN"/>
    <s v="VISITA DE OBRA"/>
    <n v="466159912"/>
    <n v="0"/>
    <n v="0"/>
    <n v="0"/>
    <n v="1009"/>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TEQUENDAMA"/>
    <x v="43"/>
    <s v="CONTRATADO EN EJECUCIÓN"/>
    <s v="VISITA DE OBRA"/>
    <n v="235117500"/>
    <n v="0"/>
    <n v="0"/>
    <n v="0"/>
    <n v="512"/>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UMAPAZ"/>
    <x v="99"/>
    <s v="CONTRATADO EN EJECUCIÓN"/>
    <s v="VISITA DE OBRA"/>
    <n v="277226868"/>
    <n v="0"/>
    <n v="0"/>
    <n v="0"/>
    <n v="589"/>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RIONEGRO "/>
    <x v="5"/>
    <s v="CONTRATADO EN EJECUCIÓN"/>
    <s v="VISITA DE OBRA"/>
    <n v="320427200"/>
    <n v="0"/>
    <n v="0"/>
    <n v="0"/>
    <n v="329"/>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44"/>
    <s v="CONTRATADO EN EJECUCIÓN"/>
    <s v="VISITA DE OBRA"/>
    <n v="166890044"/>
    <n v="0"/>
    <n v="0"/>
    <n v="0"/>
    <n v="300"/>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MAGDALENA CENTRO"/>
    <x v="87"/>
    <s v="CONTRATADO EN EJECUCIÓN"/>
    <s v="VISITA DE OBRA"/>
    <n v="240406974"/>
    <n v="0"/>
    <n v="0"/>
    <n v="0"/>
    <n v="399"/>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61"/>
    <s v="CONTRATADO EN EJECUCIÓN"/>
    <s v="VISITA DE OBRA"/>
    <n v="337560486"/>
    <n v="0"/>
    <n v="0"/>
    <n v="0"/>
    <n v="642"/>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MEIDAS"/>
    <x v="45"/>
    <s v="CONTRATADO EN EJECUCIÓN"/>
    <s v="VISITA DE OBRA"/>
    <n v="455089626"/>
    <n v="0"/>
    <n v="0"/>
    <n v="0"/>
    <n v="983"/>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OACHA"/>
    <x v="46"/>
    <s v="CONTRATADO EN EJECUCIÓN"/>
    <s v="VISITA DE OBRA"/>
    <n v="141470188"/>
    <n v="0"/>
    <n v="0"/>
    <n v="0"/>
    <n v="491"/>
    <s v="FORTALECIMIENTO A LA ESTRATEGIA DE ALIMENTACIÓN ESCOLAR PARA 5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UMAPAZ"/>
    <x v="47"/>
    <s v="CONTRATADO EN EJECUCIÓN"/>
    <s v="VISITA DE OBRA"/>
    <n v="509886268"/>
    <n v="0"/>
    <n v="0"/>
    <n v="0"/>
    <n v="948"/>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UBATÉ"/>
    <x v="48"/>
    <s v="CONTRATADO EN EJECUCIÓN"/>
    <s v="VISITA DE OBRA"/>
    <n v="43211800"/>
    <n v="0"/>
    <n v="0"/>
    <n v="0"/>
    <n v="142"/>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ABANA OCCIDENTE"/>
    <x v="49"/>
    <s v="CONTRATADO EN EJECUCIÓN"/>
    <s v="VISITA DE OBRA"/>
    <n v="205302862"/>
    <n v="0"/>
    <n v="0"/>
    <n v="0"/>
    <n v="415"/>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MEIDAS"/>
    <x v="50"/>
    <s v="CONTRATADO EN EJECUCIÓN"/>
    <s v="VISITA DE OBRA"/>
    <n v="112228198"/>
    <n v="0"/>
    <n v="0"/>
    <n v="0"/>
    <n v="391"/>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51"/>
    <s v="CONTRATADO EN EJECUCIÓN"/>
    <s v="VISITA DE OBRA"/>
    <n v="318474350"/>
    <n v="0"/>
    <n v="0"/>
    <n v="0"/>
    <n v="441"/>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UBATÉ"/>
    <x v="16"/>
    <s v="CONTRATADO EN EJECUCIÓN"/>
    <s v="VISITA DE OBRA"/>
    <n v="112228292"/>
    <n v="0"/>
    <n v="0"/>
    <n v="0"/>
    <n v="265"/>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UBATÉ"/>
    <x v="17"/>
    <s v="CONTRATADO EN EJECUCIÓN"/>
    <s v="VISITA DE OBRA"/>
    <n v="96017334"/>
    <n v="0"/>
    <n v="0"/>
    <n v="0"/>
    <n v="195"/>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ABANA CENTRO"/>
    <x v="69"/>
    <s v="CONTRATADO EN EJECUCIÓN"/>
    <s v="VISITA DE OBRA"/>
    <n v="176372388"/>
    <n v="0"/>
    <n v="0"/>
    <n v="0"/>
    <n v="475"/>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UBATÉ"/>
    <x v="62"/>
    <s v="CONTRATADO EN EJECUCIÓN"/>
    <s v="VISITA DE OBRA"/>
    <n v="452055212"/>
    <n v="0"/>
    <n v="0"/>
    <n v="0"/>
    <n v="897"/>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TEQUENDAMA"/>
    <x v="63"/>
    <s v="CONTRATADO EN EJECUCIÓN"/>
    <s v="VISITA DE OBRA"/>
    <n v="227219244"/>
    <n v="0"/>
    <n v="0"/>
    <n v="0"/>
    <n v="469"/>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UMAPAZ"/>
    <x v="100"/>
    <s v="CONTRATADO EN EJECUCIÓN"/>
    <s v="VISITA DE OBRA"/>
    <n v="197266520"/>
    <n v="0"/>
    <n v="0"/>
    <n v="0"/>
    <n v="386"/>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MEIDAS"/>
    <x v="52"/>
    <s v="CONTRATADO EN EJECUCIÓN"/>
    <s v="VISITA DE OBRA"/>
    <n v="235476110"/>
    <n v="0"/>
    <n v="0"/>
    <n v="0"/>
    <n v="273"/>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TO MAGDALENA"/>
    <x v="53"/>
    <s v="CONTRATADO EN EJECUCIÓN"/>
    <s v="VISITA DE OBRA"/>
    <n v="257663776"/>
    <n v="0"/>
    <n v="0"/>
    <n v="0"/>
    <n v="456"/>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ABANA CENTRO"/>
    <x v="115"/>
    <s v="CONTRATADO EN EJECUCIÓN"/>
    <s v="VISITA DE OBRA"/>
    <n v="618553088"/>
    <n v="0"/>
    <n v="0"/>
    <n v="0"/>
    <n v="2036"/>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RIONEGRO"/>
    <x v="6"/>
    <s v="CONTRATADO EN EJECUCIÓN"/>
    <s v="VISITA DE OBRA"/>
    <n v="116376418"/>
    <n v="0"/>
    <n v="0"/>
    <n v="0"/>
    <n v="245"/>
    <s v="FORTALECIMIENTO A LA ESTRATEGIA DE ALIMENTACIÓN ESCOLAR PARA 3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VIO"/>
    <x v="88"/>
    <s v="CONTRATADO EN EJECUCIÓN"/>
    <s v="VISITA DE OBRA"/>
    <n v="496713766"/>
    <n v="0"/>
    <n v="0"/>
    <n v="0"/>
    <n v="666"/>
    <s v="FORTALECIMIENTO A LA ESTRATEGIA DE ALIMENTACIÓN ESCOLAR PARA 6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ORIENTE"/>
    <x v="89"/>
    <s v="CONTRATADO EN EJECUCIÓN"/>
    <s v="VISITA DE OBRA"/>
    <n v="219745492"/>
    <n v="0"/>
    <n v="0"/>
    <n v="0"/>
    <n v="356"/>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UBATÉ"/>
    <x v="18"/>
    <s v="CONTRATADO EN EJECUCIÓN"/>
    <s v="VISITA DE OBRA"/>
    <n v="213048462"/>
    <n v="0"/>
    <n v="0"/>
    <n v="0"/>
    <n v="584"/>
    <s v="FORTALECIMIENTO A LA ESTRATEGIA DE ALIMENTACIÓN ESCOLAR PARA 5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ORIENTE"/>
    <x v="54"/>
    <s v="CONTRATADO EN EJECUCIÓN"/>
    <s v="VISITA DE OBRA"/>
    <n v="104592484"/>
    <n v="0"/>
    <n v="0"/>
    <n v="0"/>
    <n v="230"/>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101"/>
    <s v="CONTRATADO EN EJECUCIÓN"/>
    <s v="VISITA DE OBRA"/>
    <n v="165611174"/>
    <n v="0"/>
    <n v="0"/>
    <n v="0"/>
    <n v="199"/>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UMAPAZ"/>
    <x v="55"/>
    <s v="CONTRATADO EN EJECUCIÓN"/>
    <s v="VISITA DE OBRA"/>
    <n v="175794100"/>
    <n v="0"/>
    <n v="0"/>
    <n v="0"/>
    <n v="246"/>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7"/>
    <s v="CONTRATADO EN EJECUCIÓN"/>
    <s v="VISITA DE OBRA"/>
    <n v="314927824"/>
    <n v="0"/>
    <n v="0"/>
    <n v="0"/>
    <n v="407"/>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MAGDALENA CENTRO"/>
    <x v="90"/>
    <s v="CONTRATADO EN EJECUCIÓN"/>
    <s v="VISITA DE OBRA"/>
    <n v="122422874"/>
    <n v="0"/>
    <n v="0"/>
    <n v="0"/>
    <n v="209"/>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RIONEGRO"/>
    <x v="8"/>
    <s v="CONTRATADO EN EJECUCIÓN"/>
    <s v="VISITA DE OBRA"/>
    <n v="96484984"/>
    <n v="0"/>
    <n v="0"/>
    <n v="0"/>
    <n v="93"/>
    <s v="FORTALECIMIENTO A LA ESTRATEGIA DE ALIMENTACIÓN ESCOLAR PARA 1 SEDE EDUCATIVA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ALMEIDAS"/>
    <x v="56"/>
    <s v="CONTRATADO EN EJECUCIÓN"/>
    <s v="VISITA DE OBRA"/>
    <n v="509205990"/>
    <n v="0"/>
    <n v="0"/>
    <n v="0"/>
    <n v="1099"/>
    <s v="FORTALECIMIENTO A LA ESTRATEGIA DE ALIMENTACIÓN ESCOLAR PARA 2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GUALIVÁ"/>
    <x v="64"/>
    <s v="CONTRATADO EN EJECUCIÓN"/>
    <s v="VISITA DE OBRA"/>
    <n v="256300024"/>
    <n v="0"/>
    <n v="0"/>
    <n v="0"/>
    <n v="536"/>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TEQUENDAMA"/>
    <x v="21"/>
    <s v="CONTRATADO EN EJECUCIÓN"/>
    <s v="VISITA DE OBRA"/>
    <n v="372435050"/>
    <n v="0"/>
    <n v="0"/>
    <n v="0"/>
    <n v="1003"/>
    <s v="FORTALECIMIENTO A LA ESTRATEGIA DE ALIMENTACIÓN ESCOLAR PARA 4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RIONEGRO"/>
    <x v="9"/>
    <s v="CONTRATADO EN EJECUCIÓN"/>
    <s v="VISITA DE OBRA"/>
    <n v="565950876"/>
    <n v="0"/>
    <n v="0"/>
    <n v="0"/>
    <n v="738"/>
    <s v="FORTALECIMIENTO A LA ESTRATEGIA DE ALIMENTACIÓN ESCOLAR PARA 6 SEDES EDUCATIVAS DEL MUNICIPIO"/>
  </r>
  <r>
    <n v="2022"/>
    <n v="2022004250011"/>
    <s v="SECRETARÍA DE EDUCACIÓN"/>
    <s v="FORTALECIMIENTO A LA ESTRATEGIA DE SUBSIDIO DE TRANSPORTE ESCOLAR, EN MUNICIPIOS NO CERTIFICADOS DEL DEPARTAMENTO DE CUNDINAMARCA, PARA LA VIGENCIA 2022"/>
    <n v="24205295724"/>
    <n v="24205295724"/>
    <n v="0.95120000000000005"/>
    <n v="0.98699999999999999"/>
    <s v="SABANA OCCIDENTE"/>
    <x v="57"/>
    <s v="CONTRATADO EN EJECUCIÓN"/>
    <s v="VISITA DE OBRA"/>
    <n v="56256650"/>
    <n v="0"/>
    <n v="0"/>
    <n v="0"/>
    <n v="249"/>
    <s v="FORTALECIMIENTO A LA ESTRATEGIA DE ALIMENTACIÓN ESCOLAR PARA 2 SEDES EDUCATIVAS DEL MUNICIPIO"/>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ALMEIDAS"/>
    <x v="52"/>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SUMAPAZ"/>
    <x v="100"/>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SABANA CENTRO"/>
    <x v="70"/>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SABANA CENTRO"/>
    <x v="69"/>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UBATÉ"/>
    <x v="16"/>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UBATÉ"/>
    <x v="48"/>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SUMAPAZ"/>
    <x v="47"/>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ALMEIDAS"/>
    <x v="45"/>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SUMAPAZ"/>
    <x v="97"/>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SABANA CENTRO"/>
    <x v="67"/>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UBATÉ"/>
    <x v="14"/>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GUAVIO"/>
    <x v="31"/>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SUMAPAZ"/>
    <x v="23"/>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SABANA CENTRO"/>
    <x v="78"/>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ORIENTE"/>
    <x v="27"/>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SABANA CENTRO"/>
    <x v="28"/>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GUAVIO"/>
    <x v="84"/>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ALMEIDAS"/>
    <x v="60"/>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GUAVIO"/>
    <x v="32"/>
    <s v="CONTRATADO EN EJECUCIÓN"/>
    <s v="VISITA DE OBRA"/>
    <n v="780186156.75"/>
    <n v="0"/>
    <n v="0"/>
    <n v="0"/>
    <n v="30"/>
    <s v="CAPACITACIÓN - ENTREGA DE ACTIVOS PRODUCTIVOS DE 6 MILLONES"/>
  </r>
  <r>
    <n v="2022"/>
    <n v="2022004250006"/>
    <s v="SECRETARÍA DE COMPETITIVIDAD"/>
    <s v="IMPLEMENTACIÓN DE UNA ESTRATEGIA DE REACTIVACIÓN ECONÓMICA PARA EL PROGRESO Y LA COMPETITIVIDAD DE MICRONEGOCIOS Y EMPRENDIMIENTOS EN EL DEPARTAMENTO DE CUNDINAMARCA"/>
    <n v="15603723135"/>
    <n v="15603723135"/>
    <n v="0.1726"/>
    <n v="0.39389999999999997"/>
    <s v="UBATÉ"/>
    <x v="15"/>
    <s v="CONTRATADO EN EJECUCIÓN"/>
    <s v="VISITA DE OBRA"/>
    <n v="780186156.75"/>
    <n v="0"/>
    <n v="0"/>
    <n v="0"/>
    <n v="30"/>
    <s v="CAPACITACIÓN - ENTREGA DE ACTIVOS PRODUCTIVOS DE 6 MILLONES"/>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TEQUENDAMA"/>
    <x v="106"/>
    <s v="CONTRATADO EN EJECUCIÓN"/>
    <s v="ANUNCIO"/>
    <n v="604850108.62713313"/>
    <n v="598980.10361170769"/>
    <n v="0"/>
    <n v="604251128.52352142"/>
    <n v="1261"/>
    <s v="Barrios periféricos, Veredas y Centros Poblados_x000a_"/>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TEQUENDAMA"/>
    <x v="22"/>
    <s v="CONTRATADO EN EJECUCIÓN"/>
    <s v="ANUNCIO"/>
    <n v="20245527.502076719"/>
    <n v="598980.10361170769"/>
    <n v="0"/>
    <n v="19646547.398465011"/>
    <n v="41"/>
    <s v="Barrios periféricos, Veredas y Centros Poblados_x000a_CENTRO POBLADO SAN ANTONIO (LATITUD: 4.582489° LONGITUD:-74.548682°_x000a_NORTE:998500,949 ESTE:947715,106)_x000a_VEREDAS LA PAZ Y PATIO BONITO (LATITUD: 4.531918° LONGITUD:-74.471203°_x000a_NORTE:992903,427 ESTE:956309,832)"/>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BAJO MAGDALENA"/>
    <x v="76"/>
    <s v="CONTRATADO EN EJECUCIÓN"/>
    <s v="ANUNCIO"/>
    <n v="623059103.77692997"/>
    <n v="598980.10361170769"/>
    <n v="0"/>
    <n v="622460123.67331827"/>
    <n v="1299"/>
    <s v="Barrios periféricos, Veredas y Centros Poblados_x000a_SECTOR EL PIÑAL DE APULO (LATITUD:4,582489002 LONGITUD:-74,548681996_x000a_NORTE:944567,758 ESTE:983557,352"/>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ALMEIDAS"/>
    <x v="24"/>
    <s v="CONTRATADO EN EJECUCIÓN"/>
    <s v="ANUNCIO"/>
    <n v="163521568.28600448"/>
    <n v="598980.10361170769"/>
    <n v="0"/>
    <n v="162922588.18239278"/>
    <n v="340"/>
    <s v="Barrios periféricos, Veredas y Centros Poblados_x000a_SAN PABLO (LATITUD:05°30´01´.1&quot; LONGITUD:074°27´28.4&quot; NORTE:957874 ESTE:1099987)_x000a_SAN CARLOS (LATITUD:05° 26´24´.7&quot; LONGITUD:074°29´48.2&quot; NORTE:953540 ESTE:1093347)_x000a_SAN PEDRO (LATITUD:05° 30´05°.1&quot; LONGITUD:074°27´52.7&quot; NORTE:957101 ESTE:1100117)_x000a_DINDAL (LATITUD:05°17´35´.4&quot; LONGITUD:074°34´00.7&quot; NORTE:945755 ESTE:1077094)"/>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UBATÉ"/>
    <x v="12"/>
    <s v="CONTRATADO EN EJECUCIÓN"/>
    <s v="ANUNCIO"/>
    <n v="382029510.08356655"/>
    <n v="598980.10361170769"/>
    <n v="0"/>
    <n v="381430529.97995484"/>
    <n v="796"/>
    <s v="Barrios periféricos, Veredas y Centros Poblados_x000a_(LATITUD: 5.140217° LONGITUD:-73.691631° NORTE:1060171,503 ESTE:1042784,342)"/>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TEQUENDAMA"/>
    <x v="80"/>
    <s v="CONTRATADO EN EJECUCIÓN"/>
    <s v="ANUNCIO"/>
    <n v="1375857297.9961624"/>
    <n v="598980.10361170769"/>
    <n v="0"/>
    <n v="1375258317.8925507"/>
    <n v="2870"/>
    <s v="Barrios periféricos, Veredas y Centros Poblados_x000a_(LATITUD: 5.140217° LONGITUD:-73.691631° NORTE:1060171,503 ESTE:1042784,342)"/>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SABANA OCCIDENTE"/>
    <x v="59"/>
    <s v="CONTRATADO EN EJECUCIÓN"/>
    <s v="ANUNCIO"/>
    <n v="143875020.88753948"/>
    <n v="598980.10361170769"/>
    <n v="0"/>
    <n v="143276040.78392777"/>
    <n v="299"/>
    <s v="Barrios periféricos, Veredas y Centros Poblados_x000a_PEÑAS DE CUCUNUBA (LATITUD:5,261392 LONGITUD:-73,788224 NORTE:1073565,962_x000a_ESTE:1032068,296)"/>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GUAVIO"/>
    <x v="83"/>
    <s v="CONTRATADO EN EJECUCIÓN"/>
    <s v="ANUNCIO"/>
    <n v="49475756.558329538"/>
    <n v="598980.10361170769"/>
    <n v="0"/>
    <n v="48876776.45471783"/>
    <n v="102"/>
    <s v="Barrios periféricos, Veredas y Centros Poblados_x000a_CENTRO POBLADO PRADILLA (LATITUD:04º59'92.8&quot; LONGITUD:074'34'03.0 NORTE:965289_x000a_ESTE:1000345)_x000a_CENTRO POBLADO LA VICTORIA (LATITUD:04º53'80.2&quot; LONGITUD:074'41'05.8 NORTE:963039_x000a_ESTE:993577)_x000a_Centro Poblado EL TRIUNFO (LATITUD: 4.549955° LONGITUD:-74.483351° NORTE:994898,774_x000a_ESTE:954962,809)_x000a_"/>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BAJO MAGDALENA"/>
    <x v="93"/>
    <s v="CONTRATADO EN EJECUCIÓN"/>
    <s v="ANUNCIO"/>
    <n v="440489968.19607222"/>
    <n v="598980.10361170769"/>
    <n v="0"/>
    <n v="439890988.09246051"/>
    <n v="918"/>
    <s v="Barrios periféricos, Veredas y Centros Poblados_x000a_VEREDA TIENDA NUEVA (LATITUD: 4.713892° LONGITUD:-74.204979° NORTE:1013027,628_x000a_ESTE:954973,179)"/>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GUAVIO"/>
    <x v="31"/>
    <s v="CONTRATADO EN EJECUCIÓN"/>
    <s v="ANUNCIO"/>
    <n v="668581591.65142214"/>
    <n v="598980.10361170769"/>
    <n v="0"/>
    <n v="667982611.54781044"/>
    <n v="1394"/>
    <s v="Barrios periféricos, Veredas y Centros Poblados_x000a_(LATITUD:4°41'31.46&quot;N LONGITUD:73°31'17.95&quot;O NORTE:1010626,125 ESTE:1061672,484)"/>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TEQUENDAMA"/>
    <x v="35"/>
    <s v="CONTRATADO EN EJECUCIÓN"/>
    <s v="ANUNCIO"/>
    <n v="355674385.5246501"/>
    <n v="598980.10361170769"/>
    <n v="0"/>
    <n v="355075405.42103839"/>
    <n v="741"/>
    <s v="Barrios periféricos, Veredas y Centros Poblados_x000a_CENTRO POBALDO LA PAZ (LATITUD:5,207584 LONGITUD:-74,729744 NORTE:1067645,618_x000a_ESTE:927689,562)"/>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GUALIVÁ"/>
    <x v="105"/>
    <s v="CONTRATADO EN EJECUCIÓN"/>
    <s v="ANUNCIO"/>
    <n v="41329627.149209902"/>
    <n v="598980.10361170769"/>
    <n v="0"/>
    <n v="40730647.045598194"/>
    <n v="85"/>
    <s v="Barrios periféricos, Veredas y Centros Poblados_x000a_(LATITUD: 4.868346° LONGITUD:-73.883595° NORTE:1030097,447 ESTE:1021508,97)"/>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SABANA OCCIDENTE"/>
    <x v="102"/>
    <s v="CONTRATADO EN EJECUCIÓN"/>
    <s v="ANUNCIO"/>
    <n v="614912974.36781037"/>
    <n v="598980.10361170769"/>
    <n v="0"/>
    <n v="614313994.26419866"/>
    <n v="1282"/>
    <s v="Barrios periféricos, Veredas y Centros Poblados_x000a_SAN JAVIER (LATITUD:4,655649 LONGITUD:-74,461673 NORTE:1006585,512 ESTE:957374,784)"/>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ALTO MAGDALENA"/>
    <x v="95"/>
    <s v="CONTRATADO EN EJECUCIÓN"/>
    <s v="ANUNCIO"/>
    <n v="298651479.66081262"/>
    <n v="598980.10361170769"/>
    <n v="0"/>
    <n v="298052499.55720091"/>
    <n v="622"/>
    <s v="Barrios periféricos, Veredas y Centros Poblados_x000a_TOBIA GRANDE SECTOR HUGRIA (LATITUD:5,125681172 LONGITUD:-74,447328592_x000a_NORTE:1058563 ESTE:958995)"/>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GUALIVÁ"/>
    <x v="96"/>
    <s v="CONTRATADO EN EJECUCIÓN"/>
    <s v="ANUNCIO"/>
    <n v="241628573.79697514"/>
    <n v="598980.10361170769"/>
    <n v="0"/>
    <n v="241029593.69336343"/>
    <n v="503"/>
    <s v="Barrios periféricos, Veredas y Centros Poblados_x000a_VEREDA LA MERCEDEZ (LATITUD:4,772649 LONGITUD:-74,259722 NORTE:1019514,656_x000a_ESTE:979785,85)_x000a_VEREDA LOS ÁRBOLEZ (LATITUD: 4.786074° LONGITUD:-74.270150° NORTE:1020999,542_x000a_ESTE:978629,418)_x000a_LA CUESTA (LATITUD:4,85759 LONGITUD:-74,19827 NORTE:1028906,131 ESTE:986604,78)"/>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GUALIVÁ"/>
    <x v="20"/>
    <s v="CONTRATADO EN EJECUCIÓN"/>
    <s v="ANUNCIO"/>
    <n v="302005768.24103832"/>
    <n v="598980.10361170769"/>
    <n v="0"/>
    <n v="301406788.13742661"/>
    <n v="629"/>
    <s v="Barrios periféricos, Veredas y Centros Poblados_x000a_CENTRO POBLADO TOBIA CHICA (LATITUD:5058210522 LONGITUD:-74,401055402_x000a_NORTE:1051099 ESTE:964122"/>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TEQUENDAMA"/>
    <x v="43"/>
    <s v="CONTRATADO EN EJECUCIÓN"/>
    <s v="ANUNCIO"/>
    <n v="443844256.77629793"/>
    <n v="598980.10361170769"/>
    <n v="0"/>
    <n v="443245276.67268622"/>
    <n v="925"/>
    <s v="Barrios periféricos, Veredas y Centros Poblados_x000a_VEREDAS PEGADAS A LA MAGDALENA LATITUD:05°04'19.5'' LONGITUD:74°29'15.8''_x000a_NORTE:1052638,561 ESTE:954512,389)_x000a_VEREDA PILONES (LATITUD:5,064382 LONGITUD:-74.453291° NORTE:1051784,591_x000a_ESTE:958329,942)_x000a_"/>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UBATÉ"/>
    <x v="17"/>
    <s v="CONTRATADO EN EJECUCIÓN"/>
    <s v="ANUNCIO"/>
    <n v="1061033355.537833"/>
    <n v="598980.10361170769"/>
    <n v="0"/>
    <n v="1060434375.4342213"/>
    <n v="2213"/>
    <s v="Barrios periféricos, Veredas y Centros Poblados_x000a_SANTANDERSITO Y EL OASIS (LATITUD:04º59'27.2&quot; LONGITUD:074'34'19.2 NORTE:970661_x000a_ESTE:999952)_x000a_"/>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UBATÉ"/>
    <x v="62"/>
    <s v="CONTRATADO EN EJECUCIÓN"/>
    <s v="ANUNCIO"/>
    <n v="702603661.53656876"/>
    <n v="598980.10361170769"/>
    <n v="0"/>
    <n v="702004681.43295705"/>
    <n v="1465"/>
    <s v="Barrios periféricos, Veredas y Centros Poblados_x000a_CONCUBITA, PALACIO, NOVOA, LAS QUINTAS, CHIRCAL (LATITUD: 5,242797_x000a_LONGITUD:-73,855491 NORTE:1071506,594 ESTE: 1024612,163)_x000a_RASGATA (LATITUD:5,157855 LONGITUD:-73,878737 NORTE:1062112,498 ESTE:1022038,120)_x000a_PEÑAS DE BOQUERÓN (LATITUD:5,19881091 LONGITUD:-73,8480312 NORTE:1066642,719_x000a_ESTE:1025440,912)_x000a_PEÑAS DE CAJÓN (LATITUD:5,218011 LONGITUD:-73,838324 NORTE:1068766,347_x000a_ESTE:1026516,301)"/>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ALTO MAGDALENA"/>
    <x v="53"/>
    <s v="CONTRATADO EN EJECUCIÓN"/>
    <s v="ANUNCIO"/>
    <n v="109852951.00239274"/>
    <n v="598980.10361170769"/>
    <n v="0"/>
    <n v="109253970.89878103"/>
    <n v="228"/>
    <s v="Barrios periféricos, Veredas y Centros Poblados_x000a_PAJARITO_x000a_(LATITUD:571697529 LONGITUD:622587738 NORTE:1.068.766,347 ESTE:1.026.516,301)"/>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ALMEIDAS"/>
    <x v="56"/>
    <s v="CONTRATADO EN EJECUCIÓN"/>
    <s v="ANUNCIO"/>
    <n v="570828038.74198639"/>
    <n v="598980.10361170769"/>
    <n v="0"/>
    <n v="570229058.63837469"/>
    <n v="1190"/>
    <s v="Barrios periféricos, Veredas y Centros Poblados_x000a_(LATUTUD:5.221699° LONGITUD:-73.591888° NORTE:1069189,91 ESTE:1053836,75)_x000a_"/>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GUALIVÁ"/>
    <x v="64"/>
    <s v="CONTRATADO EN EJECUCIÓN"/>
    <s v="ANUNCIO"/>
    <n v="393050743.99002254"/>
    <n v="598980.10361170769"/>
    <n v="0"/>
    <n v="392451763.88641083"/>
    <n v="819"/>
    <s v="Barrios periféricos, Veredas y Centros Poblados_x000a_CENTRO POBLADO EL PUENTE (LATITUD: 4,990798914 LONGITUD:-74,49243575_x000a_NORTE:1043650,000 ESTE:953984,000)_x000a_BARRIOS PERIFÉRICOS DE BAGAZAL (LATITUD: 4,983453637 LONGITUD:-74,57437516_x000a_NORTE:1042844,000 ESTE:944896,000)_x000a_VEREDA SALITRE NEGRO (LATITUD: 5,042658128 LONGITUD:-74,46482052 NORTE:1049383,000_x000a_ESTE:957050,000)_x000a_"/>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TEQUENDAMA"/>
    <x v="21"/>
    <s v="CONTRATADO EN EJECUCIÓN"/>
    <s v="ANUNCIO"/>
    <n v="220544474.14984196"/>
    <n v="598980.10361170769"/>
    <n v="0"/>
    <n v="219945494.04623026"/>
    <n v="459"/>
    <s v="Barrios periféricos, Veredas y Centros Poblados_x000a_CENTRO POBLADO EL PIÑAL_x000a_(LATITUD:4,110982629 LONGITUD:-74,22622929 NORTE:946345,823 ESTE:983486,707)_x000a_"/>
  </r>
  <r>
    <n v="2022"/>
    <n v="2021000050019"/>
    <s v="SECRETARIA DE MINAS Y ENERGIA"/>
    <s v="AMPLIACION DE LA COBERTURA DEL SERVICIO DE GAS COMBUSTIBLE POR REDES A TRAVES DE LA FINANCIACIÓN DEL CARGO POR CONEXIÓN Y LA RED INTERNA PARA USUARIOS DE BARRIOS PERIFÉRICOS, VEREDAS Y CENTROS POBLADOS DE LOS MUNICIPIOS DE CUNDINAMARCA"/>
    <n v="10613927436"/>
    <n v="6059727436"/>
    <n v="7.4700000000000003E-2"/>
    <n v="4.8099999999999997E-2"/>
    <s v="RIONEGRO"/>
    <x v="9"/>
    <s v="CONTRATADO EN EJECUCIÓN"/>
    <s v="ANUNCIO"/>
    <n v="785981691.95932281"/>
    <n v="598980.10361170769"/>
    <n v="0"/>
    <n v="785382711.8557111"/>
    <n v="1639"/>
    <s v="Barrios periféricos, Veredas y Centros Poblados_x000a_PATEVACA (LATITUD:05°45'32,2'' LONGITUD:074'25'05.8 NORTE:962254,000 ESTE:1128594,000)_x000a_TERÁN (LATITUD:05°42'58.9'' LONGITUD:074'27'02.4 NORTE:958665,000 ESTE:1123883,000)_x000a_LLANO MATEO (LATITUD:05°35'34.8'' LONGITUD:074'23'24.5 NORTE:965361,000 ESTE:1110238,000)_x000a_GUADUALITO (LATITUD:05°33'24.8'' LONGITUD:074'18'22.1 NORTE:974666,000 ESTE:1106239,000)_x000a_CASTILLO. (LATITUD:05°44'32.8'' LONGITUD:074'20'12.9 NORTE:971265,000 ESTE:1126762,000)_x000a_IBAMA. (LATITUD:05°25'22.9'' LONGITUD:074'16'20.0 NORTE:978419,000 ESTE:1091437,000)"/>
  </r>
  <r>
    <n v="2021"/>
    <n v="2021004250686"/>
    <s v="SECRETARIA DE MINAS Y ENERGIA"/>
    <s v="Construcción Del Centro De Formación E Innovación Minero Energético De Cundinamarca"/>
    <n v="13770893382"/>
    <n v="6928967103"/>
    <n v="3.7000000000000002E-3"/>
    <n v="3.5999999999999999E-3"/>
    <s v="UBATÉ"/>
    <x v="48"/>
    <s v="CONTRATADO EN EJECUCIÓN"/>
    <s v="ANUNCIO"/>
    <n v="1377089338.1999998"/>
    <n v="692896710.30000007"/>
    <n v="0"/>
    <n v="684192896710.30005"/>
    <n v="1281.3"/>
    <s v="Construcción Mina simulada en Guacheta"/>
  </r>
  <r>
    <n v="2021"/>
    <n v="2021004250686"/>
    <s v="SECRETARIA DE MINAS Y ENERGIA"/>
    <s v="Construcción Del Centro De Formación E Innovación Minero Energético De Cundinamarca"/>
    <n v="13770893382"/>
    <n v="6928967103"/>
    <n v="3.7000000000000002E-3"/>
    <n v="3.5999999999999999E-3"/>
    <s v="UBATÉ"/>
    <x v="14"/>
    <s v="CONTRATADO EN EJECUCIÓN"/>
    <s v="ANUNCIO"/>
    <n v="1377089338.1999998"/>
    <n v="692896710.30000007"/>
    <n v="0"/>
    <n v="684192896710.30005"/>
    <n v="1281.3"/>
    <s v="Construcción Mina simulada en Guacheta"/>
  </r>
  <r>
    <n v="2021"/>
    <n v="2021004250686"/>
    <s v="SECRETARIA DE MINAS Y ENERGIA"/>
    <s v="Construcción Del Centro De Formación E Innovación Minero Energético De Cundinamarca"/>
    <n v="13770893382"/>
    <n v="6928967103"/>
    <n v="3.7000000000000002E-3"/>
    <n v="3.5999999999999999E-3"/>
    <s v="UBATÉ"/>
    <x v="13"/>
    <s v="CONTRATADO EN EJECUCIÓN"/>
    <s v="ANUNCIO"/>
    <n v="1377089338.1999998"/>
    <n v="692896710.30000007"/>
    <n v="0"/>
    <n v="684192896710.30005"/>
    <n v="1281.3"/>
    <s v="Construcción Mina simulada en Guacheta"/>
  </r>
  <r>
    <n v="2021"/>
    <n v="2021004250686"/>
    <s v="SECRETARIA DE MINAS Y ENERGIA"/>
    <s v="Construcción Del Centro De Formación E Innovación Minero Energético De Cundinamarca"/>
    <n v="13770893382"/>
    <n v="6928967103"/>
    <n v="3.7000000000000002E-3"/>
    <n v="3.5999999999999999E-3"/>
    <s v="UBATÉ"/>
    <x v="16"/>
    <s v="CONTRATADO EN EJECUCIÓN"/>
    <s v="ANUNCIO"/>
    <n v="1377089338.1999998"/>
    <n v="692896710.30000007"/>
    <n v="0"/>
    <n v="684192896710.30005"/>
    <n v="1281.3"/>
    <s v="Construcción Mina simulada en Guacheta"/>
  </r>
  <r>
    <n v="2021"/>
    <n v="2021004250686"/>
    <s v="SECRETARIA DE MINAS Y ENERGIA"/>
    <s v="Construcción Del Centro De Formación E Innovación Minero Energético De Cundinamarca"/>
    <n v="13770893382"/>
    <n v="6928967103"/>
    <n v="3.7000000000000002E-3"/>
    <n v="3.5999999999999999E-3"/>
    <s v="UBATÉ"/>
    <x v="11"/>
    <s v="CONTRATADO EN EJECUCIÓN"/>
    <s v="ANUNCIO"/>
    <n v="1377089338.1999998"/>
    <n v="692896710.30000007"/>
    <n v="0"/>
    <n v="684192896710.30005"/>
    <n v="1281.3"/>
    <s v="Construcción Mina simulada en Guacheta"/>
  </r>
  <r>
    <n v="2021"/>
    <n v="2021004250686"/>
    <s v="SECRETARIA DE MINAS Y ENERGIA"/>
    <s v="Construcción Del Centro De Formación E Innovación Minero Energético De Cundinamarca"/>
    <n v="13770893382"/>
    <n v="6928967103"/>
    <n v="3.7000000000000002E-3"/>
    <n v="3.5999999999999999E-3"/>
    <s v="UBATÉ"/>
    <x v="15"/>
    <s v="CONTRATADO EN EJECUCIÓN"/>
    <s v="ANUNCIO"/>
    <n v="1377089338.1999998"/>
    <n v="692896710.30000007"/>
    <n v="0"/>
    <n v="684192896710.30005"/>
    <n v="1281.3"/>
    <s v="Construcción Mina simulada en Guacheta"/>
  </r>
  <r>
    <n v="2021"/>
    <n v="2021004250686"/>
    <s v="SECRETARIA DE MINAS Y ENERGIA"/>
    <s v="Construcción Del Centro De Formación E Innovación Minero Energético De Cundinamarca"/>
    <n v="13770893382"/>
    <n v="6928967103"/>
    <n v="3.7000000000000002E-3"/>
    <n v="3.5999999999999999E-3"/>
    <s v="UBATÉ"/>
    <x v="12"/>
    <s v="CONTRATADO EN EJECUCIÓN"/>
    <s v="ANUNCIO"/>
    <n v="1377089338.1999998"/>
    <n v="692896710.30000007"/>
    <n v="0"/>
    <n v="684192896710.30005"/>
    <n v="1281.3"/>
    <s v="Construcción Mina simulada en Guacheta"/>
  </r>
  <r>
    <n v="2021"/>
    <n v="2021004250686"/>
    <s v="SECRETARIA DE MINAS Y ENERGIA"/>
    <s v="Construcción Del Centro De Formación E Innovación Minero Energético De Cundinamarca"/>
    <n v="13770893382"/>
    <n v="6928967103"/>
    <n v="3.7000000000000002E-3"/>
    <n v="3.5999999999999999E-3"/>
    <s v="UBATÉ"/>
    <x v="17"/>
    <s v="CONTRATADO EN EJECUCIÓN"/>
    <s v="ANUNCIO"/>
    <n v="1377089338.1999998"/>
    <n v="692896710.30000007"/>
    <n v="0"/>
    <n v="684192896710.30005"/>
    <n v="1281.3"/>
    <s v="Construcción Mina simulada en Guacheta"/>
  </r>
  <r>
    <n v="2021"/>
    <n v="2021004250686"/>
    <s v="SECRETARIA DE MINAS Y ENERGIA"/>
    <s v="Construcción Del Centro De Formación E Innovación Minero Energético De Cundinamarca"/>
    <n v="13770893382"/>
    <n v="6928967103"/>
    <n v="3.7000000000000002E-3"/>
    <n v="3.5999999999999999E-3"/>
    <s v="UBATÉ"/>
    <x v="62"/>
    <s v="CONTRATADO EN EJECUCIÓN"/>
    <s v="ANUNCIO"/>
    <n v="1377089338.1999998"/>
    <n v="692896710.30000007"/>
    <n v="0"/>
    <n v="684192896710.30005"/>
    <n v="1281.3"/>
    <s v="Construcción Mina simulada en Guacheta"/>
  </r>
  <r>
    <n v="2021"/>
    <n v="2021004250686"/>
    <s v="SECRETARIA DE MINAS Y ENERGIA"/>
    <s v="Construcción Del Centro De Formación E Innovación Minero Energético De Cundinamarca"/>
    <n v="13770893382"/>
    <n v="6928967103"/>
    <n v="3.7000000000000002E-3"/>
    <n v="3.5999999999999999E-3"/>
    <s v="UBATÉ"/>
    <x v="18"/>
    <s v="CONTRATADO EN EJECUCIÓN"/>
    <s v="ANUNCIO"/>
    <n v="1377089338.1999998"/>
    <n v="692896710.30000007"/>
    <n v="0"/>
    <n v="684192896710.30005"/>
    <n v="1281.3"/>
    <s v="Construcción Mina simulada en Guacheta"/>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6207567.636076547"/>
    <n v="16044384.241974775"/>
    <n v="0"/>
    <n v="0"/>
    <n v="1873"/>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6899828.93393353"/>
    <n v="16729675.613762273"/>
    <n v="0"/>
    <n v="0"/>
    <n v="1953"/>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4655457.2280881917"/>
    <n v="4608584.4752709176"/>
    <n v="0"/>
    <n v="0"/>
    <n v="538"/>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7150773.654406682"/>
    <n v="16978093.736035239"/>
    <n v="0"/>
    <n v="0"/>
    <n v="1982"/>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38870471.874669433"/>
    <n v="38479110.525867961"/>
    <n v="0"/>
    <n v="0"/>
    <n v="4492"/>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225781022.29605407"/>
    <n v="223507780.90849218"/>
    <n v="0"/>
    <n v="0"/>
    <n v="26092"/>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7263266.115308441"/>
    <n v="17089453.58395071"/>
    <n v="0"/>
    <n v="0"/>
    <n v="1995"/>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99258761.32190853"/>
    <n v="197252555.22688368"/>
    <n v="0"/>
    <n v="0"/>
    <n v="23027"/>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2114572.712497152"/>
    <n v="11992599.006281199"/>
    <n v="0"/>
    <n v="0"/>
    <n v="1400"/>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33156460.64279014"/>
    <n v="131815795.36332506"/>
    <n v="0"/>
    <n v="0"/>
    <n v="15388"/>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38688753.283981979"/>
    <n v="38299221.540773742"/>
    <n v="0"/>
    <n v="0"/>
    <n v="4471"/>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7978311.4578016959"/>
    <n v="7897983.0598509032"/>
    <n v="0"/>
    <n v="0"/>
    <n v="922"/>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43153838.655159503"/>
    <n v="42719350.888803095"/>
    <n v="0"/>
    <n v="0"/>
    <n v="4987"/>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8030231.0551409703"/>
    <n v="7949379.9127349658"/>
    <n v="0"/>
    <n v="0"/>
    <n v="928"/>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4589406.852335857"/>
    <n v="14442515.6604215"/>
    <n v="0"/>
    <n v="0"/>
    <n v="1686"/>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22152361.531423364"/>
    <n v="21929323.897199906"/>
    <n v="0"/>
    <n v="0"/>
    <n v="2560"/>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39441587.445401445"/>
    <n v="39044475.907592647"/>
    <n v="0"/>
    <n v="0"/>
    <n v="4558"/>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6761376.674362132"/>
    <n v="16592617.339404773"/>
    <n v="0"/>
    <n v="0"/>
    <n v="1937"/>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9362834.0535156559"/>
    <n v="9268565.8034258969"/>
    <n v="0"/>
    <n v="0"/>
    <n v="1082"/>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2287638.036961397"/>
    <n v="12163921.849228073"/>
    <n v="0"/>
    <n v="0"/>
    <n v="1420"/>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54688642.530701436"/>
    <n v="54138018.371212266"/>
    <n v="0"/>
    <n v="0"/>
    <n v="6320"/>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116349222.1903894"/>
    <n v="1105109432.2866652"/>
    <n v="0"/>
    <n v="0"/>
    <n v="129009"/>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1180019.960390229"/>
    <n v="11067455.654368078"/>
    <n v="0"/>
    <n v="0"/>
    <n v="1292"/>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32986250.842885103"/>
    <n v="32654133.865674235"/>
    <n v="0"/>
    <n v="0"/>
    <n v="3812"/>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3608412.015079509"/>
    <n v="3572081.2754423283"/>
    <n v="0"/>
    <n v="0"/>
    <n v="417"/>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20715919.338370129"/>
    <n v="20507344.300740849"/>
    <n v="0"/>
    <n v="0"/>
    <n v="2394"/>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73639295.559536263"/>
    <n v="72897869.673895001"/>
    <n v="0"/>
    <n v="0"/>
    <n v="8510"/>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9181115.4628281984"/>
    <n v="9088676.8183316793"/>
    <n v="0"/>
    <n v="0"/>
    <n v="1061"/>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18336271.126986761"/>
    <n v="18151655.210221328"/>
    <n v="0"/>
    <n v="0"/>
    <n v="2119"/>
    <s v="FORTALECIMIENTO DE LOS CONOCIMIENTOS DE LA POBLACIÓN EN CTeI."/>
  </r>
  <r>
    <n v="2020"/>
    <n v="2020000100266"/>
    <s v="SECRETARIA CIENCIA, TECNOLOGÍA E INNOVACIÓN "/>
    <s v="GENERACIÓN DE ESPACIOS DE ENCUENTRO DE LA SOCIEDAD CON LA CIENCIA Y LA TECNOLOGÍA"/>
    <n v="2241429590"/>
    <n v="2218862102"/>
    <n v="0.76980000000000004"/>
    <n v="0.68330000000000002"/>
    <s v="SUMAPAZ"/>
    <x v="23"/>
    <s v="CONTRATADO EN EJECUCIÓN"/>
    <s v="VISITA DE OBRA"/>
    <n v="6939919.5110162264"/>
    <n v="6870046.0021696584"/>
    <n v="0"/>
    <n v="0"/>
    <n v="802"/>
    <s v="FORTALECIMIENTO DE LOS CONOCIMIENTOS DE LA POBLACIÓN EN CTeI."/>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INSTITUCION EDUCATIVA DEPTAL MÉNDEZ ROZO; Dirección VEREDA EL HATO_x000a_2. ESCUELA RURAL SAN JOSÉ, Dirección VEREDA SAN JOSÉ_x000a_"/>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ÓN EDUCATIVA DEPARTAMENTAL SAN JUAN BOSCO, Dirección VEREDA HATO GRANDE."/>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ON EDUCATIVA DEPARTAMENTAL PUEBLO NUEVO, Dirección INSPECCION PUEBLO NUEVO"/>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ON EDUCATIVA DEPARTAMENTAL SAN PEDRO, Dirección VEREDA SAN PABLO"/>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ON EDUCATIVA DEPARTAMENTAL LA PAZ, Dirección VEREDA LA PAZ"/>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 INST EDUCATIVA RURAL DEPARTAMENTAL AGUA BLANCA, Dirección VEREDA AGUABLANCA_x000a_2.  ESCUELA RURAL MINIPÍ, Dirección VEREDA MINIPÍ"/>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 I.E.D. LUIS ALFONSO VALBUENA ULLOA - SEDE PRINCIPAL, Dirección VDA. NAGUY_x000a_2. I.E.D. RURAL EL VINO - SEDE PRINCIPAL, Dirección_x000a_INSPECCION EL VINO_x000a_"/>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ÓN EDUCATIVA DEPARTAMENTAL MISAEL PASTRANA BORRERO DE TOBIA, Dirección CENTRO POBLADO VEREDA CAÑADITAS"/>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 INSTITUCION EDUCATIVA DEPARTAMENTAL LA MAGDALENA, Dirección INSPECCION LA MAGDALENA_x000a_2. ESCUELA RURAL CAMILO TORRES, Dirección INSPECCION LA MAGDALEN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ÓN EDUCATIVA RURAL DEPARTAMENTAL EL IMPARAL, Dirección VEREDA EL IMPARAL_x000a_"/>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ED RURAL CUNE, Dirección VEREDA CUNE"/>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ÓN EDUCATIVA RURAL DEPARTAMENTAL_x000a_MURCA, Dirección VEREDA DE MURC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 INSTITUCION EDUCATIVA DEPARTAMENTAL INSTITUTO DE PROMOCION, Dirección UBALA VEREDA SANTA MARIA_x000a_2. INSTITUCIÓN EDUCATIVA RURAL DEPARTAMENTAL MAMBITA, Dirección INSPECCION DE MAMBIT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ON EDUCATIVA DEPARTAMENTAL EL TRIGO, Dirección VEREDA EL TRIGO"/>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750323827.91666663"/>
    <n v="694425603.88888884"/>
    <n v="0"/>
    <n v="55898224.027777776"/>
    <n v="166.66666666666666"/>
    <s v="1. INSTITUCION EDUCATIVA DEPTAL DIEGO URIBE VARGAS, Dirección CAMBAO CENTRO_x000a_2. ESCUELA RURAL SANTANDER CAMBAO, Dirección CARRERA 3 NO. 5-08_x000a_3. INSTITUCION EDUCATIVA DEPTAL SAN NICOLAS, Dirección INSPECCION SAN NICOLAS_x000a_4. ESCUELA RURAL LAGUNITAS BAJO, Dirección VEREDA LAGUNITAS BAJO_x000a_5. INSTITUCION EDUCATIVA DEPTAL SANTA TERESA, Dirección VEREDA SANTA TERES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ÓN EDUCATIVA DEPARTAMENTAL RURAL SANTA CECILIA, Dirección INSPECCIÓN SANTA CECILI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ON EDUCATIVA DEPARTAMENTAL RURAL RINCON GRANDE, Dirección VEREDA PALO GRANDE"/>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ÓN EDUCATIVA DEPARTAMENTAL RURAL CEREZOS GRANDES, Dirección VEREDA CEREZOS GRANDES"/>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277770241.55555558"/>
    <n v="0"/>
    <n v="22359289.611111112"/>
    <n v="33.333333333333336"/>
    <s v="I.E.D. ALFONSO PABÓN PABON - SEDE PRINCIPAL, Dirección VDA. SANAME."/>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138885120.77777779"/>
    <n v="0"/>
    <n v="11179644.805555556"/>
    <n v="66.666666666666671"/>
    <s v="1. NSTITUCION EDUCATIVA DEPARTAMENTAL MINIPI DE_x000a_QUIJANO, Dirección VEREDA MINIPI DE QUIJANO_x000a_2. INSTITUCIÓN EDUCATIVA DEPARTAMENTAL COLEGIO_x000a_BÁSICO POSTPRIMARIA RURAL EL HORTIGAL, Dirección_x000a_VEREDA HORTIGAL_x000a_"/>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 EDUCATIVA RURAL DEPTAL NACIONALIZADO DE TUDELA, Dirección VEREDA TUDEL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ÓN EDUCATIVA DE PAPATAS, Dirección VEREDA PAPATAS"/>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ON EDUCATIVA DEPTAL SAN RAFAEL, Dirección INSP. LLANO MATEO"/>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600259062.33333337"/>
    <n v="555540483.11111116"/>
    <n v="0"/>
    <n v="44718579.222222224"/>
    <n v="133.33333333333334"/>
    <s v="1. INSTITUCIÓN EDUCATIVA DEPARTAMENTAL RURAL EL ALTICO, Dirección VDA. EL ALTICO_x000a_2. ESCUELA RURAL RINCÓN SANTO, Dirección VEREEDA RINCON SANTO_x000a_3. ESCUELA RURAL BARRO BLANCO, Dirección VEREDA BARRO BLANCO_x000a_4. IED LA PLAZUELA, Dirección VEREDA LA PLAZUELA ESCUELA RURAL LA PLAZUELA, Dirección VEREDA LA PLAZUEL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600259062.33333337"/>
    <n v="555540483.11111116"/>
    <n v="0"/>
    <n v="44718579.222222224"/>
    <n v="133.33333333333334"/>
    <s v="1. ESCUELA RURAL SANTA BARBARA, Dirección VEREDA SANTA BÁRBARA_x000a_2. ESCUELA RURAL SAN MARTIN, Dirección VEREDA SAN MARTÍN_x000a_3. ESCUELA RURAL ROBLE CENTRO, Dirección VEREDA EL ROBLE_x000a_4. ESCUELA RURAL LA AURORA, Direccion VEREDA LA AUROR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 iNSTITUCIÓN EDUCATIVA DPTAL LA VIOLETA, Dirección VEREDA LA VIOLETA_x000a_2. ESCUELA RURAL MEUSA; Dirección VDA. MEUSA ESCUELA RURAL PIO X; Dirección VEREDA SAN GABRIEL"/>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450194296.75"/>
    <n v="416655362.33333331"/>
    <n v="0"/>
    <n v="33538934.416666668"/>
    <n v="100"/>
    <s v="1. ESCUELA RURAL LOS ARBOLES; Dirección VEREDA LOS ÁRBOLES_x000a_2. ESCUELA RURAL SANTA ROSITA, Dirección VEREDA CHAUTA_x000a_3. INSTITUCION EDUCATIVA DEPARTAMENTAL SAN PATRICIO PUENTE DE P, Dirección CARRERA 5 NO. 4-11"/>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 EDUCATIVA DEPARTAMENTAL LA PRADERA, Dirección INSPECCION LA PRADERA - CENTRO"/>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ÓN EDUCATIVA DEPARTAMENTAL KIRPALAMAR, Dirección K 2 VIA SAN BERNARDO"/>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 INSTITUCION EDUCATIVA DEPARTAMENTAL RURAL SANTA HELENA, Dirección VEREDA SANTA HELENA ALTA_x000a_2. ESCUELA RURAL BUENOS AIRES, Dirección VEREDA_x000a_BUENOS AIRES_x000a_"/>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450194296.75"/>
    <n v="416655362.33333331"/>
    <n v="0"/>
    <n v="33538934.416666668"/>
    <n v="100"/>
    <s v="1. INSTITUCION EDUCATIVA DEPARTAMENTAL ESCUELA NORMAL SUPERIOR, Dirección CARRETERA VIA LA UNCHIA _x000a_2. COLEGIO BÁSICO SANTA RITA, Dirección VEREDA SANTA RITA_x000a_3. INTITUCION EDUCATIVA RURAL DEPARTAMENTAL ANDES, Dirección VEREDA EL DIAMANTE"/>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ESCUELA RURAL LOS PUENTES, Dirección BARRIO LOS PUENTES"/>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 COLEGIO DEPARTAMENTAL LUIS CARLOS GALAN SARMIENTO, Dirección VEREDA PRADILLA_x000a_2. INSTITUCIÓN EDUCATIVA DEPARTAMENTAL NACIONALIZADO LA VICTORIA, Dirección INSPECCION LA VICTORI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 INSTITUCIÓN EDUCATIVA RURAL DEPARTAMENTAL ANATOLI; Dirección VEREDA ANATOLI_x000a_2. INSTITUCION EDUCATIVA RURAL DEPARTAMENTAL SAN JAVIER, Dirección INSPECCION SAN JAVIER"/>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ÓN EDUCATIVA DEPARTAMENTAL JOSE MANUEL DUARTE, Dirección INSPECCION LA BOTIC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TO DE PROMOCION SOCIAL DE LIBERIA, Dirección VEREDA LIBERIA - VIOT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INSTITUCIÓN EDUCATIVA RURAL DEPARTAMENTAL SAN JOSE, Dirección VEREDA SAN JOSE"/>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 INSTITUCIÓN EDUCATIVA RURAL DEPARTAMENTAL LAGUNA, Dirección VDA. LA LAGUNA_x000a_2. INSTITUCION EDUCATIVA RURAL DEPARTAMENTAL PEÑAS, Dirección VDA. LA LAGUNA"/>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600259062.33333337"/>
    <n v="555540483.11111116"/>
    <n v="0"/>
    <n v="44718579.222222224"/>
    <n v="133.33333333333334"/>
    <s v="1. INSTITUCIÓN EDUCATIVA DEPARTAMENTAL NUESTRA SEÑORA DEL CARMEN, Dirección VEREDA RESGUARDO _x000a_2. ESCUELA RURAL TIBITA CENTRO, Dirección VEREDA TIBITA CENTRO_x000a_3. I.E.R.D. SIMON BOLIVAR - SEDE PRINCIPAL, Dirección VEREDA FARACIA RETAMO_x000a_4. ESCUELA RURAL EL ESPINAL, Dirección VEREDA EL ESPINAL_x000a_"/>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150064765.58333334"/>
    <n v="138885120.77777779"/>
    <n v="0"/>
    <n v="11179644.805555556"/>
    <n v="33.333333333333336"/>
    <s v="ESCUELA RURAL PEÑAS DE BOQUERON, Dirección VEREDA PEÑAS DE BOQUERON"/>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 ESCUELA RURAL VIENTO LIBRE, Dirección VEREDA APARTADERO_x000a_2. ESCUELA RURAL VOLCAN 2, Dirección VEREDA VOLCAN 2 KM 9_x000a_"/>
  </r>
  <r>
    <n v="2020"/>
    <n v="2020000100650"/>
    <s v="SECRETARIA CIENCIA, TECNOLOGÍA E INNOVACIÓN "/>
    <s v="Fortalecimiento DE CAPACIDADES DE CTEI PARA LA INNOVACIÓN EDUCATIVA EN LOS NIVELES DE BÁSICA Y MEDIA MEDIANTE USO DE LAS TICS EN INSTITUCIONES EDUCATIVAS OFICIALES DE LOS MUNICIPIOS NO CERTIFICADOS DEL DEPARTAMENTO DE Cundinamarca"/>
    <n v="10804663122"/>
    <n v="9999728696"/>
    <n v="0.22939999999999999"/>
    <n v="0.123"/>
    <s v="ALMEIDAS"/>
    <x v="45"/>
    <s v="CONTRATADO EN EJECUCIÓN"/>
    <s v="VISITA DE OBRA"/>
    <n v="300129531.16666669"/>
    <n v="277770241.55555558"/>
    <n v="0"/>
    <n v="22359289.611111112"/>
    <n v="66.666666666666671"/>
    <s v="1. ESCUELA RURAL CHACUA, Dirección VEREDA CHACUA_x000a_2. INSTITUCION EDUCATIVA DEPARTAMENTAL SAN BENITO, Dirección VEREDA SAN BENITO_x000a_"/>
  </r>
  <r>
    <n v="2020"/>
    <n v="2020000100246"/>
    <s v="SECRETARIA CIENCIA, TECNOLOGÍA E INNOVACIÓN "/>
    <s v="Fortalecimiento de la competitividad de la cadena productiva de la Guadua por medio del desarrollo e implementación de dos (2) paquetes tecnológicos para la generación de productos con valor agregado en el Departamento de Cundinamarca"/>
    <n v="3144525520"/>
    <n v="2294345776"/>
    <n v="0.88529999999999998"/>
    <n v="0.61950000000000005"/>
    <s v="GUALIVÁ"/>
    <x v="64"/>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246"/>
    <s v="SECRETARIA CIENCIA, TECNOLOGÍA E INNOVACIÓN "/>
    <s v="Fortalecimiento de la competitividad de la cadena productiva de la Guadua por medio del desarrollo e implementación de dos (2) paquetes tecnológicos para la generación de productos con valor agregado en el Departamento de Cundinamarca"/>
    <n v="3144525520"/>
    <n v="2294345776"/>
    <n v="0.88529999999999998"/>
    <n v="0.61950000000000005"/>
    <s v="RIONEGRO"/>
    <x v="6"/>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246"/>
    <s v="SECRETARIA CIENCIA, TECNOLOGÍA E INNOVACIÓN "/>
    <s v="Fortalecimiento de la competitividad de la cadena productiva de la Guadua por medio del desarrollo e implementación de dos (2) paquetes tecnológicos para la generación de productos con valor agregado en el Departamento de Cundinamarca"/>
    <n v="3144525520"/>
    <n v="2294345776"/>
    <n v="0.88529999999999998"/>
    <n v="0.61950000000000005"/>
    <s v="TEQUENDAMA"/>
    <x v="63"/>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246"/>
    <s v="SECRETARIA CIENCIA, TECNOLOGÍA E INNOVACIÓN "/>
    <s v="Fortalecimiento de la competitividad de la cadena productiva de la Guadua por medio del desarrollo e implementación de dos (2) paquetes tecnológicos para la generación de productos con valor agregado en el Departamento de Cundinamarca"/>
    <n v="3144525520"/>
    <n v="2294345776"/>
    <n v="0.88529999999999998"/>
    <n v="0.61950000000000005"/>
    <s v="RIONEGRO"/>
    <x v="3"/>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246"/>
    <s v="SECRETARIA CIENCIA, TECNOLOGÍA E INNOVACIÓN "/>
    <s v="Fortalecimiento de la competitividad de la cadena productiva de la Guadua por medio del desarrollo e implementación de dos (2) paquetes tecnológicos para la generación de productos con valor agregado en el Departamento de Cundinamarca"/>
    <n v="3144525520"/>
    <n v="2294345776"/>
    <n v="0.88529999999999998"/>
    <n v="0.61950000000000005"/>
    <s v="RIONEGRO"/>
    <x v="2"/>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246"/>
    <s v="SECRETARIA CIENCIA, TECNOLOGÍA E INNOVACIÓN "/>
    <s v="Fortalecimiento de la competitividad de la cadena productiva de la Guadua por medio del desarrollo e implementación de dos (2) paquetes tecnológicos para la generación de productos con valor agregado en el Departamento de Cundinamarca"/>
    <n v="3144525520"/>
    <n v="2294345776"/>
    <n v="0.88529999999999998"/>
    <n v="0.61950000000000005"/>
    <s v="GUALIVÁ"/>
    <x v="36"/>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246"/>
    <s v="SECRETARIA CIENCIA, TECNOLOGÍA E INNOVACIÓN "/>
    <s v="Fortalecimiento de la competitividad de la cadena productiva de la Guadua por medio del desarrollo e implementación de dos (2) paquetes tecnológicos para la generación de productos con valor agregado en el Departamento de Cundinamarca"/>
    <n v="3144525520"/>
    <n v="2294345776"/>
    <n v="0.88529999999999998"/>
    <n v="0.61950000000000005"/>
    <s v="TEQUENDAMA"/>
    <x v="35"/>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246"/>
    <s v="SECRETARIA CIENCIA, TECNOLOGÍA E INNOVACIÓN "/>
    <s v="Fortalecimiento de la competitividad de la cadena productiva de la Guadua por medio del desarrollo e implementación de dos (2) paquetes tecnológicos para la generación de productos con valor agregado en el Departamento de Cundinamarca"/>
    <n v="3144525520"/>
    <n v="2294345776"/>
    <n v="0.88529999999999998"/>
    <n v="0.61950000000000005"/>
    <s v="BAJO MAGDALENA"/>
    <x v="93"/>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246"/>
    <s v="SECRETARIA CIENCIA, TECNOLOGÍA E INNOVACIÓN "/>
    <s v="Fortalecimiento de la competitividad de la cadena productiva de la Guadua por medio del desarrollo e implementación de dos (2) paquetes tecnológicos para la generación de productos con valor agregado en el Departamento de Cundinamarca"/>
    <n v="3144525520"/>
    <n v="2294345776"/>
    <n v="0.88529999999999998"/>
    <n v="0.61950000000000005"/>
    <s v="RIONEGRO"/>
    <x v="1"/>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246"/>
    <s v="SECRETARIA CIENCIA, TECNOLOGÍA E INNOVACIÓN "/>
    <s v="Fortalecimiento de la competitividad de la cadena productiva de la Guadua por medio del desarrollo e implementación de dos (2) paquetes tecnológicos para la generación de D1024productos con valor agregado en el Departamento de Cundinamarca"/>
    <n v="3144525520"/>
    <n v="2294345776"/>
    <n v="0.88529999999999998"/>
    <n v="0.61950000000000005"/>
    <s v="TEQUENDAMA"/>
    <x v="80"/>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246"/>
    <s v="SECRETARIA CIENCIA, TECNOLOGÍA E INNOVACIÓN "/>
    <s v="Fortalecimiento de la competitividad de la cadena productiva de la Guadua por medio del desarrollo e implementación de dos (2) paquetes tecnológicos para la generación de productos con valor agregado en el Departamento de Cundinamarca"/>
    <n v="3144525520"/>
    <n v="2294345776"/>
    <n v="0.88529999999999998"/>
    <n v="0.61950000000000005"/>
    <s v="BAJO MAGDALENA"/>
    <x v="76"/>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246"/>
    <s v="SECRETARIA CIENCIA, TECNOLOGÍA E INNOVACIÓN "/>
    <s v="Fortalecimiento de la competitividad de la cadena productiva de la Guadua por medio del desarrollo e implementación de dos (2) paquetes tecnológicos para la generación de productos con valor agregado en el Departamento de Cundinamarca"/>
    <n v="3144525520"/>
    <n v="2294345776"/>
    <n v="0.88529999999999998"/>
    <n v="0.61950000000000005"/>
    <s v="TEQUENDAMA"/>
    <x v="75"/>
    <s v="CONTRATADO EN EJECUCIÓN"/>
    <s v="VISITA DE OBRA"/>
    <n v="262043793.33333334"/>
    <n v="191195481.33333334"/>
    <n v="0"/>
    <n v="70848312"/>
    <n v="45"/>
    <s v="APOYAR LA EXPLOTACIÓN DE GADUA PARA SU USO Y MANEJO, CAPACITANDO A ACTORES DE LA CADENA DE PRODCUCCIÓN SOBRE SU APROVECHAMIENTO PARA DESARROLLAR PRODUCTOS A BASE DE ESTA."/>
  </r>
  <r>
    <n v="2020"/>
    <n v="2020000100649"/>
    <s v="SECRETARIA CIENCIA, TECNOLOGÍA E INNOVACIÓN "/>
    <s v="Fortalecimiento de capacidades de CTeI para el relacionamiento escuela - contexto rural mediante la apropiación y uso de las TICs en el municipio de Sibaté departamento de Cundinamarca"/>
    <n v="4292464018"/>
    <n v="2645464018"/>
    <n v="0.81559999999999999"/>
    <n v="0.77559999999999996"/>
    <s v="SOACHA"/>
    <x v="46"/>
    <s v="CONTRATADO EN EJECUCIÓN"/>
    <s v="VISITA DE OBRA"/>
    <n v="4292464018"/>
    <n v="2645464018"/>
    <n v="1487000000"/>
    <n v="160000000"/>
    <n v="10334"/>
    <s v="AYUDAR A LA ESCUELA RURAL DE SIBATÉ, APUNTANDO HACIA LA INNOVACIÓN TECNOLÓGICA, PUES CON LA PANDEMIA DE COVID-19, QUEDÓ EN EVIDENCIA LA INCAPACIDAD DE LA INSTITUCIÓN DE ADAPTARSE."/>
  </r>
  <r>
    <n v="2022"/>
    <n v="2021000100327"/>
    <s v="SECRETARIA CIENCIA, TECNOLOGÍA E INNOVACIÓN "/>
    <s v="Desarrollo de un sistema de producción lechero para la obtención de leches inocuas de alta calidad y con un perfil lipídico saludable en el Departamento de Cundinamarca"/>
    <n v="3833042862"/>
    <n v="3044082702"/>
    <n v="0"/>
    <s v="0,00%"/>
    <s v="UBATÉ"/>
    <x v="62"/>
    <s v="CONTRATADO SIN ACTA DE INICIO"/>
    <s v="FIRMA DE CONVENIO"/>
    <n v="3833042862"/>
    <n v="3044082702"/>
    <n v="0"/>
    <n v="788960160"/>
    <n v="160"/>
    <s v="APOYAR A PRODUCTORES DE LECHE, CON EL OBJETIVO DE MEJORAR LA PRODUCTIVIDAD Y LA COMPETETIVIDAD, A TRAVÉS DE LA PROVEEDURÍA DE LECHES ESPECIALES."/>
  </r>
  <r>
    <n v="2022"/>
    <n v="2021000100208"/>
    <s v="SECRETARIA CIENCIA, TECNOLOGÍA E INNOVACIÓN "/>
    <s v="Fortalecimiento de los niveles de Apropiación social del Conocimiento de la CTeI en comunidades de las provincias de Almeidas y Ubaté del Departamento de Cundinamarca"/>
    <n v="2191964751"/>
    <n v="1839764876"/>
    <n v="0.1928"/>
    <n v="0.24129999999999999"/>
    <s v="UBATÉ"/>
    <x v="62"/>
    <s v="CONTRATADO EN EJECUCIÓN"/>
    <s v="ANUNCIO"/>
    <n v="243698800.11117825"/>
    <n v="204541835.15649548"/>
    <n v="0"/>
    <n v="39156964.954682782"/>
    <n v="367.77777777777777"/>
    <s v="FORTALECER LAS CAPACIDADES DE LA POBLACIÓN EN TERMINOS DE CIENCIA, TECNOLOGÍA E INNOVACIÓN."/>
  </r>
  <r>
    <n v="2022"/>
    <n v="2021000100208"/>
    <s v="SECRETARIA CIENCIA, TECNOLOGÍA E INNOVACIÓN "/>
    <s v="Fortalecimiento de los niveles de Apropiación social del Conocimiento de la CTeI en comunidades de las provincias de Almeidas y Ubaté del Departamento de Cundinamarca"/>
    <n v="2191964751"/>
    <n v="1839764876"/>
    <n v="0.1928"/>
    <n v="0.24129999999999999"/>
    <s v="UBATÉ"/>
    <x v="62"/>
    <s v="CONTRATADO EN EJECUCIÓN"/>
    <s v="ANUNCIO"/>
    <n v="243698800.11117825"/>
    <n v="204541835.15649548"/>
    <n v="0"/>
    <n v="39156964.954682782"/>
    <n v="367.77777777777777"/>
    <s v="FORTALECER LAS CAPACIDADES DE LA POBLACIÓN EN TERMINOS DE CIENCIA, TECNOLOGÍA E INNOVACIÓN."/>
  </r>
  <r>
    <n v="2022"/>
    <n v="2021000100208"/>
    <s v="SECRETARIA CIENCIA, TECNOLOGÍA E INNOVACIÓN "/>
    <s v="Fortalecimiento de los niveles de Apropiación social del Conocimiento de la CTeI en comunidades de las provincias de Almeidas y Ubaté del Departamento de Cundinamarca"/>
    <n v="2191964751"/>
    <n v="1839764876"/>
    <n v="0.1928"/>
    <n v="0.24129999999999999"/>
    <s v="UBATÉ"/>
    <x v="62"/>
    <s v="CONTRATADO EN EJECUCIÓN"/>
    <s v="ANUNCIO"/>
    <n v="243698800.11117825"/>
    <n v="204541835.15649548"/>
    <n v="0"/>
    <n v="39156964.954682782"/>
    <n v="367.77777777777777"/>
    <s v="FORTALECER LAS CAPACIDADES DE LA POBLACIÓN EN TERMINOS DE CIENCIA, TECNOLOGÍA E INNOVACIÓN."/>
  </r>
  <r>
    <n v="2022"/>
    <n v="2021000100208"/>
    <s v="SECRETARIA CIENCIA, TECNOLOGÍA E INNOVACIÓN "/>
    <s v="Fortalecimiento de los niveles de Apropiación social del Conocimiento de la CTeI en comunidades de las provincias de Almeidas y Ubaté del Departamento de Cundinamarca"/>
    <n v="2191964751"/>
    <n v="1839764876"/>
    <n v="0.1928"/>
    <n v="0.24129999999999999"/>
    <s v="UBATÉ"/>
    <x v="62"/>
    <s v="CONTRATADO EN EJECUCIÓN"/>
    <s v="ANUNCIO"/>
    <n v="243698800.11117825"/>
    <n v="204541835.15649548"/>
    <n v="0"/>
    <n v="39156964.954682782"/>
    <n v="367.77777777777777"/>
    <s v="FORTALECER LAS CAPACIDADES DE LA POBLACIÓN EN TERMINOS DE CIENCIA, TECNOLOGÍA E INNOVACIÓN."/>
  </r>
  <r>
    <n v="2022"/>
    <n v="2021000100208"/>
    <s v="SECRETARIA CIENCIA, TECNOLOGÍA E INNOVACIÓN "/>
    <s v="Fortalecimiento de los niveles de Apropiación social del Conocimiento de la CTeI en comunidades de las provincias de Almeidas y Ubaté del Departamento de Cundinamarca"/>
    <n v="2191964751"/>
    <n v="1839764876"/>
    <n v="0.1928"/>
    <n v="0.24129999999999999"/>
    <s v="UBATÉ"/>
    <x v="62"/>
    <s v="CONTRATADO EN EJECUCIÓN"/>
    <s v="ANUNCIO"/>
    <n v="243698800.11117825"/>
    <n v="204541835.15649548"/>
    <n v="0"/>
    <n v="39156964.954682782"/>
    <n v="367.77777777777777"/>
    <s v="FORTALECER LAS CAPACIDADES DE LA POBLACIÓN EN TERMINOS DE CIENCIA, TECNOLOGÍA E INNOVACIÓN."/>
  </r>
  <r>
    <n v="2022"/>
    <n v="2021000100208"/>
    <s v="SECRETARIA CIENCIA, TECNOLOGÍA E INNOVACIÓN "/>
    <s v="Fortalecimiento de los niveles de Apropiación social del Conocimiento de la CTeI en comunidades de las provincias de Almeidas y Ubaté del Departamento de Cundinamarca"/>
    <n v="2191964751"/>
    <n v="1839764876"/>
    <n v="0.1928"/>
    <n v="0.24129999999999999"/>
    <s v="UBATÉ"/>
    <x v="62"/>
    <s v="CONTRATADO EN EJECUCIÓN"/>
    <s v="ANUNCIO"/>
    <n v="243698800.11117825"/>
    <n v="204541835.15649548"/>
    <n v="0"/>
    <n v="39156964.954682782"/>
    <n v="367.77777777777777"/>
    <s v="FORTALECER LAS CAPACIDADES DE LA POBLACIÓN EN TERMINOS DE CIENCIA, TECNOLOGÍA E INNOVACIÓN."/>
  </r>
  <r>
    <n v="2022"/>
    <n v="2021000100208"/>
    <s v="SECRETARIA CIENCIA, TECNOLOGÍA E INNOVACIÓN "/>
    <s v="Fortalecimiento de los niveles de Apropiación social del Conocimiento de la CTeI en comunidades de las provincias de Almeidas y Ubaté del Departamento de Cundinamarca"/>
    <n v="2191964751"/>
    <n v="1839764876"/>
    <n v="0.1928"/>
    <n v="0.24129999999999999"/>
    <s v="UBATÉ"/>
    <x v="62"/>
    <s v="CONTRATADO EN EJECUCIÓN"/>
    <s v="ANUNCIO"/>
    <n v="243698800.11117825"/>
    <n v="204541835.15649548"/>
    <n v="0"/>
    <n v="39156964.954682782"/>
    <n v="367.77777777777777"/>
    <s v="FORTALECER LAS CAPACIDADES DE LA POBLACIÓN EN TERMINOS DE CIENCIA, TECNOLOGÍA E INNOVACIÓN."/>
  </r>
  <r>
    <n v="2022"/>
    <n v="2021000100208"/>
    <s v="SECRETARIA CIENCIA, TECNOLOGÍA E INNOVACIÓN "/>
    <s v="Fortalecimiento de los niveles de Apropiación social del Conocimiento de la CTeI en comunidades de las provincias de Almeidas y Ubaté del Departamento de Cundinamarca"/>
    <n v="2191964751"/>
    <n v="1839764876"/>
    <n v="0.1928"/>
    <n v="0.24129999999999999"/>
    <s v="UBATÉ"/>
    <x v="62"/>
    <s v="CONTRATADO EN EJECUCIÓN"/>
    <s v="ANUNCIO"/>
    <n v="243698800.11117825"/>
    <n v="204541835.15649548"/>
    <n v="0"/>
    <n v="39156964.954682782"/>
    <n v="367.77777777777777"/>
    <s v="FORTALECER LAS CAPACIDADES DE LA POBLACIÓN EN TERMINOS DE CIENCIA, TECNOLOGÍA E INNOVACIÓN."/>
  </r>
  <r>
    <n v="2022"/>
    <n v="2021000100208"/>
    <s v="SECRETARIA CIENCIA, TECNOLOGÍA E INNOVACIÓN "/>
    <s v="Fortalecimiento de los niveles de Apropiación social del Conocimiento de la CTeI en comunidades de las provincias de Almeidas y Ubaté del Departamento de Cundinamarca"/>
    <n v="2191964751"/>
    <n v="1839764876"/>
    <n v="0.1928"/>
    <n v="0.24129999999999999"/>
    <s v="UBATÉ"/>
    <x v="62"/>
    <s v="CONTRATADO EN EJECUCIÓN"/>
    <s v="ANUNCIO"/>
    <n v="243698800.11117825"/>
    <n v="204541835.15649548"/>
    <n v="0"/>
    <n v="39156964.954682782"/>
    <n v="367.77777777777777"/>
    <s v="FORTALECER LAS CAPACIDADES DE LA POBLACIÓN EN TERMINOS DE CIENCIA, TECNOLOGÍA E INNOVACIÓN."/>
  </r>
  <r>
    <n v="2022"/>
    <n v="2021000100243"/>
    <s v="SECRETARIA CIENCIA, TECNOLOGÍA E INNOVACIÓN "/>
    <s v="Desarrollo participativo de una plataforma tecnológica de teledetección para la gestión sostenible de suelos en agroecosistemas del Departamento de Cundinamarca"/>
    <n v="3042693625"/>
    <n v="2332094728"/>
    <n v="0.13320000000000001"/>
    <n v="0.19189999999999999"/>
    <s v="UBATÉ"/>
    <x v="62"/>
    <s v="CONTRATADO EN EJECUCIÓN"/>
    <s v="VISITA DE OBRA"/>
    <n v="1014231208.3333334"/>
    <n v="777364909.33333337"/>
    <n v="0"/>
    <n v="710598897"/>
    <n v="34"/>
    <s v="FORTALECER EL ACCESO A TECONOLOGÍAS DE AGRICULTORES Y TRABAJADORES DE LA TIERRA, CON EL FIN DE LOGRAR UNA GESTIÓN SOSTENIBLE DEL SUELO EN MIRAS HACIA EL FUTURO."/>
  </r>
  <r>
    <n v="2022"/>
    <n v="2021000100243"/>
    <s v="SECRETARIA CIENCIA, TECNOLOGÍA E INNOVACIÓN "/>
    <s v="Desarrollo participativo de una plataforma tecnológica de teledetección para la gestión sostenible de suelos en agroecosistemas del Departamento de Cundinamarca"/>
    <n v="3042693625"/>
    <n v="2332094728"/>
    <n v="0.13320000000000001"/>
    <n v="0.19189999999999999"/>
    <s v="UBATÉ"/>
    <x v="62"/>
    <s v="CONTRATADO EN EJECUCIÓN"/>
    <s v="VISITA DE OBRA"/>
    <n v="1014231208.3333334"/>
    <n v="777364909.33333337"/>
    <n v="0"/>
    <n v="710598897"/>
    <n v="34"/>
    <s v="FORTALECER EL ACCESO A TECONOLOGÍAS DE AGRICULTORES Y TRABAJADORES DE LA TIERRA, CON EL FIN DE LOGRAR UNA GESTIÓN SOSTENIBLE DEL SUELO EN MIRAS HACIA EL FUTURO."/>
  </r>
  <r>
    <n v="2022"/>
    <n v="2021000100243"/>
    <s v="SECRETARIA CIENCIA, TECNOLOGÍA E INNOVACIÓN "/>
    <s v="Desarrollo participativo de una plataforma tecnológica de teledetección para la gestión sostenible de suelos en agroecosistemas del Departamento de Cundinamarca"/>
    <n v="3042693625"/>
    <n v="2332094728"/>
    <n v="0.13320000000000001"/>
    <n v="0.19189999999999999"/>
    <s v="UBATÉ"/>
    <x v="62"/>
    <s v="CONTRATADO EN EJECUCIÓN"/>
    <s v="VISITA DE OBRA"/>
    <n v="1014231208.3333334"/>
    <n v="777364909.33333337"/>
    <n v="0"/>
    <n v="710598897"/>
    <n v="34"/>
    <s v="FORTALECER EL ACCESO A TECONOLOGÍAS DE AGRICULTORES Y TRABAJADORES DE LA TIERRA, CON EL FIN DE LOGRAR UNA GESTIÓN SOSTENIBLE DEL SUELO EN MIRAS HACIA EL FUTURO."/>
  </r>
  <r>
    <n v="2022"/>
    <n v="2021000100276"/>
    <s v="SECRETARIA CIENCIA, TECNOLOGÍA E INNOVACIÓN "/>
    <s v="DESARROLLO DE UN MODELO DE PROMOCIÓN TURÍSTICA SOSTENIBLE"/>
    <n v="2608055295"/>
    <n v="2401327735"/>
    <n v="0.11020000000000001"/>
    <n v="0.24229999999999999"/>
    <s v="RIONEGRO"/>
    <x v="9"/>
    <s v="CONTRATADO EN EJECUCIÓN"/>
    <s v="FIRMA DE CONVENIO"/>
    <n v="1304027647.5"/>
    <n v="1200663867.5"/>
    <n v="0"/>
    <n v="0"/>
    <n v="50"/>
    <s v="DESARROLLO DE TECNOLOGÍAS E INNOVACIÓN PARA MEJORAR EL TURISMO."/>
  </r>
  <r>
    <n v="2022"/>
    <n v="2021000100276"/>
    <s v="SECRETARIA CIENCIA, TECNOLOGÍA E INNOVACIÓN "/>
    <s v="DESARROLLO DE UN MODELO DE PROMOCIÓN TURÍSTICA SOSTENIBLE"/>
    <n v="2608055295"/>
    <n v="2401327735"/>
    <n v="0.11020000000000001"/>
    <n v="0.24229999999999999"/>
    <s v="RIONEGRO"/>
    <x v="2"/>
    <s v="CONTRATADO EN EJECUCIÓN"/>
    <s v="FIRMA DE CONVENIO"/>
    <n v="1304027647.5"/>
    <n v="1200663867.5"/>
    <n v="0"/>
    <n v="0"/>
    <n v="50"/>
    <s v="DESARROLLO DE TECNOLOGÍAS E INNOVACIÓN PARA MEJORAR EL TURISMO."/>
  </r>
  <r>
    <n v="2022"/>
    <n v="2021000100523"/>
    <s v="SECRETARIA CIENCIA, TECNOLOGÍA E INNOVACIÓN "/>
    <s v="DESARROLLO DE MICROREDES Y ALMACENAMIENTO (ESS) PRESTADORES DE SERVICIOS COMPLEMENTARIOS PARA INCREMENTAR LA COBERTURA, EFICIENCIA Y CONFIABILIDAD DEL SERVICIO EN EL DEPARTAMENTO DE CUNDINAMARCA"/>
    <n v="3942973233"/>
    <n v="3296088001"/>
    <n v="3.61E-2"/>
    <s v="0,00%"/>
    <s v="UBATÉ"/>
    <x v="16"/>
    <s v="CONTRATADO EN EJECUCIÓN"/>
    <s v="FIRMA DE CONVENIO"/>
    <n v="456191399.69043154"/>
    <n v="381348517.93933707"/>
    <n v="0"/>
    <n v="646885232"/>
    <n v="185"/>
    <s v="FORTALECER LA PRODUCCIÓN CIENTÍFICA, LA INVESTIGACIÓN Y EL DESARROLLO TECNOLÓGICO DE ACUERDO CON LAS NECESIDADES DE FOMENTO A LA INNOVACIÓN, MEDIANTE LOS SISTEMAS DE CIENCIA Y TECNOLOGÍA PARA LA COMPETITIVIDAD"/>
  </r>
  <r>
    <n v="2022"/>
    <n v="2021000100523"/>
    <s v="SECRETARIA CIENCIA, TECNOLOGÍA E INNOVACIÓN "/>
    <s v="DESARROLLO DE MICROREDES Y ALMACENAMIENTO (ESS) PRESTADORES DE SERVICIOS COMPLEMENTARIOS PARA INCREMENTAR LA COBERTURA, EFICIENCIA Y CONFIABILIDAD DEL SERVICIO EN EL DEPARTAMENTO DE CUNDINAMARCA"/>
    <n v="3942973233"/>
    <n v="3296088001"/>
    <n v="3.61E-2"/>
    <s v="0,00%"/>
    <s v="SABANA CENTRO"/>
    <x v="115"/>
    <s v="CONTRATADO EN EJECUCIÓN"/>
    <s v="FIRMA DE CONVENIO"/>
    <n v="2747011995.9737334"/>
    <n v="2296336480.9968729"/>
    <n v="0"/>
    <n v="646885232"/>
    <n v="1114"/>
    <s v="FORTALECER LA PRODUCCIÓN CIENTÍFICA, LA INVESTIGACIÓN Y EL DESARROLLO TECNOLÓGICO DE ACUERDO CON LAS NECESIDADES DE FOMENTO A LA INNOVACIÓN, MEDIANTE LOS SISTEMAS DE CIENCIA Y TECNOLOGÍA PARA LA COMPETITIVIDAD"/>
  </r>
  <r>
    <n v="2022"/>
    <n v="2021000100523"/>
    <s v="SECRETARIA CIENCIA, TECNOLOGÍA E INNOVACIÓN "/>
    <s v="DESARROLLO DE MICROREDES Y ALMACENAMIENTO (ESS) PRESTADORES DE SERVICIOS COMPLEMENTARIOS PARA INCREMENTAR LA COBERTURA, EFICIENCIA Y CONFIABILIDAD DEL SERVICIO EN EL DEPARTAMENTO DE CUNDINAMARCA"/>
    <n v="3942973233"/>
    <n v="3296088001"/>
    <n v="3.61E-2"/>
    <s v="0,00%"/>
    <s v="SABANA CENTRO"/>
    <x v="67"/>
    <s v="CONTRATADO EN EJECUCIÓN"/>
    <s v="FIRMA DE CONVENIO"/>
    <n v="739769837.33583486"/>
    <n v="618403002.06378984"/>
    <n v="0"/>
    <n v="646885232"/>
    <n v="300"/>
    <s v="FORTALECER LA PRODUCCIÓN CIENTÍFICA, LA INVESTIGACIÓN Y EL DESARROLLO TECNOLÓGICO DE ACUERDO CON LAS NECESIDADES DE FOMENTO A LA INNOVACIÓN, MEDIANTE LOS SISTEMAS DE CIENCIA Y TECNOLOGÍA PARA LA COMPETITIVIDAD"/>
  </r>
  <r>
    <n v="2022"/>
    <n v="2022004250025"/>
    <s v="SECRETARIA DE AMBIENTE - AGROSAVIA"/>
    <s v="FORTALECIMIENTO DE LA PRODUCCIÓN DE MATERIAL VEGETAL ARBUSTIVO Y ARBÓREO PARA LA RECUPERACIÓN DE LA COBERTURA ARBÓREA EN EL DEPARTAMENTO DE CUNDINAMARCA"/>
    <n v="3387966925"/>
    <n v="2857824455"/>
    <n v="0"/>
    <n v="0"/>
    <s v="SUMAPAZ"/>
    <x v="82"/>
    <s v="SIN CONTRATAR"/>
    <s v="ANUNCIO"/>
    <n v="564661154.16666663"/>
    <n v="476304075.83333331"/>
    <n v="0"/>
    <n v="88357078.333333328"/>
    <n v="41937.166666666664"/>
    <s v="Actividades de educación, información y sensibilización de actividades relacionadas con los procesos de manejo en vivero (preparación de sustratos,embolsado, trasplante, mantenimiento, crecimiento, adaptación y rustificación)"/>
  </r>
  <r>
    <n v="2022"/>
    <n v="2022004250025"/>
    <s v="SECRETARIA DE AMBIENTE - AGROSAVIA"/>
    <s v="FORTALECIMIENTO DE LA PRODUCCIÓN DE MATERIAL VEGETAL ARBUSTIVO Y ARBÓREO PARA LA RECUPERACIÓN DE LA COBERTURA ARBÓREA EN EL DEPARTAMENTO DE CUNDINAMARCA"/>
    <n v="3387966925"/>
    <n v="2857824455"/>
    <n v="0"/>
    <n v="0"/>
    <m/>
    <x v="105"/>
    <s v="SIN CONTRATAR"/>
    <s v="ANUNCIO"/>
    <n v="564661154.16666663"/>
    <n v="476304075.83333331"/>
    <n v="0"/>
    <n v="88357078.333333328"/>
    <n v="41937.166666666664"/>
    <s v="Actividades de educación, información y sensibilización de actividades relacionadas con los procesos de manejo en vivero (preparación de sustratos,embolsado, trasplante, mantenimiento, crecimiento, adaptación y rustificación)"/>
  </r>
  <r>
    <n v="2022"/>
    <n v="2022004250025"/>
    <s v="SECRETARIA DE AMBIENTE - AGROSAVIA"/>
    <s v="FORTALECIMIENTO DE LA PRODUCCIÓN DE MATERIAL VEGETAL ARBUSTIVO Y ARBÓREO PARA LA RECUPERACIÓN DE LA COBERTURA ARBÓREA EN EL DEPARTAMENTO DE CUNDINAMARCA"/>
    <n v="3387966925"/>
    <n v="2857824455"/>
    <n v="0"/>
    <n v="0"/>
    <s v="TEQUENDAMA"/>
    <x v="43"/>
    <s v="SIN CONTRATAR"/>
    <s v="ANUNCIO"/>
    <n v="564661154.16666663"/>
    <n v="476304075.83333331"/>
    <n v="0"/>
    <n v="88357078.333333328"/>
    <n v="41937.166666666664"/>
    <s v="Actividades de educación, información y sensibilización de actividades relacionadas con los procesos de manejo en vivero (preparación de sustratos,embolsado, trasplante, mantenimiento, crecimiento, adaptación y rustificación)"/>
  </r>
  <r>
    <n v="2022"/>
    <n v="2022004250025"/>
    <s v="SECRETARIA DE AMBIENTE - AGROSAVIA"/>
    <s v="FORTALECIMIENTO DE LA PRODUCCIÓN DE MATERIAL VEGETAL ARBUSTIVO Y ARBÓREO PARA LA RECUPERACIÓN DE LA COBERTURA ARBÓREA EN EL DEPARTAMENTO DE CUNDINAMARCA"/>
    <n v="3387966925"/>
    <n v="2857824455"/>
    <n v="0"/>
    <n v="0"/>
    <s v="SOACHA"/>
    <x v="46"/>
    <s v="SIN CONTRATAR"/>
    <s v="ANUNCIO"/>
    <n v="564661154.16666663"/>
    <n v="476304075.83333331"/>
    <n v="0"/>
    <n v="88357078.333333328"/>
    <n v="41937.166666666664"/>
    <s v="Actividades de educación, información y sensibilización de actividades relacionadas con los procesos de manejo en vivero (preparación de sustratos,embolsado, trasplante, mantenimiento, crecimiento, adaptación y rustificación)"/>
  </r>
  <r>
    <n v="2022"/>
    <n v="2022004250025"/>
    <s v="SECRETARIA DE AMBIENTE - AGROSAVIA"/>
    <s v="FORTALECIMIENTO DE LA PRODUCCIÓN DE MATERIAL VEGETAL ARBUSTIVO Y ARBÓREO PARA LA RECUPERACIÓN DE LA COBERTURA ARBÓREA EN EL DEPARTAMENTO DE CUNDINAMARCA"/>
    <n v="3387966925"/>
    <n v="2857824455"/>
    <n v="0"/>
    <n v="0"/>
    <m/>
    <x v="17"/>
    <s v="SIN CONTRATAR"/>
    <s v="ANUNCIO"/>
    <n v="564661154.16666663"/>
    <n v="476304075.83333331"/>
    <n v="0"/>
    <n v="88357078.333333328"/>
    <n v="41937.166666666664"/>
    <s v="Actividades de educación, información y sensibilización de actividades relacionadas con los procesos de manejo en vivero (preparación de sustratos,embolsado, trasplante, mantenimiento, crecimiento, adaptación y rustificación)"/>
  </r>
  <r>
    <n v="2022"/>
    <n v="2022004250025"/>
    <s v="SECRETARIA DE AMBIENTE - AGROSAVIA"/>
    <s v="FORTALECIMIENTO DE LA PRODUCCIÓN DE MATERIAL VEGETAL ARBUSTIVO Y ARBÓREO PARA LA RECUPERACIÓN DE LA COBERTURA ARBÓREA EN EL DEPARTAMENTO DE CUNDINAMARCA"/>
    <n v="3387966925"/>
    <n v="2857824455"/>
    <n v="0"/>
    <n v="0"/>
    <s v="ALMEIDAS"/>
    <x v="56"/>
    <s v="SIN CONTRATAR"/>
    <s v="ANUNCIO"/>
    <n v="564661154.16666663"/>
    <n v="476304075.83333331"/>
    <n v="0"/>
    <n v="88357078.333333328"/>
    <n v="41937.166666666664"/>
    <s v="Actividades de educación, información y sensibilización de actividades relacionadas con los procesos de manejo en vivero (preparación de sustratos,embolsado, trasplante, mantenimiento, crecimiento, adaptación y rustific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121" firstHeaderRow="1" firstDataRow="1" firstDataCol="1"/>
  <pivotFields count="18">
    <pivotField showAll="0"/>
    <pivotField dataField="1" numFmtId="1" showAll="0"/>
    <pivotField showAll="0"/>
    <pivotField showAll="0"/>
    <pivotField showAll="0"/>
    <pivotField showAll="0"/>
    <pivotField showAll="0"/>
    <pivotField showAll="0"/>
    <pivotField showAll="0"/>
    <pivotField axis="axisRow" showAll="0">
      <items count="288">
        <item m="1" x="213"/>
        <item x="10"/>
        <item x="57"/>
        <item m="1" x="172"/>
        <item x="9"/>
        <item m="1" x="168"/>
        <item m="1" x="228"/>
        <item x="21"/>
        <item x="64"/>
        <item m="1" x="147"/>
        <item x="56"/>
        <item m="1" x="252"/>
        <item x="8"/>
        <item m="1" x="211"/>
        <item m="1" x="125"/>
        <item m="1" x="268"/>
        <item m="1" x="144"/>
        <item m="1" x="222"/>
        <item x="90"/>
        <item x="7"/>
        <item x="55"/>
        <item m="1" x="139"/>
        <item x="101"/>
        <item m="1" x="136"/>
        <item m="1" x="175"/>
        <item x="54"/>
        <item x="18"/>
        <item m="1" x="155"/>
        <item x="89"/>
        <item x="88"/>
        <item m="1" x="220"/>
        <item m="1" x="284"/>
        <item x="6"/>
        <item m="1" x="250"/>
        <item x="115"/>
        <item m="1" x="151"/>
        <item x="53"/>
        <item x="52"/>
        <item x="100"/>
        <item x="70"/>
        <item m="1" x="141"/>
        <item x="63"/>
        <item x="62"/>
        <item x="69"/>
        <item m="1" x="260"/>
        <item x="17"/>
        <item x="16"/>
        <item m="1" x="258"/>
        <item x="51"/>
        <item x="50"/>
        <item x="49"/>
        <item m="1" x="210"/>
        <item m="1" x="251"/>
        <item x="114"/>
        <item m="1" x="246"/>
        <item x="113"/>
        <item x="48"/>
        <item m="1" x="192"/>
        <item x="47"/>
        <item m="1" x="171"/>
        <item x="46"/>
        <item x="45"/>
        <item m="1" x="132"/>
        <item x="61"/>
        <item m="1" x="164"/>
        <item x="87"/>
        <item m="1" x="180"/>
        <item x="44"/>
        <item m="1" x="153"/>
        <item x="5"/>
        <item x="99"/>
        <item m="1" x="127"/>
        <item m="1" x="240"/>
        <item x="43"/>
        <item m="1" x="135"/>
        <item x="68"/>
        <item x="42"/>
        <item x="112"/>
        <item m="1" x="126"/>
        <item x="20"/>
        <item m="1" x="138"/>
        <item x="98"/>
        <item x="41"/>
        <item m="1" x="194"/>
        <item x="86"/>
        <item x="40"/>
        <item x="97"/>
        <item m="1" x="266"/>
        <item x="4"/>
        <item x="3"/>
        <item x="96"/>
        <item x="39"/>
        <item x="95"/>
        <item x="67"/>
        <item m="1" x="243"/>
        <item x="38"/>
        <item x="111"/>
        <item m="1" x="248"/>
        <item x="37"/>
        <item x="103"/>
        <item x="102"/>
        <item m="1" x="199"/>
        <item x="60"/>
        <item m="1" x="253"/>
        <item m="1" x="193"/>
        <item x="15"/>
        <item x="36"/>
        <item m="1" x="188"/>
        <item x="105"/>
        <item x="2"/>
        <item x="35"/>
        <item x="34"/>
        <item x="104"/>
        <item m="1" x="203"/>
        <item x="19"/>
        <item m="1" x="226"/>
        <item m="1" x="262"/>
        <item m="1" x="152"/>
        <item x="33"/>
        <item m="1" x="150"/>
        <item x="110"/>
        <item m="1" x="263"/>
        <item m="1" x="205"/>
        <item x="94"/>
        <item x="32"/>
        <item x="85"/>
        <item m="1" x="235"/>
        <item m="1" x="148"/>
        <item x="31"/>
        <item x="93"/>
        <item m="1" x="177"/>
        <item x="14"/>
        <item x="30"/>
        <item x="92"/>
        <item m="1" x="241"/>
        <item x="84"/>
        <item x="29"/>
        <item m="1" x="162"/>
        <item m="1" x="264"/>
        <item m="1" x="239"/>
        <item x="28"/>
        <item m="1" x="161"/>
        <item x="83"/>
        <item x="82"/>
        <item m="1" x="130"/>
        <item x="13"/>
        <item m="1" x="170"/>
        <item x="59"/>
        <item x="27"/>
        <item x="26"/>
        <item m="1" x="137"/>
        <item x="66"/>
        <item x="81"/>
        <item m="1" x="217"/>
        <item x="1"/>
        <item m="1" x="146"/>
        <item m="1" x="133"/>
        <item m="1" x="238"/>
        <item x="80"/>
        <item m="1" x="216"/>
        <item m="1" x="120"/>
        <item m="1" x="237"/>
        <item x="12"/>
        <item m="1" x="273"/>
        <item x="79"/>
        <item m="1" x="186"/>
        <item x="78"/>
        <item m="1" x="218"/>
        <item x="24"/>
        <item x="25"/>
        <item m="1" x="197"/>
        <item m="1" x="245"/>
        <item x="65"/>
        <item x="109"/>
        <item m="1" x="185"/>
        <item x="91"/>
        <item m="1" x="121"/>
        <item x="11"/>
        <item x="77"/>
        <item m="1" x="278"/>
        <item m="1" x="270"/>
        <item x="76"/>
        <item x="108"/>
        <item m="1" x="195"/>
        <item x="75"/>
        <item x="107"/>
        <item m="1" x="230"/>
        <item x="74"/>
        <item m="1" x="167"/>
        <item x="73"/>
        <item x="72"/>
        <item m="1" x="156"/>
        <item m="1" x="274"/>
        <item m="1" x="286"/>
        <item x="23"/>
        <item x="22"/>
        <item m="1" x="209"/>
        <item x="71"/>
        <item x="106"/>
        <item x="0"/>
        <item m="1" x="207"/>
        <item x="58"/>
        <item m="1" x="158"/>
        <item m="1" x="145"/>
        <item m="1" x="267"/>
        <item m="1" x="275"/>
        <item m="1" x="259"/>
        <item m="1" x="254"/>
        <item m="1" x="157"/>
        <item m="1" x="255"/>
        <item m="1" x="117"/>
        <item m="1" x="173"/>
        <item m="1" x="249"/>
        <item m="1" x="191"/>
        <item m="1" x="190"/>
        <item m="1" x="165"/>
        <item m="1" x="229"/>
        <item m="1" x="142"/>
        <item m="1" x="232"/>
        <item m="1" x="233"/>
        <item m="1" x="282"/>
        <item m="1" x="236"/>
        <item m="1" x="119"/>
        <item m="1" x="160"/>
        <item m="1" x="271"/>
        <item m="1" x="265"/>
        <item m="1" x="169"/>
        <item m="1" x="277"/>
        <item m="1" x="280"/>
        <item m="1" x="224"/>
        <item m="1" x="123"/>
        <item m="1" x="227"/>
        <item m="1" x="231"/>
        <item m="1" x="124"/>
        <item m="1" x="154"/>
        <item m="1" x="276"/>
        <item m="1" x="196"/>
        <item m="1" x="189"/>
        <item m="1" x="200"/>
        <item m="1" x="122"/>
        <item m="1" x="208"/>
        <item m="1" x="279"/>
        <item m="1" x="219"/>
        <item m="1" x="214"/>
        <item m="1" x="131"/>
        <item m="1" x="187"/>
        <item m="1" x="184"/>
        <item m="1" x="202"/>
        <item m="1" x="242"/>
        <item m="1" x="134"/>
        <item m="1" x="198"/>
        <item m="1" x="234"/>
        <item m="1" x="143"/>
        <item m="1" x="272"/>
        <item m="1" x="256"/>
        <item m="1" x="129"/>
        <item m="1" x="215"/>
        <item m="1" x="221"/>
        <item m="1" x="261"/>
        <item m="1" x="159"/>
        <item m="1" x="206"/>
        <item m="1" x="201"/>
        <item m="1" x="281"/>
        <item m="1" x="118"/>
        <item m="1" x="244"/>
        <item m="1" x="204"/>
        <item m="1" x="128"/>
        <item m="1" x="179"/>
        <item m="1" x="176"/>
        <item m="1" x="269"/>
        <item m="1" x="283"/>
        <item m="1" x="182"/>
        <item m="1" x="163"/>
        <item m="1" x="285"/>
        <item m="1" x="212"/>
        <item m="1" x="223"/>
        <item m="1" x="174"/>
        <item m="1" x="247"/>
        <item m="1" x="178"/>
        <item m="1" x="149"/>
        <item m="1" x="225"/>
        <item m="1" x="166"/>
        <item m="1" x="183"/>
        <item m="1" x="257"/>
        <item m="1" x="181"/>
        <item m="1" x="140"/>
        <item x="116"/>
        <item t="default"/>
      </items>
    </pivotField>
    <pivotField showAll="0"/>
    <pivotField showAll="0"/>
    <pivotField numFmtId="167" showAll="0"/>
    <pivotField numFmtId="167" showAll="0"/>
    <pivotField showAll="0"/>
    <pivotField numFmtId="167" showAll="0"/>
    <pivotField showAll="0"/>
    <pivotField showAll="0"/>
  </pivotFields>
  <rowFields count="1">
    <field x="9"/>
  </rowFields>
  <rowItems count="118">
    <i>
      <x v="1"/>
    </i>
    <i>
      <x v="2"/>
    </i>
    <i>
      <x v="4"/>
    </i>
    <i>
      <x v="7"/>
    </i>
    <i>
      <x v="8"/>
    </i>
    <i>
      <x v="10"/>
    </i>
    <i>
      <x v="12"/>
    </i>
    <i>
      <x v="18"/>
    </i>
    <i>
      <x v="19"/>
    </i>
    <i>
      <x v="20"/>
    </i>
    <i>
      <x v="22"/>
    </i>
    <i>
      <x v="25"/>
    </i>
    <i>
      <x v="26"/>
    </i>
    <i>
      <x v="28"/>
    </i>
    <i>
      <x v="29"/>
    </i>
    <i>
      <x v="32"/>
    </i>
    <i>
      <x v="34"/>
    </i>
    <i>
      <x v="36"/>
    </i>
    <i>
      <x v="37"/>
    </i>
    <i>
      <x v="38"/>
    </i>
    <i>
      <x v="39"/>
    </i>
    <i>
      <x v="41"/>
    </i>
    <i>
      <x v="42"/>
    </i>
    <i>
      <x v="43"/>
    </i>
    <i>
      <x v="45"/>
    </i>
    <i>
      <x v="46"/>
    </i>
    <i>
      <x v="48"/>
    </i>
    <i>
      <x v="49"/>
    </i>
    <i>
      <x v="50"/>
    </i>
    <i>
      <x v="53"/>
    </i>
    <i>
      <x v="55"/>
    </i>
    <i>
      <x v="56"/>
    </i>
    <i>
      <x v="58"/>
    </i>
    <i>
      <x v="60"/>
    </i>
    <i>
      <x v="61"/>
    </i>
    <i>
      <x v="63"/>
    </i>
    <i>
      <x v="65"/>
    </i>
    <i>
      <x v="67"/>
    </i>
    <i>
      <x v="69"/>
    </i>
    <i>
      <x v="70"/>
    </i>
    <i>
      <x v="73"/>
    </i>
    <i>
      <x v="75"/>
    </i>
    <i>
      <x v="76"/>
    </i>
    <i>
      <x v="77"/>
    </i>
    <i>
      <x v="79"/>
    </i>
    <i>
      <x v="81"/>
    </i>
    <i>
      <x v="82"/>
    </i>
    <i>
      <x v="84"/>
    </i>
    <i>
      <x v="85"/>
    </i>
    <i>
      <x v="86"/>
    </i>
    <i>
      <x v="88"/>
    </i>
    <i>
      <x v="89"/>
    </i>
    <i>
      <x v="90"/>
    </i>
    <i>
      <x v="91"/>
    </i>
    <i>
      <x v="92"/>
    </i>
    <i>
      <x v="93"/>
    </i>
    <i>
      <x v="95"/>
    </i>
    <i>
      <x v="96"/>
    </i>
    <i>
      <x v="98"/>
    </i>
    <i>
      <x v="99"/>
    </i>
    <i>
      <x v="100"/>
    </i>
    <i>
      <x v="102"/>
    </i>
    <i>
      <x v="105"/>
    </i>
    <i>
      <x v="106"/>
    </i>
    <i>
      <x v="108"/>
    </i>
    <i>
      <x v="109"/>
    </i>
    <i>
      <x v="110"/>
    </i>
    <i>
      <x v="111"/>
    </i>
    <i>
      <x v="112"/>
    </i>
    <i>
      <x v="114"/>
    </i>
    <i>
      <x v="118"/>
    </i>
    <i>
      <x v="120"/>
    </i>
    <i>
      <x v="123"/>
    </i>
    <i>
      <x v="124"/>
    </i>
    <i>
      <x v="125"/>
    </i>
    <i>
      <x v="128"/>
    </i>
    <i>
      <x v="129"/>
    </i>
    <i>
      <x v="131"/>
    </i>
    <i>
      <x v="132"/>
    </i>
    <i>
      <x v="133"/>
    </i>
    <i>
      <x v="135"/>
    </i>
    <i>
      <x v="136"/>
    </i>
    <i>
      <x v="140"/>
    </i>
    <i>
      <x v="142"/>
    </i>
    <i>
      <x v="143"/>
    </i>
    <i>
      <x v="145"/>
    </i>
    <i>
      <x v="147"/>
    </i>
    <i>
      <x v="148"/>
    </i>
    <i>
      <x v="149"/>
    </i>
    <i>
      <x v="151"/>
    </i>
    <i>
      <x v="152"/>
    </i>
    <i>
      <x v="154"/>
    </i>
    <i>
      <x v="158"/>
    </i>
    <i>
      <x v="162"/>
    </i>
    <i>
      <x v="164"/>
    </i>
    <i>
      <x v="166"/>
    </i>
    <i>
      <x v="168"/>
    </i>
    <i>
      <x v="169"/>
    </i>
    <i>
      <x v="172"/>
    </i>
    <i>
      <x v="173"/>
    </i>
    <i>
      <x v="175"/>
    </i>
    <i>
      <x v="177"/>
    </i>
    <i>
      <x v="178"/>
    </i>
    <i>
      <x v="181"/>
    </i>
    <i>
      <x v="182"/>
    </i>
    <i>
      <x v="184"/>
    </i>
    <i>
      <x v="185"/>
    </i>
    <i>
      <x v="187"/>
    </i>
    <i>
      <x v="189"/>
    </i>
    <i>
      <x v="190"/>
    </i>
    <i>
      <x v="194"/>
    </i>
    <i>
      <x v="195"/>
    </i>
    <i>
      <x v="197"/>
    </i>
    <i>
      <x v="198"/>
    </i>
    <i>
      <x v="199"/>
    </i>
    <i>
      <x v="201"/>
    </i>
    <i>
      <x v="286"/>
    </i>
    <i t="grand">
      <x/>
    </i>
  </rowItems>
  <colItems count="1">
    <i/>
  </colItems>
  <dataFields count="1">
    <dataField name="Cuenta de BPIN" fld="1" subtotal="count" baseField="9"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37A341C-D060-4BFC-A4C8-CD8D6010BEF2}" name="TablaDinámica1"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Municipios">
  <location ref="A6:C124" firstHeaderRow="0" firstDataRow="1" firstDataCol="1"/>
  <pivotFields count="3">
    <pivotField axis="axisRow" allDrilled="1" subtotalTop="0" showAll="0" dataSourceSort="1" defaultSubtotal="0" defaultAttributeDrillState="1">
      <items count="11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s>
    </pivotField>
    <pivotField dataField="1" subtotalTop="0" showAll="0" defaultSubtotal="0"/>
    <pivotField dataField="1" subtotalTop="0" showAll="0" defaultSubtotal="0"/>
  </pivotFields>
  <rowFields count="1">
    <field x="0"/>
  </rowFields>
  <rowItems count="11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t="grand">
      <x/>
    </i>
  </rowItems>
  <colFields count="1">
    <field x="-2"/>
  </colFields>
  <colItems count="2">
    <i>
      <x/>
    </i>
    <i i="1">
      <x v="1"/>
    </i>
  </colItems>
  <dataFields count="2">
    <dataField name="N° Proyectos" fld="1" subtotal="count" baseField="0" baseItem="0"/>
    <dataField name="Valor de la Inversión por Municipio" fld="2" baseField="0" baseItem="0"/>
  </dataFields>
  <formats count="28">
    <format dxfId="40">
      <pivotArea field="0" type="button" dataOnly="0" labelOnly="1" outline="0" axis="axisRow" fieldPosition="0"/>
    </format>
    <format dxfId="39">
      <pivotArea dataOnly="0" labelOnly="1" outline="0" fieldPosition="0">
        <references count="1">
          <reference field="4294967294" count="2">
            <x v="0"/>
            <x v="1"/>
          </reference>
        </references>
      </pivotArea>
    </format>
    <format dxfId="38">
      <pivotArea field="0" type="button" dataOnly="0" labelOnly="1" outline="0" axis="axisRow" fieldPosition="0"/>
    </format>
    <format dxfId="37">
      <pivotArea dataOnly="0" labelOnly="1" outline="0" fieldPosition="0">
        <references count="1">
          <reference field="4294967294" count="2">
            <x v="0"/>
            <x v="1"/>
          </reference>
        </references>
      </pivotArea>
    </format>
    <format dxfId="36">
      <pivotArea type="all" dataOnly="0" outline="0" fieldPosition="0"/>
    </format>
    <format dxfId="35">
      <pivotArea outline="0" collapsedLevelsAreSubtotals="1" fieldPosition="0"/>
    </format>
    <format dxfId="34">
      <pivotArea field="0" type="button" dataOnly="0" labelOnly="1" outline="0" axis="axisRow" fieldPosition="0"/>
    </format>
    <format dxfId="3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2">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1">
      <pivotArea dataOnly="0" labelOnly="1" fieldPosition="0">
        <references count="1">
          <reference field="0" count="17">
            <x v="100"/>
            <x v="101"/>
            <x v="102"/>
            <x v="103"/>
            <x v="104"/>
            <x v="105"/>
            <x v="106"/>
            <x v="107"/>
            <x v="108"/>
            <x v="109"/>
            <x v="110"/>
            <x v="111"/>
            <x v="112"/>
            <x v="113"/>
            <x v="114"/>
            <x v="115"/>
            <x v="116"/>
          </reference>
        </references>
      </pivotArea>
    </format>
    <format dxfId="30">
      <pivotArea dataOnly="0" labelOnly="1" grandRow="1" outline="0" fieldPosition="0"/>
    </format>
    <format dxfId="29">
      <pivotArea dataOnly="0" labelOnly="1" outline="0" fieldPosition="0">
        <references count="1">
          <reference field="4294967294" count="2">
            <x v="0"/>
            <x v="1"/>
          </reference>
        </references>
      </pivotArea>
    </format>
    <format dxfId="28">
      <pivotArea type="all" dataOnly="0" outline="0" fieldPosition="0"/>
    </format>
    <format dxfId="27">
      <pivotArea outline="0" collapsedLevelsAreSubtotals="1" fieldPosition="0"/>
    </format>
    <format dxfId="26">
      <pivotArea field="0" type="button" dataOnly="0" labelOnly="1" outline="0" axis="axisRow" fieldPosition="0"/>
    </format>
    <format dxfId="2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4">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3">
      <pivotArea dataOnly="0" labelOnly="1" fieldPosition="0">
        <references count="1">
          <reference field="0" count="17">
            <x v="100"/>
            <x v="101"/>
            <x v="102"/>
            <x v="103"/>
            <x v="104"/>
            <x v="105"/>
            <x v="106"/>
            <x v="107"/>
            <x v="108"/>
            <x v="109"/>
            <x v="110"/>
            <x v="111"/>
            <x v="112"/>
            <x v="113"/>
            <x v="114"/>
            <x v="115"/>
            <x v="116"/>
          </reference>
        </references>
      </pivotArea>
    </format>
    <format dxfId="22">
      <pivotArea dataOnly="0" labelOnly="1" grandRow="1" outline="0" fieldPosition="0"/>
    </format>
    <format dxfId="21">
      <pivotArea dataOnly="0" labelOnly="1" outline="0" fieldPosition="0">
        <references count="1">
          <reference field="4294967294" count="2">
            <x v="0"/>
            <x v="1"/>
          </reference>
        </references>
      </pivotArea>
    </format>
    <format dxfId="20">
      <pivotArea field="0" type="button" dataOnly="0" labelOnly="1" outline="0" axis="axisRow" fieldPosition="0"/>
    </format>
    <format dxfId="19">
      <pivotArea dataOnly="0" labelOnly="1" outline="0" fieldPosition="0">
        <references count="1">
          <reference field="4294967294" count="2">
            <x v="0"/>
            <x v="1"/>
          </reference>
        </references>
      </pivotArea>
    </format>
    <format dxfId="18">
      <pivotArea grandRow="1" outline="0" collapsedLevelsAreSubtotals="1" fieldPosition="0"/>
    </format>
    <format dxfId="17">
      <pivotArea dataOnly="0" labelOnly="1" grandRow="1" outline="0" fieldPosition="0"/>
    </format>
    <format dxfId="16">
      <pivotArea grandRow="1" outline="0" collapsedLevelsAreSubtotals="1" fieldPosition="0"/>
    </format>
    <format dxfId="15">
      <pivotArea dataOnly="0" labelOnly="1" grandRow="1" outline="0" fieldPosition="0"/>
    </format>
    <format dxfId="14">
      <pivotArea grandRow="1" outline="0" collapsedLevelsAreSubtotals="1" fieldPosition="0"/>
    </format>
    <format dxfId="13">
      <pivotArea dataOnly="0" labelOnly="1" grandRow="1" outline="0" fieldPosition="0"/>
    </format>
  </formats>
  <pivotHierarchies count="23">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N° Proyectos"/>
    <pivotHierarchy dragToData="1" caption="Valor de la Inversión por Municipio"/>
  </pivotHierarchies>
  <pivotTableStyleInfo showRowHeaders="1" showColHeaders="1" showRowStripes="0" showColStripes="0" showLastColumn="1"/>
  <rowHierarchiesUsage count="1">
    <rowHierarchyUsage hierarchyUsage="9"/>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INVERSIÓN POR MUNICIPIO!$A$3:$R$1327">
        <x15:activeTabTopLevelEntity name="[Rango]"/>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8" Type="http://schemas.openxmlformats.org/officeDocument/2006/relationships/hyperlink" Target="https://es.wikipedia.org/wiki/Provincia_de_Ubat%C3%A9" TargetMode="External"/><Relationship Id="rId13" Type="http://schemas.openxmlformats.org/officeDocument/2006/relationships/hyperlink" Target="https://es.wikipedia.org/wiki/Provincia_de_Almeidas" TargetMode="External"/><Relationship Id="rId18" Type="http://schemas.openxmlformats.org/officeDocument/2006/relationships/hyperlink" Target="https://es.wikipedia.org/wiki/Provincia_de_Almeidas" TargetMode="External"/><Relationship Id="rId26" Type="http://schemas.openxmlformats.org/officeDocument/2006/relationships/hyperlink" Target="https://es.wikipedia.org/wiki/Provincia_del_Sumapaz" TargetMode="External"/><Relationship Id="rId3" Type="http://schemas.openxmlformats.org/officeDocument/2006/relationships/hyperlink" Target="https://es.wikipedia.org/wiki/Provincia_del_Sumapaz" TargetMode="External"/><Relationship Id="rId21" Type="http://schemas.openxmlformats.org/officeDocument/2006/relationships/hyperlink" Target="https://es.wikipedia.org/wiki/Provincia_del_Sumapaz" TargetMode="External"/><Relationship Id="rId7" Type="http://schemas.openxmlformats.org/officeDocument/2006/relationships/hyperlink" Target="https://es.wikipedia.org/wiki/Provincia_de_Almeidas" TargetMode="External"/><Relationship Id="rId12" Type="http://schemas.openxmlformats.org/officeDocument/2006/relationships/hyperlink" Target="https://es.wikipedia.org/wiki/Provincia_de_Almeidas" TargetMode="External"/><Relationship Id="rId17" Type="http://schemas.openxmlformats.org/officeDocument/2006/relationships/hyperlink" Target="https://es.wikipedia.org/wiki/Provincia_de_Almeidas" TargetMode="External"/><Relationship Id="rId25" Type="http://schemas.openxmlformats.org/officeDocument/2006/relationships/hyperlink" Target="https://es.wikipedia.org/wiki/Provincia_del_Sumapaz" TargetMode="External"/><Relationship Id="rId2" Type="http://schemas.openxmlformats.org/officeDocument/2006/relationships/hyperlink" Target="https://es.wikipedia.org/wiki/Provincia_de_Sabana_Centro" TargetMode="External"/><Relationship Id="rId16" Type="http://schemas.openxmlformats.org/officeDocument/2006/relationships/hyperlink" Target="https://es.wikipedia.org/wiki/Provincia_de_Almeidas" TargetMode="External"/><Relationship Id="rId20" Type="http://schemas.openxmlformats.org/officeDocument/2006/relationships/hyperlink" Target="https://es.wikipedia.org/wiki/Provincia_de_Almeidas" TargetMode="External"/><Relationship Id="rId29" Type="http://schemas.openxmlformats.org/officeDocument/2006/relationships/drawing" Target="../drawings/drawing2.xml"/><Relationship Id="rId1" Type="http://schemas.openxmlformats.org/officeDocument/2006/relationships/hyperlink" Target="https://es.wikipedia.org/wiki/Provincia_del_Sumapaz" TargetMode="External"/><Relationship Id="rId6" Type="http://schemas.openxmlformats.org/officeDocument/2006/relationships/hyperlink" Target="https://es.wikipedia.org/wiki/Provincia_del_Bajo_Magdalena" TargetMode="External"/><Relationship Id="rId11" Type="http://schemas.openxmlformats.org/officeDocument/2006/relationships/hyperlink" Target="https://es.wikipedia.org/wiki/Provincia_del_Sumapaz" TargetMode="External"/><Relationship Id="rId24" Type="http://schemas.openxmlformats.org/officeDocument/2006/relationships/hyperlink" Target="https://es.wikipedia.org/wiki/Provincia_del_Sumapaz" TargetMode="External"/><Relationship Id="rId5" Type="http://schemas.openxmlformats.org/officeDocument/2006/relationships/hyperlink" Target="https://es.wikipedia.org/wiki/Provincia_del_Alto_Magdalena" TargetMode="External"/><Relationship Id="rId15" Type="http://schemas.openxmlformats.org/officeDocument/2006/relationships/hyperlink" Target="https://es.wikipedia.org/wiki/Provincia_de_Almeidas" TargetMode="External"/><Relationship Id="rId23" Type="http://schemas.openxmlformats.org/officeDocument/2006/relationships/hyperlink" Target="https://es.wikipedia.org/wiki/Provincia_del_Sumapaz" TargetMode="External"/><Relationship Id="rId28" Type="http://schemas.openxmlformats.org/officeDocument/2006/relationships/printerSettings" Target="../printerSettings/printerSettings1.bin"/><Relationship Id="rId10" Type="http://schemas.openxmlformats.org/officeDocument/2006/relationships/hyperlink" Target="https://es.wikipedia.org/wiki/Provincia_del_Alto_Magdalena" TargetMode="External"/><Relationship Id="rId19" Type="http://schemas.openxmlformats.org/officeDocument/2006/relationships/hyperlink" Target="https://es.wikipedia.org/wiki/Provincia_de_Almeidas" TargetMode="External"/><Relationship Id="rId31" Type="http://schemas.openxmlformats.org/officeDocument/2006/relationships/comments" Target="../comments1.xml"/><Relationship Id="rId4" Type="http://schemas.openxmlformats.org/officeDocument/2006/relationships/hyperlink" Target="https://es.wikipedia.org/wiki/Provincia_del_Guavio" TargetMode="External"/><Relationship Id="rId9" Type="http://schemas.openxmlformats.org/officeDocument/2006/relationships/hyperlink" Target="https://es.wikipedia.org/wiki/Provincia_del_Sumapaz" TargetMode="External"/><Relationship Id="rId14" Type="http://schemas.openxmlformats.org/officeDocument/2006/relationships/hyperlink" Target="https://es.wikipedia.org/wiki/Provincia_de_Almeidas" TargetMode="External"/><Relationship Id="rId22" Type="http://schemas.openxmlformats.org/officeDocument/2006/relationships/hyperlink" Target="https://es.wikipedia.org/wiki/Provincia_del_Sumapaz" TargetMode="External"/><Relationship Id="rId27" Type="http://schemas.openxmlformats.org/officeDocument/2006/relationships/hyperlink" Target="https://es.wikipedia.org/wiki/Provincia_del_Sumapaz" TargetMode="External"/><Relationship Id="rId30"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1"/>
  <sheetViews>
    <sheetView workbookViewId="0">
      <selection activeCell="A17" sqref="A17"/>
    </sheetView>
  </sheetViews>
  <sheetFormatPr baseColWidth="10" defaultRowHeight="15.75" x14ac:dyDescent="0.25"/>
  <cols>
    <col min="1" max="1" width="22.5" customWidth="1"/>
  </cols>
  <sheetData>
    <row r="2" spans="1:1" x14ac:dyDescent="0.25">
      <c r="A2" s="4">
        <v>2020000100137</v>
      </c>
    </row>
    <row r="3" spans="1:1" x14ac:dyDescent="0.25">
      <c r="A3" s="4">
        <v>2020000100695</v>
      </c>
    </row>
    <row r="4" spans="1:1" x14ac:dyDescent="0.25">
      <c r="A4" s="4">
        <v>2020000100696</v>
      </c>
    </row>
    <row r="5" spans="1:1" x14ac:dyDescent="0.25">
      <c r="A5" s="5">
        <v>2019000050026</v>
      </c>
    </row>
    <row r="6" spans="1:1" x14ac:dyDescent="0.25">
      <c r="A6" s="6">
        <v>2021000100467</v>
      </c>
    </row>
    <row r="7" spans="1:1" x14ac:dyDescent="0.25">
      <c r="A7" s="1">
        <v>2022004250025</v>
      </c>
    </row>
    <row r="8" spans="1:1" x14ac:dyDescent="0.25">
      <c r="A8" s="2">
        <v>2022004250032</v>
      </c>
    </row>
    <row r="9" spans="1:1" x14ac:dyDescent="0.25">
      <c r="A9" s="3">
        <v>2022004250031</v>
      </c>
    </row>
    <row r="10" spans="1:1" x14ac:dyDescent="0.25">
      <c r="A10" s="3">
        <v>2022004250036</v>
      </c>
    </row>
    <row r="11" spans="1:1" x14ac:dyDescent="0.25">
      <c r="A11" s="3" t="s">
        <v>874</v>
      </c>
    </row>
  </sheetData>
  <conditionalFormatting sqref="A2:A11">
    <cfRule type="duplicateValues" dxfId="12" priority="8"/>
    <cfRule type="duplicateValues" dxfId="11" priority="9"/>
    <cfRule type="duplicateValues" dxfId="10" priority="10"/>
  </conditionalFormatting>
  <conditionalFormatting sqref="A7">
    <cfRule type="duplicateValues" dxfId="9" priority="4"/>
  </conditionalFormatting>
  <conditionalFormatting sqref="A8:A10">
    <cfRule type="duplicateValues" dxfId="8" priority="5"/>
    <cfRule type="duplicateValues" dxfId="7" priority="6"/>
    <cfRule type="duplicateValues" dxfId="6" priority="7"/>
  </conditionalFormatting>
  <conditionalFormatting sqref="A11">
    <cfRule type="duplicateValues" dxfId="5" priority="1"/>
    <cfRule type="duplicateValues" dxfId="4" priority="2"/>
    <cfRule type="duplicateValues" dxfId="3" priority="3"/>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378"/>
  <sheetViews>
    <sheetView workbookViewId="0">
      <selection activeCell="D6" sqref="D6"/>
    </sheetView>
  </sheetViews>
  <sheetFormatPr baseColWidth="10" defaultRowHeight="15.75" x14ac:dyDescent="0.25"/>
  <cols>
    <col min="1" max="1" width="28.375" bestFit="1" customWidth="1"/>
    <col min="2" max="2" width="13.875" bestFit="1" customWidth="1"/>
    <col min="5" max="5" width="28.375" bestFit="1" customWidth="1"/>
  </cols>
  <sheetData>
    <row r="2" spans="1:9" ht="16.5" thickBot="1" x14ac:dyDescent="0.3"/>
    <row r="3" spans="1:9" ht="23.25" thickBot="1" x14ac:dyDescent="0.3">
      <c r="A3" s="7" t="s">
        <v>884</v>
      </c>
      <c r="B3" s="8" t="s">
        <v>886</v>
      </c>
      <c r="E3" s="9" t="s">
        <v>555</v>
      </c>
      <c r="G3" s="14">
        <v>25001</v>
      </c>
      <c r="H3" s="14" t="s">
        <v>338</v>
      </c>
      <c r="I3" s="14" t="s">
        <v>142</v>
      </c>
    </row>
    <row r="4" spans="1:9" ht="23.25" thickBot="1" x14ac:dyDescent="0.3">
      <c r="A4" s="9" t="s">
        <v>41</v>
      </c>
      <c r="B4" s="8">
        <v>6</v>
      </c>
      <c r="E4" s="10" t="s">
        <v>557</v>
      </c>
      <c r="G4" s="14">
        <v>25019</v>
      </c>
      <c r="H4" s="14" t="s">
        <v>338</v>
      </c>
      <c r="I4" s="14" t="s">
        <v>887</v>
      </c>
    </row>
    <row r="5" spans="1:9" ht="23.25" thickBot="1" x14ac:dyDescent="0.3">
      <c r="A5" s="10" t="s">
        <v>140</v>
      </c>
      <c r="B5" s="11">
        <v>8</v>
      </c>
      <c r="E5" s="10" t="s">
        <v>559</v>
      </c>
      <c r="G5" s="14">
        <v>25035</v>
      </c>
      <c r="H5" s="14" t="s">
        <v>338</v>
      </c>
      <c r="I5" s="14" t="s">
        <v>238</v>
      </c>
    </row>
    <row r="6" spans="1:9" ht="23.25" thickBot="1" x14ac:dyDescent="0.3">
      <c r="A6" s="10" t="s">
        <v>38</v>
      </c>
      <c r="B6" s="11">
        <v>12</v>
      </c>
      <c r="E6" s="10" t="s">
        <v>769</v>
      </c>
      <c r="G6" s="14">
        <v>25040</v>
      </c>
      <c r="H6" s="14" t="s">
        <v>338</v>
      </c>
      <c r="I6" s="14" t="s">
        <v>158</v>
      </c>
    </row>
    <row r="7" spans="1:9" ht="23.25" thickBot="1" x14ac:dyDescent="0.3">
      <c r="A7" s="10" t="s">
        <v>68</v>
      </c>
      <c r="B7" s="11">
        <v>10</v>
      </c>
      <c r="E7" s="10" t="s">
        <v>561</v>
      </c>
      <c r="G7" s="14">
        <v>25053</v>
      </c>
      <c r="H7" s="14" t="s">
        <v>338</v>
      </c>
      <c r="I7" s="14" t="s">
        <v>888</v>
      </c>
    </row>
    <row r="8" spans="1:9" ht="23.25" thickBot="1" x14ac:dyDescent="0.3">
      <c r="A8" s="10" t="s">
        <v>149</v>
      </c>
      <c r="B8" s="11">
        <v>12</v>
      </c>
      <c r="E8" s="10" t="s">
        <v>563</v>
      </c>
      <c r="G8" s="14">
        <v>25086</v>
      </c>
      <c r="H8" s="14" t="s">
        <v>338</v>
      </c>
      <c r="I8" s="14" t="s">
        <v>624</v>
      </c>
    </row>
    <row r="9" spans="1:9" ht="23.25" thickBot="1" x14ac:dyDescent="0.3">
      <c r="A9" s="10" t="s">
        <v>138</v>
      </c>
      <c r="B9" s="11">
        <v>11</v>
      </c>
      <c r="E9" s="10" t="s">
        <v>566</v>
      </c>
      <c r="G9" s="14">
        <v>25095</v>
      </c>
      <c r="H9" s="14" t="s">
        <v>338</v>
      </c>
      <c r="I9" s="14" t="s">
        <v>162</v>
      </c>
    </row>
    <row r="10" spans="1:9" ht="23.25" thickBot="1" x14ac:dyDescent="0.3">
      <c r="A10" s="10" t="s">
        <v>36</v>
      </c>
      <c r="B10" s="11">
        <v>9</v>
      </c>
      <c r="E10" s="10" t="s">
        <v>568</v>
      </c>
      <c r="G10" s="14">
        <v>25099</v>
      </c>
      <c r="H10" s="14" t="s">
        <v>338</v>
      </c>
      <c r="I10" s="14" t="s">
        <v>889</v>
      </c>
    </row>
    <row r="11" spans="1:9" ht="23.25" thickBot="1" x14ac:dyDescent="0.3">
      <c r="A11" s="10" t="s">
        <v>197</v>
      </c>
      <c r="B11" s="11">
        <v>9</v>
      </c>
      <c r="E11" s="10" t="s">
        <v>570</v>
      </c>
      <c r="G11" s="14">
        <v>25120</v>
      </c>
      <c r="H11" s="14" t="s">
        <v>338</v>
      </c>
      <c r="I11" s="14" t="s">
        <v>239</v>
      </c>
    </row>
    <row r="12" spans="1:9" ht="23.25" thickBot="1" x14ac:dyDescent="0.3">
      <c r="A12" s="10" t="s">
        <v>33</v>
      </c>
      <c r="B12" s="11">
        <v>11</v>
      </c>
      <c r="E12" s="10" t="s">
        <v>573</v>
      </c>
      <c r="G12" s="14">
        <v>25123</v>
      </c>
      <c r="H12" s="14" t="s">
        <v>338</v>
      </c>
      <c r="I12" s="14" t="s">
        <v>164</v>
      </c>
    </row>
    <row r="13" spans="1:9" ht="23.25" thickBot="1" x14ac:dyDescent="0.3">
      <c r="A13" s="10" t="s">
        <v>136</v>
      </c>
      <c r="B13" s="11">
        <v>6</v>
      </c>
      <c r="E13" s="10" t="s">
        <v>575</v>
      </c>
      <c r="G13" s="14">
        <v>25126</v>
      </c>
      <c r="H13" s="14" t="s">
        <v>338</v>
      </c>
      <c r="I13" s="14" t="s">
        <v>630</v>
      </c>
    </row>
    <row r="14" spans="1:9" ht="23.25" thickBot="1" x14ac:dyDescent="0.3">
      <c r="A14" s="10" t="s">
        <v>196</v>
      </c>
      <c r="B14" s="11">
        <v>8</v>
      </c>
      <c r="E14" s="10" t="s">
        <v>577</v>
      </c>
      <c r="G14" s="14">
        <v>25148</v>
      </c>
      <c r="H14" s="14" t="s">
        <v>338</v>
      </c>
      <c r="I14" s="14" t="s">
        <v>890</v>
      </c>
    </row>
    <row r="15" spans="1:9" ht="23.25" thickBot="1" x14ac:dyDescent="0.3">
      <c r="A15" s="10" t="s">
        <v>134</v>
      </c>
      <c r="B15" s="11">
        <v>7</v>
      </c>
      <c r="E15" s="10" t="s">
        <v>579</v>
      </c>
      <c r="G15" s="14">
        <v>25151</v>
      </c>
      <c r="H15" s="14" t="s">
        <v>338</v>
      </c>
      <c r="I15" s="14" t="s">
        <v>201</v>
      </c>
    </row>
    <row r="16" spans="1:9" ht="23.25" thickBot="1" x14ac:dyDescent="0.3">
      <c r="A16" s="10" t="s">
        <v>44</v>
      </c>
      <c r="B16" s="11">
        <v>10</v>
      </c>
      <c r="E16" s="10" t="s">
        <v>581</v>
      </c>
      <c r="G16" s="14">
        <v>25154</v>
      </c>
      <c r="H16" s="14" t="s">
        <v>338</v>
      </c>
      <c r="I16" s="14" t="s">
        <v>45</v>
      </c>
    </row>
    <row r="17" spans="1:9" ht="23.25" thickBot="1" x14ac:dyDescent="0.3">
      <c r="A17" s="10" t="s">
        <v>178</v>
      </c>
      <c r="B17" s="11">
        <v>10</v>
      </c>
      <c r="E17" s="10" t="s">
        <v>583</v>
      </c>
      <c r="G17" s="14">
        <v>25168</v>
      </c>
      <c r="H17" s="14" t="s">
        <v>338</v>
      </c>
      <c r="I17" s="14" t="s">
        <v>891</v>
      </c>
    </row>
    <row r="18" spans="1:9" ht="23.25" thickBot="1" x14ac:dyDescent="0.3">
      <c r="A18" s="10" t="s">
        <v>205</v>
      </c>
      <c r="B18" s="11">
        <v>8</v>
      </c>
      <c r="E18" s="10" t="s">
        <v>585</v>
      </c>
      <c r="G18" s="14">
        <v>25175</v>
      </c>
      <c r="H18" s="14" t="s">
        <v>338</v>
      </c>
      <c r="I18" s="14" t="s">
        <v>892</v>
      </c>
    </row>
    <row r="19" spans="1:9" ht="23.25" thickBot="1" x14ac:dyDescent="0.3">
      <c r="A19" s="10" t="s">
        <v>32</v>
      </c>
      <c r="B19" s="11">
        <v>9</v>
      </c>
      <c r="E19" s="10" t="s">
        <v>587</v>
      </c>
      <c r="G19" s="14">
        <v>25178</v>
      </c>
      <c r="H19" s="14" t="s">
        <v>338</v>
      </c>
      <c r="I19" s="14" t="s">
        <v>150</v>
      </c>
    </row>
    <row r="20" spans="1:9" ht="23.25" thickBot="1" x14ac:dyDescent="0.3">
      <c r="A20" s="10" t="s">
        <v>251</v>
      </c>
      <c r="B20" s="11">
        <v>7</v>
      </c>
      <c r="E20" s="10" t="s">
        <v>590</v>
      </c>
      <c r="G20" s="14">
        <v>25181</v>
      </c>
      <c r="H20" s="14" t="s">
        <v>338</v>
      </c>
      <c r="I20" s="14" t="s">
        <v>81</v>
      </c>
    </row>
    <row r="21" spans="1:9" ht="23.25" thickBot="1" x14ac:dyDescent="0.3">
      <c r="A21" s="10" t="s">
        <v>132</v>
      </c>
      <c r="B21" s="11">
        <v>10</v>
      </c>
      <c r="E21" s="10" t="s">
        <v>805</v>
      </c>
      <c r="G21" s="14">
        <v>25183</v>
      </c>
      <c r="H21" s="14" t="s">
        <v>338</v>
      </c>
      <c r="I21" s="14" t="s">
        <v>893</v>
      </c>
    </row>
    <row r="22" spans="1:9" ht="23.25" thickBot="1" x14ac:dyDescent="0.3">
      <c r="A22" s="10" t="s">
        <v>131</v>
      </c>
      <c r="B22" s="11">
        <v>10</v>
      </c>
      <c r="E22" s="10" t="s">
        <v>592</v>
      </c>
      <c r="G22" s="14">
        <v>25200</v>
      </c>
      <c r="H22" s="14" t="s">
        <v>338</v>
      </c>
      <c r="I22" s="14" t="s">
        <v>167</v>
      </c>
    </row>
    <row r="23" spans="1:9" ht="23.25" thickBot="1" x14ac:dyDescent="0.3">
      <c r="A23" s="10" t="s">
        <v>195</v>
      </c>
      <c r="B23" s="11">
        <v>9</v>
      </c>
      <c r="E23" s="10" t="s">
        <v>594</v>
      </c>
      <c r="G23" s="14">
        <v>25214</v>
      </c>
      <c r="H23" s="14" t="s">
        <v>338</v>
      </c>
      <c r="I23" s="14" t="s">
        <v>168</v>
      </c>
    </row>
    <row r="24" spans="1:9" ht="23.25" thickBot="1" x14ac:dyDescent="0.3">
      <c r="A24" s="10" t="s">
        <v>156</v>
      </c>
      <c r="B24" s="11">
        <v>8</v>
      </c>
      <c r="E24" s="10" t="s">
        <v>597</v>
      </c>
      <c r="G24" s="14">
        <v>25224</v>
      </c>
      <c r="H24" s="14" t="s">
        <v>338</v>
      </c>
      <c r="I24" s="14" t="s">
        <v>894</v>
      </c>
    </row>
    <row r="25" spans="1:9" ht="23.25" thickBot="1" x14ac:dyDescent="0.3">
      <c r="A25" s="10" t="s">
        <v>148</v>
      </c>
      <c r="B25" s="11">
        <v>9</v>
      </c>
      <c r="E25" s="10" t="s">
        <v>599</v>
      </c>
      <c r="G25" s="14">
        <v>25245</v>
      </c>
      <c r="H25" s="14" t="s">
        <v>338</v>
      </c>
      <c r="I25" s="14" t="s">
        <v>169</v>
      </c>
    </row>
    <row r="26" spans="1:9" ht="23.25" thickBot="1" x14ac:dyDescent="0.3">
      <c r="A26" s="10" t="s">
        <v>147</v>
      </c>
      <c r="B26" s="11">
        <v>22</v>
      </c>
      <c r="E26" s="10" t="s">
        <v>601</v>
      </c>
      <c r="G26" s="14">
        <v>25258</v>
      </c>
      <c r="H26" s="14" t="s">
        <v>338</v>
      </c>
      <c r="I26" s="14" t="s">
        <v>850</v>
      </c>
    </row>
    <row r="27" spans="1:9" ht="23.25" thickBot="1" x14ac:dyDescent="0.3">
      <c r="A27" s="10" t="s">
        <v>155</v>
      </c>
      <c r="B27" s="11">
        <v>8</v>
      </c>
      <c r="E27" s="10" t="s">
        <v>603</v>
      </c>
      <c r="G27" s="14">
        <v>25260</v>
      </c>
      <c r="H27" s="14" t="s">
        <v>338</v>
      </c>
      <c r="I27" s="14" t="s">
        <v>243</v>
      </c>
    </row>
    <row r="28" spans="1:9" ht="23.25" thickBot="1" x14ac:dyDescent="0.3">
      <c r="A28" s="10" t="s">
        <v>57</v>
      </c>
      <c r="B28" s="11">
        <v>12</v>
      </c>
      <c r="E28" s="10" t="s">
        <v>606</v>
      </c>
      <c r="G28" s="14">
        <v>25269</v>
      </c>
      <c r="H28" s="14" t="s">
        <v>338</v>
      </c>
      <c r="I28" s="14" t="s">
        <v>895</v>
      </c>
    </row>
    <row r="29" spans="1:9" ht="23.25" thickBot="1" x14ac:dyDescent="0.3">
      <c r="A29" s="10" t="s">
        <v>55</v>
      </c>
      <c r="B29" s="11">
        <v>11</v>
      </c>
      <c r="E29" s="10" t="s">
        <v>610</v>
      </c>
      <c r="G29" s="14">
        <v>25279</v>
      </c>
      <c r="H29" s="14" t="s">
        <v>338</v>
      </c>
      <c r="I29" s="14" t="s">
        <v>83</v>
      </c>
    </row>
    <row r="30" spans="1:9" ht="23.25" thickBot="1" x14ac:dyDescent="0.3">
      <c r="A30" s="10" t="s">
        <v>130</v>
      </c>
      <c r="B30" s="11">
        <v>8</v>
      </c>
      <c r="E30" s="10" t="s">
        <v>612</v>
      </c>
      <c r="G30" s="14">
        <v>25281</v>
      </c>
      <c r="H30" s="14" t="s">
        <v>338</v>
      </c>
      <c r="I30" s="14" t="s">
        <v>85</v>
      </c>
    </row>
    <row r="31" spans="1:9" ht="23.25" thickBot="1" x14ac:dyDescent="0.3">
      <c r="A31" s="10" t="s">
        <v>128</v>
      </c>
      <c r="B31" s="11">
        <v>7</v>
      </c>
      <c r="E31" s="10" t="s">
        <v>179</v>
      </c>
      <c r="G31" s="14">
        <v>25286</v>
      </c>
      <c r="H31" s="14" t="s">
        <v>338</v>
      </c>
      <c r="I31" s="14" t="s">
        <v>144</v>
      </c>
    </row>
    <row r="32" spans="1:9" ht="23.25" thickBot="1" x14ac:dyDescent="0.3">
      <c r="A32" s="10" t="s">
        <v>127</v>
      </c>
      <c r="B32" s="11">
        <v>8</v>
      </c>
      <c r="E32" s="10" t="s">
        <v>517</v>
      </c>
      <c r="G32" s="14">
        <v>25288</v>
      </c>
      <c r="H32" s="14" t="s">
        <v>338</v>
      </c>
      <c r="I32" s="14" t="s">
        <v>49</v>
      </c>
    </row>
    <row r="33" spans="1:9" ht="23.25" thickBot="1" x14ac:dyDescent="0.3">
      <c r="A33" s="10" t="s">
        <v>249</v>
      </c>
      <c r="B33" s="11">
        <v>4</v>
      </c>
      <c r="E33" s="10" t="s">
        <v>515</v>
      </c>
      <c r="G33" s="14">
        <v>25290</v>
      </c>
      <c r="H33" s="14" t="s">
        <v>338</v>
      </c>
      <c r="I33" s="14" t="s">
        <v>896</v>
      </c>
    </row>
    <row r="34" spans="1:9" ht="23.25" thickBot="1" x14ac:dyDescent="0.3">
      <c r="A34" s="10" t="s">
        <v>22</v>
      </c>
      <c r="B34" s="11">
        <v>4</v>
      </c>
      <c r="E34" s="10" t="s">
        <v>331</v>
      </c>
      <c r="G34" s="14">
        <v>25293</v>
      </c>
      <c r="H34" s="14" t="s">
        <v>338</v>
      </c>
      <c r="I34" s="14" t="s">
        <v>897</v>
      </c>
    </row>
    <row r="35" spans="1:9" ht="23.25" thickBot="1" x14ac:dyDescent="0.3">
      <c r="A35" s="10" t="s">
        <v>124</v>
      </c>
      <c r="B35" s="11">
        <v>9</v>
      </c>
      <c r="E35" s="10" t="s">
        <v>330</v>
      </c>
      <c r="G35" s="14">
        <v>25295</v>
      </c>
      <c r="H35" s="14" t="s">
        <v>338</v>
      </c>
      <c r="I35" s="14" t="s">
        <v>898</v>
      </c>
    </row>
    <row r="36" spans="1:9" ht="23.25" thickBot="1" x14ac:dyDescent="0.3">
      <c r="A36" s="10" t="s">
        <v>123</v>
      </c>
      <c r="B36" s="11">
        <v>11</v>
      </c>
      <c r="E36" s="10" t="s">
        <v>512</v>
      </c>
      <c r="G36" s="14">
        <v>25297</v>
      </c>
      <c r="H36" s="14" t="s">
        <v>338</v>
      </c>
      <c r="I36" s="14" t="s">
        <v>89</v>
      </c>
    </row>
    <row r="37" spans="1:9" ht="23.25" thickBot="1" x14ac:dyDescent="0.3">
      <c r="A37" s="10" t="s">
        <v>121</v>
      </c>
      <c r="B37" s="11">
        <v>9</v>
      </c>
      <c r="E37" s="10" t="s">
        <v>325</v>
      </c>
      <c r="G37" s="14">
        <v>25299</v>
      </c>
      <c r="H37" s="14" t="s">
        <v>338</v>
      </c>
      <c r="I37" s="14" t="s">
        <v>173</v>
      </c>
    </row>
    <row r="38" spans="1:9" ht="23.25" thickBot="1" x14ac:dyDescent="0.3">
      <c r="A38" s="10" t="s">
        <v>120</v>
      </c>
      <c r="B38" s="11">
        <v>50</v>
      </c>
      <c r="E38" s="10" t="s">
        <v>509</v>
      </c>
      <c r="G38" s="14">
        <v>25307</v>
      </c>
      <c r="H38" s="14" t="s">
        <v>338</v>
      </c>
      <c r="I38" s="14" t="s">
        <v>185</v>
      </c>
    </row>
    <row r="39" spans="1:9" ht="23.25" thickBot="1" x14ac:dyDescent="0.3">
      <c r="A39" s="10" t="s">
        <v>146</v>
      </c>
      <c r="B39" s="11">
        <v>8</v>
      </c>
      <c r="E39" s="10" t="s">
        <v>507</v>
      </c>
      <c r="G39" s="14">
        <v>25312</v>
      </c>
      <c r="H39" s="14" t="s">
        <v>338</v>
      </c>
      <c r="I39" s="14" t="s">
        <v>91</v>
      </c>
    </row>
    <row r="40" spans="1:9" ht="23.25" thickBot="1" x14ac:dyDescent="0.3">
      <c r="A40" s="10" t="s">
        <v>176</v>
      </c>
      <c r="B40" s="11">
        <v>9</v>
      </c>
      <c r="E40" s="10" t="s">
        <v>322</v>
      </c>
      <c r="G40" s="14">
        <v>25317</v>
      </c>
      <c r="H40" s="14" t="s">
        <v>338</v>
      </c>
      <c r="I40" s="14" t="s">
        <v>796</v>
      </c>
    </row>
    <row r="41" spans="1:9" ht="23.25" thickBot="1" x14ac:dyDescent="0.3">
      <c r="A41" s="10" t="s">
        <v>118</v>
      </c>
      <c r="B41" s="11">
        <v>7</v>
      </c>
      <c r="E41" s="10" t="s">
        <v>541</v>
      </c>
      <c r="G41" s="14">
        <v>25320</v>
      </c>
      <c r="H41" s="14" t="s">
        <v>338</v>
      </c>
      <c r="I41" s="14" t="s">
        <v>187</v>
      </c>
    </row>
    <row r="42" spans="1:9" ht="23.25" thickBot="1" x14ac:dyDescent="0.3">
      <c r="A42" s="10" t="s">
        <v>30</v>
      </c>
      <c r="B42" s="11">
        <v>8</v>
      </c>
      <c r="E42" s="10" t="s">
        <v>320</v>
      </c>
      <c r="G42" s="14">
        <v>25322</v>
      </c>
      <c r="H42" s="14" t="s">
        <v>338</v>
      </c>
      <c r="I42" s="14" t="s">
        <v>93</v>
      </c>
    </row>
    <row r="43" spans="1:9" ht="23.25" thickBot="1" x14ac:dyDescent="0.3">
      <c r="A43" s="10" t="s">
        <v>194</v>
      </c>
      <c r="B43" s="11">
        <v>8</v>
      </c>
      <c r="E43" s="10" t="s">
        <v>319</v>
      </c>
      <c r="G43" s="14">
        <v>25324</v>
      </c>
      <c r="H43" s="14" t="s">
        <v>338</v>
      </c>
      <c r="I43" s="14" t="s">
        <v>174</v>
      </c>
    </row>
    <row r="44" spans="1:9" ht="23.25" thickBot="1" x14ac:dyDescent="0.3">
      <c r="A44" s="10" t="s">
        <v>117</v>
      </c>
      <c r="B44" s="11">
        <v>9</v>
      </c>
      <c r="E44" s="10" t="s">
        <v>318</v>
      </c>
      <c r="G44" s="14">
        <v>25326</v>
      </c>
      <c r="H44" s="14" t="s">
        <v>338</v>
      </c>
      <c r="I44" s="14" t="s">
        <v>95</v>
      </c>
    </row>
    <row r="45" spans="1:9" ht="23.25" thickBot="1" x14ac:dyDescent="0.3">
      <c r="A45" s="10" t="s">
        <v>154</v>
      </c>
      <c r="B45" s="11">
        <v>8</v>
      </c>
      <c r="E45" s="10" t="s">
        <v>548</v>
      </c>
      <c r="G45" s="14">
        <v>25328</v>
      </c>
      <c r="H45" s="14" t="s">
        <v>338</v>
      </c>
      <c r="I45" s="14" t="s">
        <v>797</v>
      </c>
    </row>
    <row r="46" spans="1:9" ht="23.25" thickBot="1" x14ac:dyDescent="0.3">
      <c r="A46" s="10" t="s">
        <v>115</v>
      </c>
      <c r="B46" s="11">
        <v>9</v>
      </c>
      <c r="E46" s="10" t="s">
        <v>316</v>
      </c>
      <c r="G46" s="14">
        <v>25335</v>
      </c>
      <c r="H46" s="14" t="s">
        <v>338</v>
      </c>
      <c r="I46" s="14" t="s">
        <v>246</v>
      </c>
    </row>
    <row r="47" spans="1:9" ht="23.25" thickBot="1" x14ac:dyDescent="0.3">
      <c r="A47" s="10" t="s">
        <v>248</v>
      </c>
      <c r="B47" s="11">
        <v>7</v>
      </c>
      <c r="E47" s="10" t="s">
        <v>540</v>
      </c>
      <c r="G47" s="14">
        <v>25339</v>
      </c>
      <c r="H47" s="14" t="s">
        <v>338</v>
      </c>
      <c r="I47" s="14" t="s">
        <v>795</v>
      </c>
    </row>
    <row r="48" spans="1:9" ht="23.25" thickBot="1" x14ac:dyDescent="0.3">
      <c r="A48" s="10" t="s">
        <v>64</v>
      </c>
      <c r="B48" s="11">
        <v>11</v>
      </c>
      <c r="E48" s="10" t="s">
        <v>312</v>
      </c>
      <c r="G48" s="14">
        <v>25368</v>
      </c>
      <c r="H48" s="14" t="s">
        <v>338</v>
      </c>
      <c r="I48" s="14" t="s">
        <v>676</v>
      </c>
    </row>
    <row r="49" spans="1:9" ht="23.25" thickBot="1" x14ac:dyDescent="0.3">
      <c r="A49" s="10" t="s">
        <v>193</v>
      </c>
      <c r="B49" s="11">
        <v>7</v>
      </c>
      <c r="E49" s="10" t="s">
        <v>311</v>
      </c>
      <c r="G49" s="14">
        <v>25372</v>
      </c>
      <c r="H49" s="14" t="s">
        <v>338</v>
      </c>
      <c r="I49" s="14" t="s">
        <v>678</v>
      </c>
    </row>
    <row r="50" spans="1:9" ht="23.25" thickBot="1" x14ac:dyDescent="0.3">
      <c r="A50" s="10" t="s">
        <v>113</v>
      </c>
      <c r="B50" s="11">
        <v>9</v>
      </c>
      <c r="E50" s="10" t="s">
        <v>537</v>
      </c>
      <c r="G50" s="14">
        <v>25377</v>
      </c>
      <c r="H50" s="14" t="s">
        <v>338</v>
      </c>
      <c r="I50" s="14" t="s">
        <v>100</v>
      </c>
    </row>
    <row r="51" spans="1:9" ht="23.25" thickBot="1" x14ac:dyDescent="0.3">
      <c r="A51" s="10" t="s">
        <v>175</v>
      </c>
      <c r="B51" s="11">
        <v>6</v>
      </c>
      <c r="E51" s="10" t="s">
        <v>309</v>
      </c>
      <c r="G51" s="14">
        <v>25386</v>
      </c>
      <c r="H51" s="14" t="s">
        <v>338</v>
      </c>
      <c r="I51" s="14" t="s">
        <v>101</v>
      </c>
    </row>
    <row r="52" spans="1:9" ht="23.25" thickBot="1" x14ac:dyDescent="0.3">
      <c r="A52" s="10" t="s">
        <v>110</v>
      </c>
      <c r="B52" s="11">
        <v>10</v>
      </c>
      <c r="E52" s="10" t="s">
        <v>307</v>
      </c>
      <c r="G52" s="14">
        <v>25394</v>
      </c>
      <c r="H52" s="14" t="s">
        <v>338</v>
      </c>
      <c r="I52" s="14" t="s">
        <v>25</v>
      </c>
    </row>
    <row r="53" spans="1:9" ht="23.25" thickBot="1" x14ac:dyDescent="0.3">
      <c r="A53" s="10" t="s">
        <v>192</v>
      </c>
      <c r="B53" s="11">
        <v>9</v>
      </c>
      <c r="E53" s="10" t="s">
        <v>305</v>
      </c>
      <c r="G53" s="14">
        <v>25398</v>
      </c>
      <c r="H53" s="14" t="s">
        <v>338</v>
      </c>
      <c r="I53" s="14" t="s">
        <v>221</v>
      </c>
    </row>
    <row r="54" spans="1:9" ht="23.25" thickBot="1" x14ac:dyDescent="0.3">
      <c r="A54" s="10" t="s">
        <v>29</v>
      </c>
      <c r="B54" s="11">
        <v>9</v>
      </c>
      <c r="E54" s="10" t="s">
        <v>304</v>
      </c>
      <c r="G54" s="14">
        <v>25402</v>
      </c>
      <c r="H54" s="14" t="s">
        <v>338</v>
      </c>
      <c r="I54" s="14" t="s">
        <v>189</v>
      </c>
    </row>
    <row r="55" spans="1:9" ht="23.25" thickBot="1" x14ac:dyDescent="0.3">
      <c r="A55" s="10" t="s">
        <v>27</v>
      </c>
      <c r="B55" s="11">
        <v>11</v>
      </c>
      <c r="E55" s="10" t="s">
        <v>303</v>
      </c>
      <c r="G55" s="14">
        <v>25407</v>
      </c>
      <c r="H55" s="14" t="s">
        <v>338</v>
      </c>
      <c r="I55" s="14" t="s">
        <v>53</v>
      </c>
    </row>
    <row r="56" spans="1:9" ht="23.25" thickBot="1" x14ac:dyDescent="0.3">
      <c r="A56" s="10" t="s">
        <v>191</v>
      </c>
      <c r="B56" s="11">
        <v>9</v>
      </c>
      <c r="E56" s="10" t="s">
        <v>302</v>
      </c>
      <c r="G56" s="14">
        <v>25426</v>
      </c>
      <c r="H56" s="14" t="s">
        <v>338</v>
      </c>
      <c r="I56" s="14" t="s">
        <v>145</v>
      </c>
    </row>
    <row r="57" spans="1:9" ht="23.25" thickBot="1" x14ac:dyDescent="0.3">
      <c r="A57" s="10" t="s">
        <v>108</v>
      </c>
      <c r="B57" s="11">
        <v>9</v>
      </c>
      <c r="E57" s="10" t="s">
        <v>300</v>
      </c>
      <c r="G57" s="14">
        <v>25430</v>
      </c>
      <c r="H57" s="14" t="s">
        <v>338</v>
      </c>
      <c r="I57" s="14" t="s">
        <v>198</v>
      </c>
    </row>
    <row r="58" spans="1:9" ht="23.25" thickBot="1" x14ac:dyDescent="0.3">
      <c r="A58" s="10" t="s">
        <v>190</v>
      </c>
      <c r="B58" s="11">
        <v>7</v>
      </c>
      <c r="E58" s="10" t="s">
        <v>298</v>
      </c>
      <c r="G58" s="14">
        <v>25436</v>
      </c>
      <c r="H58" s="14" t="s">
        <v>338</v>
      </c>
      <c r="I58" s="14" t="s">
        <v>202</v>
      </c>
    </row>
    <row r="59" spans="1:9" ht="23.25" thickBot="1" x14ac:dyDescent="0.3">
      <c r="A59" s="10" t="s">
        <v>153</v>
      </c>
      <c r="B59" s="11">
        <v>8</v>
      </c>
      <c r="E59" s="10" t="s">
        <v>297</v>
      </c>
      <c r="G59" s="14">
        <v>25438</v>
      </c>
      <c r="H59" s="14" t="s">
        <v>338</v>
      </c>
      <c r="I59" s="14" t="s">
        <v>105</v>
      </c>
    </row>
    <row r="60" spans="1:9" ht="23.25" thickBot="1" x14ac:dyDescent="0.3">
      <c r="A60" s="10" t="s">
        <v>107</v>
      </c>
      <c r="B60" s="11">
        <v>8</v>
      </c>
      <c r="E60" s="10" t="s">
        <v>532</v>
      </c>
      <c r="G60" s="14">
        <v>25473</v>
      </c>
      <c r="H60" s="14" t="s">
        <v>338</v>
      </c>
      <c r="I60" s="14" t="s">
        <v>247</v>
      </c>
    </row>
    <row r="61" spans="1:9" ht="23.25" thickBot="1" x14ac:dyDescent="0.3">
      <c r="A61" s="10" t="s">
        <v>247</v>
      </c>
      <c r="B61" s="11">
        <v>1</v>
      </c>
      <c r="E61" s="10" t="s">
        <v>496</v>
      </c>
      <c r="G61" s="14">
        <v>25483</v>
      </c>
      <c r="H61" s="14" t="s">
        <v>338</v>
      </c>
      <c r="I61" s="14" t="s">
        <v>107</v>
      </c>
    </row>
    <row r="62" spans="1:9" ht="23.25" thickBot="1" x14ac:dyDescent="0.3">
      <c r="A62" s="10" t="s">
        <v>105</v>
      </c>
      <c r="B62" s="11">
        <v>9</v>
      </c>
      <c r="E62" s="10" t="s">
        <v>290</v>
      </c>
      <c r="G62" s="14">
        <v>25486</v>
      </c>
      <c r="H62" s="14" t="s">
        <v>338</v>
      </c>
      <c r="I62" s="14" t="s">
        <v>694</v>
      </c>
    </row>
    <row r="63" spans="1:9" ht="23.25" thickBot="1" x14ac:dyDescent="0.3">
      <c r="A63" s="10" t="s">
        <v>202</v>
      </c>
      <c r="B63" s="11">
        <v>8</v>
      </c>
      <c r="E63" s="10" t="s">
        <v>289</v>
      </c>
      <c r="G63" s="14">
        <v>25488</v>
      </c>
      <c r="H63" s="14" t="s">
        <v>338</v>
      </c>
      <c r="I63" s="14" t="s">
        <v>190</v>
      </c>
    </row>
    <row r="64" spans="1:9" ht="23.25" thickBot="1" x14ac:dyDescent="0.3">
      <c r="A64" s="10" t="s">
        <v>198</v>
      </c>
      <c r="B64" s="11">
        <v>8</v>
      </c>
      <c r="E64" s="10" t="s">
        <v>287</v>
      </c>
      <c r="G64" s="14">
        <v>25489</v>
      </c>
      <c r="H64" s="14" t="s">
        <v>338</v>
      </c>
      <c r="I64" s="14" t="s">
        <v>108</v>
      </c>
    </row>
    <row r="65" spans="1:9" ht="23.25" thickBot="1" x14ac:dyDescent="0.3">
      <c r="A65" s="10" t="s">
        <v>765</v>
      </c>
      <c r="B65" s="11">
        <v>11</v>
      </c>
      <c r="E65" s="10" t="s">
        <v>528</v>
      </c>
      <c r="G65" s="14">
        <v>25491</v>
      </c>
      <c r="H65" s="14" t="s">
        <v>338</v>
      </c>
      <c r="I65" s="14" t="s">
        <v>191</v>
      </c>
    </row>
    <row r="66" spans="1:9" ht="23.25" thickBot="1" x14ac:dyDescent="0.3">
      <c r="A66" s="10" t="s">
        <v>53</v>
      </c>
      <c r="B66" s="11">
        <v>11</v>
      </c>
      <c r="E66" s="10" t="s">
        <v>286</v>
      </c>
      <c r="G66" s="14">
        <v>25506</v>
      </c>
      <c r="H66" s="14" t="s">
        <v>338</v>
      </c>
      <c r="I66" s="14" t="s">
        <v>252</v>
      </c>
    </row>
    <row r="67" spans="1:9" ht="23.25" thickBot="1" x14ac:dyDescent="0.3">
      <c r="A67" s="10" t="s">
        <v>103</v>
      </c>
      <c r="B67" s="11">
        <v>10</v>
      </c>
      <c r="E67" s="10" t="s">
        <v>527</v>
      </c>
      <c r="G67" s="14">
        <v>25513</v>
      </c>
      <c r="H67" s="14" t="s">
        <v>338</v>
      </c>
      <c r="I67" s="14" t="s">
        <v>27</v>
      </c>
    </row>
    <row r="68" spans="1:9" ht="23.25" thickBot="1" x14ac:dyDescent="0.3">
      <c r="A68" s="10" t="s">
        <v>221</v>
      </c>
      <c r="B68" s="11">
        <v>10</v>
      </c>
      <c r="E68" s="10" t="s">
        <v>279</v>
      </c>
      <c r="G68" s="14">
        <v>25518</v>
      </c>
      <c r="H68" s="14" t="s">
        <v>338</v>
      </c>
      <c r="I68" s="14" t="s">
        <v>29</v>
      </c>
    </row>
    <row r="69" spans="1:9" ht="23.25" thickBot="1" x14ac:dyDescent="0.3">
      <c r="A69" s="10" t="s">
        <v>25</v>
      </c>
      <c r="B69" s="11">
        <v>11</v>
      </c>
      <c r="E69" s="10" t="s">
        <v>277</v>
      </c>
      <c r="G69" s="14">
        <v>25524</v>
      </c>
      <c r="H69" s="14" t="s">
        <v>338</v>
      </c>
      <c r="I69" s="14" t="s">
        <v>192</v>
      </c>
    </row>
    <row r="70" spans="1:9" ht="23.25" thickBot="1" x14ac:dyDescent="0.3">
      <c r="A70" s="10" t="s">
        <v>101</v>
      </c>
      <c r="B70" s="11">
        <v>12</v>
      </c>
      <c r="E70" s="10" t="s">
        <v>525</v>
      </c>
      <c r="G70" s="14">
        <v>25530</v>
      </c>
      <c r="H70" s="14" t="s">
        <v>338</v>
      </c>
      <c r="I70" s="14" t="s">
        <v>110</v>
      </c>
    </row>
    <row r="71" spans="1:9" ht="23.25" thickBot="1" x14ac:dyDescent="0.3">
      <c r="A71" s="10" t="s">
        <v>100</v>
      </c>
      <c r="B71" s="11">
        <v>7</v>
      </c>
      <c r="E71" s="10" t="s">
        <v>275</v>
      </c>
      <c r="G71" s="14">
        <v>25535</v>
      </c>
      <c r="H71" s="14" t="s">
        <v>338</v>
      </c>
      <c r="I71" s="14" t="s">
        <v>175</v>
      </c>
    </row>
    <row r="72" spans="1:9" ht="23.25" thickBot="1" x14ac:dyDescent="0.3">
      <c r="A72" s="10" t="s">
        <v>204</v>
      </c>
      <c r="B72" s="11">
        <v>7</v>
      </c>
      <c r="E72" s="10" t="s">
        <v>523</v>
      </c>
      <c r="G72" s="14">
        <v>25572</v>
      </c>
      <c r="H72" s="14" t="s">
        <v>338</v>
      </c>
      <c r="I72" s="14" t="s">
        <v>113</v>
      </c>
    </row>
    <row r="73" spans="1:9" ht="23.25" thickBot="1" x14ac:dyDescent="0.3">
      <c r="A73" s="10" t="s">
        <v>62</v>
      </c>
      <c r="B73" s="11">
        <v>11</v>
      </c>
      <c r="E73" s="10" t="s">
        <v>521</v>
      </c>
      <c r="G73" s="14">
        <v>25580</v>
      </c>
      <c r="H73" s="14" t="s">
        <v>338</v>
      </c>
      <c r="I73" s="14" t="s">
        <v>899</v>
      </c>
    </row>
    <row r="74" spans="1:9" ht="23.25" thickBot="1" x14ac:dyDescent="0.3">
      <c r="A74" s="10" t="s">
        <v>97</v>
      </c>
      <c r="B74" s="11">
        <v>9</v>
      </c>
      <c r="E74" s="10" t="s">
        <v>519</v>
      </c>
      <c r="G74" s="14">
        <v>25592</v>
      </c>
      <c r="H74" s="14" t="s">
        <v>338</v>
      </c>
      <c r="I74" s="14" t="s">
        <v>64</v>
      </c>
    </row>
    <row r="75" spans="1:9" ht="23.25" thickBot="1" x14ac:dyDescent="0.3">
      <c r="A75" s="10" t="s">
        <v>246</v>
      </c>
      <c r="B75" s="11">
        <v>7</v>
      </c>
      <c r="E75" s="10" t="s">
        <v>257</v>
      </c>
      <c r="G75" s="14">
        <v>25594</v>
      </c>
      <c r="H75" s="14" t="s">
        <v>338</v>
      </c>
      <c r="I75" s="14" t="s">
        <v>248</v>
      </c>
    </row>
    <row r="76" spans="1:9" ht="23.25" thickBot="1" x14ac:dyDescent="0.3">
      <c r="A76" s="10" t="s">
        <v>188</v>
      </c>
      <c r="B76" s="11">
        <v>9</v>
      </c>
      <c r="E76" s="10" t="s">
        <v>254</v>
      </c>
      <c r="G76" s="14">
        <v>25596</v>
      </c>
      <c r="H76" s="14" t="s">
        <v>338</v>
      </c>
      <c r="I76" s="14" t="s">
        <v>115</v>
      </c>
    </row>
    <row r="77" spans="1:9" ht="23.25" thickBot="1" x14ac:dyDescent="0.3">
      <c r="A77" s="10" t="s">
        <v>95</v>
      </c>
      <c r="B77" s="11">
        <v>9</v>
      </c>
      <c r="E77" s="10" t="s">
        <v>142</v>
      </c>
      <c r="G77" s="14">
        <v>25599</v>
      </c>
      <c r="H77" s="14" t="s">
        <v>338</v>
      </c>
      <c r="I77" s="14" t="s">
        <v>72</v>
      </c>
    </row>
    <row r="78" spans="1:9" ht="23.25" thickBot="1" x14ac:dyDescent="0.3">
      <c r="A78" s="10" t="s">
        <v>245</v>
      </c>
      <c r="B78" s="11">
        <v>8</v>
      </c>
      <c r="E78" s="10" t="s">
        <v>19</v>
      </c>
      <c r="G78" s="14">
        <v>25612</v>
      </c>
      <c r="H78" s="14" t="s">
        <v>338</v>
      </c>
      <c r="I78" s="14" t="s">
        <v>154</v>
      </c>
    </row>
    <row r="79" spans="1:9" ht="34.5" thickBot="1" x14ac:dyDescent="0.3">
      <c r="A79" s="10" t="s">
        <v>93</v>
      </c>
      <c r="B79" s="11">
        <v>10</v>
      </c>
      <c r="E79" s="10" t="s">
        <v>238</v>
      </c>
      <c r="G79" s="14">
        <v>25645</v>
      </c>
      <c r="H79" s="14" t="s">
        <v>338</v>
      </c>
      <c r="I79" s="14" t="s">
        <v>117</v>
      </c>
    </row>
    <row r="80" spans="1:9" ht="23.25" thickBot="1" x14ac:dyDescent="0.3">
      <c r="A80" s="10" t="s">
        <v>187</v>
      </c>
      <c r="B80" s="11">
        <v>11</v>
      </c>
      <c r="E80" s="10" t="s">
        <v>158</v>
      </c>
      <c r="G80" s="14">
        <v>25649</v>
      </c>
      <c r="H80" s="14" t="s">
        <v>338</v>
      </c>
      <c r="I80" s="14" t="s">
        <v>194</v>
      </c>
    </row>
    <row r="81" spans="1:9" ht="23.25" thickBot="1" x14ac:dyDescent="0.3">
      <c r="A81" s="10" t="s">
        <v>51</v>
      </c>
      <c r="B81" s="11">
        <v>11</v>
      </c>
      <c r="E81" s="10" t="s">
        <v>619</v>
      </c>
      <c r="G81" s="14">
        <v>25653</v>
      </c>
      <c r="H81" s="14" t="s">
        <v>338</v>
      </c>
      <c r="I81" s="14" t="s">
        <v>30</v>
      </c>
    </row>
    <row r="82" spans="1:9" ht="23.25" thickBot="1" x14ac:dyDescent="0.3">
      <c r="A82" s="10" t="s">
        <v>91</v>
      </c>
      <c r="B82" s="11">
        <v>8</v>
      </c>
      <c r="E82" s="10" t="s">
        <v>72</v>
      </c>
      <c r="G82" s="14">
        <v>25658</v>
      </c>
      <c r="H82" s="14" t="s">
        <v>338</v>
      </c>
      <c r="I82" s="14" t="s">
        <v>118</v>
      </c>
    </row>
    <row r="83" spans="1:9" ht="23.25" thickBot="1" x14ac:dyDescent="0.3">
      <c r="A83" s="10" t="s">
        <v>185</v>
      </c>
      <c r="B83" s="11">
        <v>3</v>
      </c>
      <c r="E83" s="10" t="s">
        <v>75</v>
      </c>
      <c r="G83" s="14">
        <v>25662</v>
      </c>
      <c r="H83" s="14" t="s">
        <v>338</v>
      </c>
      <c r="I83" s="14" t="s">
        <v>712</v>
      </c>
    </row>
    <row r="84" spans="1:9" ht="23.25" thickBot="1" x14ac:dyDescent="0.3">
      <c r="A84" s="10" t="s">
        <v>173</v>
      </c>
      <c r="B84" s="11">
        <v>9</v>
      </c>
      <c r="E84" s="10" t="s">
        <v>622</v>
      </c>
      <c r="G84" s="14">
        <v>25718</v>
      </c>
      <c r="H84" s="14" t="s">
        <v>338</v>
      </c>
      <c r="I84" s="14" t="s">
        <v>146</v>
      </c>
    </row>
    <row r="85" spans="1:9" ht="23.25" thickBot="1" x14ac:dyDescent="0.3">
      <c r="A85" s="10" t="s">
        <v>203</v>
      </c>
      <c r="B85" s="11">
        <v>9</v>
      </c>
      <c r="E85" s="10" t="s">
        <v>177</v>
      </c>
      <c r="G85" s="14">
        <v>25736</v>
      </c>
      <c r="H85" s="14" t="s">
        <v>338</v>
      </c>
      <c r="I85" s="14" t="s">
        <v>715</v>
      </c>
    </row>
    <row r="86" spans="1:9" ht="23.25" thickBot="1" x14ac:dyDescent="0.3">
      <c r="A86" s="10" t="s">
        <v>86</v>
      </c>
      <c r="B86" s="11">
        <v>8</v>
      </c>
      <c r="E86" s="10" t="s">
        <v>624</v>
      </c>
      <c r="G86" s="14">
        <v>25740</v>
      </c>
      <c r="H86" s="14" t="s">
        <v>338</v>
      </c>
      <c r="I86" s="14" t="s">
        <v>794</v>
      </c>
    </row>
    <row r="87" spans="1:9" ht="23.25" thickBot="1" x14ac:dyDescent="0.3">
      <c r="A87" s="10" t="s">
        <v>172</v>
      </c>
      <c r="B87" s="11">
        <v>9</v>
      </c>
      <c r="E87" s="10" t="s">
        <v>161</v>
      </c>
      <c r="G87" s="14">
        <v>25743</v>
      </c>
      <c r="H87" s="14" t="s">
        <v>338</v>
      </c>
      <c r="I87" s="14" t="s">
        <v>123</v>
      </c>
    </row>
    <row r="88" spans="1:9" ht="23.25" thickBot="1" x14ac:dyDescent="0.3">
      <c r="A88" s="10" t="s">
        <v>171</v>
      </c>
      <c r="B88" s="11">
        <v>3</v>
      </c>
      <c r="E88" s="10" t="s">
        <v>162</v>
      </c>
      <c r="G88" s="14">
        <v>25745</v>
      </c>
      <c r="H88" s="14" t="s">
        <v>338</v>
      </c>
      <c r="I88" s="14" t="s">
        <v>124</v>
      </c>
    </row>
    <row r="89" spans="1:9" ht="23.25" thickBot="1" x14ac:dyDescent="0.3">
      <c r="A89" s="10" t="s">
        <v>244</v>
      </c>
      <c r="B89" s="11">
        <v>8</v>
      </c>
      <c r="E89" s="10" t="s">
        <v>163</v>
      </c>
      <c r="G89" s="14">
        <v>25754</v>
      </c>
      <c r="H89" s="14" t="s">
        <v>338</v>
      </c>
      <c r="I89" s="14" t="s">
        <v>22</v>
      </c>
    </row>
    <row r="90" spans="1:9" ht="23.25" thickBot="1" x14ac:dyDescent="0.3">
      <c r="A90" s="10" t="s">
        <v>144</v>
      </c>
      <c r="B90" s="11">
        <v>3</v>
      </c>
      <c r="E90" s="10" t="s">
        <v>339</v>
      </c>
      <c r="G90" s="14">
        <v>25758</v>
      </c>
      <c r="H90" s="14" t="s">
        <v>338</v>
      </c>
      <c r="I90" s="14" t="s">
        <v>722</v>
      </c>
    </row>
    <row r="91" spans="1:9" ht="23.25" thickBot="1" x14ac:dyDescent="0.3">
      <c r="A91" s="10" t="s">
        <v>85</v>
      </c>
      <c r="B91" s="11">
        <v>10</v>
      </c>
      <c r="E91" s="10" t="s">
        <v>239</v>
      </c>
      <c r="G91" s="14">
        <v>25769</v>
      </c>
      <c r="H91" s="14" t="s">
        <v>338</v>
      </c>
      <c r="I91" s="14" t="s">
        <v>200</v>
      </c>
    </row>
    <row r="92" spans="1:9" ht="23.25" thickBot="1" x14ac:dyDescent="0.3">
      <c r="A92" s="10" t="s">
        <v>762</v>
      </c>
      <c r="B92" s="11">
        <v>8</v>
      </c>
      <c r="E92" s="10" t="s">
        <v>164</v>
      </c>
      <c r="G92" s="14">
        <v>25772</v>
      </c>
      <c r="H92" s="14" t="s">
        <v>338</v>
      </c>
      <c r="I92" s="14" t="s">
        <v>128</v>
      </c>
    </row>
    <row r="93" spans="1:9" ht="23.25" thickBot="1" x14ac:dyDescent="0.3">
      <c r="A93" s="10" t="s">
        <v>152</v>
      </c>
      <c r="B93" s="11">
        <v>3</v>
      </c>
      <c r="E93" s="10" t="s">
        <v>630</v>
      </c>
      <c r="G93" s="14">
        <v>25777</v>
      </c>
      <c r="H93" s="14" t="s">
        <v>338</v>
      </c>
      <c r="I93" s="14" t="s">
        <v>900</v>
      </c>
    </row>
    <row r="94" spans="1:9" ht="23.25" thickBot="1" x14ac:dyDescent="0.3">
      <c r="A94" s="10" t="s">
        <v>170</v>
      </c>
      <c r="B94" s="11">
        <v>7</v>
      </c>
      <c r="E94" s="10" t="s">
        <v>240</v>
      </c>
      <c r="G94" s="14">
        <v>25779</v>
      </c>
      <c r="H94" s="14" t="s">
        <v>338</v>
      </c>
      <c r="I94" s="14" t="s">
        <v>55</v>
      </c>
    </row>
    <row r="95" spans="1:9" ht="23.25" thickBot="1" x14ac:dyDescent="0.3">
      <c r="A95" s="10" t="s">
        <v>23</v>
      </c>
      <c r="B95" s="11">
        <v>9</v>
      </c>
      <c r="E95" s="10" t="s">
        <v>165</v>
      </c>
      <c r="G95" s="14">
        <v>25781</v>
      </c>
      <c r="H95" s="14" t="s">
        <v>338</v>
      </c>
      <c r="I95" s="14" t="s">
        <v>57</v>
      </c>
    </row>
    <row r="96" spans="1:9" ht="23.25" thickBot="1" x14ac:dyDescent="0.3">
      <c r="A96" s="10" t="s">
        <v>169</v>
      </c>
      <c r="B96" s="11">
        <v>10</v>
      </c>
      <c r="E96" s="10" t="s">
        <v>632</v>
      </c>
      <c r="G96" s="14">
        <v>25785</v>
      </c>
      <c r="H96" s="14" t="s">
        <v>338</v>
      </c>
      <c r="I96" s="14" t="s">
        <v>250</v>
      </c>
    </row>
    <row r="97" spans="1:9" ht="23.25" thickBot="1" x14ac:dyDescent="0.3">
      <c r="A97" s="10" t="s">
        <v>47</v>
      </c>
      <c r="B97" s="11">
        <v>10</v>
      </c>
      <c r="E97" s="10" t="s">
        <v>201</v>
      </c>
      <c r="G97" s="14">
        <v>25793</v>
      </c>
      <c r="H97" s="14" t="s">
        <v>338</v>
      </c>
      <c r="I97" s="14" t="s">
        <v>147</v>
      </c>
    </row>
    <row r="98" spans="1:9" ht="23.25" thickBot="1" x14ac:dyDescent="0.3">
      <c r="A98" s="10" t="s">
        <v>168</v>
      </c>
      <c r="B98" s="11">
        <v>2</v>
      </c>
      <c r="E98" s="10" t="s">
        <v>166</v>
      </c>
      <c r="G98" s="14">
        <v>25797</v>
      </c>
      <c r="H98" s="14" t="s">
        <v>338</v>
      </c>
      <c r="I98" s="14" t="s">
        <v>148</v>
      </c>
    </row>
    <row r="99" spans="1:9" ht="23.25" thickBot="1" x14ac:dyDescent="0.3">
      <c r="A99" s="10" t="s">
        <v>167</v>
      </c>
      <c r="B99" s="11">
        <v>7</v>
      </c>
      <c r="E99" s="10" t="s">
        <v>45</v>
      </c>
      <c r="G99" s="14">
        <v>25799</v>
      </c>
      <c r="H99" s="14" t="s">
        <v>338</v>
      </c>
      <c r="I99" s="14" t="s">
        <v>199</v>
      </c>
    </row>
    <row r="100" spans="1:9" ht="23.25" thickBot="1" x14ac:dyDescent="0.3">
      <c r="A100" s="10" t="s">
        <v>78</v>
      </c>
      <c r="B100" s="11">
        <v>10</v>
      </c>
      <c r="E100" s="10" t="s">
        <v>635</v>
      </c>
      <c r="G100" s="14">
        <v>25805</v>
      </c>
      <c r="H100" s="14" t="s">
        <v>338</v>
      </c>
      <c r="I100" s="14" t="s">
        <v>195</v>
      </c>
    </row>
    <row r="101" spans="1:9" ht="23.25" thickBot="1" x14ac:dyDescent="0.3">
      <c r="A101" s="10" t="s">
        <v>242</v>
      </c>
      <c r="B101" s="11">
        <v>8</v>
      </c>
      <c r="E101" s="10" t="s">
        <v>184</v>
      </c>
      <c r="G101" s="14">
        <v>25807</v>
      </c>
      <c r="H101" s="14" t="s">
        <v>338</v>
      </c>
      <c r="I101" s="14" t="s">
        <v>131</v>
      </c>
    </row>
    <row r="102" spans="1:9" ht="23.25" thickBot="1" x14ac:dyDescent="0.3">
      <c r="A102" s="10" t="s">
        <v>150</v>
      </c>
      <c r="B102" s="11">
        <v>8</v>
      </c>
      <c r="E102" s="10" t="s">
        <v>637</v>
      </c>
      <c r="G102" s="14">
        <v>25815</v>
      </c>
      <c r="H102" s="14" t="s">
        <v>338</v>
      </c>
      <c r="I102" s="14" t="s">
        <v>132</v>
      </c>
    </row>
    <row r="103" spans="1:9" ht="23.25" thickBot="1" x14ac:dyDescent="0.3">
      <c r="A103" s="10" t="s">
        <v>241</v>
      </c>
      <c r="B103" s="11">
        <v>2</v>
      </c>
      <c r="E103" s="10" t="s">
        <v>241</v>
      </c>
      <c r="G103" s="14">
        <v>25817</v>
      </c>
      <c r="H103" s="14" t="s">
        <v>338</v>
      </c>
      <c r="I103" s="14" t="s">
        <v>731</v>
      </c>
    </row>
    <row r="104" spans="1:9" ht="23.25" thickBot="1" x14ac:dyDescent="0.3">
      <c r="A104" s="10" t="s">
        <v>184</v>
      </c>
      <c r="B104" s="11">
        <v>7</v>
      </c>
      <c r="E104" s="10" t="s">
        <v>150</v>
      </c>
      <c r="G104" s="14">
        <v>25823</v>
      </c>
      <c r="H104" s="14" t="s">
        <v>338</v>
      </c>
      <c r="I104" s="14" t="s">
        <v>733</v>
      </c>
    </row>
    <row r="105" spans="1:9" ht="23.25" thickBot="1" x14ac:dyDescent="0.3">
      <c r="A105" s="10" t="s">
        <v>45</v>
      </c>
      <c r="B105" s="11">
        <v>9</v>
      </c>
      <c r="E105" s="10" t="s">
        <v>639</v>
      </c>
      <c r="G105" s="14">
        <v>25839</v>
      </c>
      <c r="H105" s="14" t="s">
        <v>338</v>
      </c>
      <c r="I105" s="14" t="s">
        <v>737</v>
      </c>
    </row>
    <row r="106" spans="1:9" ht="23.25" thickBot="1" x14ac:dyDescent="0.3">
      <c r="A106" s="10" t="s">
        <v>166</v>
      </c>
      <c r="B106" s="11">
        <v>7</v>
      </c>
      <c r="E106" s="10" t="s">
        <v>81</v>
      </c>
      <c r="G106" s="14">
        <v>25841</v>
      </c>
      <c r="H106" s="14" t="s">
        <v>338</v>
      </c>
      <c r="I106" s="14" t="s">
        <v>178</v>
      </c>
    </row>
    <row r="107" spans="1:9" ht="23.25" thickBot="1" x14ac:dyDescent="0.3">
      <c r="A107" s="10" t="s">
        <v>165</v>
      </c>
      <c r="B107" s="11">
        <v>12</v>
      </c>
      <c r="E107" s="10" t="s">
        <v>242</v>
      </c>
      <c r="G107" s="14">
        <v>25843</v>
      </c>
      <c r="H107" s="14" t="s">
        <v>338</v>
      </c>
      <c r="I107" s="14" t="s">
        <v>687</v>
      </c>
    </row>
    <row r="108" spans="1:9" ht="23.25" thickBot="1" x14ac:dyDescent="0.3">
      <c r="A108" s="10" t="s">
        <v>240</v>
      </c>
      <c r="B108" s="11">
        <v>4</v>
      </c>
      <c r="E108" s="10" t="s">
        <v>78</v>
      </c>
      <c r="G108" s="14">
        <v>25845</v>
      </c>
      <c r="H108" s="14" t="s">
        <v>338</v>
      </c>
      <c r="I108" s="14" t="s">
        <v>134</v>
      </c>
    </row>
    <row r="109" spans="1:9" ht="23.25" thickBot="1" x14ac:dyDescent="0.3">
      <c r="A109" s="10" t="s">
        <v>164</v>
      </c>
      <c r="B109" s="11">
        <v>9</v>
      </c>
      <c r="E109" s="10" t="s">
        <v>642</v>
      </c>
      <c r="G109" s="14">
        <v>25851</v>
      </c>
      <c r="H109" s="14" t="s">
        <v>338</v>
      </c>
      <c r="I109" s="14" t="s">
        <v>753</v>
      </c>
    </row>
    <row r="110" spans="1:9" ht="23.25" thickBot="1" x14ac:dyDescent="0.3">
      <c r="A110" s="10" t="s">
        <v>239</v>
      </c>
      <c r="B110" s="11">
        <v>6</v>
      </c>
      <c r="E110" s="10" t="s">
        <v>167</v>
      </c>
      <c r="G110" s="14">
        <v>25862</v>
      </c>
      <c r="H110" s="14" t="s">
        <v>338</v>
      </c>
      <c r="I110" s="14" t="s">
        <v>33</v>
      </c>
    </row>
    <row r="111" spans="1:9" ht="23.25" thickBot="1" x14ac:dyDescent="0.3">
      <c r="A111" s="10" t="s">
        <v>163</v>
      </c>
      <c r="B111" s="11">
        <v>6</v>
      </c>
      <c r="E111" s="10" t="s">
        <v>644</v>
      </c>
      <c r="G111" s="14">
        <v>25867</v>
      </c>
      <c r="H111" s="14" t="s">
        <v>338</v>
      </c>
      <c r="I111" s="14" t="s">
        <v>799</v>
      </c>
    </row>
    <row r="112" spans="1:9" ht="23.25" thickBot="1" x14ac:dyDescent="0.3">
      <c r="A112" s="10" t="s">
        <v>162</v>
      </c>
      <c r="B112" s="11">
        <v>8</v>
      </c>
      <c r="E112" s="10" t="s">
        <v>168</v>
      </c>
      <c r="G112" s="14">
        <v>25871</v>
      </c>
      <c r="H112" s="14" t="s">
        <v>338</v>
      </c>
      <c r="I112" s="14" t="s">
        <v>742</v>
      </c>
    </row>
    <row r="113" spans="1:9" ht="23.25" thickBot="1" x14ac:dyDescent="0.3">
      <c r="A113" s="10" t="s">
        <v>161</v>
      </c>
      <c r="B113" s="11">
        <v>8</v>
      </c>
      <c r="E113" s="10" t="s">
        <v>343</v>
      </c>
      <c r="G113" s="14">
        <v>25873</v>
      </c>
      <c r="H113" s="14" t="s">
        <v>338</v>
      </c>
      <c r="I113" s="14" t="s">
        <v>744</v>
      </c>
    </row>
    <row r="114" spans="1:9" ht="23.25" thickBot="1" x14ac:dyDescent="0.3">
      <c r="A114" s="10" t="s">
        <v>75</v>
      </c>
      <c r="B114" s="11">
        <v>37</v>
      </c>
      <c r="E114" s="10" t="s">
        <v>47</v>
      </c>
      <c r="G114" s="14">
        <v>25875</v>
      </c>
      <c r="H114" s="14" t="s">
        <v>338</v>
      </c>
      <c r="I114" s="14" t="s">
        <v>149</v>
      </c>
    </row>
    <row r="115" spans="1:9" ht="23.25" thickBot="1" x14ac:dyDescent="0.3">
      <c r="A115" s="10" t="s">
        <v>72</v>
      </c>
      <c r="B115" s="11">
        <v>9</v>
      </c>
      <c r="E115" s="10" t="s">
        <v>646</v>
      </c>
      <c r="G115" s="14">
        <v>25878</v>
      </c>
      <c r="H115" s="14" t="s">
        <v>338</v>
      </c>
      <c r="I115" s="14" t="s">
        <v>901</v>
      </c>
    </row>
    <row r="116" spans="1:9" ht="23.25" thickBot="1" x14ac:dyDescent="0.3">
      <c r="A116" s="10" t="s">
        <v>158</v>
      </c>
      <c r="B116" s="11">
        <v>7</v>
      </c>
      <c r="E116" s="10" t="s">
        <v>341</v>
      </c>
      <c r="G116" s="14">
        <v>25885</v>
      </c>
      <c r="H116" s="14" t="s">
        <v>338</v>
      </c>
      <c r="I116" s="14" t="s">
        <v>749</v>
      </c>
    </row>
    <row r="117" spans="1:9" ht="23.25" thickBot="1" x14ac:dyDescent="0.3">
      <c r="A117" s="10" t="s">
        <v>238</v>
      </c>
      <c r="B117" s="11">
        <v>6</v>
      </c>
      <c r="E117" s="10" t="s">
        <v>349</v>
      </c>
      <c r="G117" s="14">
        <v>25898</v>
      </c>
      <c r="H117" s="14" t="s">
        <v>338</v>
      </c>
      <c r="I117" s="14" t="s">
        <v>751</v>
      </c>
    </row>
    <row r="118" spans="1:9" ht="23.25" thickBot="1" x14ac:dyDescent="0.3">
      <c r="A118" s="10" t="s">
        <v>19</v>
      </c>
      <c r="B118" s="11">
        <v>9</v>
      </c>
      <c r="E118" s="10" t="s">
        <v>169</v>
      </c>
      <c r="G118" s="14">
        <v>25899</v>
      </c>
      <c r="H118" s="14" t="s">
        <v>338</v>
      </c>
      <c r="I118" s="14" t="s">
        <v>41</v>
      </c>
    </row>
    <row r="119" spans="1:9" x14ac:dyDescent="0.25">
      <c r="A119" s="10" t="s">
        <v>142</v>
      </c>
      <c r="B119" s="11">
        <v>7</v>
      </c>
      <c r="E119" s="10" t="s">
        <v>439</v>
      </c>
    </row>
    <row r="120" spans="1:9" x14ac:dyDescent="0.25">
      <c r="A120" s="10" t="s">
        <v>902</v>
      </c>
      <c r="B120" s="11">
        <v>6</v>
      </c>
      <c r="E120" s="10" t="s">
        <v>850</v>
      </c>
    </row>
    <row r="121" spans="1:9" x14ac:dyDescent="0.25">
      <c r="A121" s="12" t="s">
        <v>885</v>
      </c>
      <c r="B121" s="13">
        <v>1049</v>
      </c>
      <c r="E121" s="10" t="s">
        <v>649</v>
      </c>
    </row>
    <row r="122" spans="1:9" x14ac:dyDescent="0.25">
      <c r="E122" s="10" t="s">
        <v>23</v>
      </c>
    </row>
    <row r="123" spans="1:9" x14ac:dyDescent="0.25">
      <c r="E123" s="10" t="s">
        <v>243</v>
      </c>
    </row>
    <row r="124" spans="1:9" x14ac:dyDescent="0.25">
      <c r="E124" s="10" t="s">
        <v>170</v>
      </c>
    </row>
    <row r="125" spans="1:9" x14ac:dyDescent="0.25">
      <c r="E125" s="10" t="s">
        <v>152</v>
      </c>
    </row>
    <row r="126" spans="1:9" x14ac:dyDescent="0.25">
      <c r="E126" s="10" t="s">
        <v>83</v>
      </c>
    </row>
    <row r="127" spans="1:9" x14ac:dyDescent="0.25">
      <c r="E127" s="10" t="s">
        <v>762</v>
      </c>
    </row>
    <row r="128" spans="1:9" x14ac:dyDescent="0.25">
      <c r="E128" s="10" t="s">
        <v>85</v>
      </c>
    </row>
    <row r="129" spans="5:5" x14ac:dyDescent="0.25">
      <c r="E129" s="10" t="s">
        <v>144</v>
      </c>
    </row>
    <row r="130" spans="5:5" x14ac:dyDescent="0.25">
      <c r="E130" s="10" t="s">
        <v>49</v>
      </c>
    </row>
    <row r="131" spans="5:5" x14ac:dyDescent="0.25">
      <c r="E131" s="10" t="s">
        <v>244</v>
      </c>
    </row>
    <row r="132" spans="5:5" x14ac:dyDescent="0.25">
      <c r="E132" s="10" t="s">
        <v>655</v>
      </c>
    </row>
    <row r="133" spans="5:5" x14ac:dyDescent="0.25">
      <c r="E133" s="10" t="s">
        <v>171</v>
      </c>
    </row>
    <row r="134" spans="5:5" x14ac:dyDescent="0.25">
      <c r="E134" s="10" t="s">
        <v>172</v>
      </c>
    </row>
    <row r="135" spans="5:5" x14ac:dyDescent="0.25">
      <c r="E135" s="10" t="s">
        <v>657</v>
      </c>
    </row>
    <row r="136" spans="5:5" x14ac:dyDescent="0.25">
      <c r="E136" s="10" t="s">
        <v>86</v>
      </c>
    </row>
    <row r="137" spans="5:5" x14ac:dyDescent="0.25">
      <c r="E137" s="10" t="s">
        <v>659</v>
      </c>
    </row>
    <row r="138" spans="5:5" x14ac:dyDescent="0.25">
      <c r="E138" s="10" t="s">
        <v>770</v>
      </c>
    </row>
    <row r="139" spans="5:5" x14ac:dyDescent="0.25">
      <c r="E139" s="10" t="s">
        <v>89</v>
      </c>
    </row>
    <row r="140" spans="5:5" x14ac:dyDescent="0.25">
      <c r="E140" s="10" t="s">
        <v>203</v>
      </c>
    </row>
    <row r="141" spans="5:5" x14ac:dyDescent="0.25">
      <c r="E141" s="10" t="s">
        <v>173</v>
      </c>
    </row>
    <row r="142" spans="5:5" x14ac:dyDescent="0.25">
      <c r="E142" s="10" t="s">
        <v>771</v>
      </c>
    </row>
    <row r="143" spans="5:5" x14ac:dyDescent="0.25">
      <c r="E143" s="10" t="s">
        <v>185</v>
      </c>
    </row>
    <row r="144" spans="5:5" x14ac:dyDescent="0.25">
      <c r="E144" s="10" t="s">
        <v>91</v>
      </c>
    </row>
    <row r="145" spans="5:5" x14ac:dyDescent="0.25">
      <c r="E145" s="10" t="s">
        <v>51</v>
      </c>
    </row>
    <row r="146" spans="5:5" x14ac:dyDescent="0.25">
      <c r="E146" s="10" t="s">
        <v>664</v>
      </c>
    </row>
    <row r="147" spans="5:5" x14ac:dyDescent="0.25">
      <c r="E147" s="10" t="s">
        <v>187</v>
      </c>
    </row>
    <row r="148" spans="5:5" x14ac:dyDescent="0.25">
      <c r="E148" s="10" t="s">
        <v>93</v>
      </c>
    </row>
    <row r="149" spans="5:5" x14ac:dyDescent="0.25">
      <c r="E149" s="10" t="s">
        <v>667</v>
      </c>
    </row>
    <row r="150" spans="5:5" x14ac:dyDescent="0.25">
      <c r="E150" s="10" t="s">
        <v>174</v>
      </c>
    </row>
    <row r="151" spans="5:5" x14ac:dyDescent="0.25">
      <c r="E151" s="10" t="s">
        <v>245</v>
      </c>
    </row>
    <row r="152" spans="5:5" x14ac:dyDescent="0.25">
      <c r="E152" s="10" t="s">
        <v>95</v>
      </c>
    </row>
    <row r="153" spans="5:5" x14ac:dyDescent="0.25">
      <c r="E153" s="10" t="s">
        <v>188</v>
      </c>
    </row>
    <row r="154" spans="5:5" x14ac:dyDescent="0.25">
      <c r="E154" s="10" t="s">
        <v>246</v>
      </c>
    </row>
    <row r="155" spans="5:5" x14ac:dyDescent="0.25">
      <c r="E155" s="10" t="s">
        <v>669</v>
      </c>
    </row>
    <row r="156" spans="5:5" x14ac:dyDescent="0.25">
      <c r="E156" s="10" t="s">
        <v>97</v>
      </c>
    </row>
    <row r="157" spans="5:5" x14ac:dyDescent="0.25">
      <c r="E157" s="10" t="s">
        <v>674</v>
      </c>
    </row>
    <row r="158" spans="5:5" x14ac:dyDescent="0.25">
      <c r="E158" s="10" t="s">
        <v>763</v>
      </c>
    </row>
    <row r="159" spans="5:5" x14ac:dyDescent="0.25">
      <c r="E159" s="10" t="s">
        <v>676</v>
      </c>
    </row>
    <row r="160" spans="5:5" x14ac:dyDescent="0.25">
      <c r="E160" s="10" t="s">
        <v>62</v>
      </c>
    </row>
    <row r="161" spans="5:5" x14ac:dyDescent="0.25">
      <c r="E161" s="10" t="s">
        <v>678</v>
      </c>
    </row>
    <row r="162" spans="5:5" x14ac:dyDescent="0.25">
      <c r="E162" s="10" t="s">
        <v>204</v>
      </c>
    </row>
    <row r="163" spans="5:5" x14ac:dyDescent="0.25">
      <c r="E163" s="10" t="s">
        <v>100</v>
      </c>
    </row>
    <row r="164" spans="5:5" x14ac:dyDescent="0.25">
      <c r="E164" s="10" t="s">
        <v>101</v>
      </c>
    </row>
    <row r="165" spans="5:5" x14ac:dyDescent="0.25">
      <c r="E165" s="10" t="s">
        <v>25</v>
      </c>
    </row>
    <row r="166" spans="5:5" x14ac:dyDescent="0.25">
      <c r="E166" s="10" t="s">
        <v>221</v>
      </c>
    </row>
    <row r="167" spans="5:5" x14ac:dyDescent="0.25">
      <c r="E167" s="10" t="s">
        <v>189</v>
      </c>
    </row>
    <row r="168" spans="5:5" x14ac:dyDescent="0.25">
      <c r="E168" s="10" t="s">
        <v>103</v>
      </c>
    </row>
    <row r="169" spans="5:5" x14ac:dyDescent="0.25">
      <c r="E169" s="10" t="s">
        <v>53</v>
      </c>
    </row>
    <row r="170" spans="5:5" x14ac:dyDescent="0.25">
      <c r="E170" s="10" t="s">
        <v>688</v>
      </c>
    </row>
    <row r="171" spans="5:5" x14ac:dyDescent="0.25">
      <c r="E171" s="10" t="s">
        <v>765</v>
      </c>
    </row>
    <row r="172" spans="5:5" x14ac:dyDescent="0.25">
      <c r="E172" s="10" t="s">
        <v>198</v>
      </c>
    </row>
    <row r="173" spans="5:5" x14ac:dyDescent="0.25">
      <c r="E173" s="10" t="s">
        <v>202</v>
      </c>
    </row>
    <row r="174" spans="5:5" x14ac:dyDescent="0.25">
      <c r="E174" s="10" t="s">
        <v>105</v>
      </c>
    </row>
    <row r="175" spans="5:5" x14ac:dyDescent="0.25">
      <c r="E175" s="10" t="s">
        <v>691</v>
      </c>
    </row>
    <row r="176" spans="5:5" x14ac:dyDescent="0.25">
      <c r="E176" s="10" t="s">
        <v>247</v>
      </c>
    </row>
    <row r="177" spans="5:5" x14ac:dyDescent="0.25">
      <c r="E177" s="10" t="s">
        <v>107</v>
      </c>
    </row>
    <row r="178" spans="5:5" x14ac:dyDescent="0.25">
      <c r="E178" s="10" t="s">
        <v>694</v>
      </c>
    </row>
    <row r="179" spans="5:5" x14ac:dyDescent="0.25">
      <c r="E179" s="10" t="s">
        <v>153</v>
      </c>
    </row>
    <row r="180" spans="5:5" x14ac:dyDescent="0.25">
      <c r="E180" s="10" t="s">
        <v>190</v>
      </c>
    </row>
    <row r="181" spans="5:5" x14ac:dyDescent="0.25">
      <c r="E181" s="10" t="s">
        <v>108</v>
      </c>
    </row>
    <row r="182" spans="5:5" x14ac:dyDescent="0.25">
      <c r="E182" s="10" t="s">
        <v>191</v>
      </c>
    </row>
    <row r="183" spans="5:5" x14ac:dyDescent="0.25">
      <c r="E183" s="10" t="s">
        <v>27</v>
      </c>
    </row>
    <row r="184" spans="5:5" x14ac:dyDescent="0.25">
      <c r="E184" s="10" t="s">
        <v>29</v>
      </c>
    </row>
    <row r="185" spans="5:5" x14ac:dyDescent="0.25">
      <c r="E185" s="10" t="s">
        <v>700</v>
      </c>
    </row>
    <row r="186" spans="5:5" x14ac:dyDescent="0.25">
      <c r="E186" s="10" t="s">
        <v>192</v>
      </c>
    </row>
    <row r="187" spans="5:5" x14ac:dyDescent="0.25">
      <c r="E187" s="10" t="s">
        <v>110</v>
      </c>
    </row>
    <row r="188" spans="5:5" x14ac:dyDescent="0.25">
      <c r="E188" s="10" t="s">
        <v>175</v>
      </c>
    </row>
    <row r="189" spans="5:5" x14ac:dyDescent="0.25">
      <c r="E189" s="10" t="s">
        <v>347</v>
      </c>
    </row>
    <row r="190" spans="5:5" x14ac:dyDescent="0.25">
      <c r="E190" s="10" t="s">
        <v>113</v>
      </c>
    </row>
    <row r="191" spans="5:5" x14ac:dyDescent="0.25">
      <c r="E191" s="10" t="s">
        <v>193</v>
      </c>
    </row>
    <row r="192" spans="5:5" x14ac:dyDescent="0.25">
      <c r="E192" s="10" t="s">
        <v>705</v>
      </c>
    </row>
    <row r="193" spans="5:5" x14ac:dyDescent="0.25">
      <c r="E193" s="10" t="s">
        <v>64</v>
      </c>
    </row>
    <row r="194" spans="5:5" x14ac:dyDescent="0.25">
      <c r="E194" s="10" t="s">
        <v>766</v>
      </c>
    </row>
    <row r="195" spans="5:5" x14ac:dyDescent="0.25">
      <c r="E195" s="10" t="s">
        <v>248</v>
      </c>
    </row>
    <row r="196" spans="5:5" x14ac:dyDescent="0.25">
      <c r="E196" s="10" t="s">
        <v>115</v>
      </c>
    </row>
    <row r="197" spans="5:5" x14ac:dyDescent="0.25">
      <c r="E197" s="10" t="s">
        <v>154</v>
      </c>
    </row>
    <row r="198" spans="5:5" x14ac:dyDescent="0.25">
      <c r="E198" s="10" t="s">
        <v>117</v>
      </c>
    </row>
    <row r="199" spans="5:5" x14ac:dyDescent="0.25">
      <c r="E199" s="10" t="s">
        <v>194</v>
      </c>
    </row>
    <row r="200" spans="5:5" x14ac:dyDescent="0.25">
      <c r="E200" s="10" t="s">
        <v>30</v>
      </c>
    </row>
    <row r="201" spans="5:5" x14ac:dyDescent="0.25">
      <c r="E201" s="10" t="s">
        <v>710</v>
      </c>
    </row>
    <row r="202" spans="5:5" x14ac:dyDescent="0.25">
      <c r="E202" s="10" t="s">
        <v>118</v>
      </c>
    </row>
    <row r="203" spans="5:5" x14ac:dyDescent="0.25">
      <c r="E203" s="10" t="s">
        <v>176</v>
      </c>
    </row>
    <row r="204" spans="5:5" x14ac:dyDescent="0.25">
      <c r="E204" s="10" t="s">
        <v>146</v>
      </c>
    </row>
    <row r="205" spans="5:5" x14ac:dyDescent="0.25">
      <c r="E205" s="10" t="s">
        <v>715</v>
      </c>
    </row>
    <row r="206" spans="5:5" x14ac:dyDescent="0.25">
      <c r="E206" s="10" t="s">
        <v>120</v>
      </c>
    </row>
    <row r="207" spans="5:5" x14ac:dyDescent="0.25">
      <c r="E207" s="10" t="s">
        <v>121</v>
      </c>
    </row>
    <row r="208" spans="5:5" x14ac:dyDescent="0.25">
      <c r="E208" s="10" t="s">
        <v>717</v>
      </c>
    </row>
    <row r="209" spans="5:5" x14ac:dyDescent="0.25">
      <c r="E209" s="10" t="s">
        <v>123</v>
      </c>
    </row>
    <row r="210" spans="5:5" x14ac:dyDescent="0.25">
      <c r="E210" s="10" t="s">
        <v>719</v>
      </c>
    </row>
    <row r="211" spans="5:5" x14ac:dyDescent="0.25">
      <c r="E211" s="10" t="s">
        <v>124</v>
      </c>
    </row>
    <row r="212" spans="5:5" x14ac:dyDescent="0.25">
      <c r="E212" s="10" t="s">
        <v>22</v>
      </c>
    </row>
    <row r="213" spans="5:5" x14ac:dyDescent="0.25">
      <c r="E213" s="10" t="s">
        <v>722</v>
      </c>
    </row>
    <row r="214" spans="5:5" x14ac:dyDescent="0.25">
      <c r="E214" s="10" t="s">
        <v>249</v>
      </c>
    </row>
    <row r="215" spans="5:5" x14ac:dyDescent="0.25">
      <c r="E215" s="10" t="s">
        <v>355</v>
      </c>
    </row>
    <row r="216" spans="5:5" x14ac:dyDescent="0.25">
      <c r="E216" s="10" t="s">
        <v>200</v>
      </c>
    </row>
    <row r="217" spans="5:5" x14ac:dyDescent="0.25">
      <c r="E217" s="10" t="s">
        <v>127</v>
      </c>
    </row>
    <row r="218" spans="5:5" x14ac:dyDescent="0.25">
      <c r="E218" s="10" t="s">
        <v>128</v>
      </c>
    </row>
    <row r="219" spans="5:5" x14ac:dyDescent="0.25">
      <c r="E219" s="10" t="s">
        <v>130</v>
      </c>
    </row>
    <row r="220" spans="5:5" x14ac:dyDescent="0.25">
      <c r="E220" s="10" t="s">
        <v>725</v>
      </c>
    </row>
    <row r="221" spans="5:5" x14ac:dyDescent="0.25">
      <c r="E221" s="10" t="s">
        <v>55</v>
      </c>
    </row>
    <row r="222" spans="5:5" x14ac:dyDescent="0.25">
      <c r="E222" s="10" t="s">
        <v>57</v>
      </c>
    </row>
    <row r="223" spans="5:5" x14ac:dyDescent="0.25">
      <c r="E223" s="10" t="s">
        <v>250</v>
      </c>
    </row>
    <row r="224" spans="5:5" x14ac:dyDescent="0.25">
      <c r="E224" s="10" t="s">
        <v>155</v>
      </c>
    </row>
    <row r="225" spans="5:5" x14ac:dyDescent="0.25">
      <c r="E225" s="10" t="s">
        <v>147</v>
      </c>
    </row>
    <row r="226" spans="5:5" x14ac:dyDescent="0.25">
      <c r="E226" s="10" t="s">
        <v>148</v>
      </c>
    </row>
    <row r="227" spans="5:5" x14ac:dyDescent="0.25">
      <c r="E227" s="10" t="s">
        <v>199</v>
      </c>
    </row>
    <row r="228" spans="5:5" x14ac:dyDescent="0.25">
      <c r="E228" s="10" t="s">
        <v>156</v>
      </c>
    </row>
    <row r="229" spans="5:5" x14ac:dyDescent="0.25">
      <c r="E229" s="10" t="s">
        <v>195</v>
      </c>
    </row>
    <row r="230" spans="5:5" x14ac:dyDescent="0.25">
      <c r="E230" s="10" t="s">
        <v>131</v>
      </c>
    </row>
    <row r="231" spans="5:5" x14ac:dyDescent="0.25">
      <c r="E231" s="10" t="s">
        <v>132</v>
      </c>
    </row>
    <row r="232" spans="5:5" x14ac:dyDescent="0.25">
      <c r="E232" s="10" t="s">
        <v>731</v>
      </c>
    </row>
    <row r="233" spans="5:5" x14ac:dyDescent="0.25">
      <c r="E233" s="10" t="s">
        <v>251</v>
      </c>
    </row>
    <row r="234" spans="5:5" x14ac:dyDescent="0.25">
      <c r="E234" s="10" t="s">
        <v>733</v>
      </c>
    </row>
    <row r="235" spans="5:5" x14ac:dyDescent="0.25">
      <c r="E235" s="10" t="s">
        <v>32</v>
      </c>
    </row>
    <row r="236" spans="5:5" x14ac:dyDescent="0.25">
      <c r="E236" s="10" t="s">
        <v>345</v>
      </c>
    </row>
    <row r="237" spans="5:5" x14ac:dyDescent="0.25">
      <c r="E237" s="10" t="s">
        <v>737</v>
      </c>
    </row>
    <row r="238" spans="5:5" x14ac:dyDescent="0.25">
      <c r="E238" s="10" t="s">
        <v>205</v>
      </c>
    </row>
    <row r="239" spans="5:5" x14ac:dyDescent="0.25">
      <c r="E239" s="10" t="s">
        <v>178</v>
      </c>
    </row>
    <row r="240" spans="5:5" x14ac:dyDescent="0.25">
      <c r="E240" s="10" t="s">
        <v>687</v>
      </c>
    </row>
    <row r="241" spans="5:5" x14ac:dyDescent="0.25">
      <c r="E241" s="10" t="s">
        <v>44</v>
      </c>
    </row>
    <row r="242" spans="5:5" x14ac:dyDescent="0.25">
      <c r="E242" s="10" t="s">
        <v>134</v>
      </c>
    </row>
    <row r="243" spans="5:5" x14ac:dyDescent="0.25">
      <c r="E243" s="10" t="s">
        <v>739</v>
      </c>
    </row>
    <row r="244" spans="5:5" x14ac:dyDescent="0.25">
      <c r="E244" s="10" t="s">
        <v>753</v>
      </c>
    </row>
    <row r="245" spans="5:5" x14ac:dyDescent="0.25">
      <c r="E245" s="10" t="s">
        <v>196</v>
      </c>
    </row>
    <row r="246" spans="5:5" x14ac:dyDescent="0.25">
      <c r="E246" s="10" t="s">
        <v>252</v>
      </c>
    </row>
    <row r="247" spans="5:5" x14ac:dyDescent="0.25">
      <c r="E247" s="10" t="s">
        <v>136</v>
      </c>
    </row>
    <row r="248" spans="5:5" x14ac:dyDescent="0.25">
      <c r="E248" s="10" t="s">
        <v>33</v>
      </c>
    </row>
    <row r="249" spans="5:5" x14ac:dyDescent="0.25">
      <c r="E249" s="10" t="s">
        <v>197</v>
      </c>
    </row>
    <row r="250" spans="5:5" x14ac:dyDescent="0.25">
      <c r="E250" s="10" t="s">
        <v>876</v>
      </c>
    </row>
    <row r="251" spans="5:5" x14ac:dyDescent="0.25">
      <c r="E251" s="10" t="s">
        <v>742</v>
      </c>
    </row>
    <row r="252" spans="5:5" x14ac:dyDescent="0.25">
      <c r="E252" s="10" t="s">
        <v>36</v>
      </c>
    </row>
    <row r="253" spans="5:5" x14ac:dyDescent="0.25">
      <c r="E253" s="10" t="s">
        <v>138</v>
      </c>
    </row>
    <row r="254" spans="5:5" x14ac:dyDescent="0.25">
      <c r="E254" s="10" t="s">
        <v>149</v>
      </c>
    </row>
    <row r="255" spans="5:5" x14ac:dyDescent="0.25">
      <c r="E255" s="10" t="s">
        <v>68</v>
      </c>
    </row>
    <row r="256" spans="5:5" x14ac:dyDescent="0.25">
      <c r="E256" s="10" t="s">
        <v>747</v>
      </c>
    </row>
    <row r="257" spans="5:6" x14ac:dyDescent="0.25">
      <c r="E257" s="10" t="s">
        <v>749</v>
      </c>
    </row>
    <row r="258" spans="5:6" x14ac:dyDescent="0.25">
      <c r="E258" s="10" t="s">
        <v>38</v>
      </c>
    </row>
    <row r="259" spans="5:6" x14ac:dyDescent="0.25">
      <c r="E259" s="10" t="s">
        <v>751</v>
      </c>
    </row>
    <row r="260" spans="5:6" x14ac:dyDescent="0.25">
      <c r="E260" s="10" t="s">
        <v>140</v>
      </c>
    </row>
    <row r="261" spans="5:6" x14ac:dyDescent="0.25">
      <c r="E261" s="10" t="s">
        <v>41</v>
      </c>
    </row>
    <row r="262" spans="5:6" ht="16.5" thickBot="1" x14ac:dyDescent="0.3">
      <c r="E262" s="10" t="s">
        <v>157</v>
      </c>
    </row>
    <row r="263" spans="5:6" ht="16.5" thickBot="1" x14ac:dyDescent="0.3">
      <c r="E263" s="14" t="s">
        <v>142</v>
      </c>
    </row>
    <row r="264" spans="5:6" ht="16.5" thickBot="1" x14ac:dyDescent="0.3">
      <c r="E264" s="16" t="s">
        <v>887</v>
      </c>
      <c r="F264" s="15"/>
    </row>
    <row r="265" spans="5:6" ht="16.5" thickBot="1" x14ac:dyDescent="0.3">
      <c r="E265" s="14" t="s">
        <v>238</v>
      </c>
    </row>
    <row r="266" spans="5:6" ht="16.5" thickBot="1" x14ac:dyDescent="0.3">
      <c r="E266" s="14" t="s">
        <v>158</v>
      </c>
    </row>
    <row r="267" spans="5:6" ht="16.5" thickBot="1" x14ac:dyDescent="0.3">
      <c r="E267" s="14" t="s">
        <v>888</v>
      </c>
    </row>
    <row r="268" spans="5:6" ht="16.5" thickBot="1" x14ac:dyDescent="0.3">
      <c r="E268" s="14" t="s">
        <v>624</v>
      </c>
    </row>
    <row r="269" spans="5:6" ht="16.5" thickBot="1" x14ac:dyDescent="0.3">
      <c r="E269" s="14" t="s">
        <v>162</v>
      </c>
    </row>
    <row r="270" spans="5:6" ht="16.5" thickBot="1" x14ac:dyDescent="0.3">
      <c r="E270" s="14" t="s">
        <v>889</v>
      </c>
    </row>
    <row r="271" spans="5:6" ht="16.5" thickBot="1" x14ac:dyDescent="0.3">
      <c r="E271" s="14" t="s">
        <v>239</v>
      </c>
    </row>
    <row r="272" spans="5:6" ht="16.5" thickBot="1" x14ac:dyDescent="0.3">
      <c r="E272" s="14" t="s">
        <v>164</v>
      </c>
    </row>
    <row r="273" spans="5:6" ht="16.5" thickBot="1" x14ac:dyDescent="0.3">
      <c r="E273" s="14" t="s">
        <v>630</v>
      </c>
    </row>
    <row r="274" spans="5:6" ht="16.5" thickBot="1" x14ac:dyDescent="0.3">
      <c r="E274" s="14" t="s">
        <v>890</v>
      </c>
    </row>
    <row r="275" spans="5:6" ht="16.5" thickBot="1" x14ac:dyDescent="0.3">
      <c r="E275" s="14" t="s">
        <v>201</v>
      </c>
    </row>
    <row r="276" spans="5:6" ht="16.5" thickBot="1" x14ac:dyDescent="0.3">
      <c r="E276" s="14" t="s">
        <v>45</v>
      </c>
    </row>
    <row r="277" spans="5:6" ht="16.5" thickBot="1" x14ac:dyDescent="0.3">
      <c r="E277" s="14" t="s">
        <v>891</v>
      </c>
    </row>
    <row r="278" spans="5:6" ht="16.5" thickBot="1" x14ac:dyDescent="0.3">
      <c r="E278" s="14" t="s">
        <v>892</v>
      </c>
    </row>
    <row r="279" spans="5:6" ht="16.5" thickBot="1" x14ac:dyDescent="0.3">
      <c r="E279" s="14" t="s">
        <v>150</v>
      </c>
    </row>
    <row r="280" spans="5:6" ht="16.5" thickBot="1" x14ac:dyDescent="0.3">
      <c r="E280" s="14" t="s">
        <v>81</v>
      </c>
    </row>
    <row r="281" spans="5:6" ht="16.5" thickBot="1" x14ac:dyDescent="0.3">
      <c r="E281" s="14" t="s">
        <v>893</v>
      </c>
    </row>
    <row r="282" spans="5:6" ht="16.5" thickBot="1" x14ac:dyDescent="0.3">
      <c r="E282" s="14" t="s">
        <v>167</v>
      </c>
    </row>
    <row r="283" spans="5:6" ht="16.5" thickBot="1" x14ac:dyDescent="0.3">
      <c r="E283" s="14" t="s">
        <v>168</v>
      </c>
    </row>
    <row r="284" spans="5:6" ht="16.5" thickBot="1" x14ac:dyDescent="0.3">
      <c r="E284" s="14" t="s">
        <v>894</v>
      </c>
    </row>
    <row r="285" spans="5:6" ht="16.5" thickBot="1" x14ac:dyDescent="0.3">
      <c r="E285" s="14" t="s">
        <v>169</v>
      </c>
    </row>
    <row r="286" spans="5:6" ht="16.5" thickBot="1" x14ac:dyDescent="0.3">
      <c r="E286" s="14" t="s">
        <v>850</v>
      </c>
    </row>
    <row r="287" spans="5:6" ht="16.5" thickBot="1" x14ac:dyDescent="0.3">
      <c r="E287" s="14" t="s">
        <v>243</v>
      </c>
    </row>
    <row r="288" spans="5:6" ht="16.5" thickBot="1" x14ac:dyDescent="0.3">
      <c r="E288" s="14" t="s">
        <v>895</v>
      </c>
      <c r="F288" s="17"/>
    </row>
    <row r="289" spans="5:6" ht="16.5" thickBot="1" x14ac:dyDescent="0.3">
      <c r="E289" s="14" t="s">
        <v>83</v>
      </c>
    </row>
    <row r="290" spans="5:6" ht="16.5" thickBot="1" x14ac:dyDescent="0.3">
      <c r="E290" s="14" t="s">
        <v>85</v>
      </c>
    </row>
    <row r="291" spans="5:6" ht="16.5" thickBot="1" x14ac:dyDescent="0.3">
      <c r="E291" s="14" t="s">
        <v>144</v>
      </c>
    </row>
    <row r="292" spans="5:6" ht="16.5" thickBot="1" x14ac:dyDescent="0.3">
      <c r="E292" s="14" t="s">
        <v>49</v>
      </c>
    </row>
    <row r="293" spans="5:6" ht="16.5" thickBot="1" x14ac:dyDescent="0.3">
      <c r="E293" s="14" t="s">
        <v>896</v>
      </c>
      <c r="F293" s="18"/>
    </row>
    <row r="294" spans="5:6" ht="16.5" thickBot="1" x14ac:dyDescent="0.3">
      <c r="E294" s="14" t="s">
        <v>897</v>
      </c>
    </row>
    <row r="295" spans="5:6" ht="16.5" thickBot="1" x14ac:dyDescent="0.3">
      <c r="E295" s="14" t="s">
        <v>898</v>
      </c>
    </row>
    <row r="296" spans="5:6" ht="16.5" thickBot="1" x14ac:dyDescent="0.3">
      <c r="E296" s="14" t="s">
        <v>89</v>
      </c>
    </row>
    <row r="297" spans="5:6" ht="16.5" thickBot="1" x14ac:dyDescent="0.3">
      <c r="E297" s="14" t="s">
        <v>173</v>
      </c>
    </row>
    <row r="298" spans="5:6" ht="16.5" thickBot="1" x14ac:dyDescent="0.3">
      <c r="E298" s="14" t="s">
        <v>185</v>
      </c>
    </row>
    <row r="299" spans="5:6" ht="16.5" thickBot="1" x14ac:dyDescent="0.3">
      <c r="E299" s="14" t="s">
        <v>91</v>
      </c>
    </row>
    <row r="300" spans="5:6" ht="16.5" thickBot="1" x14ac:dyDescent="0.3">
      <c r="E300" s="14" t="s">
        <v>796</v>
      </c>
    </row>
    <row r="301" spans="5:6" ht="16.5" thickBot="1" x14ac:dyDescent="0.3">
      <c r="E301" s="14" t="s">
        <v>187</v>
      </c>
    </row>
    <row r="302" spans="5:6" ht="16.5" thickBot="1" x14ac:dyDescent="0.3">
      <c r="E302" s="14" t="s">
        <v>93</v>
      </c>
    </row>
    <row r="303" spans="5:6" ht="16.5" thickBot="1" x14ac:dyDescent="0.3">
      <c r="E303" s="14" t="s">
        <v>174</v>
      </c>
    </row>
    <row r="304" spans="5:6" ht="16.5" thickBot="1" x14ac:dyDescent="0.3">
      <c r="E304" s="14" t="s">
        <v>95</v>
      </c>
    </row>
    <row r="305" spans="5:5" ht="16.5" thickBot="1" x14ac:dyDescent="0.3">
      <c r="E305" s="14" t="s">
        <v>797</v>
      </c>
    </row>
    <row r="306" spans="5:5" ht="16.5" thickBot="1" x14ac:dyDescent="0.3">
      <c r="E306" s="14" t="s">
        <v>246</v>
      </c>
    </row>
    <row r="307" spans="5:5" ht="16.5" thickBot="1" x14ac:dyDescent="0.3">
      <c r="E307" s="14" t="s">
        <v>795</v>
      </c>
    </row>
    <row r="308" spans="5:5" ht="16.5" thickBot="1" x14ac:dyDescent="0.3">
      <c r="E308" s="14" t="s">
        <v>676</v>
      </c>
    </row>
    <row r="309" spans="5:5" ht="16.5" thickBot="1" x14ac:dyDescent="0.3">
      <c r="E309" s="14" t="s">
        <v>678</v>
      </c>
    </row>
    <row r="310" spans="5:5" ht="16.5" thickBot="1" x14ac:dyDescent="0.3">
      <c r="E310" s="14" t="s">
        <v>100</v>
      </c>
    </row>
    <row r="311" spans="5:5" ht="16.5" thickBot="1" x14ac:dyDescent="0.3">
      <c r="E311" s="14" t="s">
        <v>101</v>
      </c>
    </row>
    <row r="312" spans="5:5" ht="16.5" thickBot="1" x14ac:dyDescent="0.3">
      <c r="E312" s="14" t="s">
        <v>25</v>
      </c>
    </row>
    <row r="313" spans="5:5" ht="16.5" thickBot="1" x14ac:dyDescent="0.3">
      <c r="E313" s="14" t="s">
        <v>221</v>
      </c>
    </row>
    <row r="314" spans="5:5" ht="16.5" thickBot="1" x14ac:dyDescent="0.3">
      <c r="E314" s="14" t="s">
        <v>189</v>
      </c>
    </row>
    <row r="315" spans="5:5" ht="16.5" thickBot="1" x14ac:dyDescent="0.3">
      <c r="E315" s="14" t="s">
        <v>53</v>
      </c>
    </row>
    <row r="316" spans="5:5" ht="16.5" thickBot="1" x14ac:dyDescent="0.3">
      <c r="E316" s="14" t="s">
        <v>145</v>
      </c>
    </row>
    <row r="317" spans="5:5" ht="16.5" thickBot="1" x14ac:dyDescent="0.3">
      <c r="E317" s="14" t="s">
        <v>198</v>
      </c>
    </row>
    <row r="318" spans="5:5" ht="16.5" thickBot="1" x14ac:dyDescent="0.3">
      <c r="E318" s="14" t="s">
        <v>202</v>
      </c>
    </row>
    <row r="319" spans="5:5" ht="16.5" thickBot="1" x14ac:dyDescent="0.3">
      <c r="E319" s="14" t="s">
        <v>105</v>
      </c>
    </row>
    <row r="320" spans="5:5" ht="16.5" thickBot="1" x14ac:dyDescent="0.3">
      <c r="E320" s="14" t="s">
        <v>247</v>
      </c>
    </row>
    <row r="321" spans="5:5" ht="16.5" thickBot="1" x14ac:dyDescent="0.3">
      <c r="E321" s="14" t="s">
        <v>107</v>
      </c>
    </row>
    <row r="322" spans="5:5" ht="16.5" thickBot="1" x14ac:dyDescent="0.3">
      <c r="E322" s="14" t="s">
        <v>694</v>
      </c>
    </row>
    <row r="323" spans="5:5" ht="16.5" thickBot="1" x14ac:dyDescent="0.3">
      <c r="E323" s="14" t="s">
        <v>190</v>
      </c>
    </row>
    <row r="324" spans="5:5" ht="16.5" thickBot="1" x14ac:dyDescent="0.3">
      <c r="E324" s="14" t="s">
        <v>108</v>
      </c>
    </row>
    <row r="325" spans="5:5" ht="16.5" thickBot="1" x14ac:dyDescent="0.3">
      <c r="E325" s="14" t="s">
        <v>191</v>
      </c>
    </row>
    <row r="326" spans="5:5" ht="16.5" thickBot="1" x14ac:dyDescent="0.3">
      <c r="E326" s="14" t="s">
        <v>252</v>
      </c>
    </row>
    <row r="327" spans="5:5" ht="16.5" thickBot="1" x14ac:dyDescent="0.3">
      <c r="E327" s="14" t="s">
        <v>27</v>
      </c>
    </row>
    <row r="328" spans="5:5" ht="16.5" thickBot="1" x14ac:dyDescent="0.3">
      <c r="E328" s="14" t="s">
        <v>29</v>
      </c>
    </row>
    <row r="329" spans="5:5" ht="16.5" thickBot="1" x14ac:dyDescent="0.3">
      <c r="E329" s="14" t="s">
        <v>192</v>
      </c>
    </row>
    <row r="330" spans="5:5" ht="16.5" thickBot="1" x14ac:dyDescent="0.3">
      <c r="E330" s="14" t="s">
        <v>110</v>
      </c>
    </row>
    <row r="331" spans="5:5" ht="16.5" thickBot="1" x14ac:dyDescent="0.3">
      <c r="E331" s="14" t="s">
        <v>175</v>
      </c>
    </row>
    <row r="332" spans="5:5" ht="16.5" thickBot="1" x14ac:dyDescent="0.3">
      <c r="E332" s="14" t="s">
        <v>113</v>
      </c>
    </row>
    <row r="333" spans="5:5" ht="16.5" thickBot="1" x14ac:dyDescent="0.3">
      <c r="E333" s="14" t="s">
        <v>899</v>
      </c>
    </row>
    <row r="334" spans="5:5" ht="16.5" thickBot="1" x14ac:dyDescent="0.3">
      <c r="E334" s="14" t="s">
        <v>64</v>
      </c>
    </row>
    <row r="335" spans="5:5" ht="16.5" thickBot="1" x14ac:dyDescent="0.3">
      <c r="E335" s="14" t="s">
        <v>248</v>
      </c>
    </row>
    <row r="336" spans="5:5" ht="16.5" thickBot="1" x14ac:dyDescent="0.3">
      <c r="E336" s="14" t="s">
        <v>115</v>
      </c>
    </row>
    <row r="337" spans="5:5" ht="16.5" thickBot="1" x14ac:dyDescent="0.3">
      <c r="E337" s="14" t="s">
        <v>72</v>
      </c>
    </row>
    <row r="338" spans="5:5" ht="16.5" thickBot="1" x14ac:dyDescent="0.3">
      <c r="E338" s="14" t="s">
        <v>154</v>
      </c>
    </row>
    <row r="339" spans="5:5" ht="16.5" thickBot="1" x14ac:dyDescent="0.3">
      <c r="E339" s="14" t="s">
        <v>117</v>
      </c>
    </row>
    <row r="340" spans="5:5" ht="16.5" thickBot="1" x14ac:dyDescent="0.3">
      <c r="E340" s="14" t="s">
        <v>194</v>
      </c>
    </row>
    <row r="341" spans="5:5" ht="16.5" thickBot="1" x14ac:dyDescent="0.3">
      <c r="E341" s="14" t="s">
        <v>30</v>
      </c>
    </row>
    <row r="342" spans="5:5" ht="16.5" thickBot="1" x14ac:dyDescent="0.3">
      <c r="E342" s="14" t="s">
        <v>118</v>
      </c>
    </row>
    <row r="343" spans="5:5" ht="16.5" thickBot="1" x14ac:dyDescent="0.3">
      <c r="E343" s="14" t="s">
        <v>712</v>
      </c>
    </row>
    <row r="344" spans="5:5" ht="16.5" thickBot="1" x14ac:dyDescent="0.3">
      <c r="E344" s="14" t="s">
        <v>146</v>
      </c>
    </row>
    <row r="345" spans="5:5" ht="16.5" thickBot="1" x14ac:dyDescent="0.3">
      <c r="E345" s="14" t="s">
        <v>715</v>
      </c>
    </row>
    <row r="346" spans="5:5" ht="16.5" thickBot="1" x14ac:dyDescent="0.3">
      <c r="E346" s="14" t="s">
        <v>794</v>
      </c>
    </row>
    <row r="347" spans="5:5" ht="16.5" thickBot="1" x14ac:dyDescent="0.3">
      <c r="E347" s="14" t="s">
        <v>123</v>
      </c>
    </row>
    <row r="348" spans="5:5" ht="16.5" thickBot="1" x14ac:dyDescent="0.3">
      <c r="E348" s="14" t="s">
        <v>124</v>
      </c>
    </row>
    <row r="349" spans="5:5" ht="16.5" thickBot="1" x14ac:dyDescent="0.3">
      <c r="E349" s="14" t="s">
        <v>22</v>
      </c>
    </row>
    <row r="350" spans="5:5" ht="16.5" thickBot="1" x14ac:dyDescent="0.3">
      <c r="E350" s="14" t="s">
        <v>722</v>
      </c>
    </row>
    <row r="351" spans="5:5" ht="16.5" thickBot="1" x14ac:dyDescent="0.3">
      <c r="E351" s="14" t="s">
        <v>200</v>
      </c>
    </row>
    <row r="352" spans="5:5" ht="16.5" thickBot="1" x14ac:dyDescent="0.3">
      <c r="E352" s="14" t="s">
        <v>128</v>
      </c>
    </row>
    <row r="353" spans="5:5" ht="16.5" thickBot="1" x14ac:dyDescent="0.3">
      <c r="E353" s="14" t="s">
        <v>900</v>
      </c>
    </row>
    <row r="354" spans="5:5" ht="16.5" thickBot="1" x14ac:dyDescent="0.3">
      <c r="E354" s="14" t="s">
        <v>55</v>
      </c>
    </row>
    <row r="355" spans="5:5" ht="16.5" thickBot="1" x14ac:dyDescent="0.3">
      <c r="E355" s="14" t="s">
        <v>57</v>
      </c>
    </row>
    <row r="356" spans="5:5" ht="16.5" thickBot="1" x14ac:dyDescent="0.3">
      <c r="E356" s="14" t="s">
        <v>250</v>
      </c>
    </row>
    <row r="357" spans="5:5" ht="16.5" thickBot="1" x14ac:dyDescent="0.3">
      <c r="E357" s="14" t="s">
        <v>147</v>
      </c>
    </row>
    <row r="358" spans="5:5" ht="16.5" thickBot="1" x14ac:dyDescent="0.3">
      <c r="E358" s="14" t="s">
        <v>148</v>
      </c>
    </row>
    <row r="359" spans="5:5" ht="16.5" thickBot="1" x14ac:dyDescent="0.3">
      <c r="E359" s="14" t="s">
        <v>199</v>
      </c>
    </row>
    <row r="360" spans="5:5" ht="16.5" thickBot="1" x14ac:dyDescent="0.3">
      <c r="E360" s="14" t="s">
        <v>195</v>
      </c>
    </row>
    <row r="361" spans="5:5" ht="16.5" thickBot="1" x14ac:dyDescent="0.3">
      <c r="E361" s="14" t="s">
        <v>131</v>
      </c>
    </row>
    <row r="362" spans="5:5" ht="16.5" thickBot="1" x14ac:dyDescent="0.3">
      <c r="E362" s="14" t="s">
        <v>132</v>
      </c>
    </row>
    <row r="363" spans="5:5" ht="16.5" thickBot="1" x14ac:dyDescent="0.3">
      <c r="E363" s="14" t="s">
        <v>731</v>
      </c>
    </row>
    <row r="364" spans="5:5" ht="16.5" thickBot="1" x14ac:dyDescent="0.3">
      <c r="E364" s="14" t="s">
        <v>733</v>
      </c>
    </row>
    <row r="365" spans="5:5" ht="16.5" thickBot="1" x14ac:dyDescent="0.3">
      <c r="E365" s="14" t="s">
        <v>737</v>
      </c>
    </row>
    <row r="366" spans="5:5" ht="16.5" thickBot="1" x14ac:dyDescent="0.3">
      <c r="E366" s="14" t="s">
        <v>178</v>
      </c>
    </row>
    <row r="367" spans="5:5" ht="16.5" thickBot="1" x14ac:dyDescent="0.3">
      <c r="E367" s="14" t="s">
        <v>687</v>
      </c>
    </row>
    <row r="368" spans="5:5" ht="16.5" thickBot="1" x14ac:dyDescent="0.3">
      <c r="E368" s="14" t="s">
        <v>134</v>
      </c>
    </row>
    <row r="369" spans="5:6" ht="16.5" thickBot="1" x14ac:dyDescent="0.3">
      <c r="E369" s="14" t="s">
        <v>753</v>
      </c>
    </row>
    <row r="370" spans="5:6" ht="16.5" thickBot="1" x14ac:dyDescent="0.3">
      <c r="E370" s="14" t="s">
        <v>33</v>
      </c>
    </row>
    <row r="371" spans="5:6" ht="16.5" thickBot="1" x14ac:dyDescent="0.3">
      <c r="E371" s="14" t="s">
        <v>799</v>
      </c>
    </row>
    <row r="372" spans="5:6" ht="16.5" thickBot="1" x14ac:dyDescent="0.3">
      <c r="E372" s="14" t="s">
        <v>742</v>
      </c>
    </row>
    <row r="373" spans="5:6" ht="16.5" thickBot="1" x14ac:dyDescent="0.3">
      <c r="E373" s="14" t="s">
        <v>744</v>
      </c>
    </row>
    <row r="374" spans="5:6" ht="16.5" thickBot="1" x14ac:dyDescent="0.3">
      <c r="E374" s="14" t="s">
        <v>149</v>
      </c>
    </row>
    <row r="375" spans="5:6" ht="16.5" thickBot="1" x14ac:dyDescent="0.3">
      <c r="E375" s="14" t="s">
        <v>901</v>
      </c>
      <c r="F375" s="18"/>
    </row>
    <row r="376" spans="5:6" ht="16.5" thickBot="1" x14ac:dyDescent="0.3">
      <c r="E376" s="14" t="s">
        <v>749</v>
      </c>
    </row>
    <row r="377" spans="5:6" ht="16.5" thickBot="1" x14ac:dyDescent="0.3">
      <c r="E377" s="14" t="s">
        <v>751</v>
      </c>
    </row>
    <row r="378" spans="5:6" ht="16.5" thickBot="1" x14ac:dyDescent="0.3">
      <c r="E378" s="14" t="s">
        <v>41</v>
      </c>
    </row>
  </sheetData>
  <conditionalFormatting sqref="E1:E1048576">
    <cfRule type="duplicateValues" dxfId="2"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F12DC-817F-453C-B479-7B772F3B3ECF}">
  <dimension ref="A2:C127"/>
  <sheetViews>
    <sheetView showGridLines="0" zoomScale="91" zoomScaleNormal="91" workbookViewId="0">
      <selection activeCell="G124" sqref="G124"/>
    </sheetView>
  </sheetViews>
  <sheetFormatPr baseColWidth="10" defaultRowHeight="15.75" x14ac:dyDescent="0.25"/>
  <cols>
    <col min="1" max="1" width="28.375" bestFit="1" customWidth="1"/>
    <col min="2" max="2" width="15.75" bestFit="1" customWidth="1"/>
    <col min="3" max="3" width="39" style="19" bestFit="1" customWidth="1"/>
  </cols>
  <sheetData>
    <row r="2" spans="1:3" ht="15.75" customHeight="1" x14ac:dyDescent="0.25">
      <c r="B2" s="149" t="s">
        <v>996</v>
      </c>
      <c r="C2" s="149"/>
    </row>
    <row r="3" spans="1:3" ht="15.75" customHeight="1" x14ac:dyDescent="0.25">
      <c r="B3" s="149"/>
      <c r="C3" s="149"/>
    </row>
    <row r="4" spans="1:3" ht="60" customHeight="1" x14ac:dyDescent="0.25">
      <c r="B4" s="149"/>
      <c r="C4" s="149"/>
    </row>
    <row r="6" spans="1:3" x14ac:dyDescent="0.25">
      <c r="A6" s="146" t="s">
        <v>992</v>
      </c>
      <c r="B6" s="146" t="s">
        <v>993</v>
      </c>
      <c r="C6" s="146" t="s">
        <v>995</v>
      </c>
    </row>
    <row r="7" spans="1:3" hidden="1" x14ac:dyDescent="0.25">
      <c r="A7" s="142" t="s">
        <v>902</v>
      </c>
      <c r="B7" s="142">
        <v>7</v>
      </c>
      <c r="C7" s="143">
        <v>5419592232</v>
      </c>
    </row>
    <row r="8" spans="1:3" x14ac:dyDescent="0.25">
      <c r="A8" s="144" t="s">
        <v>142</v>
      </c>
      <c r="B8" s="144">
        <v>9</v>
      </c>
      <c r="C8" s="145">
        <v>1180504930.6688218</v>
      </c>
    </row>
    <row r="9" spans="1:3" x14ac:dyDescent="0.25">
      <c r="A9" s="144" t="s">
        <v>19</v>
      </c>
      <c r="B9" s="144">
        <v>12</v>
      </c>
      <c r="C9" s="145">
        <v>1906377050.4611092</v>
      </c>
    </row>
    <row r="10" spans="1:3" x14ac:dyDescent="0.25">
      <c r="A10" s="144" t="s">
        <v>238</v>
      </c>
      <c r="B10" s="144">
        <v>9</v>
      </c>
      <c r="C10" s="145">
        <v>4834835337.4590397</v>
      </c>
    </row>
    <row r="11" spans="1:3" x14ac:dyDescent="0.25">
      <c r="A11" s="144" t="s">
        <v>158</v>
      </c>
      <c r="B11" s="144">
        <v>10</v>
      </c>
      <c r="C11" s="145">
        <v>3726793601.0215311</v>
      </c>
    </row>
    <row r="12" spans="1:3" x14ac:dyDescent="0.25">
      <c r="A12" s="144" t="s">
        <v>72</v>
      </c>
      <c r="B12" s="144">
        <v>11</v>
      </c>
      <c r="C12" s="145">
        <v>1637286584.3941009</v>
      </c>
    </row>
    <row r="13" spans="1:3" x14ac:dyDescent="0.25">
      <c r="A13" s="144" t="s">
        <v>75</v>
      </c>
      <c r="B13" s="144">
        <v>41</v>
      </c>
      <c r="C13" s="145">
        <v>6118803385.7647152</v>
      </c>
    </row>
    <row r="14" spans="1:3" x14ac:dyDescent="0.25">
      <c r="A14" s="144" t="s">
        <v>161</v>
      </c>
      <c r="B14" s="144">
        <v>10</v>
      </c>
      <c r="C14" s="145">
        <v>1176082154.1598046</v>
      </c>
    </row>
    <row r="15" spans="1:3" x14ac:dyDescent="0.25">
      <c r="A15" s="144" t="s">
        <v>162</v>
      </c>
      <c r="B15" s="144">
        <v>10</v>
      </c>
      <c r="C15" s="145">
        <v>1438792221.8295629</v>
      </c>
    </row>
    <row r="16" spans="1:3" x14ac:dyDescent="0.25">
      <c r="A16" s="144" t="s">
        <v>163</v>
      </c>
      <c r="B16" s="144">
        <v>8</v>
      </c>
      <c r="C16" s="145">
        <v>1029429061.3939536</v>
      </c>
    </row>
    <row r="17" spans="1:3" x14ac:dyDescent="0.25">
      <c r="A17" s="144" t="s">
        <v>239</v>
      </c>
      <c r="B17" s="144">
        <v>10</v>
      </c>
      <c r="C17" s="145">
        <v>2365767816.6178732</v>
      </c>
    </row>
    <row r="18" spans="1:3" x14ac:dyDescent="0.25">
      <c r="A18" s="144" t="s">
        <v>164</v>
      </c>
      <c r="B18" s="144">
        <v>12</v>
      </c>
      <c r="C18" s="145">
        <v>4162263336.6619358</v>
      </c>
    </row>
    <row r="19" spans="1:3" x14ac:dyDescent="0.25">
      <c r="A19" s="144" t="s">
        <v>240</v>
      </c>
      <c r="B19" s="144">
        <v>5</v>
      </c>
      <c r="C19" s="145">
        <v>997599810.73500085</v>
      </c>
    </row>
    <row r="20" spans="1:3" x14ac:dyDescent="0.25">
      <c r="A20" s="144" t="s">
        <v>165</v>
      </c>
      <c r="B20" s="144">
        <v>14</v>
      </c>
      <c r="C20" s="145">
        <v>10585610694.65234</v>
      </c>
    </row>
    <row r="21" spans="1:3" x14ac:dyDescent="0.25">
      <c r="A21" s="144" t="s">
        <v>166</v>
      </c>
      <c r="B21" s="144">
        <v>9</v>
      </c>
      <c r="C21" s="145">
        <v>3310357386.3575444</v>
      </c>
    </row>
    <row r="22" spans="1:3" x14ac:dyDescent="0.25">
      <c r="A22" s="144" t="s">
        <v>45</v>
      </c>
      <c r="B22" s="144">
        <v>12</v>
      </c>
      <c r="C22" s="145">
        <v>5186145211.2201815</v>
      </c>
    </row>
    <row r="23" spans="1:3" x14ac:dyDescent="0.25">
      <c r="A23" s="144" t="s">
        <v>184</v>
      </c>
      <c r="B23" s="144">
        <v>10</v>
      </c>
      <c r="C23" s="145">
        <v>5226486004.981308</v>
      </c>
    </row>
    <row r="24" spans="1:3" x14ac:dyDescent="0.25">
      <c r="A24" s="144" t="s">
        <v>241</v>
      </c>
      <c r="B24" s="144">
        <v>2</v>
      </c>
      <c r="C24" s="145">
        <v>766831904.28340125</v>
      </c>
    </row>
    <row r="25" spans="1:3" x14ac:dyDescent="0.25">
      <c r="A25" s="144" t="s">
        <v>150</v>
      </c>
      <c r="B25" s="144">
        <v>10</v>
      </c>
      <c r="C25" s="145">
        <v>2630090934.4868116</v>
      </c>
    </row>
    <row r="26" spans="1:3" x14ac:dyDescent="0.25">
      <c r="A26" s="144" t="s">
        <v>242</v>
      </c>
      <c r="B26" s="144">
        <v>12</v>
      </c>
      <c r="C26" s="145">
        <v>8157184712.1309748</v>
      </c>
    </row>
    <row r="27" spans="1:3" x14ac:dyDescent="0.25">
      <c r="A27" s="144" t="s">
        <v>78</v>
      </c>
      <c r="B27" s="144">
        <v>12</v>
      </c>
      <c r="C27" s="145">
        <v>4528212546.0231571</v>
      </c>
    </row>
    <row r="28" spans="1:3" x14ac:dyDescent="0.25">
      <c r="A28" s="144" t="s">
        <v>167</v>
      </c>
      <c r="B28" s="144">
        <v>10</v>
      </c>
      <c r="C28" s="145">
        <v>6325473656.7674294</v>
      </c>
    </row>
    <row r="29" spans="1:3" x14ac:dyDescent="0.25">
      <c r="A29" s="144" t="s">
        <v>168</v>
      </c>
      <c r="B29" s="144">
        <v>4</v>
      </c>
      <c r="C29" s="145">
        <v>785381751.7711364</v>
      </c>
    </row>
    <row r="30" spans="1:3" x14ac:dyDescent="0.25">
      <c r="A30" s="144" t="s">
        <v>47</v>
      </c>
      <c r="B30" s="144">
        <v>12</v>
      </c>
      <c r="C30" s="145">
        <v>4136857902.3365135</v>
      </c>
    </row>
    <row r="31" spans="1:3" x14ac:dyDescent="0.25">
      <c r="A31" s="144" t="s">
        <v>169</v>
      </c>
      <c r="B31" s="144">
        <v>12</v>
      </c>
      <c r="C31" s="145">
        <v>4860863866.9890528</v>
      </c>
    </row>
    <row r="32" spans="1:3" x14ac:dyDescent="0.25">
      <c r="A32" s="144" t="s">
        <v>798</v>
      </c>
      <c r="B32" s="144">
        <v>11</v>
      </c>
      <c r="C32" s="145">
        <v>3000591740.6409874</v>
      </c>
    </row>
    <row r="33" spans="1:3" x14ac:dyDescent="0.25">
      <c r="A33" s="144" t="s">
        <v>243</v>
      </c>
      <c r="B33" s="144">
        <v>9</v>
      </c>
      <c r="C33" s="145">
        <v>3055627541.0917406</v>
      </c>
    </row>
    <row r="34" spans="1:3" x14ac:dyDescent="0.25">
      <c r="A34" s="144" t="s">
        <v>152</v>
      </c>
      <c r="B34" s="144">
        <v>3</v>
      </c>
      <c r="C34" s="145">
        <v>322890703.52545309</v>
      </c>
    </row>
    <row r="35" spans="1:3" x14ac:dyDescent="0.25">
      <c r="A35" s="144" t="s">
        <v>762</v>
      </c>
      <c r="B35" s="144">
        <v>11</v>
      </c>
      <c r="C35" s="145">
        <v>5266559613.3847675</v>
      </c>
    </row>
    <row r="36" spans="1:3" x14ac:dyDescent="0.25">
      <c r="A36" s="144" t="s">
        <v>85</v>
      </c>
      <c r="B36" s="144">
        <v>12</v>
      </c>
      <c r="C36" s="145">
        <v>4932135502.5775547</v>
      </c>
    </row>
    <row r="37" spans="1:3" x14ac:dyDescent="0.25">
      <c r="A37" s="144" t="s">
        <v>144</v>
      </c>
      <c r="B37" s="144">
        <v>4</v>
      </c>
      <c r="C37" s="145">
        <v>1486599920.6483552</v>
      </c>
    </row>
    <row r="38" spans="1:3" x14ac:dyDescent="0.25">
      <c r="A38" s="144" t="s">
        <v>244</v>
      </c>
      <c r="B38" s="144">
        <v>10</v>
      </c>
      <c r="C38" s="145">
        <v>4811433481.5153294</v>
      </c>
    </row>
    <row r="39" spans="1:3" x14ac:dyDescent="0.25">
      <c r="A39" s="144" t="s">
        <v>171</v>
      </c>
      <c r="B39" s="144">
        <v>5</v>
      </c>
      <c r="C39" s="145">
        <v>10788324137.189535</v>
      </c>
    </row>
    <row r="40" spans="1:3" x14ac:dyDescent="0.25">
      <c r="A40" s="144" t="s">
        <v>172</v>
      </c>
      <c r="B40" s="144">
        <v>11</v>
      </c>
      <c r="C40" s="145">
        <v>2610680107.590425</v>
      </c>
    </row>
    <row r="41" spans="1:3" x14ac:dyDescent="0.25">
      <c r="A41" s="144" t="s">
        <v>86</v>
      </c>
      <c r="B41" s="144">
        <v>10</v>
      </c>
      <c r="C41" s="145">
        <v>2490751857.1853542</v>
      </c>
    </row>
    <row r="42" spans="1:3" x14ac:dyDescent="0.25">
      <c r="A42" s="144" t="s">
        <v>203</v>
      </c>
      <c r="B42" s="144">
        <v>13</v>
      </c>
      <c r="C42" s="145">
        <v>7746330971.5906553</v>
      </c>
    </row>
    <row r="43" spans="1:3" x14ac:dyDescent="0.25">
      <c r="A43" s="144" t="s">
        <v>173</v>
      </c>
      <c r="B43" s="144">
        <v>12</v>
      </c>
      <c r="C43" s="145">
        <v>5131692258.9888144</v>
      </c>
    </row>
    <row r="44" spans="1:3" x14ac:dyDescent="0.25">
      <c r="A44" s="144" t="s">
        <v>185</v>
      </c>
      <c r="B44" s="144">
        <v>3</v>
      </c>
      <c r="C44" s="145">
        <v>1893044217.9277387</v>
      </c>
    </row>
    <row r="45" spans="1:3" x14ac:dyDescent="0.25">
      <c r="A45" s="144" t="s">
        <v>91</v>
      </c>
      <c r="B45" s="144">
        <v>10</v>
      </c>
      <c r="C45" s="145">
        <v>1558201131.7749493</v>
      </c>
    </row>
    <row r="46" spans="1:3" x14ac:dyDescent="0.25">
      <c r="A46" s="144" t="s">
        <v>51</v>
      </c>
      <c r="B46" s="144">
        <v>13</v>
      </c>
      <c r="C46" s="145">
        <v>6285501452.9579067</v>
      </c>
    </row>
    <row r="47" spans="1:3" x14ac:dyDescent="0.25">
      <c r="A47" s="144" t="s">
        <v>187</v>
      </c>
      <c r="B47" s="144">
        <v>13</v>
      </c>
      <c r="C47" s="145">
        <v>6809094730.5864353</v>
      </c>
    </row>
    <row r="48" spans="1:3" x14ac:dyDescent="0.25">
      <c r="A48" s="144" t="s">
        <v>93</v>
      </c>
      <c r="B48" s="144">
        <v>12</v>
      </c>
      <c r="C48" s="145">
        <v>3233481529.5632792</v>
      </c>
    </row>
    <row r="49" spans="1:3" x14ac:dyDescent="0.25">
      <c r="A49" s="144" t="s">
        <v>245</v>
      </c>
      <c r="B49" s="144">
        <v>10</v>
      </c>
      <c r="C49" s="145">
        <v>1034232319.7308297</v>
      </c>
    </row>
    <row r="50" spans="1:3" x14ac:dyDescent="0.25">
      <c r="A50" s="144" t="s">
        <v>95</v>
      </c>
      <c r="B50" s="144">
        <v>11</v>
      </c>
      <c r="C50" s="145">
        <v>2523802141.8924475</v>
      </c>
    </row>
    <row r="51" spans="1:3" x14ac:dyDescent="0.25">
      <c r="A51" s="144" t="s">
        <v>797</v>
      </c>
      <c r="B51" s="144">
        <v>12</v>
      </c>
      <c r="C51" s="145">
        <v>1587578764.044102</v>
      </c>
    </row>
    <row r="52" spans="1:3" x14ac:dyDescent="0.25">
      <c r="A52" s="144" t="s">
        <v>246</v>
      </c>
      <c r="B52" s="144">
        <v>9</v>
      </c>
      <c r="C52" s="145">
        <v>2963218163.9435306</v>
      </c>
    </row>
    <row r="53" spans="1:3" x14ac:dyDescent="0.25">
      <c r="A53" s="144" t="s">
        <v>97</v>
      </c>
      <c r="B53" s="144">
        <v>11</v>
      </c>
      <c r="C53" s="145">
        <v>1947321311.3629396</v>
      </c>
    </row>
    <row r="54" spans="1:3" x14ac:dyDescent="0.25">
      <c r="A54" s="144" t="s">
        <v>62</v>
      </c>
      <c r="B54" s="144">
        <v>13</v>
      </c>
      <c r="C54" s="145">
        <v>2395074946.1607742</v>
      </c>
    </row>
    <row r="55" spans="1:3" x14ac:dyDescent="0.25">
      <c r="A55" s="144" t="s">
        <v>204</v>
      </c>
      <c r="B55" s="144">
        <v>10</v>
      </c>
      <c r="C55" s="145">
        <v>2771785949.3231153</v>
      </c>
    </row>
    <row r="56" spans="1:3" x14ac:dyDescent="0.25">
      <c r="A56" s="144" t="s">
        <v>100</v>
      </c>
      <c r="B56" s="144">
        <v>11</v>
      </c>
      <c r="C56" s="145">
        <v>7345407454.1589031</v>
      </c>
    </row>
    <row r="57" spans="1:3" x14ac:dyDescent="0.25">
      <c r="A57" s="144" t="s">
        <v>101</v>
      </c>
      <c r="B57" s="144">
        <v>15</v>
      </c>
      <c r="C57" s="145">
        <v>8257592134.1614285</v>
      </c>
    </row>
    <row r="58" spans="1:3" x14ac:dyDescent="0.25">
      <c r="A58" s="144" t="s">
        <v>25</v>
      </c>
      <c r="B58" s="144">
        <v>13</v>
      </c>
      <c r="C58" s="145">
        <v>6439905542.1102886</v>
      </c>
    </row>
    <row r="59" spans="1:3" x14ac:dyDescent="0.25">
      <c r="A59" s="144" t="s">
        <v>221</v>
      </c>
      <c r="B59" s="144">
        <v>13</v>
      </c>
      <c r="C59" s="145">
        <v>8232121298.1778717</v>
      </c>
    </row>
    <row r="60" spans="1:3" x14ac:dyDescent="0.25">
      <c r="A60" s="144" t="s">
        <v>189</v>
      </c>
      <c r="B60" s="144">
        <v>12</v>
      </c>
      <c r="C60" s="145">
        <v>3692517095.5605268</v>
      </c>
    </row>
    <row r="61" spans="1:3" x14ac:dyDescent="0.25">
      <c r="A61" s="144" t="s">
        <v>53</v>
      </c>
      <c r="B61" s="144">
        <v>14</v>
      </c>
      <c r="C61" s="145">
        <v>10815924712.852533</v>
      </c>
    </row>
    <row r="62" spans="1:3" x14ac:dyDescent="0.25">
      <c r="A62" s="144" t="s">
        <v>765</v>
      </c>
      <c r="B62" s="144">
        <v>14</v>
      </c>
      <c r="C62" s="145">
        <v>9169895852.6426067</v>
      </c>
    </row>
    <row r="63" spans="1:3" x14ac:dyDescent="0.25">
      <c r="A63" s="144" t="s">
        <v>198</v>
      </c>
      <c r="B63" s="144">
        <v>9</v>
      </c>
      <c r="C63" s="145">
        <v>3114183537.1861696</v>
      </c>
    </row>
    <row r="64" spans="1:3" x14ac:dyDescent="0.25">
      <c r="A64" s="144" t="s">
        <v>202</v>
      </c>
      <c r="B64" s="144">
        <v>10</v>
      </c>
      <c r="C64" s="145">
        <v>1953166300.550092</v>
      </c>
    </row>
    <row r="65" spans="1:3" x14ac:dyDescent="0.25">
      <c r="A65" s="144" t="s">
        <v>105</v>
      </c>
      <c r="B65" s="144">
        <v>11</v>
      </c>
      <c r="C65" s="145">
        <v>6806564437.6260834</v>
      </c>
    </row>
    <row r="66" spans="1:3" x14ac:dyDescent="0.25">
      <c r="A66" s="144" t="s">
        <v>247</v>
      </c>
      <c r="B66" s="144">
        <v>1</v>
      </c>
      <c r="C66" s="145">
        <v>33000207.607124146</v>
      </c>
    </row>
    <row r="67" spans="1:3" x14ac:dyDescent="0.25">
      <c r="A67" s="144" t="s">
        <v>107</v>
      </c>
      <c r="B67" s="144">
        <v>10</v>
      </c>
      <c r="C67" s="145">
        <v>775543160.20809889</v>
      </c>
    </row>
    <row r="68" spans="1:3" x14ac:dyDescent="0.25">
      <c r="A68" s="144" t="s">
        <v>153</v>
      </c>
      <c r="B68" s="144">
        <v>10</v>
      </c>
      <c r="C68" s="145">
        <v>2819259416.4765134</v>
      </c>
    </row>
    <row r="69" spans="1:3" x14ac:dyDescent="0.25">
      <c r="A69" s="144" t="s">
        <v>190</v>
      </c>
      <c r="B69" s="144">
        <v>9</v>
      </c>
      <c r="C69" s="145">
        <v>1868774692.1344452</v>
      </c>
    </row>
    <row r="70" spans="1:3" x14ac:dyDescent="0.25">
      <c r="A70" s="144" t="s">
        <v>108</v>
      </c>
      <c r="B70" s="144">
        <v>14</v>
      </c>
      <c r="C70" s="145">
        <v>8534259347.7529993</v>
      </c>
    </row>
    <row r="71" spans="1:3" x14ac:dyDescent="0.25">
      <c r="A71" s="144" t="s">
        <v>191</v>
      </c>
      <c r="B71" s="144">
        <v>13</v>
      </c>
      <c r="C71" s="145">
        <v>5091963094.6573296</v>
      </c>
    </row>
    <row r="72" spans="1:3" x14ac:dyDescent="0.25">
      <c r="A72" s="144" t="s">
        <v>27</v>
      </c>
      <c r="B72" s="144">
        <v>14</v>
      </c>
      <c r="C72" s="145">
        <v>12694435799.190636</v>
      </c>
    </row>
    <row r="73" spans="1:3" x14ac:dyDescent="0.25">
      <c r="A73" s="144" t="s">
        <v>29</v>
      </c>
      <c r="B73" s="144">
        <v>12</v>
      </c>
      <c r="C73" s="145">
        <v>7937608078.8168726</v>
      </c>
    </row>
    <row r="74" spans="1:3" x14ac:dyDescent="0.25">
      <c r="A74" s="144" t="s">
        <v>192</v>
      </c>
      <c r="B74" s="144">
        <v>13</v>
      </c>
      <c r="C74" s="145">
        <v>2935949647.2642674</v>
      </c>
    </row>
    <row r="75" spans="1:3" x14ac:dyDescent="0.25">
      <c r="A75" s="144" t="s">
        <v>110</v>
      </c>
      <c r="B75" s="144">
        <v>12</v>
      </c>
      <c r="C75" s="145">
        <v>4465521552.3795443</v>
      </c>
    </row>
    <row r="76" spans="1:3" x14ac:dyDescent="0.25">
      <c r="A76" s="144" t="s">
        <v>175</v>
      </c>
      <c r="B76" s="144">
        <v>8</v>
      </c>
      <c r="C76" s="145">
        <v>2095516397.2521186</v>
      </c>
    </row>
    <row r="77" spans="1:3" x14ac:dyDescent="0.25">
      <c r="A77" s="144" t="s">
        <v>113</v>
      </c>
      <c r="B77" s="144">
        <v>11</v>
      </c>
      <c r="C77" s="145">
        <v>2796152027.9734397</v>
      </c>
    </row>
    <row r="78" spans="1:3" x14ac:dyDescent="0.25">
      <c r="A78" s="144" t="s">
        <v>193</v>
      </c>
      <c r="B78" s="144">
        <v>10</v>
      </c>
      <c r="C78" s="145">
        <v>1593772937.6260579</v>
      </c>
    </row>
    <row r="79" spans="1:3" x14ac:dyDescent="0.25">
      <c r="A79" s="144" t="s">
        <v>64</v>
      </c>
      <c r="B79" s="144">
        <v>14</v>
      </c>
      <c r="C79" s="145">
        <v>2843989319.3446102</v>
      </c>
    </row>
    <row r="80" spans="1:3" x14ac:dyDescent="0.25">
      <c r="A80" s="144" t="s">
        <v>248</v>
      </c>
      <c r="B80" s="144">
        <v>9</v>
      </c>
      <c r="C80" s="145">
        <v>2731490592.6395168</v>
      </c>
    </row>
    <row r="81" spans="1:3" x14ac:dyDescent="0.25">
      <c r="A81" s="144" t="s">
        <v>115</v>
      </c>
      <c r="B81" s="144">
        <v>11</v>
      </c>
      <c r="C81" s="145">
        <v>2687609326.5035658</v>
      </c>
    </row>
    <row r="82" spans="1:3" x14ac:dyDescent="0.25">
      <c r="A82" s="144" t="s">
        <v>154</v>
      </c>
      <c r="B82" s="144">
        <v>10</v>
      </c>
      <c r="C82" s="145">
        <v>2177320365.8649158</v>
      </c>
    </row>
    <row r="83" spans="1:3" x14ac:dyDescent="0.25">
      <c r="A83" s="144" t="s">
        <v>117</v>
      </c>
      <c r="B83" s="144">
        <v>11</v>
      </c>
      <c r="C83" s="145">
        <v>3225430281.9633398</v>
      </c>
    </row>
    <row r="84" spans="1:3" x14ac:dyDescent="0.25">
      <c r="A84" s="144" t="s">
        <v>194</v>
      </c>
      <c r="B84" s="144">
        <v>12</v>
      </c>
      <c r="C84" s="145">
        <v>3691650430.406383</v>
      </c>
    </row>
    <row r="85" spans="1:3" x14ac:dyDescent="0.25">
      <c r="A85" s="144" t="s">
        <v>30</v>
      </c>
      <c r="B85" s="144">
        <v>11</v>
      </c>
      <c r="C85" s="145">
        <v>6722387862.6331463</v>
      </c>
    </row>
    <row r="86" spans="1:3" x14ac:dyDescent="0.25">
      <c r="A86" s="144" t="s">
        <v>118</v>
      </c>
      <c r="B86" s="144">
        <v>9</v>
      </c>
      <c r="C86" s="145">
        <v>1521246845.4751451</v>
      </c>
    </row>
    <row r="87" spans="1:3" x14ac:dyDescent="0.25">
      <c r="A87" s="144" t="s">
        <v>767</v>
      </c>
      <c r="B87" s="144">
        <v>13</v>
      </c>
      <c r="C87" s="145">
        <v>7225411810.4893646</v>
      </c>
    </row>
    <row r="88" spans="1:3" x14ac:dyDescent="0.25">
      <c r="A88" s="144" t="s">
        <v>146</v>
      </c>
      <c r="B88" s="144">
        <v>10</v>
      </c>
      <c r="C88" s="145">
        <v>2707134989.6545191</v>
      </c>
    </row>
    <row r="89" spans="1:3" x14ac:dyDescent="0.25">
      <c r="A89" s="144" t="s">
        <v>120</v>
      </c>
      <c r="B89" s="144">
        <v>52</v>
      </c>
      <c r="C89" s="145">
        <v>14964986935.442787</v>
      </c>
    </row>
    <row r="90" spans="1:3" x14ac:dyDescent="0.25">
      <c r="A90" s="144" t="s">
        <v>121</v>
      </c>
      <c r="B90" s="144">
        <v>11</v>
      </c>
      <c r="C90" s="145">
        <v>7009206764.9404678</v>
      </c>
    </row>
    <row r="91" spans="1:3" x14ac:dyDescent="0.25">
      <c r="A91" s="144" t="s">
        <v>123</v>
      </c>
      <c r="B91" s="144">
        <v>15</v>
      </c>
      <c r="C91" s="145">
        <v>10531169475.106171</v>
      </c>
    </row>
    <row r="92" spans="1:3" x14ac:dyDescent="0.25">
      <c r="A92" s="144" t="s">
        <v>124</v>
      </c>
      <c r="B92" s="144">
        <v>11</v>
      </c>
      <c r="C92" s="145">
        <v>4161783693.1414084</v>
      </c>
    </row>
    <row r="93" spans="1:3" x14ac:dyDescent="0.25">
      <c r="A93" s="144" t="s">
        <v>22</v>
      </c>
      <c r="B93" s="144">
        <v>4</v>
      </c>
      <c r="C93" s="145">
        <v>675650625.1346029</v>
      </c>
    </row>
    <row r="94" spans="1:3" x14ac:dyDescent="0.25">
      <c r="A94" s="144" t="s">
        <v>249</v>
      </c>
      <c r="B94" s="144">
        <v>6</v>
      </c>
      <c r="C94" s="145">
        <v>11907677112.257204</v>
      </c>
    </row>
    <row r="95" spans="1:3" x14ac:dyDescent="0.25">
      <c r="A95" s="144" t="s">
        <v>200</v>
      </c>
      <c r="B95" s="144">
        <v>10</v>
      </c>
      <c r="C95" s="145">
        <v>2499954775.5201297</v>
      </c>
    </row>
    <row r="96" spans="1:3" x14ac:dyDescent="0.25">
      <c r="A96" s="144" t="s">
        <v>128</v>
      </c>
      <c r="B96" s="144">
        <v>9</v>
      </c>
      <c r="C96" s="145">
        <v>2394393615.125761</v>
      </c>
    </row>
    <row r="97" spans="1:3" x14ac:dyDescent="0.25">
      <c r="A97" s="144" t="s">
        <v>130</v>
      </c>
      <c r="B97" s="144">
        <v>11</v>
      </c>
      <c r="C97" s="145">
        <v>3393169754.2808332</v>
      </c>
    </row>
    <row r="98" spans="1:3" x14ac:dyDescent="0.25">
      <c r="A98" s="144" t="s">
        <v>55</v>
      </c>
      <c r="B98" s="144">
        <v>14</v>
      </c>
      <c r="C98" s="145">
        <v>8137206321.3449135</v>
      </c>
    </row>
    <row r="99" spans="1:3" x14ac:dyDescent="0.25">
      <c r="A99" s="144" t="s">
        <v>57</v>
      </c>
      <c r="B99" s="144">
        <v>14</v>
      </c>
      <c r="C99" s="145">
        <v>5517793064.2433949</v>
      </c>
    </row>
    <row r="100" spans="1:3" x14ac:dyDescent="0.25">
      <c r="A100" s="144" t="s">
        <v>250</v>
      </c>
      <c r="B100" s="144">
        <v>10</v>
      </c>
      <c r="C100" s="145">
        <v>2161769103.955174</v>
      </c>
    </row>
    <row r="101" spans="1:3" x14ac:dyDescent="0.25">
      <c r="A101" s="144" t="s">
        <v>147</v>
      </c>
      <c r="B101" s="144">
        <v>25</v>
      </c>
      <c r="C101" s="145">
        <v>16950676592.965448</v>
      </c>
    </row>
    <row r="102" spans="1:3" x14ac:dyDescent="0.25">
      <c r="A102" s="144" t="s">
        <v>148</v>
      </c>
      <c r="B102" s="144">
        <v>11</v>
      </c>
      <c r="C102" s="145">
        <v>1917830913.8112121</v>
      </c>
    </row>
    <row r="103" spans="1:3" x14ac:dyDescent="0.25">
      <c r="A103" s="144" t="s">
        <v>199</v>
      </c>
      <c r="B103" s="144">
        <v>10</v>
      </c>
      <c r="C103" s="145">
        <v>3387703278.3056817</v>
      </c>
    </row>
    <row r="104" spans="1:3" x14ac:dyDescent="0.25">
      <c r="A104" s="144" t="s">
        <v>195</v>
      </c>
      <c r="B104" s="144">
        <v>12</v>
      </c>
      <c r="C104" s="145">
        <v>3069157957.6936874</v>
      </c>
    </row>
    <row r="105" spans="1:3" x14ac:dyDescent="0.25">
      <c r="A105" s="144" t="s">
        <v>131</v>
      </c>
      <c r="B105" s="144">
        <v>13</v>
      </c>
      <c r="C105" s="145">
        <v>4768926578.0727625</v>
      </c>
    </row>
    <row r="106" spans="1:3" x14ac:dyDescent="0.25">
      <c r="A106" s="144" t="s">
        <v>132</v>
      </c>
      <c r="B106" s="144">
        <v>12</v>
      </c>
      <c r="C106" s="145">
        <v>2616839020.5205011</v>
      </c>
    </row>
    <row r="107" spans="1:3" x14ac:dyDescent="0.25">
      <c r="A107" s="144" t="s">
        <v>251</v>
      </c>
      <c r="B107" s="144">
        <v>9</v>
      </c>
      <c r="C107" s="145">
        <v>6169664756.9434519</v>
      </c>
    </row>
    <row r="108" spans="1:3" x14ac:dyDescent="0.25">
      <c r="A108" s="144" t="s">
        <v>32</v>
      </c>
      <c r="B108" s="144">
        <v>11</v>
      </c>
      <c r="C108" s="145">
        <v>3074866870.3477335</v>
      </c>
    </row>
    <row r="109" spans="1:3" x14ac:dyDescent="0.25">
      <c r="A109" s="144" t="s">
        <v>205</v>
      </c>
      <c r="B109" s="144">
        <v>11</v>
      </c>
      <c r="C109" s="145">
        <v>5350303007.5258245</v>
      </c>
    </row>
    <row r="110" spans="1:3" x14ac:dyDescent="0.25">
      <c r="A110" s="144" t="s">
        <v>178</v>
      </c>
      <c r="B110" s="144">
        <v>13</v>
      </c>
      <c r="C110" s="145">
        <v>4136198677.1959515</v>
      </c>
    </row>
    <row r="111" spans="1:3" x14ac:dyDescent="0.25">
      <c r="A111" s="144" t="s">
        <v>44</v>
      </c>
      <c r="B111" s="144">
        <v>12</v>
      </c>
      <c r="C111" s="145">
        <v>4208058325.0640278</v>
      </c>
    </row>
    <row r="112" spans="1:3" x14ac:dyDescent="0.25">
      <c r="A112" s="144" t="s">
        <v>134</v>
      </c>
      <c r="B112" s="144">
        <v>9</v>
      </c>
      <c r="C112" s="145">
        <v>2088205873.2245715</v>
      </c>
    </row>
    <row r="113" spans="1:3" x14ac:dyDescent="0.25">
      <c r="A113" s="144" t="s">
        <v>196</v>
      </c>
      <c r="B113" s="144">
        <v>11</v>
      </c>
      <c r="C113" s="145">
        <v>1566578890.9252791</v>
      </c>
    </row>
    <row r="114" spans="1:3" x14ac:dyDescent="0.25">
      <c r="A114" s="144" t="s">
        <v>252</v>
      </c>
      <c r="B114" s="144">
        <v>10</v>
      </c>
      <c r="C114" s="145">
        <v>1669437581.7515702</v>
      </c>
    </row>
    <row r="115" spans="1:3" x14ac:dyDescent="0.25">
      <c r="A115" s="144" t="s">
        <v>33</v>
      </c>
      <c r="B115" s="144">
        <v>14</v>
      </c>
      <c r="C115" s="145">
        <v>5048040143.3887339</v>
      </c>
    </row>
    <row r="116" spans="1:3" x14ac:dyDescent="0.25">
      <c r="A116" s="144" t="s">
        <v>197</v>
      </c>
      <c r="B116" s="144">
        <v>12</v>
      </c>
      <c r="C116" s="145">
        <v>3863057408.4329677</v>
      </c>
    </row>
    <row r="117" spans="1:3" x14ac:dyDescent="0.25">
      <c r="A117" s="144" t="s">
        <v>36</v>
      </c>
      <c r="B117" s="144">
        <v>11</v>
      </c>
      <c r="C117" s="145">
        <v>1557578955.4731989</v>
      </c>
    </row>
    <row r="118" spans="1:3" x14ac:dyDescent="0.25">
      <c r="A118" s="144" t="s">
        <v>138</v>
      </c>
      <c r="B118" s="144">
        <v>14</v>
      </c>
      <c r="C118" s="145">
        <v>7347660054.8403177</v>
      </c>
    </row>
    <row r="119" spans="1:3" x14ac:dyDescent="0.25">
      <c r="A119" s="144" t="s">
        <v>149</v>
      </c>
      <c r="B119" s="144">
        <v>15</v>
      </c>
      <c r="C119" s="145">
        <v>5058725875.7372856</v>
      </c>
    </row>
    <row r="120" spans="1:3" x14ac:dyDescent="0.25">
      <c r="A120" s="144" t="s">
        <v>68</v>
      </c>
      <c r="B120" s="144">
        <v>12</v>
      </c>
      <c r="C120" s="145">
        <v>7244363191.4047136</v>
      </c>
    </row>
    <row r="121" spans="1:3" x14ac:dyDescent="0.25">
      <c r="A121" s="144" t="s">
        <v>38</v>
      </c>
      <c r="B121" s="144">
        <v>14</v>
      </c>
      <c r="C121" s="145">
        <v>11985408521.695889</v>
      </c>
    </row>
    <row r="122" spans="1:3" x14ac:dyDescent="0.25">
      <c r="A122" s="144" t="s">
        <v>140</v>
      </c>
      <c r="B122" s="144">
        <v>10</v>
      </c>
      <c r="C122" s="145">
        <v>1482741380.9922144</v>
      </c>
    </row>
    <row r="123" spans="1:3" x14ac:dyDescent="0.25">
      <c r="A123" s="144" t="s">
        <v>41</v>
      </c>
      <c r="B123" s="144">
        <v>6</v>
      </c>
      <c r="C123" s="145">
        <v>23043074506.459763</v>
      </c>
    </row>
    <row r="124" spans="1:3" x14ac:dyDescent="0.25">
      <c r="A124" s="147" t="s">
        <v>885</v>
      </c>
      <c r="B124" s="147">
        <v>1324</v>
      </c>
      <c r="C124" s="148">
        <v>535102144742.97021</v>
      </c>
    </row>
    <row r="126" spans="1:3" ht="20.25" x14ac:dyDescent="0.3">
      <c r="A126" s="150" t="s">
        <v>997</v>
      </c>
      <c r="B126" s="150"/>
      <c r="C126" s="150"/>
    </row>
    <row r="127" spans="1:3" ht="20.25" x14ac:dyDescent="0.3">
      <c r="A127" s="150" t="s">
        <v>998</v>
      </c>
      <c r="B127" s="150"/>
      <c r="C127" s="150"/>
    </row>
  </sheetData>
  <sheetProtection algorithmName="SHA-512" hashValue="SL5xrk7aLB+diVieM5a+097hS9AxN/Q7UGOdr5QjpjyeIT3yXSPu3KEaCaliwFf1oTXNuI9jl/X/WFdkiLoLHw==" saltValue="bN5S24KOYHiM3uA3PdMAgQ==" spinCount="100000" sheet="1" objects="1" scenarios="1" selectLockedCells="1" selectUnlockedCells="1"/>
  <mergeCells count="3">
    <mergeCell ref="B2:C4"/>
    <mergeCell ref="A126:C126"/>
    <mergeCell ref="A127:C127"/>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332"/>
  <sheetViews>
    <sheetView showGridLines="0" tabSelected="1" zoomScale="80" zoomScaleNormal="80" workbookViewId="0">
      <selection activeCell="D1335" sqref="D1335"/>
    </sheetView>
  </sheetViews>
  <sheetFormatPr baseColWidth="10" defaultColWidth="11.25" defaultRowHeight="15.75" x14ac:dyDescent="0.25"/>
  <cols>
    <col min="1" max="1" width="24.25" style="26" customWidth="1"/>
    <col min="2" max="2" width="17.875" style="26" customWidth="1"/>
    <col min="3" max="3" width="44" style="124" customWidth="1"/>
    <col min="4" max="4" width="67.625" style="131" customWidth="1"/>
    <col min="5" max="5" width="23.125" style="124" customWidth="1"/>
    <col min="6" max="6" width="23.375" style="124" customWidth="1"/>
    <col min="7" max="7" width="15.25" style="124" customWidth="1"/>
    <col min="8" max="8" width="16" style="124" customWidth="1"/>
    <col min="9" max="9" width="21.25" style="26" customWidth="1"/>
    <col min="10" max="10" width="29.125" style="26" customWidth="1"/>
    <col min="11" max="11" width="31.75" style="26" customWidth="1"/>
    <col min="12" max="12" width="35.75" style="26" customWidth="1"/>
    <col min="13" max="13" width="23.125" style="125" customWidth="1"/>
    <col min="14" max="14" width="33.25" style="124" customWidth="1"/>
    <col min="15" max="15" width="25.375" style="124" customWidth="1"/>
    <col min="16" max="16" width="36.25" style="132" customWidth="1"/>
    <col min="17" max="17" width="20.25" style="26" customWidth="1"/>
    <col min="18" max="18" width="107.25" style="126" customWidth="1"/>
    <col min="19" max="19" width="24.75" style="26" customWidth="1"/>
    <col min="20" max="26" width="10.625" style="26" customWidth="1"/>
    <col min="27" max="16384" width="11.25" style="26"/>
  </cols>
  <sheetData>
    <row r="1" spans="1:22" ht="60" x14ac:dyDescent="0.8">
      <c r="A1" s="20"/>
      <c r="B1" s="20"/>
      <c r="C1" s="21"/>
      <c r="D1" s="151" t="s">
        <v>994</v>
      </c>
      <c r="E1" s="151"/>
      <c r="F1" s="151"/>
      <c r="G1" s="151"/>
      <c r="H1" s="151"/>
      <c r="I1" s="151"/>
      <c r="J1" s="151"/>
      <c r="K1" s="21"/>
      <c r="L1" s="21"/>
      <c r="M1" s="22"/>
      <c r="N1" s="23"/>
      <c r="O1" s="23"/>
      <c r="P1" s="24"/>
      <c r="Q1" s="21"/>
      <c r="R1" s="25"/>
    </row>
    <row r="2" spans="1:22" ht="60" x14ac:dyDescent="0.8">
      <c r="A2" s="20"/>
      <c r="B2" s="20"/>
      <c r="C2" s="21"/>
      <c r="D2" s="152"/>
      <c r="E2" s="152"/>
      <c r="F2" s="152"/>
      <c r="G2" s="152"/>
      <c r="H2" s="152"/>
      <c r="I2" s="152"/>
      <c r="J2" s="152"/>
      <c r="K2" s="21"/>
      <c r="L2" s="21"/>
      <c r="M2" s="22"/>
      <c r="N2" s="23"/>
      <c r="O2" s="23"/>
      <c r="P2" s="24"/>
      <c r="Q2" s="21"/>
      <c r="R2" s="25"/>
    </row>
    <row r="3" spans="1:22" s="124" customFormat="1" ht="47.25" x14ac:dyDescent="0.25">
      <c r="A3" s="133" t="s">
        <v>879</v>
      </c>
      <c r="B3" s="134" t="s">
        <v>0</v>
      </c>
      <c r="C3" s="134" t="s">
        <v>1</v>
      </c>
      <c r="D3" s="133" t="s">
        <v>2</v>
      </c>
      <c r="E3" s="133" t="s">
        <v>3</v>
      </c>
      <c r="F3" s="133" t="s">
        <v>4</v>
      </c>
      <c r="G3" s="135" t="s">
        <v>5</v>
      </c>
      <c r="H3" s="135" t="s">
        <v>6</v>
      </c>
      <c r="I3" s="134" t="s">
        <v>7</v>
      </c>
      <c r="J3" s="134" t="s">
        <v>8</v>
      </c>
      <c r="K3" s="134" t="s">
        <v>9</v>
      </c>
      <c r="L3" s="133" t="s">
        <v>10</v>
      </c>
      <c r="M3" s="136" t="s">
        <v>880</v>
      </c>
      <c r="N3" s="137" t="s">
        <v>11</v>
      </c>
      <c r="O3" s="138" t="s">
        <v>12</v>
      </c>
      <c r="P3" s="139" t="s">
        <v>13</v>
      </c>
      <c r="Q3" s="133" t="s">
        <v>14</v>
      </c>
      <c r="R3" s="140" t="s">
        <v>15</v>
      </c>
      <c r="T3" s="141"/>
      <c r="U3" s="141"/>
      <c r="V3" s="141"/>
    </row>
    <row r="4" spans="1:22" ht="31.5" x14ac:dyDescent="0.25">
      <c r="A4" s="28">
        <v>2017</v>
      </c>
      <c r="B4" s="29">
        <v>2016000050052</v>
      </c>
      <c r="C4" s="30" t="s">
        <v>16</v>
      </c>
      <c r="D4" s="31" t="s">
        <v>17</v>
      </c>
      <c r="E4" s="32">
        <v>5983779025</v>
      </c>
      <c r="F4" s="33">
        <v>5343748805</v>
      </c>
      <c r="G4" s="34">
        <v>0.99990000000000001</v>
      </c>
      <c r="H4" s="34">
        <v>0.99990000000000001</v>
      </c>
      <c r="I4" s="31" t="s">
        <v>18</v>
      </c>
      <c r="J4" s="35" t="s">
        <v>19</v>
      </c>
      <c r="K4" s="35" t="s">
        <v>986</v>
      </c>
      <c r="L4" s="31" t="s">
        <v>20</v>
      </c>
      <c r="M4" s="36">
        <v>402354394.25999999</v>
      </c>
      <c r="N4" s="37">
        <v>195084376.19999999</v>
      </c>
      <c r="O4" s="37">
        <v>0</v>
      </c>
      <c r="P4" s="37">
        <f>M4-N4-O4</f>
        <v>207270018.06</v>
      </c>
      <c r="Q4" s="29">
        <f>(M4*457)/E4</f>
        <v>30.729068939309638</v>
      </c>
      <c r="R4" s="38" t="s">
        <v>21</v>
      </c>
      <c r="T4" s="27" t="s">
        <v>871</v>
      </c>
      <c r="U4" s="27" t="s">
        <v>872</v>
      </c>
      <c r="V4" s="27"/>
    </row>
    <row r="5" spans="1:22" ht="31.5" x14ac:dyDescent="0.25">
      <c r="A5" s="28">
        <v>2017</v>
      </c>
      <c r="B5" s="29">
        <v>2016000050052</v>
      </c>
      <c r="C5" s="30" t="s">
        <v>16</v>
      </c>
      <c r="D5" s="31" t="s">
        <v>17</v>
      </c>
      <c r="E5" s="32">
        <v>5983779025</v>
      </c>
      <c r="F5" s="33">
        <v>5343748805</v>
      </c>
      <c r="G5" s="34">
        <v>0.99990000000000001</v>
      </c>
      <c r="H5" s="34">
        <v>0.99990000000000001</v>
      </c>
      <c r="I5" s="31" t="s">
        <v>22</v>
      </c>
      <c r="J5" s="35" t="s">
        <v>23</v>
      </c>
      <c r="K5" s="35" t="s">
        <v>986</v>
      </c>
      <c r="L5" s="31" t="s">
        <v>20</v>
      </c>
      <c r="M5" s="36">
        <v>211071260.03999999</v>
      </c>
      <c r="N5" s="37">
        <v>3185731637.8600001</v>
      </c>
      <c r="O5" s="37">
        <v>0</v>
      </c>
      <c r="P5" s="37">
        <f t="shared" ref="P5:P22" si="0">M5-N5-O5</f>
        <v>-2974660377.8200002</v>
      </c>
      <c r="Q5" s="29">
        <f t="shared" ref="Q5:Q14" si="1">(M5*457)/E5</f>
        <v>16.120175132683816</v>
      </c>
      <c r="R5" s="38" t="s">
        <v>24</v>
      </c>
      <c r="T5" s="27" t="s">
        <v>869</v>
      </c>
      <c r="U5" s="27" t="s">
        <v>870</v>
      </c>
      <c r="V5" s="27"/>
    </row>
    <row r="6" spans="1:22" ht="31.5" x14ac:dyDescent="0.25">
      <c r="A6" s="28">
        <v>2017</v>
      </c>
      <c r="B6" s="29">
        <v>2016000050052</v>
      </c>
      <c r="C6" s="30" t="s">
        <v>16</v>
      </c>
      <c r="D6" s="31" t="s">
        <v>17</v>
      </c>
      <c r="E6" s="32">
        <v>5983779025</v>
      </c>
      <c r="F6" s="33">
        <v>5343748805</v>
      </c>
      <c r="G6" s="34">
        <v>0.99990000000000001</v>
      </c>
      <c r="H6" s="34">
        <v>0.99990000000000001</v>
      </c>
      <c r="I6" s="31" t="s">
        <v>22</v>
      </c>
      <c r="J6" s="35" t="s">
        <v>25</v>
      </c>
      <c r="K6" s="35" t="s">
        <v>986</v>
      </c>
      <c r="L6" s="31" t="s">
        <v>20</v>
      </c>
      <c r="M6" s="36">
        <v>486769935.29000002</v>
      </c>
      <c r="N6" s="37">
        <v>215056897.05000001</v>
      </c>
      <c r="O6" s="37">
        <v>0</v>
      </c>
      <c r="P6" s="37">
        <f t="shared" si="0"/>
        <v>271713038.24000001</v>
      </c>
      <c r="Q6" s="29">
        <f t="shared" si="1"/>
        <v>37.176148968423846</v>
      </c>
      <c r="R6" s="38" t="s">
        <v>26</v>
      </c>
      <c r="T6" s="27" t="s">
        <v>873</v>
      </c>
      <c r="U6" s="27"/>
      <c r="V6" s="27"/>
    </row>
    <row r="7" spans="1:22" ht="31.5" x14ac:dyDescent="0.25">
      <c r="A7" s="28">
        <v>2017</v>
      </c>
      <c r="B7" s="29">
        <v>2016000050052</v>
      </c>
      <c r="C7" s="30" t="s">
        <v>16</v>
      </c>
      <c r="D7" s="31" t="s">
        <v>17</v>
      </c>
      <c r="E7" s="32">
        <v>5983779025</v>
      </c>
      <c r="F7" s="33">
        <v>5343748805</v>
      </c>
      <c r="G7" s="34">
        <v>0.99990000000000001</v>
      </c>
      <c r="H7" s="34">
        <v>0.99990000000000001</v>
      </c>
      <c r="I7" s="31" t="s">
        <v>22</v>
      </c>
      <c r="J7" s="35" t="s">
        <v>27</v>
      </c>
      <c r="K7" s="35" t="s">
        <v>986</v>
      </c>
      <c r="L7" s="31" t="s">
        <v>20</v>
      </c>
      <c r="M7" s="36">
        <v>472590075.52999997</v>
      </c>
      <c r="N7" s="37">
        <v>205047031.13999999</v>
      </c>
      <c r="O7" s="37">
        <v>0</v>
      </c>
      <c r="P7" s="37">
        <f t="shared" si="0"/>
        <v>267543044.38999999</v>
      </c>
      <c r="Q7" s="29">
        <f t="shared" si="1"/>
        <v>36.093188537691695</v>
      </c>
      <c r="R7" s="38" t="s">
        <v>26</v>
      </c>
      <c r="T7" s="39" t="s">
        <v>941</v>
      </c>
      <c r="U7" s="27"/>
      <c r="V7" s="27"/>
    </row>
    <row r="8" spans="1:22" ht="31.5" x14ac:dyDescent="0.25">
      <c r="A8" s="28">
        <v>2017</v>
      </c>
      <c r="B8" s="29">
        <v>2016000050052</v>
      </c>
      <c r="C8" s="30" t="s">
        <v>16</v>
      </c>
      <c r="D8" s="31" t="s">
        <v>17</v>
      </c>
      <c r="E8" s="32">
        <v>5983779025</v>
      </c>
      <c r="F8" s="33">
        <v>5343748805</v>
      </c>
      <c r="G8" s="34">
        <v>0.99990000000000001</v>
      </c>
      <c r="H8" s="34">
        <v>0.99990000000000001</v>
      </c>
      <c r="I8" s="31" t="s">
        <v>28</v>
      </c>
      <c r="J8" s="35" t="s">
        <v>29</v>
      </c>
      <c r="K8" s="35" t="s">
        <v>986</v>
      </c>
      <c r="L8" s="31" t="s">
        <v>20</v>
      </c>
      <c r="M8" s="36">
        <v>428316780.97000003</v>
      </c>
      <c r="N8" s="37">
        <v>186145847.62</v>
      </c>
      <c r="O8" s="37">
        <v>0</v>
      </c>
      <c r="P8" s="37">
        <f t="shared" si="0"/>
        <v>242170933.35000002</v>
      </c>
      <c r="Q8" s="29">
        <f t="shared" si="1"/>
        <v>32.711897963727026</v>
      </c>
      <c r="R8" s="38" t="s">
        <v>21</v>
      </c>
      <c r="T8" s="27"/>
      <c r="U8" s="27"/>
      <c r="V8" s="27"/>
    </row>
    <row r="9" spans="1:22" ht="31.5" x14ac:dyDescent="0.25">
      <c r="A9" s="28">
        <v>2017</v>
      </c>
      <c r="B9" s="29">
        <v>2016000050052</v>
      </c>
      <c r="C9" s="30" t="s">
        <v>16</v>
      </c>
      <c r="D9" s="31" t="s">
        <v>17</v>
      </c>
      <c r="E9" s="32">
        <v>5983779025</v>
      </c>
      <c r="F9" s="33">
        <v>5343748805</v>
      </c>
      <c r="G9" s="34">
        <v>0.99990000000000001</v>
      </c>
      <c r="H9" s="34">
        <v>0.99990000000000001</v>
      </c>
      <c r="I9" s="31" t="s">
        <v>28</v>
      </c>
      <c r="J9" s="35" t="s">
        <v>30</v>
      </c>
      <c r="K9" s="35" t="s">
        <v>986</v>
      </c>
      <c r="L9" s="31" t="s">
        <v>20</v>
      </c>
      <c r="M9" s="36">
        <v>525776242.87</v>
      </c>
      <c r="N9" s="37">
        <v>245653529.41999999</v>
      </c>
      <c r="O9" s="37">
        <v>0</v>
      </c>
      <c r="P9" s="37">
        <f t="shared" si="0"/>
        <v>280122713.45000005</v>
      </c>
      <c r="Q9" s="29">
        <f t="shared" si="1"/>
        <v>40.155183202406107</v>
      </c>
      <c r="R9" s="38" t="s">
        <v>31</v>
      </c>
      <c r="T9" s="27"/>
      <c r="U9" s="27"/>
      <c r="V9" s="27"/>
    </row>
    <row r="10" spans="1:22" ht="31.5" x14ac:dyDescent="0.25">
      <c r="A10" s="28">
        <v>2017</v>
      </c>
      <c r="B10" s="29">
        <v>2016000050052</v>
      </c>
      <c r="C10" s="30" t="s">
        <v>16</v>
      </c>
      <c r="D10" s="31" t="s">
        <v>17</v>
      </c>
      <c r="E10" s="32">
        <v>5983779025</v>
      </c>
      <c r="F10" s="33">
        <v>5343748805</v>
      </c>
      <c r="G10" s="34">
        <v>0.99990000000000001</v>
      </c>
      <c r="H10" s="34">
        <v>0.99990000000000001</v>
      </c>
      <c r="I10" s="31" t="s">
        <v>35</v>
      </c>
      <c r="J10" s="40" t="s">
        <v>32</v>
      </c>
      <c r="K10" s="35" t="s">
        <v>986</v>
      </c>
      <c r="L10" s="31" t="s">
        <v>20</v>
      </c>
      <c r="M10" s="36">
        <v>265985580.50999999</v>
      </c>
      <c r="N10" s="37">
        <v>119496581.65000001</v>
      </c>
      <c r="O10" s="37">
        <v>0</v>
      </c>
      <c r="P10" s="37">
        <f t="shared" si="0"/>
        <v>146488998.85999998</v>
      </c>
      <c r="Q10" s="29">
        <f t="shared" si="1"/>
        <v>20.31415428029948</v>
      </c>
      <c r="R10" s="38" t="s">
        <v>31</v>
      </c>
      <c r="T10" s="27"/>
      <c r="U10" s="27"/>
      <c r="V10" s="27"/>
    </row>
    <row r="11" spans="1:22" ht="31.5" x14ac:dyDescent="0.25">
      <c r="A11" s="28">
        <v>2017</v>
      </c>
      <c r="B11" s="29">
        <v>2016000050052</v>
      </c>
      <c r="C11" s="30" t="s">
        <v>16</v>
      </c>
      <c r="D11" s="31" t="s">
        <v>17</v>
      </c>
      <c r="E11" s="32">
        <v>5983779025</v>
      </c>
      <c r="F11" s="33">
        <v>5343748805</v>
      </c>
      <c r="G11" s="34">
        <v>0.99990000000000001</v>
      </c>
      <c r="H11" s="34">
        <v>0.99990000000000001</v>
      </c>
      <c r="I11" s="31" t="s">
        <v>18</v>
      </c>
      <c r="J11" s="35" t="s">
        <v>33</v>
      </c>
      <c r="K11" s="35" t="s">
        <v>986</v>
      </c>
      <c r="L11" s="31" t="s">
        <v>20</v>
      </c>
      <c r="M11" s="36">
        <v>793324608.44000006</v>
      </c>
      <c r="N11" s="37">
        <v>378614856.88999999</v>
      </c>
      <c r="O11" s="37">
        <v>0</v>
      </c>
      <c r="P11" s="37">
        <f t="shared" si="0"/>
        <v>414709751.55000007</v>
      </c>
      <c r="Q11" s="29">
        <f t="shared" si="1"/>
        <v>60.588692286657427</v>
      </c>
      <c r="R11" s="38" t="s">
        <v>34</v>
      </c>
      <c r="T11" s="27"/>
      <c r="U11" s="27"/>
      <c r="V11" s="27"/>
    </row>
    <row r="12" spans="1:22" ht="31.5" x14ac:dyDescent="0.25">
      <c r="A12" s="28">
        <v>2017</v>
      </c>
      <c r="B12" s="29">
        <v>2016000050052</v>
      </c>
      <c r="C12" s="30" t="s">
        <v>16</v>
      </c>
      <c r="D12" s="31" t="s">
        <v>17</v>
      </c>
      <c r="E12" s="32">
        <v>5983779025</v>
      </c>
      <c r="F12" s="33">
        <v>5343748805</v>
      </c>
      <c r="G12" s="34">
        <v>0.99990000000000001</v>
      </c>
      <c r="H12" s="34">
        <v>0.99990000000000001</v>
      </c>
      <c r="I12" s="31" t="s">
        <v>35</v>
      </c>
      <c r="J12" s="35" t="s">
        <v>36</v>
      </c>
      <c r="K12" s="35" t="s">
        <v>986</v>
      </c>
      <c r="L12" s="31" t="s">
        <v>20</v>
      </c>
      <c r="M12" s="36">
        <v>153103181.34999999</v>
      </c>
      <c r="N12" s="37">
        <v>75726421.620000005</v>
      </c>
      <c r="O12" s="37">
        <v>0</v>
      </c>
      <c r="P12" s="37">
        <f t="shared" si="0"/>
        <v>77376759.729999989</v>
      </c>
      <c r="Q12" s="29">
        <f t="shared" si="1"/>
        <v>11.692970877538379</v>
      </c>
      <c r="R12" s="38" t="s">
        <v>37</v>
      </c>
      <c r="T12" s="27"/>
      <c r="U12" s="27"/>
      <c r="V12" s="27"/>
    </row>
    <row r="13" spans="1:22" ht="31.5" x14ac:dyDescent="0.25">
      <c r="A13" s="28">
        <v>2017</v>
      </c>
      <c r="B13" s="29">
        <v>2016000050052</v>
      </c>
      <c r="C13" s="30" t="s">
        <v>16</v>
      </c>
      <c r="D13" s="31" t="s">
        <v>17</v>
      </c>
      <c r="E13" s="32">
        <v>5983779025</v>
      </c>
      <c r="F13" s="33">
        <v>5343748805</v>
      </c>
      <c r="G13" s="34">
        <v>0.99990000000000001</v>
      </c>
      <c r="H13" s="34">
        <v>0.99990000000000001</v>
      </c>
      <c r="I13" s="31" t="s">
        <v>35</v>
      </c>
      <c r="J13" s="35" t="s">
        <v>38</v>
      </c>
      <c r="K13" s="35" t="s">
        <v>986</v>
      </c>
      <c r="L13" s="31" t="s">
        <v>20</v>
      </c>
      <c r="M13" s="36">
        <v>594245160.95000005</v>
      </c>
      <c r="N13" s="37">
        <v>269666153.13</v>
      </c>
      <c r="O13" s="37">
        <v>0</v>
      </c>
      <c r="P13" s="37">
        <f t="shared" si="0"/>
        <v>324579007.82000005</v>
      </c>
      <c r="Q13" s="29">
        <f t="shared" si="1"/>
        <v>45.384369546325289</v>
      </c>
      <c r="R13" s="38" t="s">
        <v>39</v>
      </c>
      <c r="T13" s="27"/>
      <c r="U13" s="27"/>
      <c r="V13" s="27"/>
    </row>
    <row r="14" spans="1:22" ht="31.5" x14ac:dyDescent="0.25">
      <c r="A14" s="28">
        <v>2017</v>
      </c>
      <c r="B14" s="29">
        <v>2016000050052</v>
      </c>
      <c r="C14" s="30" t="s">
        <v>16</v>
      </c>
      <c r="D14" s="31" t="s">
        <v>17</v>
      </c>
      <c r="E14" s="32">
        <v>5983779025</v>
      </c>
      <c r="F14" s="33">
        <v>5343748805</v>
      </c>
      <c r="G14" s="34">
        <v>0.99990000000000001</v>
      </c>
      <c r="H14" s="34">
        <v>0.99990000000000001</v>
      </c>
      <c r="I14" s="31" t="s">
        <v>40</v>
      </c>
      <c r="J14" s="35" t="s">
        <v>41</v>
      </c>
      <c r="K14" s="35" t="s">
        <v>986</v>
      </c>
      <c r="L14" s="31" t="s">
        <v>20</v>
      </c>
      <c r="M14" s="36">
        <v>1650241804.97</v>
      </c>
      <c r="N14" s="37">
        <v>119496581.65000001</v>
      </c>
      <c r="O14" s="37">
        <v>97542188.099999994</v>
      </c>
      <c r="P14" s="37">
        <f t="shared" si="0"/>
        <v>1433203035.22</v>
      </c>
      <c r="Q14" s="29">
        <f t="shared" si="1"/>
        <v>126.03415027868446</v>
      </c>
      <c r="R14" s="38" t="s">
        <v>42</v>
      </c>
      <c r="T14" s="27"/>
      <c r="U14" s="27"/>
      <c r="V14" s="27"/>
    </row>
    <row r="15" spans="1:22" ht="31.5" x14ac:dyDescent="0.25">
      <c r="A15" s="28">
        <v>2017</v>
      </c>
      <c r="B15" s="29">
        <v>2017000050042</v>
      </c>
      <c r="C15" s="30" t="s">
        <v>16</v>
      </c>
      <c r="D15" s="31" t="s">
        <v>43</v>
      </c>
      <c r="E15" s="32">
        <v>2354318125</v>
      </c>
      <c r="F15" s="33">
        <v>2354318125</v>
      </c>
      <c r="G15" s="34">
        <v>1</v>
      </c>
      <c r="H15" s="34">
        <v>0.99729999999999996</v>
      </c>
      <c r="I15" s="31" t="s">
        <v>44</v>
      </c>
      <c r="J15" s="35" t="s">
        <v>45</v>
      </c>
      <c r="K15" s="35" t="s">
        <v>987</v>
      </c>
      <c r="L15" s="31" t="s">
        <v>867</v>
      </c>
      <c r="M15" s="36">
        <f>117821085+19252601.52</f>
        <v>137073686.52000001</v>
      </c>
      <c r="N15" s="37">
        <f>117821085+19252601.52</f>
        <v>137073686.52000001</v>
      </c>
      <c r="O15" s="37">
        <v>0</v>
      </c>
      <c r="P15" s="37">
        <f t="shared" si="0"/>
        <v>0</v>
      </c>
      <c r="Q15" s="29">
        <f t="shared" ref="Q15:Q22" si="2">(M15*1326)/E15</f>
        <v>77.202696778932548</v>
      </c>
      <c r="R15" s="38" t="s">
        <v>46</v>
      </c>
      <c r="T15" s="27"/>
      <c r="U15" s="27"/>
      <c r="V15" s="27"/>
    </row>
    <row r="16" spans="1:22" ht="31.5" x14ac:dyDescent="0.25">
      <c r="A16" s="28">
        <v>2017</v>
      </c>
      <c r="B16" s="29">
        <v>2017000050042</v>
      </c>
      <c r="C16" s="30" t="s">
        <v>16</v>
      </c>
      <c r="D16" s="31" t="s">
        <v>43</v>
      </c>
      <c r="E16" s="32">
        <v>2354318125</v>
      </c>
      <c r="F16" s="33">
        <v>2354318125</v>
      </c>
      <c r="G16" s="34">
        <v>1</v>
      </c>
      <c r="H16" s="34">
        <v>0.99729999999999996</v>
      </c>
      <c r="I16" s="31" t="s">
        <v>44</v>
      </c>
      <c r="J16" s="35" t="s">
        <v>47</v>
      </c>
      <c r="K16" s="35" t="s">
        <v>987</v>
      </c>
      <c r="L16" s="31" t="s">
        <v>867</v>
      </c>
      <c r="M16" s="36">
        <f>318362333+19252601.52</f>
        <v>337614934.51999998</v>
      </c>
      <c r="N16" s="37">
        <f>318362333+19252601.52</f>
        <v>337614934.51999998</v>
      </c>
      <c r="O16" s="37">
        <v>0</v>
      </c>
      <c r="P16" s="37">
        <f t="shared" si="0"/>
        <v>0</v>
      </c>
      <c r="Q16" s="29">
        <f t="shared" si="2"/>
        <v>190.15161902706754</v>
      </c>
      <c r="R16" s="38" t="s">
        <v>48</v>
      </c>
      <c r="T16" s="27"/>
      <c r="U16" s="27"/>
      <c r="V16" s="27"/>
    </row>
    <row r="17" spans="1:22" ht="31.5" x14ac:dyDescent="0.25">
      <c r="A17" s="28">
        <v>2017</v>
      </c>
      <c r="B17" s="29">
        <v>2017000050042</v>
      </c>
      <c r="C17" s="30" t="s">
        <v>16</v>
      </c>
      <c r="D17" s="31" t="s">
        <v>43</v>
      </c>
      <c r="E17" s="32">
        <v>2354318125</v>
      </c>
      <c r="F17" s="33">
        <v>2354318125</v>
      </c>
      <c r="G17" s="34">
        <v>1</v>
      </c>
      <c r="H17" s="34">
        <v>0.99729999999999996</v>
      </c>
      <c r="I17" s="31" t="s">
        <v>44</v>
      </c>
      <c r="J17" s="40" t="s">
        <v>244</v>
      </c>
      <c r="K17" s="35" t="s">
        <v>987</v>
      </c>
      <c r="L17" s="31" t="s">
        <v>867</v>
      </c>
      <c r="M17" s="36">
        <f>179947910+19252601.52</f>
        <v>199200511.52000001</v>
      </c>
      <c r="N17" s="37">
        <f>179947910+19252601.52</f>
        <v>199200511.52000001</v>
      </c>
      <c r="O17" s="37">
        <v>0</v>
      </c>
      <c r="P17" s="37">
        <f t="shared" si="0"/>
        <v>0</v>
      </c>
      <c r="Q17" s="29">
        <f t="shared" si="2"/>
        <v>112.19379210934802</v>
      </c>
      <c r="R17" s="38" t="s">
        <v>50</v>
      </c>
      <c r="T17" s="27"/>
      <c r="U17" s="27"/>
      <c r="V17" s="27"/>
    </row>
    <row r="18" spans="1:22" ht="31.5" x14ac:dyDescent="0.25">
      <c r="A18" s="28">
        <v>2017</v>
      </c>
      <c r="B18" s="29">
        <v>2017000050042</v>
      </c>
      <c r="C18" s="30" t="s">
        <v>16</v>
      </c>
      <c r="D18" s="31" t="s">
        <v>43</v>
      </c>
      <c r="E18" s="32">
        <v>2354318125</v>
      </c>
      <c r="F18" s="33">
        <v>2354318125</v>
      </c>
      <c r="G18" s="34">
        <v>1</v>
      </c>
      <c r="H18" s="34">
        <v>0.99729999999999996</v>
      </c>
      <c r="I18" s="31" t="s">
        <v>44</v>
      </c>
      <c r="J18" s="35" t="s">
        <v>51</v>
      </c>
      <c r="K18" s="35" t="s">
        <v>987</v>
      </c>
      <c r="L18" s="31" t="s">
        <v>867</v>
      </c>
      <c r="M18" s="36">
        <f>674256384+19252601.52</f>
        <v>693508985.51999998</v>
      </c>
      <c r="N18" s="37">
        <f>674256384+19252601.52</f>
        <v>693508985.51999998</v>
      </c>
      <c r="O18" s="37">
        <v>0</v>
      </c>
      <c r="P18" s="37">
        <f t="shared" si="0"/>
        <v>0</v>
      </c>
      <c r="Q18" s="29">
        <f t="shared" si="2"/>
        <v>390.59840938000679</v>
      </c>
      <c r="R18" s="38" t="s">
        <v>52</v>
      </c>
    </row>
    <row r="19" spans="1:22" ht="31.5" x14ac:dyDescent="0.25">
      <c r="A19" s="28">
        <v>2017</v>
      </c>
      <c r="B19" s="29">
        <v>2017000050042</v>
      </c>
      <c r="C19" s="30" t="s">
        <v>16</v>
      </c>
      <c r="D19" s="31" t="s">
        <v>43</v>
      </c>
      <c r="E19" s="32">
        <v>2354318125</v>
      </c>
      <c r="F19" s="33">
        <v>2354318125</v>
      </c>
      <c r="G19" s="34">
        <v>1</v>
      </c>
      <c r="H19" s="34">
        <v>0.99729999999999996</v>
      </c>
      <c r="I19" s="31" t="s">
        <v>44</v>
      </c>
      <c r="J19" s="35" t="s">
        <v>53</v>
      </c>
      <c r="K19" s="35" t="s">
        <v>987</v>
      </c>
      <c r="L19" s="31" t="s">
        <v>867</v>
      </c>
      <c r="M19" s="36">
        <f>159781124+19252601.52</f>
        <v>179033725.52000001</v>
      </c>
      <c r="N19" s="37">
        <f>159781124+19252601.52</f>
        <v>179033725.52000001</v>
      </c>
      <c r="O19" s="37">
        <v>0</v>
      </c>
      <c r="P19" s="37">
        <f t="shared" si="0"/>
        <v>0</v>
      </c>
      <c r="Q19" s="29">
        <f t="shared" si="2"/>
        <v>100.83544679821892</v>
      </c>
      <c r="R19" s="38" t="s">
        <v>54</v>
      </c>
    </row>
    <row r="20" spans="1:22" ht="31.5" x14ac:dyDescent="0.25">
      <c r="A20" s="28">
        <v>2017</v>
      </c>
      <c r="B20" s="29">
        <v>2017000050042</v>
      </c>
      <c r="C20" s="30" t="s">
        <v>16</v>
      </c>
      <c r="D20" s="31" t="s">
        <v>43</v>
      </c>
      <c r="E20" s="32">
        <v>2354318125</v>
      </c>
      <c r="F20" s="33">
        <v>2354318125</v>
      </c>
      <c r="G20" s="34">
        <v>1</v>
      </c>
      <c r="H20" s="34">
        <v>0.99729999999999996</v>
      </c>
      <c r="I20" s="31" t="s">
        <v>44</v>
      </c>
      <c r="J20" s="35" t="s">
        <v>55</v>
      </c>
      <c r="K20" s="35" t="s">
        <v>987</v>
      </c>
      <c r="L20" s="31" t="s">
        <v>867</v>
      </c>
      <c r="M20" s="36">
        <f>155698997+19252601.52</f>
        <v>174951598.52000001</v>
      </c>
      <c r="N20" s="37">
        <f>155698997+19252601.52</f>
        <v>174951598.52000001</v>
      </c>
      <c r="O20" s="37">
        <v>0</v>
      </c>
      <c r="P20" s="37">
        <f t="shared" si="0"/>
        <v>0</v>
      </c>
      <c r="Q20" s="29">
        <f t="shared" si="2"/>
        <v>98.536309589648184</v>
      </c>
      <c r="R20" s="38" t="s">
        <v>56</v>
      </c>
    </row>
    <row r="21" spans="1:22" ht="31.5" x14ac:dyDescent="0.25">
      <c r="A21" s="28">
        <v>2017</v>
      </c>
      <c r="B21" s="29">
        <v>2017000050042</v>
      </c>
      <c r="C21" s="30" t="s">
        <v>16</v>
      </c>
      <c r="D21" s="31" t="s">
        <v>43</v>
      </c>
      <c r="E21" s="32">
        <v>2354318125</v>
      </c>
      <c r="F21" s="33">
        <v>2354318125</v>
      </c>
      <c r="G21" s="34">
        <v>1</v>
      </c>
      <c r="H21" s="34">
        <v>0.99729999999999996</v>
      </c>
      <c r="I21" s="31" t="s">
        <v>44</v>
      </c>
      <c r="J21" s="35" t="s">
        <v>57</v>
      </c>
      <c r="K21" s="35" t="s">
        <v>987</v>
      </c>
      <c r="L21" s="31" t="s">
        <v>867</v>
      </c>
      <c r="M21" s="36">
        <f>375187816+19252601.52</f>
        <v>394440417.51999998</v>
      </c>
      <c r="N21" s="37">
        <f>375187816+19252601.52</f>
        <v>394440417.51999998</v>
      </c>
      <c r="O21" s="37">
        <v>0</v>
      </c>
      <c r="P21" s="37">
        <f t="shared" si="0"/>
        <v>0</v>
      </c>
      <c r="Q21" s="29">
        <f t="shared" si="2"/>
        <v>222.1568903869013</v>
      </c>
      <c r="R21" s="38" t="s">
        <v>58</v>
      </c>
    </row>
    <row r="22" spans="1:22" ht="31.5" x14ac:dyDescent="0.25">
      <c r="A22" s="28">
        <v>2017</v>
      </c>
      <c r="B22" s="29">
        <v>2017000050042</v>
      </c>
      <c r="C22" s="30" t="s">
        <v>16</v>
      </c>
      <c r="D22" s="31" t="s">
        <v>43</v>
      </c>
      <c r="E22" s="32">
        <v>2354318125</v>
      </c>
      <c r="F22" s="33">
        <v>2354318125</v>
      </c>
      <c r="G22" s="34">
        <v>1</v>
      </c>
      <c r="H22" s="34">
        <v>0.99729999999999996</v>
      </c>
      <c r="I22" s="31" t="s">
        <v>44</v>
      </c>
      <c r="J22" s="35" t="s">
        <v>44</v>
      </c>
      <c r="K22" s="35" t="s">
        <v>987</v>
      </c>
      <c r="L22" s="31" t="s">
        <v>867</v>
      </c>
      <c r="M22" s="36">
        <f>219241664+19252601.52</f>
        <v>238494265.52000001</v>
      </c>
      <c r="N22" s="37">
        <f>219241664+19252601.52</f>
        <v>238494265.52000001</v>
      </c>
      <c r="O22" s="37">
        <v>0</v>
      </c>
      <c r="P22" s="37">
        <f t="shared" si="0"/>
        <v>0</v>
      </c>
      <c r="Q22" s="29">
        <f t="shared" si="2"/>
        <v>134.32483601999201</v>
      </c>
      <c r="R22" s="38" t="s">
        <v>59</v>
      </c>
    </row>
    <row r="23" spans="1:22" ht="31.5" x14ac:dyDescent="0.25">
      <c r="A23" s="41">
        <v>2018</v>
      </c>
      <c r="B23" s="42">
        <v>2018000050024</v>
      </c>
      <c r="C23" s="43" t="s">
        <v>903</v>
      </c>
      <c r="D23" s="43" t="s">
        <v>944</v>
      </c>
      <c r="E23" s="44">
        <v>9149162991</v>
      </c>
      <c r="F23" s="44">
        <v>9149162991</v>
      </c>
      <c r="G23" s="34">
        <v>0.96450000000000002</v>
      </c>
      <c r="H23" s="34">
        <v>0.96089999999999998</v>
      </c>
      <c r="I23" s="45" t="s">
        <v>18</v>
      </c>
      <c r="J23" s="45" t="s">
        <v>108</v>
      </c>
      <c r="K23" s="35" t="s">
        <v>988</v>
      </c>
      <c r="L23" s="45" t="s">
        <v>867</v>
      </c>
      <c r="M23" s="46">
        <v>4583652903.5647306</v>
      </c>
      <c r="N23" s="46">
        <v>4583652903.5647306</v>
      </c>
      <c r="O23" s="37">
        <v>0</v>
      </c>
      <c r="P23" s="37">
        <f>E23-F23</f>
        <v>0</v>
      </c>
      <c r="Q23" s="42">
        <v>7074</v>
      </c>
      <c r="R23" s="47" t="s">
        <v>951</v>
      </c>
    </row>
    <row r="24" spans="1:22" ht="31.5" x14ac:dyDescent="0.25">
      <c r="A24" s="41">
        <v>2018</v>
      </c>
      <c r="B24" s="42">
        <v>2018000050024</v>
      </c>
      <c r="C24" s="43" t="s">
        <v>903</v>
      </c>
      <c r="D24" s="43" t="s">
        <v>944</v>
      </c>
      <c r="E24" s="44">
        <v>9149162991</v>
      </c>
      <c r="F24" s="44">
        <v>9149162991</v>
      </c>
      <c r="G24" s="34">
        <v>0.96450000000000002</v>
      </c>
      <c r="H24" s="34">
        <v>0.96089999999999998</v>
      </c>
      <c r="I24" s="45" t="s">
        <v>18</v>
      </c>
      <c r="J24" s="45" t="s">
        <v>221</v>
      </c>
      <c r="K24" s="35" t="s">
        <v>988</v>
      </c>
      <c r="L24" s="45" t="s">
        <v>867</v>
      </c>
      <c r="M24" s="46">
        <v>4565510087.4352694</v>
      </c>
      <c r="N24" s="46">
        <v>4565510087.4352694</v>
      </c>
      <c r="O24" s="37">
        <v>0</v>
      </c>
      <c r="P24" s="37">
        <f t="shared" ref="P24:P73" si="3">E24-F24</f>
        <v>0</v>
      </c>
      <c r="Q24" s="42">
        <v>7046</v>
      </c>
      <c r="R24" s="47" t="s">
        <v>950</v>
      </c>
    </row>
    <row r="25" spans="1:22" ht="47.25" x14ac:dyDescent="0.25">
      <c r="A25" s="41">
        <v>2018</v>
      </c>
      <c r="B25" s="42">
        <v>2018000050026</v>
      </c>
      <c r="C25" s="43" t="s">
        <v>903</v>
      </c>
      <c r="D25" s="43" t="s">
        <v>945</v>
      </c>
      <c r="E25" s="44">
        <v>11457047617</v>
      </c>
      <c r="F25" s="44">
        <v>11457047617</v>
      </c>
      <c r="G25" s="34">
        <v>0.52569999999999995</v>
      </c>
      <c r="H25" s="34">
        <v>0.57879999999999998</v>
      </c>
      <c r="I25" s="45" t="s">
        <v>74</v>
      </c>
      <c r="J25" s="45" t="s">
        <v>75</v>
      </c>
      <c r="K25" s="35" t="s">
        <v>986</v>
      </c>
      <c r="L25" s="45" t="s">
        <v>255</v>
      </c>
      <c r="M25" s="46">
        <v>687817415.51165676</v>
      </c>
      <c r="N25" s="46">
        <v>687817415.51165676</v>
      </c>
      <c r="O25" s="37">
        <v>0</v>
      </c>
      <c r="P25" s="37">
        <f t="shared" si="3"/>
        <v>0</v>
      </c>
      <c r="Q25" s="42">
        <v>12412</v>
      </c>
      <c r="R25" s="47" t="s">
        <v>946</v>
      </c>
    </row>
    <row r="26" spans="1:22" ht="47.25" x14ac:dyDescent="0.25">
      <c r="A26" s="41">
        <v>2018</v>
      </c>
      <c r="B26" s="42">
        <v>2018000050026</v>
      </c>
      <c r="C26" s="43" t="s">
        <v>903</v>
      </c>
      <c r="D26" s="43" t="s">
        <v>945</v>
      </c>
      <c r="E26" s="44">
        <v>11457047617</v>
      </c>
      <c r="F26" s="44">
        <v>11457047617</v>
      </c>
      <c r="G26" s="34">
        <v>0.52569999999999995</v>
      </c>
      <c r="H26" s="34">
        <v>0.57879999999999998</v>
      </c>
      <c r="I26" s="45" t="s">
        <v>74</v>
      </c>
      <c r="J26" s="45" t="s">
        <v>239</v>
      </c>
      <c r="K26" s="35" t="s">
        <v>986</v>
      </c>
      <c r="L26" s="45" t="s">
        <v>255</v>
      </c>
      <c r="M26" s="46">
        <v>245712408.98958153</v>
      </c>
      <c r="N26" s="46">
        <v>245712408.98958153</v>
      </c>
      <c r="O26" s="37">
        <v>0</v>
      </c>
      <c r="P26" s="37">
        <f t="shared" si="3"/>
        <v>0</v>
      </c>
      <c r="Q26" s="42">
        <v>4434</v>
      </c>
      <c r="R26" s="47" t="s">
        <v>946</v>
      </c>
    </row>
    <row r="27" spans="1:22" ht="47.25" x14ac:dyDescent="0.25">
      <c r="A27" s="41">
        <v>2018</v>
      </c>
      <c r="B27" s="42">
        <v>2018000050026</v>
      </c>
      <c r="C27" s="43" t="s">
        <v>903</v>
      </c>
      <c r="D27" s="43" t="s">
        <v>945</v>
      </c>
      <c r="E27" s="44">
        <v>11457047617</v>
      </c>
      <c r="F27" s="44">
        <v>11457047617</v>
      </c>
      <c r="G27" s="34">
        <v>0.52569999999999995</v>
      </c>
      <c r="H27" s="34">
        <v>0.57879999999999998</v>
      </c>
      <c r="I27" s="45" t="s">
        <v>74</v>
      </c>
      <c r="J27" s="45" t="s">
        <v>171</v>
      </c>
      <c r="K27" s="35" t="s">
        <v>986</v>
      </c>
      <c r="L27" s="45" t="s">
        <v>255</v>
      </c>
      <c r="M27" s="46">
        <v>7892610636.6148262</v>
      </c>
      <c r="N27" s="46">
        <v>7892610636.6148262</v>
      </c>
      <c r="O27" s="37">
        <v>0</v>
      </c>
      <c r="P27" s="37">
        <f t="shared" si="3"/>
        <v>0</v>
      </c>
      <c r="Q27" s="42">
        <v>142426</v>
      </c>
      <c r="R27" s="47" t="s">
        <v>946</v>
      </c>
    </row>
    <row r="28" spans="1:22" ht="47.25" x14ac:dyDescent="0.25">
      <c r="A28" s="41">
        <v>2018</v>
      </c>
      <c r="B28" s="42">
        <v>2018000050026</v>
      </c>
      <c r="C28" s="43" t="s">
        <v>903</v>
      </c>
      <c r="D28" s="43" t="s">
        <v>945</v>
      </c>
      <c r="E28" s="44">
        <v>11457047617</v>
      </c>
      <c r="F28" s="44">
        <v>11457047617</v>
      </c>
      <c r="G28" s="34">
        <v>0.52569999999999995</v>
      </c>
      <c r="H28" s="34">
        <v>0.57879999999999998</v>
      </c>
      <c r="I28" s="45" t="s">
        <v>74</v>
      </c>
      <c r="J28" s="45" t="s">
        <v>192</v>
      </c>
      <c r="K28" s="35" t="s">
        <v>986</v>
      </c>
      <c r="L28" s="45" t="s">
        <v>255</v>
      </c>
      <c r="M28" s="46">
        <v>316810519.21367556</v>
      </c>
      <c r="N28" s="46">
        <v>316810519.21367556</v>
      </c>
      <c r="O28" s="37">
        <v>0</v>
      </c>
      <c r="P28" s="37">
        <f t="shared" si="3"/>
        <v>0</v>
      </c>
      <c r="Q28" s="42">
        <v>5717</v>
      </c>
      <c r="R28" s="47" t="s">
        <v>946</v>
      </c>
    </row>
    <row r="29" spans="1:22" ht="47.25" x14ac:dyDescent="0.25">
      <c r="A29" s="41">
        <v>2018</v>
      </c>
      <c r="B29" s="42">
        <v>2018000050026</v>
      </c>
      <c r="C29" s="43" t="s">
        <v>903</v>
      </c>
      <c r="D29" s="43" t="s">
        <v>945</v>
      </c>
      <c r="E29" s="44">
        <v>11457047617</v>
      </c>
      <c r="F29" s="44">
        <v>11457047617</v>
      </c>
      <c r="G29" s="34">
        <v>0.52569999999999995</v>
      </c>
      <c r="H29" s="34">
        <v>0.57879999999999998</v>
      </c>
      <c r="I29" s="45" t="s">
        <v>74</v>
      </c>
      <c r="J29" s="45" t="s">
        <v>194</v>
      </c>
      <c r="K29" s="35" t="s">
        <v>986</v>
      </c>
      <c r="L29" s="45" t="s">
        <v>255</v>
      </c>
      <c r="M29" s="46">
        <v>597102211.74170971</v>
      </c>
      <c r="N29" s="46">
        <v>597102211.74170971</v>
      </c>
      <c r="O29" s="37">
        <v>0</v>
      </c>
      <c r="P29" s="37">
        <f t="shared" si="3"/>
        <v>0</v>
      </c>
      <c r="Q29" s="42">
        <v>10775</v>
      </c>
      <c r="R29" s="47" t="s">
        <v>946</v>
      </c>
    </row>
    <row r="30" spans="1:22" ht="47.25" x14ac:dyDescent="0.25">
      <c r="A30" s="41">
        <v>2018</v>
      </c>
      <c r="B30" s="42">
        <v>2018000050026</v>
      </c>
      <c r="C30" s="43" t="s">
        <v>903</v>
      </c>
      <c r="D30" s="43" t="s">
        <v>945</v>
      </c>
      <c r="E30" s="44">
        <v>11457047617</v>
      </c>
      <c r="F30" s="44">
        <v>11457047617</v>
      </c>
      <c r="G30" s="34">
        <v>0.52569999999999995</v>
      </c>
      <c r="H30" s="34">
        <v>0.57879999999999998</v>
      </c>
      <c r="I30" s="45" t="s">
        <v>74</v>
      </c>
      <c r="J30" s="45" t="s">
        <v>123</v>
      </c>
      <c r="K30" s="35" t="s">
        <v>986</v>
      </c>
      <c r="L30" s="45" t="s">
        <v>255</v>
      </c>
      <c r="M30" s="46">
        <v>1222909662.0618143</v>
      </c>
      <c r="N30" s="46">
        <v>1222909662.0618143</v>
      </c>
      <c r="O30" s="37">
        <v>0</v>
      </c>
      <c r="P30" s="37">
        <f t="shared" si="3"/>
        <v>0</v>
      </c>
      <c r="Q30" s="42">
        <v>22068</v>
      </c>
      <c r="R30" s="47" t="s">
        <v>946</v>
      </c>
    </row>
    <row r="31" spans="1:22" ht="47.25" x14ac:dyDescent="0.25">
      <c r="A31" s="41">
        <v>2018</v>
      </c>
      <c r="B31" s="42">
        <v>2018000050026</v>
      </c>
      <c r="C31" s="43" t="s">
        <v>903</v>
      </c>
      <c r="D31" s="43" t="s">
        <v>945</v>
      </c>
      <c r="E31" s="44">
        <v>11457047617</v>
      </c>
      <c r="F31" s="44">
        <v>11457047617</v>
      </c>
      <c r="G31" s="34">
        <v>0.52569999999999995</v>
      </c>
      <c r="H31" s="34">
        <v>0.57879999999999998</v>
      </c>
      <c r="I31" s="45" t="s">
        <v>74</v>
      </c>
      <c r="J31" s="45" t="s">
        <v>195</v>
      </c>
      <c r="K31" s="35" t="s">
        <v>986</v>
      </c>
      <c r="L31" s="45" t="s">
        <v>255</v>
      </c>
      <c r="M31" s="46">
        <v>267767785.34904328</v>
      </c>
      <c r="N31" s="46">
        <v>267767785.34904328</v>
      </c>
      <c r="O31" s="37">
        <v>0</v>
      </c>
      <c r="P31" s="37">
        <f t="shared" si="3"/>
        <v>0</v>
      </c>
      <c r="Q31" s="42">
        <v>4832</v>
      </c>
      <c r="R31" s="47" t="s">
        <v>946</v>
      </c>
    </row>
    <row r="32" spans="1:22" ht="47.25" x14ac:dyDescent="0.25">
      <c r="A32" s="41">
        <v>2018</v>
      </c>
      <c r="B32" s="42">
        <v>2018000050026</v>
      </c>
      <c r="C32" s="43" t="s">
        <v>903</v>
      </c>
      <c r="D32" s="43" t="s">
        <v>945</v>
      </c>
      <c r="E32" s="44">
        <v>11457047617</v>
      </c>
      <c r="F32" s="44">
        <v>11457047617</v>
      </c>
      <c r="G32" s="34">
        <v>0.52569999999999995</v>
      </c>
      <c r="H32" s="34">
        <v>0.57879999999999998</v>
      </c>
      <c r="I32" s="45" t="s">
        <v>74</v>
      </c>
      <c r="J32" s="45" t="s">
        <v>252</v>
      </c>
      <c r="K32" s="35" t="s">
        <v>986</v>
      </c>
      <c r="L32" s="45" t="s">
        <v>255</v>
      </c>
      <c r="M32" s="46">
        <v>226316977.51769304</v>
      </c>
      <c r="N32" s="46">
        <v>226316977.51769304</v>
      </c>
      <c r="O32" s="37">
        <v>0</v>
      </c>
      <c r="P32" s="37">
        <f t="shared" si="3"/>
        <v>0</v>
      </c>
      <c r="Q32" s="42">
        <v>4084</v>
      </c>
      <c r="R32" s="47" t="s">
        <v>946</v>
      </c>
    </row>
    <row r="33" spans="1:18" ht="31.5" x14ac:dyDescent="0.25">
      <c r="A33" s="48">
        <v>2019</v>
      </c>
      <c r="B33" s="42">
        <v>2018000050059</v>
      </c>
      <c r="C33" s="43" t="s">
        <v>903</v>
      </c>
      <c r="D33" s="43" t="s">
        <v>947</v>
      </c>
      <c r="E33" s="44">
        <v>5500531740</v>
      </c>
      <c r="F33" s="44">
        <v>5034233339</v>
      </c>
      <c r="G33" s="34">
        <v>0.99580000000000002</v>
      </c>
      <c r="H33" s="34">
        <v>0.99580000000000002</v>
      </c>
      <c r="I33" s="45" t="s">
        <v>77</v>
      </c>
      <c r="J33" s="45" t="s">
        <v>131</v>
      </c>
      <c r="K33" s="35" t="s">
        <v>989</v>
      </c>
      <c r="L33" s="45" t="s">
        <v>867</v>
      </c>
      <c r="M33" s="46">
        <v>1760313368.7350836</v>
      </c>
      <c r="N33" s="46">
        <v>1760313368.7350836</v>
      </c>
      <c r="O33" s="37">
        <v>0</v>
      </c>
      <c r="P33" s="37">
        <f t="shared" si="3"/>
        <v>466298401</v>
      </c>
      <c r="Q33" s="49">
        <v>2950</v>
      </c>
      <c r="R33" s="47" t="s">
        <v>948</v>
      </c>
    </row>
    <row r="34" spans="1:18" ht="31.5" x14ac:dyDescent="0.25">
      <c r="A34" s="48">
        <v>2019</v>
      </c>
      <c r="B34" s="42">
        <v>2018000050059</v>
      </c>
      <c r="C34" s="43" t="s">
        <v>903</v>
      </c>
      <c r="D34" s="43" t="s">
        <v>947</v>
      </c>
      <c r="E34" s="44">
        <v>5500531740</v>
      </c>
      <c r="F34" s="44">
        <v>5034233339</v>
      </c>
      <c r="G34" s="34">
        <v>0.99580000000000002</v>
      </c>
      <c r="H34" s="34">
        <v>0.99580000000000002</v>
      </c>
      <c r="I34" s="45" t="s">
        <v>77</v>
      </c>
      <c r="J34" s="45" t="s">
        <v>765</v>
      </c>
      <c r="K34" s="35" t="s">
        <v>989</v>
      </c>
      <c r="L34" s="45" t="s">
        <v>867</v>
      </c>
      <c r="M34" s="46">
        <v>3740218371.2649164</v>
      </c>
      <c r="N34" s="46">
        <v>3740218371.2649164</v>
      </c>
      <c r="O34" s="37">
        <v>0</v>
      </c>
      <c r="P34" s="37">
        <f t="shared" si="3"/>
        <v>466298401</v>
      </c>
      <c r="Q34" s="42">
        <f>9218-2950</f>
        <v>6268</v>
      </c>
      <c r="R34" s="47" t="s">
        <v>949</v>
      </c>
    </row>
    <row r="35" spans="1:18" ht="31.5" x14ac:dyDescent="0.25">
      <c r="A35" s="48">
        <v>2019</v>
      </c>
      <c r="B35" s="42">
        <v>2019000050011</v>
      </c>
      <c r="C35" s="43" t="s">
        <v>903</v>
      </c>
      <c r="D35" s="43" t="s">
        <v>952</v>
      </c>
      <c r="E35" s="44">
        <v>7339441010</v>
      </c>
      <c r="F35" s="44">
        <v>7339441010</v>
      </c>
      <c r="G35" s="34">
        <v>0.33489999999999998</v>
      </c>
      <c r="H35" s="34">
        <v>0.71899999999999997</v>
      </c>
      <c r="I35" s="45" t="s">
        <v>35</v>
      </c>
      <c r="J35" s="45" t="s">
        <v>27</v>
      </c>
      <c r="K35" s="35" t="s">
        <v>988</v>
      </c>
      <c r="L35" s="45" t="s">
        <v>867</v>
      </c>
      <c r="M35" s="46">
        <v>5039651019.4573431</v>
      </c>
      <c r="N35" s="46">
        <v>5039651019.4573431</v>
      </c>
      <c r="O35" s="37">
        <v>0</v>
      </c>
      <c r="P35" s="37">
        <f t="shared" si="3"/>
        <v>0</v>
      </c>
      <c r="Q35" s="42">
        <v>27977</v>
      </c>
      <c r="R35" s="47" t="s">
        <v>953</v>
      </c>
    </row>
    <row r="36" spans="1:18" ht="31.5" x14ac:dyDescent="0.25">
      <c r="A36" s="48">
        <v>2019</v>
      </c>
      <c r="B36" s="42">
        <v>2019000050011</v>
      </c>
      <c r="C36" s="43" t="s">
        <v>903</v>
      </c>
      <c r="D36" s="43" t="s">
        <v>952</v>
      </c>
      <c r="E36" s="44">
        <v>7339441010</v>
      </c>
      <c r="F36" s="44">
        <v>7339441010</v>
      </c>
      <c r="G36" s="34">
        <v>0.33489999999999998</v>
      </c>
      <c r="H36" s="34">
        <v>0.71899999999999997</v>
      </c>
      <c r="I36" s="45" t="s">
        <v>18</v>
      </c>
      <c r="J36" s="45" t="s">
        <v>130</v>
      </c>
      <c r="K36" s="35" t="s">
        <v>988</v>
      </c>
      <c r="L36" s="45" t="s">
        <v>867</v>
      </c>
      <c r="M36" s="46">
        <v>907162402.4730022</v>
      </c>
      <c r="N36" s="46">
        <v>907162402.4730022</v>
      </c>
      <c r="O36" s="37">
        <v>0</v>
      </c>
      <c r="P36" s="37">
        <f t="shared" si="3"/>
        <v>0</v>
      </c>
      <c r="Q36" s="42">
        <v>5036</v>
      </c>
      <c r="R36" s="47" t="s">
        <v>954</v>
      </c>
    </row>
    <row r="37" spans="1:18" ht="31.5" x14ac:dyDescent="0.25">
      <c r="A37" s="48">
        <v>2019</v>
      </c>
      <c r="B37" s="42">
        <v>2019000050011</v>
      </c>
      <c r="C37" s="43" t="s">
        <v>903</v>
      </c>
      <c r="D37" s="43" t="s">
        <v>952</v>
      </c>
      <c r="E37" s="44">
        <v>7339441010</v>
      </c>
      <c r="F37" s="44">
        <v>7339441010</v>
      </c>
      <c r="G37" s="34">
        <v>0.33489999999999998</v>
      </c>
      <c r="H37" s="34">
        <v>0.71899999999999997</v>
      </c>
      <c r="I37" s="45" t="s">
        <v>18</v>
      </c>
      <c r="J37" s="45" t="s">
        <v>33</v>
      </c>
      <c r="K37" s="35" t="s">
        <v>988</v>
      </c>
      <c r="L37" s="45" t="s">
        <v>867</v>
      </c>
      <c r="M37" s="46">
        <v>1392627588.0696545</v>
      </c>
      <c r="N37" s="46">
        <v>1392627588.0696545</v>
      </c>
      <c r="O37" s="37">
        <v>0</v>
      </c>
      <c r="P37" s="37">
        <f t="shared" si="3"/>
        <v>0</v>
      </c>
      <c r="Q37" s="42">
        <v>7731</v>
      </c>
      <c r="R37" s="47" t="s">
        <v>955</v>
      </c>
    </row>
    <row r="38" spans="1:18" ht="31.5" x14ac:dyDescent="0.25">
      <c r="A38" s="48">
        <v>2019</v>
      </c>
      <c r="B38" s="42">
        <v>2019000050013</v>
      </c>
      <c r="C38" s="43" t="s">
        <v>903</v>
      </c>
      <c r="D38" s="43" t="s">
        <v>956</v>
      </c>
      <c r="E38" s="44">
        <v>4481109943</v>
      </c>
      <c r="F38" s="44">
        <v>3152125044</v>
      </c>
      <c r="G38" s="34">
        <v>1</v>
      </c>
      <c r="H38" s="34">
        <v>0.67859999999999998</v>
      </c>
      <c r="I38" s="45" t="s">
        <v>80</v>
      </c>
      <c r="J38" s="45" t="s">
        <v>242</v>
      </c>
      <c r="K38" s="35" t="s">
        <v>987</v>
      </c>
      <c r="L38" s="45" t="s">
        <v>867</v>
      </c>
      <c r="M38" s="46">
        <v>1643068423.2104123</v>
      </c>
      <c r="N38" s="46">
        <v>1643068423.2104123</v>
      </c>
      <c r="O38" s="37">
        <v>0</v>
      </c>
      <c r="P38" s="37">
        <f t="shared" si="3"/>
        <v>1328984899</v>
      </c>
      <c r="Q38" s="42">
        <v>10487</v>
      </c>
      <c r="R38" s="47" t="s">
        <v>957</v>
      </c>
    </row>
    <row r="39" spans="1:18" ht="31.5" x14ac:dyDescent="0.25">
      <c r="A39" s="48">
        <v>2019</v>
      </c>
      <c r="B39" s="42">
        <v>2019000050013</v>
      </c>
      <c r="C39" s="43" t="s">
        <v>903</v>
      </c>
      <c r="D39" s="43" t="s">
        <v>956</v>
      </c>
      <c r="E39" s="44">
        <v>4481109943</v>
      </c>
      <c r="F39" s="44">
        <v>3152125044</v>
      </c>
      <c r="G39" s="34">
        <v>1</v>
      </c>
      <c r="H39" s="34">
        <v>0.67859999999999998</v>
      </c>
      <c r="I39" s="45" t="s">
        <v>80</v>
      </c>
      <c r="J39" s="45" t="s">
        <v>178</v>
      </c>
      <c r="K39" s="35" t="s">
        <v>987</v>
      </c>
      <c r="L39" s="45" t="s">
        <v>867</v>
      </c>
      <c r="M39" s="46">
        <v>922355660.09723437</v>
      </c>
      <c r="N39" s="46">
        <v>922355660.09723437</v>
      </c>
      <c r="O39" s="37">
        <v>0</v>
      </c>
      <c r="P39" s="37">
        <f t="shared" si="3"/>
        <v>1328984899</v>
      </c>
      <c r="Q39" s="42">
        <v>5887</v>
      </c>
      <c r="R39" s="47" t="s">
        <v>958</v>
      </c>
    </row>
    <row r="40" spans="1:18" ht="31.5" x14ac:dyDescent="0.25">
      <c r="A40" s="48">
        <v>2019</v>
      </c>
      <c r="B40" s="42">
        <v>2019000050013</v>
      </c>
      <c r="C40" s="43" t="s">
        <v>903</v>
      </c>
      <c r="D40" s="43" t="s">
        <v>956</v>
      </c>
      <c r="E40" s="44">
        <v>4481109943</v>
      </c>
      <c r="F40" s="44">
        <v>3152125044</v>
      </c>
      <c r="G40" s="34">
        <v>1</v>
      </c>
      <c r="H40" s="34">
        <v>0.67859999999999998</v>
      </c>
      <c r="I40" s="45" t="s">
        <v>80</v>
      </c>
      <c r="J40" s="45" t="s">
        <v>762</v>
      </c>
      <c r="K40" s="35" t="s">
        <v>987</v>
      </c>
      <c r="L40" s="45" t="s">
        <v>867</v>
      </c>
      <c r="M40" s="46">
        <v>1915685859.6923535</v>
      </c>
      <c r="N40" s="46">
        <v>1915685859.6923535</v>
      </c>
      <c r="O40" s="37">
        <v>0</v>
      </c>
      <c r="P40" s="37">
        <f t="shared" si="3"/>
        <v>1328984899</v>
      </c>
      <c r="Q40" s="42">
        <v>12227</v>
      </c>
      <c r="R40" s="47" t="s">
        <v>959</v>
      </c>
    </row>
    <row r="41" spans="1:18" ht="31.5" x14ac:dyDescent="0.25">
      <c r="A41" s="48">
        <v>2019</v>
      </c>
      <c r="B41" s="42">
        <v>2019000050023</v>
      </c>
      <c r="C41" s="43" t="s">
        <v>903</v>
      </c>
      <c r="D41" s="43" t="s">
        <v>960</v>
      </c>
      <c r="E41" s="44">
        <v>8636278689</v>
      </c>
      <c r="F41" s="44">
        <v>8636278689</v>
      </c>
      <c r="G41" s="34">
        <v>1</v>
      </c>
      <c r="H41" s="34">
        <v>0.99180000000000001</v>
      </c>
      <c r="I41" s="45" t="s">
        <v>44</v>
      </c>
      <c r="J41" s="45" t="s">
        <v>53</v>
      </c>
      <c r="K41" s="35" t="s">
        <v>988</v>
      </c>
      <c r="L41" s="45" t="s">
        <v>867</v>
      </c>
      <c r="M41" s="46">
        <v>5775353606.7086353</v>
      </c>
      <c r="N41" s="46">
        <v>5775353606.7086353</v>
      </c>
      <c r="O41" s="37">
        <v>0</v>
      </c>
      <c r="P41" s="37">
        <f t="shared" si="3"/>
        <v>0</v>
      </c>
      <c r="Q41" s="42">
        <v>21049</v>
      </c>
      <c r="R41" s="47" t="s">
        <v>961</v>
      </c>
    </row>
    <row r="42" spans="1:18" ht="31.5" x14ac:dyDescent="0.25">
      <c r="A42" s="48">
        <v>2019</v>
      </c>
      <c r="B42" s="42">
        <v>2019000050023</v>
      </c>
      <c r="C42" s="43" t="s">
        <v>903</v>
      </c>
      <c r="D42" s="43" t="s">
        <v>960</v>
      </c>
      <c r="E42" s="44">
        <v>8636278689</v>
      </c>
      <c r="F42" s="44">
        <v>8636278689</v>
      </c>
      <c r="G42" s="34">
        <v>1</v>
      </c>
      <c r="H42" s="34">
        <v>0.99180000000000001</v>
      </c>
      <c r="I42" s="45" t="s">
        <v>77</v>
      </c>
      <c r="J42" s="45" t="s">
        <v>138</v>
      </c>
      <c r="K42" s="35" t="s">
        <v>988</v>
      </c>
      <c r="L42" s="45" t="s">
        <v>867</v>
      </c>
      <c r="M42" s="46">
        <v>2860925082.2913651</v>
      </c>
      <c r="N42" s="46">
        <v>2860925082.2913651</v>
      </c>
      <c r="O42" s="37">
        <v>0</v>
      </c>
      <c r="P42" s="37">
        <f t="shared" si="3"/>
        <v>0</v>
      </c>
      <c r="Q42" s="42">
        <v>10427</v>
      </c>
      <c r="R42" s="47" t="s">
        <v>962</v>
      </c>
    </row>
    <row r="43" spans="1:18" ht="31.5" x14ac:dyDescent="0.25">
      <c r="A43" s="48">
        <v>2019</v>
      </c>
      <c r="B43" s="42">
        <v>2019000050029</v>
      </c>
      <c r="C43" s="43" t="s">
        <v>903</v>
      </c>
      <c r="D43" s="43" t="s">
        <v>963</v>
      </c>
      <c r="E43" s="44">
        <v>5477582208</v>
      </c>
      <c r="F43" s="44">
        <v>5322582208</v>
      </c>
      <c r="G43" s="34">
        <v>0.95509999999999995</v>
      </c>
      <c r="H43" s="34">
        <v>0.9425</v>
      </c>
      <c r="I43" s="45" t="s">
        <v>88</v>
      </c>
      <c r="J43" s="45" t="s">
        <v>203</v>
      </c>
      <c r="K43" s="35" t="s">
        <v>987</v>
      </c>
      <c r="L43" s="45" t="s">
        <v>867</v>
      </c>
      <c r="M43" s="46">
        <v>4036729138.5254431</v>
      </c>
      <c r="N43" s="46">
        <v>4036729138.5254431</v>
      </c>
      <c r="O43" s="37">
        <v>0</v>
      </c>
      <c r="P43" s="37">
        <f t="shared" si="3"/>
        <v>155000000</v>
      </c>
      <c r="Q43" s="42">
        <v>11383</v>
      </c>
      <c r="R43" s="47" t="s">
        <v>964</v>
      </c>
    </row>
    <row r="44" spans="1:18" ht="31.5" x14ac:dyDescent="0.25">
      <c r="A44" s="48">
        <v>2019</v>
      </c>
      <c r="B44" s="42">
        <v>2019000050029</v>
      </c>
      <c r="C44" s="43" t="s">
        <v>903</v>
      </c>
      <c r="D44" s="43" t="s">
        <v>963</v>
      </c>
      <c r="E44" s="44">
        <v>5477582208</v>
      </c>
      <c r="F44" s="44">
        <v>5322582208</v>
      </c>
      <c r="G44" s="34">
        <v>0.95509999999999995</v>
      </c>
      <c r="H44" s="34">
        <v>0.9425</v>
      </c>
      <c r="I44" s="45" t="s">
        <v>88</v>
      </c>
      <c r="J44" s="45" t="s">
        <v>173</v>
      </c>
      <c r="K44" s="35" t="s">
        <v>987</v>
      </c>
      <c r="L44" s="45" t="s">
        <v>867</v>
      </c>
      <c r="M44" s="46">
        <v>1440853069.4745564</v>
      </c>
      <c r="N44" s="46">
        <v>1440853069.4745564</v>
      </c>
      <c r="O44" s="37">
        <v>0</v>
      </c>
      <c r="P44" s="37">
        <f t="shared" si="3"/>
        <v>155000000</v>
      </c>
      <c r="Q44" s="42">
        <v>4063</v>
      </c>
      <c r="R44" s="47" t="s">
        <v>965</v>
      </c>
    </row>
    <row r="45" spans="1:18" ht="31.5" x14ac:dyDescent="0.25">
      <c r="A45" s="48">
        <v>2019</v>
      </c>
      <c r="B45" s="42">
        <v>2019000050047</v>
      </c>
      <c r="C45" s="43" t="s">
        <v>903</v>
      </c>
      <c r="D45" s="43" t="s">
        <v>966</v>
      </c>
      <c r="E45" s="44">
        <v>5203497467</v>
      </c>
      <c r="F45" s="44">
        <v>5203497467</v>
      </c>
      <c r="G45" s="34">
        <v>1</v>
      </c>
      <c r="H45" s="34">
        <v>1</v>
      </c>
      <c r="I45" s="45" t="s">
        <v>44</v>
      </c>
      <c r="J45" s="45" t="s">
        <v>55</v>
      </c>
      <c r="K45" s="35" t="s">
        <v>988</v>
      </c>
      <c r="L45" s="45" t="s">
        <v>867</v>
      </c>
      <c r="M45" s="46">
        <v>3834741141.1926064</v>
      </c>
      <c r="N45" s="46">
        <v>3834741141.1926064</v>
      </c>
      <c r="O45" s="37">
        <v>0</v>
      </c>
      <c r="P45" s="37">
        <f t="shared" si="3"/>
        <v>0</v>
      </c>
      <c r="Q45" s="42">
        <v>11383</v>
      </c>
      <c r="R45" s="47" t="s">
        <v>967</v>
      </c>
    </row>
    <row r="46" spans="1:18" ht="31.5" x14ac:dyDescent="0.25">
      <c r="A46" s="48">
        <v>2019</v>
      </c>
      <c r="B46" s="42">
        <v>2019000050047</v>
      </c>
      <c r="C46" s="43" t="s">
        <v>903</v>
      </c>
      <c r="D46" s="43" t="s">
        <v>966</v>
      </c>
      <c r="E46" s="44">
        <v>5203497467</v>
      </c>
      <c r="F46" s="44">
        <v>5203497467</v>
      </c>
      <c r="G46" s="34">
        <v>1</v>
      </c>
      <c r="H46" s="34">
        <v>1</v>
      </c>
      <c r="I46" s="45" t="s">
        <v>44</v>
      </c>
      <c r="J46" s="45" t="s">
        <v>45</v>
      </c>
      <c r="K46" s="35" t="s">
        <v>988</v>
      </c>
      <c r="L46" s="45" t="s">
        <v>867</v>
      </c>
      <c r="M46" s="46">
        <v>1368756325.8073933</v>
      </c>
      <c r="N46" s="46">
        <v>1368756325.8073933</v>
      </c>
      <c r="O46" s="37">
        <v>0</v>
      </c>
      <c r="P46" s="37">
        <f t="shared" si="3"/>
        <v>0</v>
      </c>
      <c r="Q46" s="42">
        <v>4063</v>
      </c>
      <c r="R46" s="47" t="s">
        <v>968</v>
      </c>
    </row>
    <row r="47" spans="1:18" ht="31.5" x14ac:dyDescent="0.25">
      <c r="A47" s="48">
        <v>2019</v>
      </c>
      <c r="B47" s="42">
        <v>2019000050056</v>
      </c>
      <c r="C47" s="43" t="s">
        <v>903</v>
      </c>
      <c r="D47" s="43" t="s">
        <v>969</v>
      </c>
      <c r="E47" s="44">
        <v>5082491569</v>
      </c>
      <c r="F47" s="44">
        <v>5082491569</v>
      </c>
      <c r="G47" s="34">
        <v>1</v>
      </c>
      <c r="H47" s="34">
        <v>0.87219999999999998</v>
      </c>
      <c r="I47" s="45" t="s">
        <v>18</v>
      </c>
      <c r="J47" s="45" t="s">
        <v>108</v>
      </c>
      <c r="K47" s="35" t="s">
        <v>987</v>
      </c>
      <c r="L47" s="45" t="s">
        <v>867</v>
      </c>
      <c r="M47" s="46">
        <v>2360550545.5390978</v>
      </c>
      <c r="N47" s="46">
        <v>2360550545.5390978</v>
      </c>
      <c r="O47" s="37">
        <v>0</v>
      </c>
      <c r="P47" s="37">
        <f t="shared" si="3"/>
        <v>0</v>
      </c>
      <c r="Q47" s="42">
        <v>7074</v>
      </c>
      <c r="R47" s="47" t="s">
        <v>970</v>
      </c>
    </row>
    <row r="48" spans="1:18" ht="31.5" x14ac:dyDescent="0.25">
      <c r="A48" s="48">
        <v>2019</v>
      </c>
      <c r="B48" s="42">
        <v>2019000050056</v>
      </c>
      <c r="C48" s="43" t="s">
        <v>903</v>
      </c>
      <c r="D48" s="43" t="s">
        <v>969</v>
      </c>
      <c r="E48" s="44">
        <v>5082491569</v>
      </c>
      <c r="F48" s="44">
        <v>5082491569</v>
      </c>
      <c r="G48" s="34">
        <v>1</v>
      </c>
      <c r="H48" s="34">
        <v>0.87219999999999998</v>
      </c>
      <c r="I48" s="45" t="s">
        <v>18</v>
      </c>
      <c r="J48" s="45" t="s">
        <v>191</v>
      </c>
      <c r="K48" s="35" t="s">
        <v>987</v>
      </c>
      <c r="L48" s="45" t="s">
        <v>867</v>
      </c>
      <c r="M48" s="46">
        <v>2721941023.4609022</v>
      </c>
      <c r="N48" s="46">
        <v>2721941023.4609022</v>
      </c>
      <c r="O48" s="37">
        <v>0</v>
      </c>
      <c r="P48" s="37">
        <f t="shared" si="3"/>
        <v>0</v>
      </c>
      <c r="Q48" s="42">
        <v>8157</v>
      </c>
      <c r="R48" s="47" t="s">
        <v>971</v>
      </c>
    </row>
    <row r="49" spans="1:18" ht="31.5" x14ac:dyDescent="0.25">
      <c r="A49" s="48">
        <v>2019</v>
      </c>
      <c r="B49" s="42">
        <v>2019000050060</v>
      </c>
      <c r="C49" s="43" t="s">
        <v>903</v>
      </c>
      <c r="D49" s="43" t="s">
        <v>972</v>
      </c>
      <c r="E49" s="44">
        <v>7089369627</v>
      </c>
      <c r="F49" s="44">
        <v>7089369627</v>
      </c>
      <c r="G49" s="34">
        <v>0.98650000000000004</v>
      </c>
      <c r="H49" s="34">
        <v>0.95530000000000004</v>
      </c>
      <c r="I49" s="45" t="s">
        <v>88</v>
      </c>
      <c r="J49" s="34" t="s">
        <v>204</v>
      </c>
      <c r="K49" s="35" t="s">
        <v>988</v>
      </c>
      <c r="L49" s="45" t="s">
        <v>867</v>
      </c>
      <c r="M49" s="46">
        <v>135865704.50621206</v>
      </c>
      <c r="N49" s="46">
        <v>135865704.50621206</v>
      </c>
      <c r="O49" s="37">
        <v>0</v>
      </c>
      <c r="P49" s="37">
        <f t="shared" si="3"/>
        <v>0</v>
      </c>
      <c r="Q49" s="42">
        <v>8720</v>
      </c>
      <c r="R49" s="47" t="s">
        <v>973</v>
      </c>
    </row>
    <row r="50" spans="1:18" ht="31.5" x14ac:dyDescent="0.25">
      <c r="A50" s="48">
        <v>2019</v>
      </c>
      <c r="B50" s="42">
        <v>2019000050060</v>
      </c>
      <c r="C50" s="43" t="s">
        <v>903</v>
      </c>
      <c r="D50" s="43" t="s">
        <v>972</v>
      </c>
      <c r="E50" s="44">
        <v>7089369627</v>
      </c>
      <c r="F50" s="44">
        <v>7089369627</v>
      </c>
      <c r="G50" s="34">
        <v>0.98650000000000004</v>
      </c>
      <c r="H50" s="34">
        <v>0.95530000000000004</v>
      </c>
      <c r="I50" s="45" t="s">
        <v>88</v>
      </c>
      <c r="J50" s="45" t="s">
        <v>203</v>
      </c>
      <c r="K50" s="35" t="s">
        <v>988</v>
      </c>
      <c r="L50" s="45" t="s">
        <v>867</v>
      </c>
      <c r="M50" s="46">
        <v>177357719.54062063</v>
      </c>
      <c r="N50" s="46">
        <v>177357719.54062063</v>
      </c>
      <c r="O50" s="37">
        <v>0</v>
      </c>
      <c r="P50" s="37">
        <f t="shared" si="3"/>
        <v>0</v>
      </c>
      <c r="Q50" s="42">
        <v>11383</v>
      </c>
      <c r="R50" s="47" t="s">
        <v>973</v>
      </c>
    </row>
    <row r="51" spans="1:18" ht="31.5" x14ac:dyDescent="0.25">
      <c r="A51" s="48">
        <v>2019</v>
      </c>
      <c r="B51" s="42">
        <v>2019000050060</v>
      </c>
      <c r="C51" s="43" t="s">
        <v>903</v>
      </c>
      <c r="D51" s="43" t="s">
        <v>972</v>
      </c>
      <c r="E51" s="44">
        <v>7089369627</v>
      </c>
      <c r="F51" s="44">
        <v>7089369627</v>
      </c>
      <c r="G51" s="34">
        <v>0.98650000000000004</v>
      </c>
      <c r="H51" s="34">
        <v>0.95530000000000004</v>
      </c>
      <c r="I51" s="45" t="s">
        <v>88</v>
      </c>
      <c r="J51" s="34" t="s">
        <v>205</v>
      </c>
      <c r="K51" s="35" t="s">
        <v>988</v>
      </c>
      <c r="L51" s="45" t="s">
        <v>867</v>
      </c>
      <c r="M51" s="46">
        <v>159065708.40641269</v>
      </c>
      <c r="N51" s="46">
        <v>159065708.40641269</v>
      </c>
      <c r="O51" s="37">
        <v>0</v>
      </c>
      <c r="P51" s="37">
        <f t="shared" si="3"/>
        <v>0</v>
      </c>
      <c r="Q51" s="42">
        <v>10209</v>
      </c>
      <c r="R51" s="47" t="s">
        <v>973</v>
      </c>
    </row>
    <row r="52" spans="1:18" ht="31.5" x14ac:dyDescent="0.25">
      <c r="A52" s="48">
        <v>2019</v>
      </c>
      <c r="B52" s="42">
        <v>2019000050060</v>
      </c>
      <c r="C52" s="43" t="s">
        <v>903</v>
      </c>
      <c r="D52" s="43" t="s">
        <v>972</v>
      </c>
      <c r="E52" s="44">
        <v>7089369627</v>
      </c>
      <c r="F52" s="44">
        <v>7089369627</v>
      </c>
      <c r="G52" s="34">
        <v>0.98650000000000004</v>
      </c>
      <c r="H52" s="34">
        <v>0.95530000000000004</v>
      </c>
      <c r="I52" s="45" t="s">
        <v>88</v>
      </c>
      <c r="J52" s="45" t="s">
        <v>100</v>
      </c>
      <c r="K52" s="35" t="s">
        <v>988</v>
      </c>
      <c r="L52" s="45" t="s">
        <v>867</v>
      </c>
      <c r="M52" s="46">
        <v>450413507.55339199</v>
      </c>
      <c r="N52" s="46">
        <v>450413507.55339199</v>
      </c>
      <c r="O52" s="37">
        <v>0</v>
      </c>
      <c r="P52" s="37">
        <f t="shared" si="3"/>
        <v>0</v>
      </c>
      <c r="Q52" s="42">
        <v>28908</v>
      </c>
      <c r="R52" s="47" t="s">
        <v>973</v>
      </c>
    </row>
    <row r="53" spans="1:18" ht="31.5" x14ac:dyDescent="0.25">
      <c r="A53" s="48">
        <v>2019</v>
      </c>
      <c r="B53" s="42">
        <v>2019000050060</v>
      </c>
      <c r="C53" s="43" t="s">
        <v>903</v>
      </c>
      <c r="D53" s="43" t="s">
        <v>972</v>
      </c>
      <c r="E53" s="44">
        <v>7089369627</v>
      </c>
      <c r="F53" s="44">
        <v>7089369627</v>
      </c>
      <c r="G53" s="34">
        <v>0.98650000000000004</v>
      </c>
      <c r="H53" s="34">
        <v>0.95530000000000004</v>
      </c>
      <c r="I53" s="45" t="s">
        <v>18</v>
      </c>
      <c r="J53" s="45" t="s">
        <v>149</v>
      </c>
      <c r="K53" s="35" t="s">
        <v>988</v>
      </c>
      <c r="L53" s="45" t="s">
        <v>867</v>
      </c>
      <c r="M53" s="46">
        <v>399136668.84582961</v>
      </c>
      <c r="N53" s="46">
        <v>399136668.84582961</v>
      </c>
      <c r="O53" s="37">
        <v>0</v>
      </c>
      <c r="P53" s="37">
        <f t="shared" si="3"/>
        <v>0</v>
      </c>
      <c r="Q53" s="42">
        <v>25617</v>
      </c>
      <c r="R53" s="47" t="s">
        <v>973</v>
      </c>
    </row>
    <row r="54" spans="1:18" ht="31.5" x14ac:dyDescent="0.25">
      <c r="A54" s="48">
        <v>2019</v>
      </c>
      <c r="B54" s="42">
        <v>2019000050060</v>
      </c>
      <c r="C54" s="43" t="s">
        <v>903</v>
      </c>
      <c r="D54" s="43" t="s">
        <v>972</v>
      </c>
      <c r="E54" s="44">
        <v>7089369627</v>
      </c>
      <c r="F54" s="44">
        <v>7089369627</v>
      </c>
      <c r="G54" s="34">
        <v>0.98650000000000004</v>
      </c>
      <c r="H54" s="34">
        <v>0.95530000000000004</v>
      </c>
      <c r="I54" s="45" t="s">
        <v>18</v>
      </c>
      <c r="J54" s="45" t="s">
        <v>64</v>
      </c>
      <c r="K54" s="35" t="s">
        <v>988</v>
      </c>
      <c r="L54" s="45" t="s">
        <v>867</v>
      </c>
      <c r="M54" s="46">
        <v>74180804.948861867</v>
      </c>
      <c r="N54" s="46">
        <v>74180804.948861867</v>
      </c>
      <c r="O54" s="37">
        <v>0</v>
      </c>
      <c r="P54" s="37">
        <f t="shared" si="3"/>
        <v>0</v>
      </c>
      <c r="Q54" s="42">
        <v>4761</v>
      </c>
      <c r="R54" s="47" t="s">
        <v>973</v>
      </c>
    </row>
    <row r="55" spans="1:18" ht="31.5" x14ac:dyDescent="0.25">
      <c r="A55" s="48">
        <v>2019</v>
      </c>
      <c r="B55" s="42">
        <v>2019000050060</v>
      </c>
      <c r="C55" s="43" t="s">
        <v>903</v>
      </c>
      <c r="D55" s="43" t="s">
        <v>972</v>
      </c>
      <c r="E55" s="44">
        <v>7089369627</v>
      </c>
      <c r="F55" s="44">
        <v>7089369627</v>
      </c>
      <c r="G55" s="34">
        <v>0.98650000000000004</v>
      </c>
      <c r="H55" s="34">
        <v>0.95530000000000004</v>
      </c>
      <c r="I55" s="45" t="s">
        <v>18</v>
      </c>
      <c r="J55" s="45" t="s">
        <v>196</v>
      </c>
      <c r="K55" s="35" t="s">
        <v>988</v>
      </c>
      <c r="L55" s="45" t="s">
        <v>867</v>
      </c>
      <c r="M55" s="46">
        <v>78559046.114715725</v>
      </c>
      <c r="N55" s="46">
        <v>78559046.114715725</v>
      </c>
      <c r="O55" s="37">
        <v>0</v>
      </c>
      <c r="P55" s="37">
        <f t="shared" si="3"/>
        <v>0</v>
      </c>
      <c r="Q55" s="42">
        <v>5042</v>
      </c>
      <c r="R55" s="47" t="s">
        <v>973</v>
      </c>
    </row>
    <row r="56" spans="1:18" ht="31.5" x14ac:dyDescent="0.25">
      <c r="A56" s="48">
        <v>2019</v>
      </c>
      <c r="B56" s="42">
        <v>2019000050060</v>
      </c>
      <c r="C56" s="43" t="s">
        <v>903</v>
      </c>
      <c r="D56" s="43" t="s">
        <v>972</v>
      </c>
      <c r="E56" s="44">
        <v>7089369627</v>
      </c>
      <c r="F56" s="44">
        <v>7089369627</v>
      </c>
      <c r="G56" s="34">
        <v>0.98650000000000004</v>
      </c>
      <c r="H56" s="34">
        <v>0.95530000000000004</v>
      </c>
      <c r="I56" s="45" t="s">
        <v>40</v>
      </c>
      <c r="J56" s="45" t="s">
        <v>199</v>
      </c>
      <c r="K56" s="35" t="s">
        <v>988</v>
      </c>
      <c r="L56" s="45" t="s">
        <v>867</v>
      </c>
      <c r="M56" s="46">
        <v>315809858.32986379</v>
      </c>
      <c r="N56" s="46">
        <v>315809858.32986379</v>
      </c>
      <c r="O56" s="37">
        <v>0</v>
      </c>
      <c r="P56" s="37">
        <f t="shared" si="3"/>
        <v>0</v>
      </c>
      <c r="Q56" s="42">
        <v>20269</v>
      </c>
      <c r="R56" s="47" t="s">
        <v>973</v>
      </c>
    </row>
    <row r="57" spans="1:18" ht="31.5" x14ac:dyDescent="0.25">
      <c r="A57" s="48">
        <v>2019</v>
      </c>
      <c r="B57" s="42">
        <v>2019000050060</v>
      </c>
      <c r="C57" s="43" t="s">
        <v>903</v>
      </c>
      <c r="D57" s="43" t="s">
        <v>972</v>
      </c>
      <c r="E57" s="44">
        <v>7089369627</v>
      </c>
      <c r="F57" s="44">
        <v>7089369627</v>
      </c>
      <c r="G57" s="34">
        <v>0.98650000000000004</v>
      </c>
      <c r="H57" s="34">
        <v>0.95530000000000004</v>
      </c>
      <c r="I57" s="45" t="s">
        <v>40</v>
      </c>
      <c r="J57" s="45" t="s">
        <v>168</v>
      </c>
      <c r="K57" s="35" t="s">
        <v>988</v>
      </c>
      <c r="L57" s="45" t="s">
        <v>867</v>
      </c>
      <c r="M57" s="46">
        <v>420373475.63963312</v>
      </c>
      <c r="N57" s="46">
        <v>420373475.63963312</v>
      </c>
      <c r="O57" s="37">
        <v>0</v>
      </c>
      <c r="P57" s="37">
        <f t="shared" si="3"/>
        <v>0</v>
      </c>
      <c r="Q57" s="42">
        <v>26980</v>
      </c>
      <c r="R57" s="47" t="s">
        <v>973</v>
      </c>
    </row>
    <row r="58" spans="1:18" ht="31.5" x14ac:dyDescent="0.25">
      <c r="A58" s="48">
        <v>2019</v>
      </c>
      <c r="B58" s="42">
        <v>2019000050060</v>
      </c>
      <c r="C58" s="43" t="s">
        <v>903</v>
      </c>
      <c r="D58" s="43" t="s">
        <v>972</v>
      </c>
      <c r="E58" s="44">
        <v>7089369627</v>
      </c>
      <c r="F58" s="44">
        <v>7089369627</v>
      </c>
      <c r="G58" s="34">
        <v>0.98650000000000004</v>
      </c>
      <c r="H58" s="34">
        <v>0.95530000000000004</v>
      </c>
      <c r="I58" s="45" t="s">
        <v>18</v>
      </c>
      <c r="J58" s="45" t="s">
        <v>108</v>
      </c>
      <c r="K58" s="35" t="s">
        <v>988</v>
      </c>
      <c r="L58" s="45" t="s">
        <v>867</v>
      </c>
      <c r="M58" s="46">
        <v>112385243.8765261</v>
      </c>
      <c r="N58" s="46">
        <v>112385243.8765261</v>
      </c>
      <c r="O58" s="37">
        <v>0</v>
      </c>
      <c r="P58" s="37">
        <f t="shared" si="3"/>
        <v>0</v>
      </c>
      <c r="Q58" s="42">
        <v>7213</v>
      </c>
      <c r="R58" s="47" t="s">
        <v>973</v>
      </c>
    </row>
    <row r="59" spans="1:18" ht="31.5" x14ac:dyDescent="0.25">
      <c r="A59" s="48">
        <v>2019</v>
      </c>
      <c r="B59" s="42">
        <v>2019000050060</v>
      </c>
      <c r="C59" s="43" t="s">
        <v>903</v>
      </c>
      <c r="D59" s="43" t="s">
        <v>972</v>
      </c>
      <c r="E59" s="44">
        <v>7089369627</v>
      </c>
      <c r="F59" s="44">
        <v>7089369627</v>
      </c>
      <c r="G59" s="34">
        <v>0.98650000000000004</v>
      </c>
      <c r="H59" s="34">
        <v>0.95530000000000004</v>
      </c>
      <c r="I59" s="45" t="s">
        <v>18</v>
      </c>
      <c r="J59" s="45" t="s">
        <v>191</v>
      </c>
      <c r="K59" s="35" t="s">
        <v>988</v>
      </c>
      <c r="L59" s="45" t="s">
        <v>867</v>
      </c>
      <c r="M59" s="46">
        <v>127935011.4335444</v>
      </c>
      <c r="N59" s="46">
        <v>127935011.4335444</v>
      </c>
      <c r="O59" s="37">
        <v>0</v>
      </c>
      <c r="P59" s="37">
        <f t="shared" si="3"/>
        <v>0</v>
      </c>
      <c r="Q59" s="42">
        <v>8211</v>
      </c>
      <c r="R59" s="47" t="s">
        <v>973</v>
      </c>
    </row>
    <row r="60" spans="1:18" ht="31.5" x14ac:dyDescent="0.25">
      <c r="A60" s="48">
        <v>2019</v>
      </c>
      <c r="B60" s="42">
        <v>2019000050060</v>
      </c>
      <c r="C60" s="43" t="s">
        <v>903</v>
      </c>
      <c r="D60" s="43" t="s">
        <v>972</v>
      </c>
      <c r="E60" s="44">
        <v>7089369627</v>
      </c>
      <c r="F60" s="44">
        <v>7089369627</v>
      </c>
      <c r="G60" s="34">
        <v>0.98650000000000004</v>
      </c>
      <c r="H60" s="34">
        <v>0.95530000000000004</v>
      </c>
      <c r="I60" s="45" t="s">
        <v>160</v>
      </c>
      <c r="J60" s="45" t="s">
        <v>193</v>
      </c>
      <c r="K60" s="35" t="s">
        <v>988</v>
      </c>
      <c r="L60" s="45" t="s">
        <v>867</v>
      </c>
      <c r="M60" s="46">
        <v>47334863.565352313</v>
      </c>
      <c r="N60" s="46">
        <v>47334863.565352313</v>
      </c>
      <c r="O60" s="37">
        <v>0</v>
      </c>
      <c r="P60" s="37">
        <f t="shared" si="3"/>
        <v>0</v>
      </c>
      <c r="Q60" s="42">
        <v>3038</v>
      </c>
      <c r="R60" s="47" t="s">
        <v>973</v>
      </c>
    </row>
    <row r="61" spans="1:18" ht="31.5" x14ac:dyDescent="0.25">
      <c r="A61" s="48">
        <v>2019</v>
      </c>
      <c r="B61" s="42">
        <v>2019000050060</v>
      </c>
      <c r="C61" s="43" t="s">
        <v>903</v>
      </c>
      <c r="D61" s="43" t="s">
        <v>972</v>
      </c>
      <c r="E61" s="44">
        <v>7089369627</v>
      </c>
      <c r="F61" s="44">
        <v>7089369627</v>
      </c>
      <c r="G61" s="34">
        <v>0.98650000000000004</v>
      </c>
      <c r="H61" s="34">
        <v>0.95530000000000004</v>
      </c>
      <c r="I61" s="45" t="s">
        <v>160</v>
      </c>
      <c r="J61" s="34" t="s">
        <v>767</v>
      </c>
      <c r="K61" s="35" t="s">
        <v>988</v>
      </c>
      <c r="L61" s="45" t="s">
        <v>867</v>
      </c>
      <c r="M61" s="46">
        <v>150729911.16893294</v>
      </c>
      <c r="N61" s="46">
        <v>150729911.16893294</v>
      </c>
      <c r="O61" s="37">
        <v>0</v>
      </c>
      <c r="P61" s="37">
        <f t="shared" si="3"/>
        <v>0</v>
      </c>
      <c r="Q61" s="42">
        <v>9674</v>
      </c>
      <c r="R61" s="47" t="s">
        <v>973</v>
      </c>
    </row>
    <row r="62" spans="1:18" ht="31.5" x14ac:dyDescent="0.25">
      <c r="A62" s="48">
        <v>2019</v>
      </c>
      <c r="B62" s="42">
        <v>2019000050060</v>
      </c>
      <c r="C62" s="43" t="s">
        <v>903</v>
      </c>
      <c r="D62" s="43" t="s">
        <v>972</v>
      </c>
      <c r="E62" s="44">
        <v>7089369627</v>
      </c>
      <c r="F62" s="44">
        <v>7089369627</v>
      </c>
      <c r="G62" s="34">
        <v>0.98650000000000004</v>
      </c>
      <c r="H62" s="34">
        <v>0.95530000000000004</v>
      </c>
      <c r="I62" s="45" t="s">
        <v>18</v>
      </c>
      <c r="J62" s="45" t="s">
        <v>19</v>
      </c>
      <c r="K62" s="35" t="s">
        <v>988</v>
      </c>
      <c r="L62" s="45" t="s">
        <v>867</v>
      </c>
      <c r="M62" s="46">
        <v>92815596.530218482</v>
      </c>
      <c r="N62" s="46">
        <v>92815596.530218482</v>
      </c>
      <c r="O62" s="37">
        <v>0</v>
      </c>
      <c r="P62" s="37">
        <f t="shared" si="3"/>
        <v>0</v>
      </c>
      <c r="Q62" s="42">
        <v>5957</v>
      </c>
      <c r="R62" s="47" t="s">
        <v>973</v>
      </c>
    </row>
    <row r="63" spans="1:18" ht="31.5" x14ac:dyDescent="0.25">
      <c r="A63" s="48">
        <v>2019</v>
      </c>
      <c r="B63" s="42">
        <v>2019000050060</v>
      </c>
      <c r="C63" s="43" t="s">
        <v>903</v>
      </c>
      <c r="D63" s="43" t="s">
        <v>972</v>
      </c>
      <c r="E63" s="44">
        <v>7089369627</v>
      </c>
      <c r="F63" s="44">
        <v>7089369627</v>
      </c>
      <c r="G63" s="34">
        <v>0.98650000000000004</v>
      </c>
      <c r="H63" s="34">
        <v>0.95530000000000004</v>
      </c>
      <c r="I63" s="45" t="s">
        <v>160</v>
      </c>
      <c r="J63" s="45" t="s">
        <v>797</v>
      </c>
      <c r="K63" s="35" t="s">
        <v>988</v>
      </c>
      <c r="L63" s="45" t="s">
        <v>867</v>
      </c>
      <c r="M63" s="46">
        <v>57150849.09733782</v>
      </c>
      <c r="N63" s="46">
        <v>57150849.09733782</v>
      </c>
      <c r="O63" s="37">
        <v>0</v>
      </c>
      <c r="P63" s="37">
        <f t="shared" si="3"/>
        <v>0</v>
      </c>
      <c r="Q63" s="42">
        <v>3668</v>
      </c>
      <c r="R63" s="47" t="s">
        <v>973</v>
      </c>
    </row>
    <row r="64" spans="1:18" ht="31.5" x14ac:dyDescent="0.25">
      <c r="A64" s="48">
        <v>2019</v>
      </c>
      <c r="B64" s="42">
        <v>2019000050060</v>
      </c>
      <c r="C64" s="43" t="s">
        <v>903</v>
      </c>
      <c r="D64" s="43" t="s">
        <v>972</v>
      </c>
      <c r="E64" s="44">
        <v>7089369627</v>
      </c>
      <c r="F64" s="44">
        <v>7089369627</v>
      </c>
      <c r="G64" s="34">
        <v>0.98650000000000004</v>
      </c>
      <c r="H64" s="34">
        <v>0.95530000000000004</v>
      </c>
      <c r="I64" s="45" t="s">
        <v>67</v>
      </c>
      <c r="J64" s="45" t="s">
        <v>158</v>
      </c>
      <c r="K64" s="35" t="s">
        <v>988</v>
      </c>
      <c r="L64" s="45" t="s">
        <v>867</v>
      </c>
      <c r="M64" s="46">
        <v>185319574.47211999</v>
      </c>
      <c r="N64" s="46">
        <v>185319574.47211999</v>
      </c>
      <c r="O64" s="37">
        <v>0</v>
      </c>
      <c r="P64" s="37">
        <f t="shared" si="3"/>
        <v>0</v>
      </c>
      <c r="Q64" s="42">
        <v>11894</v>
      </c>
      <c r="R64" s="47" t="s">
        <v>973</v>
      </c>
    </row>
    <row r="65" spans="1:18" ht="31.5" x14ac:dyDescent="0.25">
      <c r="A65" s="48">
        <v>2019</v>
      </c>
      <c r="B65" s="42">
        <v>2019000050060</v>
      </c>
      <c r="C65" s="43" t="s">
        <v>903</v>
      </c>
      <c r="D65" s="43" t="s">
        <v>972</v>
      </c>
      <c r="E65" s="44">
        <v>7089369627</v>
      </c>
      <c r="F65" s="44">
        <v>7089369627</v>
      </c>
      <c r="G65" s="34">
        <v>0.98650000000000004</v>
      </c>
      <c r="H65" s="34">
        <v>0.95530000000000004</v>
      </c>
      <c r="I65" s="45" t="s">
        <v>74</v>
      </c>
      <c r="J65" s="45" t="s">
        <v>171</v>
      </c>
      <c r="K65" s="35" t="s">
        <v>988</v>
      </c>
      <c r="L65" s="45" t="s">
        <v>867</v>
      </c>
      <c r="M65" s="46">
        <v>2259842421.5454688</v>
      </c>
      <c r="N65" s="46">
        <v>2259842421.5454688</v>
      </c>
      <c r="O65" s="37">
        <v>0</v>
      </c>
      <c r="P65" s="37">
        <f t="shared" si="3"/>
        <v>0</v>
      </c>
      <c r="Q65" s="42">
        <v>145039</v>
      </c>
      <c r="R65" s="47" t="s">
        <v>973</v>
      </c>
    </row>
    <row r="66" spans="1:18" ht="31.5" x14ac:dyDescent="0.25">
      <c r="A66" s="48">
        <v>2019</v>
      </c>
      <c r="B66" s="42">
        <v>2019000050060</v>
      </c>
      <c r="C66" s="43" t="s">
        <v>903</v>
      </c>
      <c r="D66" s="43" t="s">
        <v>972</v>
      </c>
      <c r="E66" s="44">
        <v>7089369627</v>
      </c>
      <c r="F66" s="44">
        <v>7089369627</v>
      </c>
      <c r="G66" s="34">
        <v>0.98650000000000004</v>
      </c>
      <c r="H66" s="34">
        <v>0.95530000000000004</v>
      </c>
      <c r="I66" s="45" t="s">
        <v>74</v>
      </c>
      <c r="J66" s="45" t="s">
        <v>75</v>
      </c>
      <c r="K66" s="35" t="s">
        <v>988</v>
      </c>
      <c r="L66" s="45" t="s">
        <v>867</v>
      </c>
      <c r="M66" s="46">
        <v>193966990.29791671</v>
      </c>
      <c r="N66" s="46">
        <v>193966990.29791671</v>
      </c>
      <c r="O66" s="37">
        <v>0</v>
      </c>
      <c r="P66" s="37">
        <f t="shared" si="3"/>
        <v>0</v>
      </c>
      <c r="Q66" s="42">
        <v>12449</v>
      </c>
      <c r="R66" s="47" t="s">
        <v>973</v>
      </c>
    </row>
    <row r="67" spans="1:18" ht="31.5" x14ac:dyDescent="0.25">
      <c r="A67" s="48">
        <v>2019</v>
      </c>
      <c r="B67" s="42">
        <v>2019000050060</v>
      </c>
      <c r="C67" s="43" t="s">
        <v>903</v>
      </c>
      <c r="D67" s="43" t="s">
        <v>972</v>
      </c>
      <c r="E67" s="44">
        <v>7089369627</v>
      </c>
      <c r="F67" s="44">
        <v>7089369627</v>
      </c>
      <c r="G67" s="34">
        <v>0.98650000000000004</v>
      </c>
      <c r="H67" s="34">
        <v>0.95530000000000004</v>
      </c>
      <c r="I67" s="45" t="s">
        <v>74</v>
      </c>
      <c r="J67" s="45" t="s">
        <v>192</v>
      </c>
      <c r="K67" s="35" t="s">
        <v>988</v>
      </c>
      <c r="L67" s="45" t="s">
        <v>867</v>
      </c>
      <c r="M67" s="46">
        <v>89263144.623404682</v>
      </c>
      <c r="N67" s="46">
        <v>89263144.623404682</v>
      </c>
      <c r="O67" s="37">
        <v>0</v>
      </c>
      <c r="P67" s="37">
        <f t="shared" si="3"/>
        <v>0</v>
      </c>
      <c r="Q67" s="42">
        <v>5729</v>
      </c>
      <c r="R67" s="47" t="s">
        <v>973</v>
      </c>
    </row>
    <row r="68" spans="1:18" ht="31.5" x14ac:dyDescent="0.25">
      <c r="A68" s="48">
        <v>2019</v>
      </c>
      <c r="B68" s="42">
        <v>2019000050060</v>
      </c>
      <c r="C68" s="43" t="s">
        <v>903</v>
      </c>
      <c r="D68" s="43" t="s">
        <v>972</v>
      </c>
      <c r="E68" s="44">
        <v>7089369627</v>
      </c>
      <c r="F68" s="44">
        <v>7089369627</v>
      </c>
      <c r="G68" s="34">
        <v>0.98650000000000004</v>
      </c>
      <c r="H68" s="34">
        <v>0.95530000000000004</v>
      </c>
      <c r="I68" s="45" t="s">
        <v>74</v>
      </c>
      <c r="J68" s="45" t="s">
        <v>252</v>
      </c>
      <c r="K68" s="35" t="s">
        <v>988</v>
      </c>
      <c r="L68" s="45" t="s">
        <v>867</v>
      </c>
      <c r="M68" s="46">
        <v>63772744.099074073</v>
      </c>
      <c r="N68" s="46">
        <v>63772744.099074073</v>
      </c>
      <c r="O68" s="37">
        <v>0</v>
      </c>
      <c r="P68" s="37">
        <f t="shared" si="3"/>
        <v>0</v>
      </c>
      <c r="Q68" s="42">
        <v>4093</v>
      </c>
      <c r="R68" s="47" t="s">
        <v>973</v>
      </c>
    </row>
    <row r="69" spans="1:18" ht="31.5" x14ac:dyDescent="0.25">
      <c r="A69" s="48">
        <v>2019</v>
      </c>
      <c r="B69" s="42">
        <v>2019000050060</v>
      </c>
      <c r="C69" s="43" t="s">
        <v>903</v>
      </c>
      <c r="D69" s="43" t="s">
        <v>972</v>
      </c>
      <c r="E69" s="44">
        <v>7089369627</v>
      </c>
      <c r="F69" s="44">
        <v>7089369627</v>
      </c>
      <c r="G69" s="34">
        <v>0.98650000000000004</v>
      </c>
      <c r="H69" s="34">
        <v>0.95530000000000004</v>
      </c>
      <c r="I69" s="45" t="s">
        <v>74</v>
      </c>
      <c r="J69" s="45" t="s">
        <v>239</v>
      </c>
      <c r="K69" s="35" t="s">
        <v>988</v>
      </c>
      <c r="L69" s="45" t="s">
        <v>867</v>
      </c>
      <c r="M69" s="46">
        <v>68727479.653314367</v>
      </c>
      <c r="N69" s="46">
        <v>68727479.653314367</v>
      </c>
      <c r="O69" s="37">
        <v>0</v>
      </c>
      <c r="P69" s="37">
        <f t="shared" si="3"/>
        <v>0</v>
      </c>
      <c r="Q69" s="42">
        <v>4411</v>
      </c>
      <c r="R69" s="47" t="s">
        <v>973</v>
      </c>
    </row>
    <row r="70" spans="1:18" ht="31.5" x14ac:dyDescent="0.25">
      <c r="A70" s="48">
        <v>2019</v>
      </c>
      <c r="B70" s="42">
        <v>2019000050060</v>
      </c>
      <c r="C70" s="43" t="s">
        <v>903</v>
      </c>
      <c r="D70" s="43" t="s">
        <v>972</v>
      </c>
      <c r="E70" s="44">
        <v>7089369627</v>
      </c>
      <c r="F70" s="44">
        <v>7089369627</v>
      </c>
      <c r="G70" s="34">
        <v>0.98650000000000004</v>
      </c>
      <c r="H70" s="34">
        <v>0.95530000000000004</v>
      </c>
      <c r="I70" s="45" t="s">
        <v>74</v>
      </c>
      <c r="J70" s="45" t="s">
        <v>194</v>
      </c>
      <c r="K70" s="35" t="s">
        <v>988</v>
      </c>
      <c r="L70" s="45" t="s">
        <v>867</v>
      </c>
      <c r="M70" s="46">
        <v>168289618.6205959</v>
      </c>
      <c r="N70" s="46">
        <v>168289618.6205959</v>
      </c>
      <c r="O70" s="37">
        <v>0</v>
      </c>
      <c r="P70" s="37">
        <f t="shared" si="3"/>
        <v>0</v>
      </c>
      <c r="Q70" s="42">
        <v>10801</v>
      </c>
      <c r="R70" s="47" t="s">
        <v>973</v>
      </c>
    </row>
    <row r="71" spans="1:18" ht="31.5" x14ac:dyDescent="0.25">
      <c r="A71" s="48">
        <v>2019</v>
      </c>
      <c r="B71" s="42">
        <v>2019000050060</v>
      </c>
      <c r="C71" s="43" t="s">
        <v>903</v>
      </c>
      <c r="D71" s="43" t="s">
        <v>972</v>
      </c>
      <c r="E71" s="44">
        <v>7089369627</v>
      </c>
      <c r="F71" s="44">
        <v>7089369627</v>
      </c>
      <c r="G71" s="34">
        <v>0.98650000000000004</v>
      </c>
      <c r="H71" s="34">
        <v>0.95530000000000004</v>
      </c>
      <c r="I71" s="45" t="s">
        <v>126</v>
      </c>
      <c r="J71" s="45" t="s">
        <v>144</v>
      </c>
      <c r="K71" s="35" t="s">
        <v>988</v>
      </c>
      <c r="L71" s="45" t="s">
        <v>867</v>
      </c>
      <c r="M71" s="46">
        <v>1261073684.130652</v>
      </c>
      <c r="N71" s="46">
        <v>1261073684.130652</v>
      </c>
      <c r="O71" s="37">
        <v>0</v>
      </c>
      <c r="P71" s="37">
        <f t="shared" si="3"/>
        <v>0</v>
      </c>
      <c r="Q71" s="42">
        <v>80937</v>
      </c>
      <c r="R71" s="47" t="s">
        <v>973</v>
      </c>
    </row>
    <row r="72" spans="1:18" ht="47.25" x14ac:dyDescent="0.25">
      <c r="A72" s="48">
        <v>2019</v>
      </c>
      <c r="B72" s="42">
        <v>2019000050075</v>
      </c>
      <c r="C72" s="43" t="s">
        <v>903</v>
      </c>
      <c r="D72" s="43" t="s">
        <v>974</v>
      </c>
      <c r="E72" s="44">
        <v>7504443091</v>
      </c>
      <c r="F72" s="44">
        <v>7504443091</v>
      </c>
      <c r="G72" s="34">
        <v>1</v>
      </c>
      <c r="H72" s="34">
        <v>0.9516</v>
      </c>
      <c r="I72" s="45" t="s">
        <v>160</v>
      </c>
      <c r="J72" s="45" t="s">
        <v>184</v>
      </c>
      <c r="K72" s="35" t="s">
        <v>987</v>
      </c>
      <c r="L72" s="45" t="s">
        <v>867</v>
      </c>
      <c r="M72" s="46">
        <v>1662708814.4329436</v>
      </c>
      <c r="N72" s="46">
        <v>1662708814.4329436</v>
      </c>
      <c r="O72" s="37">
        <v>0</v>
      </c>
      <c r="P72" s="37">
        <f t="shared" si="3"/>
        <v>0</v>
      </c>
      <c r="Q72" s="42">
        <v>3960</v>
      </c>
      <c r="R72" s="47" t="s">
        <v>975</v>
      </c>
    </row>
    <row r="73" spans="1:18" ht="47.25" x14ac:dyDescent="0.25">
      <c r="A73" s="48">
        <v>2019</v>
      </c>
      <c r="B73" s="42">
        <v>2019000050075</v>
      </c>
      <c r="C73" s="43" t="s">
        <v>903</v>
      </c>
      <c r="D73" s="43" t="s">
        <v>974</v>
      </c>
      <c r="E73" s="44">
        <v>7504443091</v>
      </c>
      <c r="F73" s="44">
        <v>7504443091</v>
      </c>
      <c r="G73" s="34">
        <v>1</v>
      </c>
      <c r="H73" s="34">
        <v>0.9516</v>
      </c>
      <c r="I73" s="45" t="s">
        <v>160</v>
      </c>
      <c r="J73" s="34" t="s">
        <v>767</v>
      </c>
      <c r="K73" s="35" t="s">
        <v>987</v>
      </c>
      <c r="L73" s="45" t="s">
        <v>867</v>
      </c>
      <c r="M73" s="46">
        <v>4061880068.3899732</v>
      </c>
      <c r="N73" s="46">
        <v>4061880068.3899732</v>
      </c>
      <c r="O73" s="37">
        <v>0</v>
      </c>
      <c r="P73" s="37">
        <f t="shared" si="3"/>
        <v>0</v>
      </c>
      <c r="Q73" s="42">
        <v>9674</v>
      </c>
      <c r="R73" s="47" t="s">
        <v>976</v>
      </c>
    </row>
    <row r="74" spans="1:18" ht="47.25" x14ac:dyDescent="0.25">
      <c r="A74" s="48">
        <v>2019</v>
      </c>
      <c r="B74" s="42">
        <v>2019000050075</v>
      </c>
      <c r="C74" s="43" t="s">
        <v>903</v>
      </c>
      <c r="D74" s="43" t="s">
        <v>974</v>
      </c>
      <c r="E74" s="50">
        <v>7504443091</v>
      </c>
      <c r="F74" s="50">
        <v>7504443091</v>
      </c>
      <c r="G74" s="34">
        <v>1</v>
      </c>
      <c r="H74" s="34">
        <v>0.9516</v>
      </c>
      <c r="I74" s="45" t="s">
        <v>160</v>
      </c>
      <c r="J74" s="45" t="s">
        <v>197</v>
      </c>
      <c r="K74" s="35" t="s">
        <v>987</v>
      </c>
      <c r="L74" s="45" t="s">
        <v>867</v>
      </c>
      <c r="M74" s="46">
        <v>1779854208.1770828</v>
      </c>
      <c r="N74" s="46">
        <v>1779854208.1770828</v>
      </c>
      <c r="O74" s="37">
        <v>0</v>
      </c>
      <c r="P74" s="37">
        <f t="shared" ref="P74:P80" si="4">E74-F74</f>
        <v>0</v>
      </c>
      <c r="Q74" s="42">
        <v>4239</v>
      </c>
      <c r="R74" s="47" t="s">
        <v>977</v>
      </c>
    </row>
    <row r="75" spans="1:18" ht="31.5" x14ac:dyDescent="0.25">
      <c r="A75" s="48">
        <v>2019</v>
      </c>
      <c r="B75" s="42">
        <v>2019000050079</v>
      </c>
      <c r="C75" s="43" t="s">
        <v>903</v>
      </c>
      <c r="D75" s="43" t="s">
        <v>978</v>
      </c>
      <c r="E75" s="44">
        <v>7614258187</v>
      </c>
      <c r="F75" s="44">
        <v>7614258187</v>
      </c>
      <c r="G75" s="34">
        <v>0.94289999999999996</v>
      </c>
      <c r="H75" s="34">
        <v>0.87190000000000001</v>
      </c>
      <c r="I75" s="45" t="s">
        <v>80</v>
      </c>
      <c r="J75" s="45" t="s">
        <v>242</v>
      </c>
      <c r="K75" s="35" t="s">
        <v>988</v>
      </c>
      <c r="L75" s="45" t="s">
        <v>867</v>
      </c>
      <c r="M75" s="46">
        <v>3236184753.7829671</v>
      </c>
      <c r="N75" s="46">
        <v>3236184753.7829671</v>
      </c>
      <c r="O75" s="37">
        <v>0</v>
      </c>
      <c r="P75" s="37">
        <f t="shared" si="4"/>
        <v>0</v>
      </c>
      <c r="Q75" s="42">
        <v>29120</v>
      </c>
      <c r="R75" s="47" t="s">
        <v>979</v>
      </c>
    </row>
    <row r="76" spans="1:18" ht="31.5" x14ac:dyDescent="0.25">
      <c r="A76" s="48">
        <v>2019</v>
      </c>
      <c r="B76" s="42">
        <v>2019000050079</v>
      </c>
      <c r="C76" s="43" t="s">
        <v>903</v>
      </c>
      <c r="D76" s="43" t="s">
        <v>978</v>
      </c>
      <c r="E76" s="44">
        <v>7614258187</v>
      </c>
      <c r="F76" s="44">
        <v>7614258187</v>
      </c>
      <c r="G76" s="34">
        <v>0.94289999999999996</v>
      </c>
      <c r="H76" s="34">
        <v>0.87190000000000001</v>
      </c>
      <c r="I76" s="45" t="s">
        <v>88</v>
      </c>
      <c r="J76" s="45" t="s">
        <v>100</v>
      </c>
      <c r="K76" s="35" t="s">
        <v>988</v>
      </c>
      <c r="L76" s="45" t="s">
        <v>867</v>
      </c>
      <c r="M76" s="46">
        <v>3212624617.526031</v>
      </c>
      <c r="N76" s="46">
        <v>3212624617.526031</v>
      </c>
      <c r="O76" s="37">
        <v>0</v>
      </c>
      <c r="P76" s="37">
        <f t="shared" si="4"/>
        <v>0</v>
      </c>
      <c r="Q76" s="42">
        <v>28908</v>
      </c>
      <c r="R76" s="47" t="s">
        <v>980</v>
      </c>
    </row>
    <row r="77" spans="1:18" ht="31.5" x14ac:dyDescent="0.25">
      <c r="A77" s="48">
        <v>2019</v>
      </c>
      <c r="B77" s="42">
        <v>2019000050079</v>
      </c>
      <c r="C77" s="43" t="s">
        <v>903</v>
      </c>
      <c r="D77" s="43" t="s">
        <v>978</v>
      </c>
      <c r="E77" s="44">
        <v>7614258187</v>
      </c>
      <c r="F77" s="44">
        <v>7614258187</v>
      </c>
      <c r="G77" s="34">
        <v>0.94289999999999996</v>
      </c>
      <c r="H77" s="34">
        <v>0.87190000000000001</v>
      </c>
      <c r="I77" s="45" t="s">
        <v>40</v>
      </c>
      <c r="J77" s="40" t="s">
        <v>249</v>
      </c>
      <c r="K77" s="35" t="s">
        <v>988</v>
      </c>
      <c r="L77" s="45" t="s">
        <v>867</v>
      </c>
      <c r="M77" s="46">
        <v>1165448815.6910019</v>
      </c>
      <c r="N77" s="46">
        <v>1165448815.6910019</v>
      </c>
      <c r="O77" s="37">
        <v>0</v>
      </c>
      <c r="P77" s="37">
        <f t="shared" si="4"/>
        <v>0</v>
      </c>
      <c r="Q77" s="42">
        <v>10487</v>
      </c>
      <c r="R77" s="47" t="s">
        <v>981</v>
      </c>
    </row>
    <row r="78" spans="1:18" ht="47.25" x14ac:dyDescent="0.25">
      <c r="A78" s="48">
        <v>2019</v>
      </c>
      <c r="B78" s="42">
        <v>2019000050085</v>
      </c>
      <c r="C78" s="43" t="s">
        <v>903</v>
      </c>
      <c r="D78" s="43" t="s">
        <v>982</v>
      </c>
      <c r="E78" s="44">
        <v>7019896083</v>
      </c>
      <c r="F78" s="44">
        <v>7019896083</v>
      </c>
      <c r="G78" s="34">
        <v>0.71350000000000002</v>
      </c>
      <c r="H78" s="34">
        <v>0.6774</v>
      </c>
      <c r="I78" s="45" t="s">
        <v>67</v>
      </c>
      <c r="J78" s="45" t="s">
        <v>164</v>
      </c>
      <c r="K78" s="35" t="s">
        <v>989</v>
      </c>
      <c r="L78" s="35" t="s">
        <v>20</v>
      </c>
      <c r="M78" s="46">
        <v>1197292588.4466002</v>
      </c>
      <c r="N78" s="46">
        <v>1197292588.4466002</v>
      </c>
      <c r="O78" s="37">
        <v>0</v>
      </c>
      <c r="P78" s="37">
        <f t="shared" si="4"/>
        <v>0</v>
      </c>
      <c r="Q78" s="42">
        <v>9740</v>
      </c>
      <c r="R78" s="47" t="s">
        <v>983</v>
      </c>
    </row>
    <row r="79" spans="1:18" ht="47.25" x14ac:dyDescent="0.25">
      <c r="A79" s="48">
        <v>2019</v>
      </c>
      <c r="B79" s="42">
        <v>2019000050085</v>
      </c>
      <c r="C79" s="43" t="s">
        <v>903</v>
      </c>
      <c r="D79" s="43" t="s">
        <v>982</v>
      </c>
      <c r="E79" s="44">
        <v>7019896083</v>
      </c>
      <c r="F79" s="44">
        <v>7019896083</v>
      </c>
      <c r="G79" s="34">
        <v>0.71350000000000002</v>
      </c>
      <c r="H79" s="34">
        <v>0.6774</v>
      </c>
      <c r="I79" s="45" t="s">
        <v>67</v>
      </c>
      <c r="J79" s="45" t="s">
        <v>238</v>
      </c>
      <c r="K79" s="35" t="s">
        <v>989</v>
      </c>
      <c r="L79" s="35" t="s">
        <v>20</v>
      </c>
      <c r="M79" s="46">
        <v>1736443029.1988373</v>
      </c>
      <c r="N79" s="46">
        <v>1736443029.1988373</v>
      </c>
      <c r="O79" s="37">
        <v>0</v>
      </c>
      <c r="P79" s="37">
        <f t="shared" si="4"/>
        <v>0</v>
      </c>
      <c r="Q79" s="42">
        <v>14126</v>
      </c>
      <c r="R79" s="47" t="s">
        <v>984</v>
      </c>
    </row>
    <row r="80" spans="1:18" ht="47.25" x14ac:dyDescent="0.25">
      <c r="A80" s="48">
        <v>2019</v>
      </c>
      <c r="B80" s="42">
        <v>2019000050085</v>
      </c>
      <c r="C80" s="43" t="s">
        <v>903</v>
      </c>
      <c r="D80" s="43" t="s">
        <v>982</v>
      </c>
      <c r="E80" s="44">
        <v>7019896083</v>
      </c>
      <c r="F80" s="44">
        <v>7019896083</v>
      </c>
      <c r="G80" s="34">
        <v>0.71350000000000002</v>
      </c>
      <c r="H80" s="34">
        <v>0.6774</v>
      </c>
      <c r="I80" s="45" t="s">
        <v>67</v>
      </c>
      <c r="J80" s="45" t="s">
        <v>101</v>
      </c>
      <c r="K80" s="35" t="s">
        <v>989</v>
      </c>
      <c r="L80" s="35" t="s">
        <v>20</v>
      </c>
      <c r="M80" s="46">
        <v>4086160465.3545628</v>
      </c>
      <c r="N80" s="46">
        <v>4086160465.3545628</v>
      </c>
      <c r="O80" s="37">
        <v>0</v>
      </c>
      <c r="P80" s="37">
        <f t="shared" si="4"/>
        <v>0</v>
      </c>
      <c r="Q80" s="42">
        <v>33241</v>
      </c>
      <c r="R80" s="47" t="s">
        <v>985</v>
      </c>
    </row>
    <row r="81" spans="1:18" ht="31.5" x14ac:dyDescent="0.25">
      <c r="A81" s="48">
        <v>2019</v>
      </c>
      <c r="B81" s="29">
        <v>2018000050039</v>
      </c>
      <c r="C81" s="30" t="s">
        <v>16</v>
      </c>
      <c r="D81" s="31" t="s">
        <v>60</v>
      </c>
      <c r="E81" s="51">
        <v>4024793625</v>
      </c>
      <c r="F81" s="51">
        <v>4024793625</v>
      </c>
      <c r="G81" s="34">
        <v>1</v>
      </c>
      <c r="H81" s="34">
        <v>1</v>
      </c>
      <c r="I81" s="31" t="s">
        <v>61</v>
      </c>
      <c r="J81" s="35" t="s">
        <v>62</v>
      </c>
      <c r="K81" s="35" t="s">
        <v>989</v>
      </c>
      <c r="L81" s="31" t="s">
        <v>867</v>
      </c>
      <c r="M81" s="36">
        <v>442010856</v>
      </c>
      <c r="N81" s="37">
        <v>442010856</v>
      </c>
      <c r="O81" s="37">
        <v>0</v>
      </c>
      <c r="P81" s="37">
        <f t="shared" ref="P81:P112" si="5">M81-N81-O81</f>
        <v>0</v>
      </c>
      <c r="Q81" s="29">
        <f>(M81*1626)/E81</f>
        <v>178.57056008828278</v>
      </c>
      <c r="R81" s="38" t="s">
        <v>63</v>
      </c>
    </row>
    <row r="82" spans="1:18" ht="31.5" x14ac:dyDescent="0.25">
      <c r="A82" s="48">
        <v>2019</v>
      </c>
      <c r="B82" s="29">
        <v>2018000050039</v>
      </c>
      <c r="C82" s="30" t="s">
        <v>16</v>
      </c>
      <c r="D82" s="31" t="s">
        <v>60</v>
      </c>
      <c r="E82" s="51">
        <v>4024793625</v>
      </c>
      <c r="F82" s="51">
        <v>4024793625</v>
      </c>
      <c r="G82" s="34">
        <v>1</v>
      </c>
      <c r="H82" s="34">
        <v>1</v>
      </c>
      <c r="I82" s="31" t="s">
        <v>18</v>
      </c>
      <c r="J82" s="45" t="s">
        <v>64</v>
      </c>
      <c r="K82" s="35" t="s">
        <v>989</v>
      </c>
      <c r="L82" s="31" t="s">
        <v>867</v>
      </c>
      <c r="M82" s="36">
        <v>953281983</v>
      </c>
      <c r="N82" s="37">
        <v>953281983</v>
      </c>
      <c r="O82" s="37">
        <v>0</v>
      </c>
      <c r="P82" s="37">
        <f t="shared" si="5"/>
        <v>0</v>
      </c>
      <c r="Q82" s="29">
        <f>(M82*1626)/E82</f>
        <v>385.12198357946863</v>
      </c>
      <c r="R82" s="38" t="s">
        <v>65</v>
      </c>
    </row>
    <row r="83" spans="1:18" ht="31.5" x14ac:dyDescent="0.25">
      <c r="A83" s="48">
        <v>2019</v>
      </c>
      <c r="B83" s="29">
        <v>2018000050039</v>
      </c>
      <c r="C83" s="30" t="s">
        <v>16</v>
      </c>
      <c r="D83" s="31" t="s">
        <v>60</v>
      </c>
      <c r="E83" s="51">
        <v>4024793625</v>
      </c>
      <c r="F83" s="51">
        <v>4024793625</v>
      </c>
      <c r="G83" s="34">
        <v>1</v>
      </c>
      <c r="H83" s="34">
        <v>1</v>
      </c>
      <c r="I83" s="31" t="s">
        <v>44</v>
      </c>
      <c r="J83" s="35" t="s">
        <v>47</v>
      </c>
      <c r="K83" s="35" t="s">
        <v>989</v>
      </c>
      <c r="L83" s="31" t="s">
        <v>867</v>
      </c>
      <c r="M83" s="36">
        <v>133177632</v>
      </c>
      <c r="N83" s="37">
        <v>133177632</v>
      </c>
      <c r="O83" s="37">
        <v>0</v>
      </c>
      <c r="P83" s="37">
        <f t="shared" si="5"/>
        <v>0</v>
      </c>
      <c r="Q83" s="29">
        <f>(M83*1626)/E83</f>
        <v>53.803213234815239</v>
      </c>
      <c r="R83" s="38" t="s">
        <v>66</v>
      </c>
    </row>
    <row r="84" spans="1:18" ht="31.5" x14ac:dyDescent="0.25">
      <c r="A84" s="48">
        <v>2019</v>
      </c>
      <c r="B84" s="29">
        <v>2018000050039</v>
      </c>
      <c r="C84" s="30" t="s">
        <v>16</v>
      </c>
      <c r="D84" s="31" t="s">
        <v>60</v>
      </c>
      <c r="E84" s="51">
        <v>4024793625</v>
      </c>
      <c r="F84" s="51">
        <v>4024793625</v>
      </c>
      <c r="G84" s="34">
        <v>1</v>
      </c>
      <c r="H84" s="34">
        <v>1</v>
      </c>
      <c r="I84" s="31" t="s">
        <v>67</v>
      </c>
      <c r="J84" s="35" t="s">
        <v>68</v>
      </c>
      <c r="K84" s="35" t="s">
        <v>989</v>
      </c>
      <c r="L84" s="31" t="s">
        <v>867</v>
      </c>
      <c r="M84" s="36">
        <v>2496323154</v>
      </c>
      <c r="N84" s="37">
        <v>2496323154</v>
      </c>
      <c r="O84" s="37">
        <v>0</v>
      </c>
      <c r="P84" s="37">
        <f t="shared" si="5"/>
        <v>0</v>
      </c>
      <c r="Q84" s="29">
        <f>(M84*1626)/E84</f>
        <v>1008.5042430974333</v>
      </c>
      <c r="R84" s="38" t="s">
        <v>69</v>
      </c>
    </row>
    <row r="85" spans="1:18" ht="31.5" x14ac:dyDescent="0.25">
      <c r="A85" s="48">
        <v>2019</v>
      </c>
      <c r="B85" s="29">
        <v>2019000050059</v>
      </c>
      <c r="C85" s="30" t="s">
        <v>70</v>
      </c>
      <c r="D85" s="31" t="s">
        <v>71</v>
      </c>
      <c r="E85" s="51">
        <v>1972606058</v>
      </c>
      <c r="F85" s="51">
        <v>1972606058</v>
      </c>
      <c r="G85" s="34">
        <v>1</v>
      </c>
      <c r="H85" s="34">
        <v>0.96099999999999997</v>
      </c>
      <c r="I85" s="31" t="s">
        <v>67</v>
      </c>
      <c r="J85" s="35" t="s">
        <v>72</v>
      </c>
      <c r="K85" s="35" t="s">
        <v>988</v>
      </c>
      <c r="L85" s="31" t="s">
        <v>867</v>
      </c>
      <c r="M85" s="36">
        <v>30111298</v>
      </c>
      <c r="N85" s="37">
        <v>30111298</v>
      </c>
      <c r="O85" s="37">
        <v>0</v>
      </c>
      <c r="P85" s="37">
        <f t="shared" si="5"/>
        <v>0</v>
      </c>
      <c r="Q85" s="29">
        <f>(M22*86360)/E22</f>
        <v>8748.3354741225539</v>
      </c>
      <c r="R85" s="38" t="s">
        <v>73</v>
      </c>
    </row>
    <row r="86" spans="1:18" ht="31.5" x14ac:dyDescent="0.25">
      <c r="A86" s="48">
        <v>2019</v>
      </c>
      <c r="B86" s="29">
        <v>2019000050059</v>
      </c>
      <c r="C86" s="30" t="s">
        <v>70</v>
      </c>
      <c r="D86" s="31" t="s">
        <v>71</v>
      </c>
      <c r="E86" s="51">
        <v>1972606058</v>
      </c>
      <c r="F86" s="51">
        <v>1972606058</v>
      </c>
      <c r="G86" s="34">
        <v>1</v>
      </c>
      <c r="H86" s="34">
        <v>0.96099999999999997</v>
      </c>
      <c r="I86" s="31" t="s">
        <v>74</v>
      </c>
      <c r="J86" s="35" t="s">
        <v>75</v>
      </c>
      <c r="K86" s="35" t="s">
        <v>988</v>
      </c>
      <c r="L86" s="31" t="s">
        <v>867</v>
      </c>
      <c r="M86" s="36">
        <v>32509798</v>
      </c>
      <c r="N86" s="37">
        <v>32509798</v>
      </c>
      <c r="O86" s="37">
        <v>0</v>
      </c>
      <c r="P86" s="37">
        <f t="shared" si="5"/>
        <v>0</v>
      </c>
      <c r="Q86" s="29">
        <f t="shared" ref="Q86:Q117" si="6">(M81*86360)/E81</f>
        <v>9484.227287345695</v>
      </c>
      <c r="R86" s="38" t="s">
        <v>76</v>
      </c>
    </row>
    <row r="87" spans="1:18" ht="31.5" x14ac:dyDescent="0.25">
      <c r="A87" s="48">
        <v>2019</v>
      </c>
      <c r="B87" s="29">
        <v>2019000050059</v>
      </c>
      <c r="C87" s="30" t="s">
        <v>70</v>
      </c>
      <c r="D87" s="31" t="s">
        <v>71</v>
      </c>
      <c r="E87" s="51">
        <v>1972606058</v>
      </c>
      <c r="F87" s="51">
        <v>1972606058</v>
      </c>
      <c r="G87" s="34">
        <v>1</v>
      </c>
      <c r="H87" s="34">
        <v>0.96099999999999997</v>
      </c>
      <c r="I87" s="31" t="s">
        <v>77</v>
      </c>
      <c r="J87" s="35" t="s">
        <v>78</v>
      </c>
      <c r="K87" s="35" t="s">
        <v>988</v>
      </c>
      <c r="L87" s="31" t="s">
        <v>867</v>
      </c>
      <c r="M87" s="36">
        <v>35350298</v>
      </c>
      <c r="N87" s="37">
        <v>35350298</v>
      </c>
      <c r="O87" s="37">
        <v>0</v>
      </c>
      <c r="P87" s="37">
        <f t="shared" si="5"/>
        <v>0</v>
      </c>
      <c r="Q87" s="29">
        <f t="shared" si="6"/>
        <v>20454.572264405233</v>
      </c>
      <c r="R87" s="38" t="s">
        <v>79</v>
      </c>
    </row>
    <row r="88" spans="1:18" ht="31.5" x14ac:dyDescent="0.25">
      <c r="A88" s="48">
        <v>2019</v>
      </c>
      <c r="B88" s="29">
        <v>2019000050059</v>
      </c>
      <c r="C88" s="30" t="s">
        <v>70</v>
      </c>
      <c r="D88" s="31" t="s">
        <v>71</v>
      </c>
      <c r="E88" s="51">
        <v>1972606058</v>
      </c>
      <c r="F88" s="51">
        <v>1972606058</v>
      </c>
      <c r="G88" s="34">
        <v>1</v>
      </c>
      <c r="H88" s="34">
        <v>0.96099999999999997</v>
      </c>
      <c r="I88" s="31" t="s">
        <v>80</v>
      </c>
      <c r="J88" s="45" t="s">
        <v>242</v>
      </c>
      <c r="K88" s="35" t="s">
        <v>988</v>
      </c>
      <c r="L88" s="31" t="s">
        <v>867</v>
      </c>
      <c r="M88" s="36">
        <v>31536298</v>
      </c>
      <c r="N88" s="37">
        <v>31536298</v>
      </c>
      <c r="O88" s="37">
        <v>0</v>
      </c>
      <c r="P88" s="37">
        <f t="shared" si="5"/>
        <v>0</v>
      </c>
      <c r="Q88" s="29">
        <f t="shared" si="6"/>
        <v>2857.5925553251195</v>
      </c>
      <c r="R88" s="38" t="s">
        <v>82</v>
      </c>
    </row>
    <row r="89" spans="1:18" ht="31.5" x14ac:dyDescent="0.25">
      <c r="A89" s="48">
        <v>2019</v>
      </c>
      <c r="B89" s="29">
        <v>2019000050059</v>
      </c>
      <c r="C89" s="30" t="s">
        <v>70</v>
      </c>
      <c r="D89" s="31" t="s">
        <v>71</v>
      </c>
      <c r="E89" s="51">
        <v>1972606058</v>
      </c>
      <c r="F89" s="51">
        <v>1972606058</v>
      </c>
      <c r="G89" s="34">
        <v>1</v>
      </c>
      <c r="H89" s="34">
        <v>0.96099999999999997</v>
      </c>
      <c r="I89" s="31" t="s">
        <v>80</v>
      </c>
      <c r="J89" s="45" t="s">
        <v>762</v>
      </c>
      <c r="K89" s="35" t="s">
        <v>988</v>
      </c>
      <c r="L89" s="31" t="s">
        <v>867</v>
      </c>
      <c r="M89" s="36">
        <v>48581298</v>
      </c>
      <c r="N89" s="37">
        <v>48581298</v>
      </c>
      <c r="O89" s="37">
        <v>0</v>
      </c>
      <c r="P89" s="37">
        <f t="shared" si="5"/>
        <v>0</v>
      </c>
      <c r="Q89" s="29">
        <f t="shared" si="6"/>
        <v>53563.607892923952</v>
      </c>
      <c r="R89" s="38" t="s">
        <v>84</v>
      </c>
    </row>
    <row r="90" spans="1:18" ht="31.5" x14ac:dyDescent="0.25">
      <c r="A90" s="48">
        <v>2019</v>
      </c>
      <c r="B90" s="29">
        <v>2019000050059</v>
      </c>
      <c r="C90" s="30" t="s">
        <v>70</v>
      </c>
      <c r="D90" s="31" t="s">
        <v>71</v>
      </c>
      <c r="E90" s="51">
        <v>1972606058</v>
      </c>
      <c r="F90" s="51">
        <v>1972606058</v>
      </c>
      <c r="G90" s="34">
        <v>1</v>
      </c>
      <c r="H90" s="34">
        <v>0.96099999999999997</v>
      </c>
      <c r="I90" s="31" t="s">
        <v>80</v>
      </c>
      <c r="J90" s="35" t="s">
        <v>85</v>
      </c>
      <c r="K90" s="35" t="s">
        <v>988</v>
      </c>
      <c r="L90" s="31" t="s">
        <v>867</v>
      </c>
      <c r="M90" s="36">
        <v>33686598</v>
      </c>
      <c r="N90" s="37">
        <v>33686598</v>
      </c>
      <c r="O90" s="37">
        <v>0</v>
      </c>
      <c r="P90" s="37">
        <f t="shared" si="5"/>
        <v>0</v>
      </c>
      <c r="Q90" s="29">
        <f t="shared" si="6"/>
        <v>1318.2620446357769</v>
      </c>
      <c r="R90" s="38" t="s">
        <v>73</v>
      </c>
    </row>
    <row r="91" spans="1:18" ht="31.5" x14ac:dyDescent="0.25">
      <c r="A91" s="48">
        <v>2019</v>
      </c>
      <c r="B91" s="29">
        <v>2019000050059</v>
      </c>
      <c r="C91" s="30" t="s">
        <v>70</v>
      </c>
      <c r="D91" s="31" t="s">
        <v>71</v>
      </c>
      <c r="E91" s="51">
        <v>1972606058</v>
      </c>
      <c r="F91" s="51">
        <v>1972606058</v>
      </c>
      <c r="G91" s="34">
        <v>1</v>
      </c>
      <c r="H91" s="34">
        <v>0.96099999999999997</v>
      </c>
      <c r="I91" s="31" t="s">
        <v>40</v>
      </c>
      <c r="J91" s="35" t="s">
        <v>86</v>
      </c>
      <c r="K91" s="35" t="s">
        <v>988</v>
      </c>
      <c r="L91" s="31" t="s">
        <v>867</v>
      </c>
      <c r="M91" s="36">
        <v>33096298</v>
      </c>
      <c r="N91" s="37">
        <v>33096298</v>
      </c>
      <c r="O91" s="37">
        <v>0</v>
      </c>
      <c r="P91" s="37">
        <f t="shared" si="5"/>
        <v>0</v>
      </c>
      <c r="Q91" s="29">
        <f t="shared" si="6"/>
        <v>1423.2675317475882</v>
      </c>
      <c r="R91" s="38" t="s">
        <v>87</v>
      </c>
    </row>
    <row r="92" spans="1:18" ht="31.5" x14ac:dyDescent="0.25">
      <c r="A92" s="48">
        <v>2019</v>
      </c>
      <c r="B92" s="29">
        <v>2019000050059</v>
      </c>
      <c r="C92" s="30" t="s">
        <v>70</v>
      </c>
      <c r="D92" s="31" t="s">
        <v>71</v>
      </c>
      <c r="E92" s="51">
        <v>1972606058</v>
      </c>
      <c r="F92" s="51">
        <v>1972606058</v>
      </c>
      <c r="G92" s="34">
        <v>1</v>
      </c>
      <c r="H92" s="34">
        <v>0.96099999999999997</v>
      </c>
      <c r="I92" s="31" t="s">
        <v>88</v>
      </c>
      <c r="J92" s="45" t="s">
        <v>203</v>
      </c>
      <c r="K92" s="35" t="s">
        <v>988</v>
      </c>
      <c r="L92" s="31" t="s">
        <v>867</v>
      </c>
      <c r="M92" s="36">
        <v>36944798</v>
      </c>
      <c r="N92" s="37">
        <v>36944798</v>
      </c>
      <c r="O92" s="37">
        <v>0</v>
      </c>
      <c r="P92" s="37">
        <f t="shared" si="5"/>
        <v>0</v>
      </c>
      <c r="Q92" s="29">
        <f t="shared" si="6"/>
        <v>1547.6236235304109</v>
      </c>
      <c r="R92" s="38" t="s">
        <v>90</v>
      </c>
    </row>
    <row r="93" spans="1:18" ht="31.5" x14ac:dyDescent="0.25">
      <c r="A93" s="48">
        <v>2019</v>
      </c>
      <c r="B93" s="29">
        <v>2019000050059</v>
      </c>
      <c r="C93" s="30" t="s">
        <v>70</v>
      </c>
      <c r="D93" s="31" t="s">
        <v>71</v>
      </c>
      <c r="E93" s="51">
        <v>1972606058</v>
      </c>
      <c r="F93" s="51">
        <v>1972606058</v>
      </c>
      <c r="G93" s="34">
        <v>1</v>
      </c>
      <c r="H93" s="34">
        <v>0.96099999999999997</v>
      </c>
      <c r="I93" s="31" t="s">
        <v>74</v>
      </c>
      <c r="J93" s="35" t="s">
        <v>91</v>
      </c>
      <c r="K93" s="35" t="s">
        <v>988</v>
      </c>
      <c r="L93" s="31" t="s">
        <v>867</v>
      </c>
      <c r="M93" s="36">
        <v>31210348</v>
      </c>
      <c r="N93" s="37">
        <v>31210348</v>
      </c>
      <c r="O93" s="37">
        <v>0</v>
      </c>
      <c r="P93" s="37">
        <f t="shared" si="5"/>
        <v>0</v>
      </c>
      <c r="Q93" s="29">
        <f t="shared" si="6"/>
        <v>1380.6480438579288</v>
      </c>
      <c r="R93" s="38" t="s">
        <v>92</v>
      </c>
    </row>
    <row r="94" spans="1:18" ht="31.5" x14ac:dyDescent="0.25">
      <c r="A94" s="48">
        <v>2019</v>
      </c>
      <c r="B94" s="29">
        <v>2019000050059</v>
      </c>
      <c r="C94" s="30" t="s">
        <v>70</v>
      </c>
      <c r="D94" s="31" t="s">
        <v>71</v>
      </c>
      <c r="E94" s="51">
        <v>1972606058</v>
      </c>
      <c r="F94" s="51">
        <v>1972606058</v>
      </c>
      <c r="G94" s="34">
        <v>1</v>
      </c>
      <c r="H94" s="34">
        <v>0.96099999999999997</v>
      </c>
      <c r="I94" s="31" t="s">
        <v>88</v>
      </c>
      <c r="J94" s="35" t="s">
        <v>93</v>
      </c>
      <c r="K94" s="35" t="s">
        <v>988</v>
      </c>
      <c r="L94" s="31" t="s">
        <v>867</v>
      </c>
      <c r="M94" s="36">
        <v>44171298</v>
      </c>
      <c r="N94" s="37">
        <v>44171298</v>
      </c>
      <c r="O94" s="37">
        <v>0</v>
      </c>
      <c r="P94" s="37">
        <f t="shared" si="5"/>
        <v>0</v>
      </c>
      <c r="Q94" s="29">
        <f t="shared" si="6"/>
        <v>2126.8721538520185</v>
      </c>
      <c r="R94" s="38" t="s">
        <v>94</v>
      </c>
    </row>
    <row r="95" spans="1:18" ht="31.5" x14ac:dyDescent="0.25">
      <c r="A95" s="48">
        <v>2019</v>
      </c>
      <c r="B95" s="29">
        <v>2019000050059</v>
      </c>
      <c r="C95" s="30" t="s">
        <v>70</v>
      </c>
      <c r="D95" s="31" t="s">
        <v>71</v>
      </c>
      <c r="E95" s="51">
        <v>1972606058</v>
      </c>
      <c r="F95" s="51">
        <v>1972606058</v>
      </c>
      <c r="G95" s="34">
        <v>1</v>
      </c>
      <c r="H95" s="34">
        <v>0.96099999999999997</v>
      </c>
      <c r="I95" s="31" t="s">
        <v>88</v>
      </c>
      <c r="J95" s="35" t="s">
        <v>95</v>
      </c>
      <c r="K95" s="35" t="s">
        <v>988</v>
      </c>
      <c r="L95" s="31" t="s">
        <v>867</v>
      </c>
      <c r="M95" s="36">
        <v>24536298</v>
      </c>
      <c r="N95" s="37">
        <v>24536298</v>
      </c>
      <c r="O95" s="37">
        <v>0</v>
      </c>
      <c r="P95" s="37">
        <f t="shared" si="5"/>
        <v>0</v>
      </c>
      <c r="Q95" s="29">
        <f t="shared" si="6"/>
        <v>1474.7874221929414</v>
      </c>
      <c r="R95" s="38" t="s">
        <v>96</v>
      </c>
    </row>
    <row r="96" spans="1:18" ht="31.5" x14ac:dyDescent="0.25">
      <c r="A96" s="48">
        <v>2019</v>
      </c>
      <c r="B96" s="29">
        <v>2019000050059</v>
      </c>
      <c r="C96" s="30" t="s">
        <v>70</v>
      </c>
      <c r="D96" s="31" t="s">
        <v>71</v>
      </c>
      <c r="E96" s="51">
        <v>1972606058</v>
      </c>
      <c r="F96" s="51">
        <v>1972606058</v>
      </c>
      <c r="G96" s="34">
        <v>1</v>
      </c>
      <c r="H96" s="34">
        <v>0.96099999999999997</v>
      </c>
      <c r="I96" s="31" t="s">
        <v>80</v>
      </c>
      <c r="J96" s="35" t="s">
        <v>97</v>
      </c>
      <c r="K96" s="35" t="s">
        <v>988</v>
      </c>
      <c r="L96" s="31" t="s">
        <v>867</v>
      </c>
      <c r="M96" s="36">
        <v>30396298</v>
      </c>
      <c r="N96" s="37">
        <v>30396298</v>
      </c>
      <c r="O96" s="37">
        <v>0</v>
      </c>
      <c r="P96" s="37">
        <f t="shared" si="5"/>
        <v>0</v>
      </c>
      <c r="Q96" s="29">
        <f t="shared" si="6"/>
        <v>1448.9442956379687</v>
      </c>
      <c r="R96" s="38" t="s">
        <v>98</v>
      </c>
    </row>
    <row r="97" spans="1:18" ht="31.5" x14ac:dyDescent="0.25">
      <c r="A97" s="48">
        <v>2019</v>
      </c>
      <c r="B97" s="29">
        <v>2019000050059</v>
      </c>
      <c r="C97" s="30" t="s">
        <v>70</v>
      </c>
      <c r="D97" s="31" t="s">
        <v>71</v>
      </c>
      <c r="E97" s="51">
        <v>1972606058</v>
      </c>
      <c r="F97" s="51">
        <v>1972606058</v>
      </c>
      <c r="G97" s="34">
        <v>1</v>
      </c>
      <c r="H97" s="34">
        <v>0.96099999999999997</v>
      </c>
      <c r="I97" s="31" t="s">
        <v>61</v>
      </c>
      <c r="J97" s="35" t="s">
        <v>62</v>
      </c>
      <c r="K97" s="35" t="s">
        <v>988</v>
      </c>
      <c r="L97" s="31" t="s">
        <v>867</v>
      </c>
      <c r="M97" s="36">
        <v>32936298</v>
      </c>
      <c r="N97" s="37">
        <v>32936298</v>
      </c>
      <c r="O97" s="37">
        <v>0</v>
      </c>
      <c r="P97" s="37">
        <f t="shared" si="5"/>
        <v>0</v>
      </c>
      <c r="Q97" s="29">
        <f t="shared" si="6"/>
        <v>1617.4302731863556</v>
      </c>
      <c r="R97" s="38" t="s">
        <v>99</v>
      </c>
    </row>
    <row r="98" spans="1:18" ht="31.5" x14ac:dyDescent="0.25">
      <c r="A98" s="48">
        <v>2019</v>
      </c>
      <c r="B98" s="29">
        <v>2019000050059</v>
      </c>
      <c r="C98" s="30" t="s">
        <v>70</v>
      </c>
      <c r="D98" s="31" t="s">
        <v>71</v>
      </c>
      <c r="E98" s="51">
        <v>1972606058</v>
      </c>
      <c r="F98" s="51">
        <v>1972606058</v>
      </c>
      <c r="G98" s="34">
        <v>1</v>
      </c>
      <c r="H98" s="34">
        <v>0.96099999999999997</v>
      </c>
      <c r="I98" s="31" t="s">
        <v>88</v>
      </c>
      <c r="J98" s="35" t="s">
        <v>100</v>
      </c>
      <c r="K98" s="35" t="s">
        <v>988</v>
      </c>
      <c r="L98" s="31" t="s">
        <v>867</v>
      </c>
      <c r="M98" s="36">
        <v>31878298</v>
      </c>
      <c r="N98" s="37">
        <v>31878298</v>
      </c>
      <c r="O98" s="37">
        <v>0</v>
      </c>
      <c r="P98" s="37">
        <f t="shared" si="5"/>
        <v>0</v>
      </c>
      <c r="Q98" s="29">
        <f t="shared" si="6"/>
        <v>1366.3780674042723</v>
      </c>
      <c r="R98" s="38" t="s">
        <v>87</v>
      </c>
    </row>
    <row r="99" spans="1:18" ht="31.5" x14ac:dyDescent="0.25">
      <c r="A99" s="48">
        <v>2019</v>
      </c>
      <c r="B99" s="29">
        <v>2019000050059</v>
      </c>
      <c r="C99" s="30" t="s">
        <v>70</v>
      </c>
      <c r="D99" s="31" t="s">
        <v>71</v>
      </c>
      <c r="E99" s="51">
        <v>1972606058</v>
      </c>
      <c r="F99" s="51">
        <v>1972606058</v>
      </c>
      <c r="G99" s="34">
        <v>1</v>
      </c>
      <c r="H99" s="34">
        <v>0.96099999999999997</v>
      </c>
      <c r="I99" s="31" t="s">
        <v>67</v>
      </c>
      <c r="J99" s="35" t="s">
        <v>101</v>
      </c>
      <c r="K99" s="35" t="s">
        <v>988</v>
      </c>
      <c r="L99" s="31" t="s">
        <v>867</v>
      </c>
      <c r="M99" s="36">
        <v>31761298</v>
      </c>
      <c r="N99" s="37">
        <v>31761298</v>
      </c>
      <c r="O99" s="37">
        <v>0</v>
      </c>
      <c r="P99" s="37">
        <f t="shared" si="5"/>
        <v>0</v>
      </c>
      <c r="Q99" s="29">
        <f t="shared" si="6"/>
        <v>1933.803903627675</v>
      </c>
      <c r="R99" s="38" t="s">
        <v>102</v>
      </c>
    </row>
    <row r="100" spans="1:18" ht="31.5" x14ac:dyDescent="0.25">
      <c r="A100" s="48">
        <v>2019</v>
      </c>
      <c r="B100" s="29">
        <v>2019000050059</v>
      </c>
      <c r="C100" s="30" t="s">
        <v>70</v>
      </c>
      <c r="D100" s="31" t="s">
        <v>71</v>
      </c>
      <c r="E100" s="51">
        <v>1972606058</v>
      </c>
      <c r="F100" s="51">
        <v>1972606058</v>
      </c>
      <c r="G100" s="34">
        <v>1</v>
      </c>
      <c r="H100" s="34">
        <v>0.96099999999999997</v>
      </c>
      <c r="I100" s="31" t="s">
        <v>18</v>
      </c>
      <c r="J100" s="35" t="s">
        <v>103</v>
      </c>
      <c r="K100" s="35" t="s">
        <v>988</v>
      </c>
      <c r="L100" s="31" t="s">
        <v>867</v>
      </c>
      <c r="M100" s="36">
        <v>48121298</v>
      </c>
      <c r="N100" s="37">
        <v>48121298</v>
      </c>
      <c r="O100" s="37">
        <v>0</v>
      </c>
      <c r="P100" s="37">
        <f t="shared" si="5"/>
        <v>0</v>
      </c>
      <c r="Q100" s="29">
        <f t="shared" si="6"/>
        <v>1074.1905038192881</v>
      </c>
      <c r="R100" s="38" t="s">
        <v>104</v>
      </c>
    </row>
    <row r="101" spans="1:18" ht="31.5" x14ac:dyDescent="0.25">
      <c r="A101" s="48">
        <v>2019</v>
      </c>
      <c r="B101" s="29">
        <v>2019000050059</v>
      </c>
      <c r="C101" s="30" t="s">
        <v>70</v>
      </c>
      <c r="D101" s="31" t="s">
        <v>71</v>
      </c>
      <c r="E101" s="51">
        <v>1972606058</v>
      </c>
      <c r="F101" s="51">
        <v>1972606058</v>
      </c>
      <c r="G101" s="34">
        <v>1</v>
      </c>
      <c r="H101" s="34">
        <v>0.96099999999999997</v>
      </c>
      <c r="I101" s="31" t="s">
        <v>105</v>
      </c>
      <c r="J101" s="35" t="s">
        <v>105</v>
      </c>
      <c r="K101" s="35" t="s">
        <v>988</v>
      </c>
      <c r="L101" s="31" t="s">
        <v>867</v>
      </c>
      <c r="M101" s="36">
        <v>44781298</v>
      </c>
      <c r="N101" s="37">
        <v>44781298</v>
      </c>
      <c r="O101" s="37">
        <v>0</v>
      </c>
      <c r="P101" s="37">
        <f t="shared" si="5"/>
        <v>0</v>
      </c>
      <c r="Q101" s="29">
        <f t="shared" si="6"/>
        <v>1330.7392444802074</v>
      </c>
      <c r="R101" s="38" t="s">
        <v>106</v>
      </c>
    </row>
    <row r="102" spans="1:18" ht="31.5" x14ac:dyDescent="0.25">
      <c r="A102" s="48">
        <v>2019</v>
      </c>
      <c r="B102" s="29">
        <v>2019000050059</v>
      </c>
      <c r="C102" s="30" t="s">
        <v>70</v>
      </c>
      <c r="D102" s="31" t="s">
        <v>71</v>
      </c>
      <c r="E102" s="51">
        <v>1972606058</v>
      </c>
      <c r="F102" s="51">
        <v>1972606058</v>
      </c>
      <c r="G102" s="34">
        <v>1</v>
      </c>
      <c r="H102" s="34">
        <v>0.96099999999999997</v>
      </c>
      <c r="I102" s="31" t="s">
        <v>61</v>
      </c>
      <c r="J102" s="35" t="s">
        <v>107</v>
      </c>
      <c r="K102" s="35" t="s">
        <v>988</v>
      </c>
      <c r="L102" s="31" t="s">
        <v>867</v>
      </c>
      <c r="M102" s="36">
        <v>33309298</v>
      </c>
      <c r="N102" s="37">
        <v>33309298</v>
      </c>
      <c r="O102" s="37">
        <v>0</v>
      </c>
      <c r="P102" s="37">
        <f t="shared" si="5"/>
        <v>0</v>
      </c>
      <c r="Q102" s="29">
        <f t="shared" si="6"/>
        <v>1441.939551865657</v>
      </c>
      <c r="R102" s="38" t="s">
        <v>102</v>
      </c>
    </row>
    <row r="103" spans="1:18" ht="31.5" x14ac:dyDescent="0.25">
      <c r="A103" s="48">
        <v>2019</v>
      </c>
      <c r="B103" s="29">
        <v>2019000050059</v>
      </c>
      <c r="C103" s="30" t="s">
        <v>70</v>
      </c>
      <c r="D103" s="31" t="s">
        <v>71</v>
      </c>
      <c r="E103" s="51">
        <v>1972606058</v>
      </c>
      <c r="F103" s="51">
        <v>1972606058</v>
      </c>
      <c r="G103" s="34">
        <v>1</v>
      </c>
      <c r="H103" s="34">
        <v>0.96099999999999997</v>
      </c>
      <c r="I103" s="31" t="s">
        <v>18</v>
      </c>
      <c r="J103" s="35" t="s">
        <v>108</v>
      </c>
      <c r="K103" s="35" t="s">
        <v>988</v>
      </c>
      <c r="L103" s="31" t="s">
        <v>867</v>
      </c>
      <c r="M103" s="36">
        <v>48461298</v>
      </c>
      <c r="N103" s="37">
        <v>48461298</v>
      </c>
      <c r="O103" s="37">
        <v>0</v>
      </c>
      <c r="P103" s="37">
        <f t="shared" si="5"/>
        <v>0</v>
      </c>
      <c r="Q103" s="29">
        <f t="shared" si="6"/>
        <v>1395.6206836712452</v>
      </c>
      <c r="R103" s="38" t="s">
        <v>109</v>
      </c>
    </row>
    <row r="104" spans="1:18" ht="31.5" x14ac:dyDescent="0.25">
      <c r="A104" s="48">
        <v>2019</v>
      </c>
      <c r="B104" s="29">
        <v>2019000050059</v>
      </c>
      <c r="C104" s="30" t="s">
        <v>70</v>
      </c>
      <c r="D104" s="31" t="s">
        <v>71</v>
      </c>
      <c r="E104" s="51">
        <v>1972606058</v>
      </c>
      <c r="F104" s="51">
        <v>1972606058</v>
      </c>
      <c r="G104" s="34">
        <v>1</v>
      </c>
      <c r="H104" s="34">
        <v>0.96099999999999997</v>
      </c>
      <c r="I104" s="31" t="s">
        <v>105</v>
      </c>
      <c r="J104" s="35" t="s">
        <v>110</v>
      </c>
      <c r="K104" s="35" t="s">
        <v>988</v>
      </c>
      <c r="L104" s="31" t="s">
        <v>867</v>
      </c>
      <c r="M104" s="36">
        <v>32081298</v>
      </c>
      <c r="N104" s="37">
        <v>32081298</v>
      </c>
      <c r="O104" s="37">
        <v>0</v>
      </c>
      <c r="P104" s="37">
        <f t="shared" si="5"/>
        <v>0</v>
      </c>
      <c r="Q104" s="29">
        <f t="shared" si="6"/>
        <v>1390.4984647877423</v>
      </c>
      <c r="R104" s="38" t="s">
        <v>111</v>
      </c>
    </row>
    <row r="105" spans="1:18" ht="31.5" x14ac:dyDescent="0.25">
      <c r="A105" s="48">
        <v>2019</v>
      </c>
      <c r="B105" s="29">
        <v>2019000050059</v>
      </c>
      <c r="C105" s="30" t="s">
        <v>70</v>
      </c>
      <c r="D105" s="31" t="s">
        <v>71</v>
      </c>
      <c r="E105" s="51">
        <v>1972606058</v>
      </c>
      <c r="F105" s="51">
        <v>1972606058</v>
      </c>
      <c r="G105" s="34">
        <v>1</v>
      </c>
      <c r="H105" s="34">
        <v>0.96099999999999997</v>
      </c>
      <c r="I105" s="31" t="s">
        <v>112</v>
      </c>
      <c r="J105" s="35" t="s">
        <v>113</v>
      </c>
      <c r="K105" s="35" t="s">
        <v>988</v>
      </c>
      <c r="L105" s="31" t="s">
        <v>867</v>
      </c>
      <c r="M105" s="36">
        <v>31291298</v>
      </c>
      <c r="N105" s="37">
        <v>31291298</v>
      </c>
      <c r="O105" s="37">
        <v>0</v>
      </c>
      <c r="P105" s="37">
        <f t="shared" si="5"/>
        <v>0</v>
      </c>
      <c r="Q105" s="29">
        <f t="shared" si="6"/>
        <v>2106.7335155066221</v>
      </c>
      <c r="R105" s="38" t="s">
        <v>114</v>
      </c>
    </row>
    <row r="106" spans="1:18" ht="31.5" x14ac:dyDescent="0.25">
      <c r="A106" s="48">
        <v>2019</v>
      </c>
      <c r="B106" s="29">
        <v>2019000050059</v>
      </c>
      <c r="C106" s="30" t="s">
        <v>70</v>
      </c>
      <c r="D106" s="31" t="s">
        <v>71</v>
      </c>
      <c r="E106" s="51">
        <v>1972606058</v>
      </c>
      <c r="F106" s="51">
        <v>1972606058</v>
      </c>
      <c r="G106" s="34">
        <v>1</v>
      </c>
      <c r="H106" s="34">
        <v>0.96099999999999997</v>
      </c>
      <c r="I106" s="31" t="s">
        <v>67</v>
      </c>
      <c r="J106" s="35" t="s">
        <v>115</v>
      </c>
      <c r="K106" s="35" t="s">
        <v>988</v>
      </c>
      <c r="L106" s="31" t="s">
        <v>867</v>
      </c>
      <c r="M106" s="36">
        <v>35636298</v>
      </c>
      <c r="N106" s="37">
        <v>35636298</v>
      </c>
      <c r="O106" s="37">
        <v>0</v>
      </c>
      <c r="P106" s="37">
        <f t="shared" si="5"/>
        <v>0</v>
      </c>
      <c r="Q106" s="29">
        <f t="shared" si="6"/>
        <v>1960.5094892596137</v>
      </c>
      <c r="R106" s="38" t="s">
        <v>116</v>
      </c>
    </row>
    <row r="107" spans="1:18" ht="31.5" x14ac:dyDescent="0.25">
      <c r="A107" s="48">
        <v>2019</v>
      </c>
      <c r="B107" s="29">
        <v>2019000050059</v>
      </c>
      <c r="C107" s="30" t="s">
        <v>70</v>
      </c>
      <c r="D107" s="31" t="s">
        <v>71</v>
      </c>
      <c r="E107" s="51">
        <v>1972606058</v>
      </c>
      <c r="F107" s="51">
        <v>1972606058</v>
      </c>
      <c r="G107" s="34">
        <v>1</v>
      </c>
      <c r="H107" s="34">
        <v>0.96099999999999997</v>
      </c>
      <c r="I107" s="31" t="s">
        <v>67</v>
      </c>
      <c r="J107" s="35" t="s">
        <v>117</v>
      </c>
      <c r="K107" s="35" t="s">
        <v>988</v>
      </c>
      <c r="L107" s="31" t="s">
        <v>867</v>
      </c>
      <c r="M107" s="36">
        <v>34557298</v>
      </c>
      <c r="N107" s="37">
        <v>34557298</v>
      </c>
      <c r="O107" s="37">
        <v>0</v>
      </c>
      <c r="P107" s="37">
        <f t="shared" si="5"/>
        <v>0</v>
      </c>
      <c r="Q107" s="29">
        <f t="shared" si="6"/>
        <v>1458.2693607848587</v>
      </c>
      <c r="R107" s="38" t="s">
        <v>99</v>
      </c>
    </row>
    <row r="108" spans="1:18" ht="31.5" x14ac:dyDescent="0.25">
      <c r="A108" s="48">
        <v>2019</v>
      </c>
      <c r="B108" s="29">
        <v>2019000050059</v>
      </c>
      <c r="C108" s="30" t="s">
        <v>70</v>
      </c>
      <c r="D108" s="31" t="s">
        <v>71</v>
      </c>
      <c r="E108" s="51">
        <v>1972606058</v>
      </c>
      <c r="F108" s="51">
        <v>1972606058</v>
      </c>
      <c r="G108" s="34">
        <v>1</v>
      </c>
      <c r="H108" s="34">
        <v>0.96099999999999997</v>
      </c>
      <c r="I108" s="31" t="s">
        <v>18</v>
      </c>
      <c r="J108" s="35" t="s">
        <v>118</v>
      </c>
      <c r="K108" s="35" t="s">
        <v>988</v>
      </c>
      <c r="L108" s="31" t="s">
        <v>867</v>
      </c>
      <c r="M108" s="36">
        <v>31401298</v>
      </c>
      <c r="N108" s="37">
        <v>31401298</v>
      </c>
      <c r="O108" s="37">
        <v>0</v>
      </c>
      <c r="P108" s="37">
        <f t="shared" si="5"/>
        <v>0</v>
      </c>
      <c r="Q108" s="29">
        <f t="shared" si="6"/>
        <v>2121.6185960227849</v>
      </c>
      <c r="R108" s="38" t="s">
        <v>119</v>
      </c>
    </row>
    <row r="109" spans="1:18" ht="31.5" x14ac:dyDescent="0.25">
      <c r="A109" s="48">
        <v>2019</v>
      </c>
      <c r="B109" s="29">
        <v>2019000050059</v>
      </c>
      <c r="C109" s="30" t="s">
        <v>70</v>
      </c>
      <c r="D109" s="31" t="s">
        <v>71</v>
      </c>
      <c r="E109" s="51">
        <v>1972606058</v>
      </c>
      <c r="F109" s="51">
        <v>1972606058</v>
      </c>
      <c r="G109" s="34">
        <v>1</v>
      </c>
      <c r="H109" s="34">
        <v>0.96099999999999997</v>
      </c>
      <c r="I109" s="31" t="s">
        <v>77</v>
      </c>
      <c r="J109" s="35" t="s">
        <v>120</v>
      </c>
      <c r="K109" s="35" t="s">
        <v>988</v>
      </c>
      <c r="L109" s="31" t="s">
        <v>867</v>
      </c>
      <c r="M109" s="36">
        <v>32106298</v>
      </c>
      <c r="N109" s="37">
        <v>32106298</v>
      </c>
      <c r="O109" s="37">
        <v>0</v>
      </c>
      <c r="P109" s="37">
        <f t="shared" si="5"/>
        <v>0</v>
      </c>
      <c r="Q109" s="29">
        <f t="shared" si="6"/>
        <v>1404.5079523323659</v>
      </c>
      <c r="R109" s="38" t="s">
        <v>90</v>
      </c>
    </row>
    <row r="110" spans="1:18" ht="31.5" x14ac:dyDescent="0.25">
      <c r="A110" s="48">
        <v>2019</v>
      </c>
      <c r="B110" s="29">
        <v>2019000050059</v>
      </c>
      <c r="C110" s="30" t="s">
        <v>70</v>
      </c>
      <c r="D110" s="31" t="s">
        <v>71</v>
      </c>
      <c r="E110" s="51">
        <v>1972606058</v>
      </c>
      <c r="F110" s="51">
        <v>1972606058</v>
      </c>
      <c r="G110" s="34">
        <v>1</v>
      </c>
      <c r="H110" s="34">
        <v>0.96099999999999997</v>
      </c>
      <c r="I110" s="31" t="s">
        <v>22</v>
      </c>
      <c r="J110" s="35" t="s">
        <v>121</v>
      </c>
      <c r="K110" s="35" t="s">
        <v>988</v>
      </c>
      <c r="L110" s="31" t="s">
        <v>867</v>
      </c>
      <c r="M110" s="36">
        <v>31636298</v>
      </c>
      <c r="N110" s="37">
        <v>31636298</v>
      </c>
      <c r="O110" s="37">
        <v>0</v>
      </c>
      <c r="P110" s="37">
        <f t="shared" si="5"/>
        <v>0</v>
      </c>
      <c r="Q110" s="29">
        <f t="shared" si="6"/>
        <v>1369.9220299565764</v>
      </c>
      <c r="R110" s="38" t="s">
        <v>122</v>
      </c>
    </row>
    <row r="111" spans="1:18" ht="31.5" x14ac:dyDescent="0.25">
      <c r="A111" s="48">
        <v>2019</v>
      </c>
      <c r="B111" s="29">
        <v>2019000050059</v>
      </c>
      <c r="C111" s="30" t="s">
        <v>70</v>
      </c>
      <c r="D111" s="31" t="s">
        <v>71</v>
      </c>
      <c r="E111" s="51">
        <v>1972606058</v>
      </c>
      <c r="F111" s="51">
        <v>1972606058</v>
      </c>
      <c r="G111" s="34">
        <v>1</v>
      </c>
      <c r="H111" s="34">
        <v>0.96099999999999997</v>
      </c>
      <c r="I111" s="31" t="s">
        <v>74</v>
      </c>
      <c r="J111" s="35" t="s">
        <v>123</v>
      </c>
      <c r="K111" s="35" t="s">
        <v>988</v>
      </c>
      <c r="L111" s="31" t="s">
        <v>867</v>
      </c>
      <c r="M111" s="36">
        <v>34223298</v>
      </c>
      <c r="N111" s="37">
        <v>34223298</v>
      </c>
      <c r="O111" s="37">
        <v>0</v>
      </c>
      <c r="P111" s="37">
        <f t="shared" si="5"/>
        <v>0</v>
      </c>
      <c r="Q111" s="29">
        <f t="shared" si="6"/>
        <v>1560.1446030234183</v>
      </c>
      <c r="R111" s="38" t="s">
        <v>94</v>
      </c>
    </row>
    <row r="112" spans="1:18" ht="31.5" x14ac:dyDescent="0.25">
      <c r="A112" s="48">
        <v>2019</v>
      </c>
      <c r="B112" s="29">
        <v>2019000050059</v>
      </c>
      <c r="C112" s="30" t="s">
        <v>70</v>
      </c>
      <c r="D112" s="31" t="s">
        <v>71</v>
      </c>
      <c r="E112" s="51">
        <v>1972606058</v>
      </c>
      <c r="F112" s="51">
        <v>1972606058</v>
      </c>
      <c r="G112" s="34">
        <v>1</v>
      </c>
      <c r="H112" s="34">
        <v>0.96099999999999997</v>
      </c>
      <c r="I112" s="31" t="s">
        <v>44</v>
      </c>
      <c r="J112" s="35" t="s">
        <v>124</v>
      </c>
      <c r="K112" s="35" t="s">
        <v>988</v>
      </c>
      <c r="L112" s="31" t="s">
        <v>867</v>
      </c>
      <c r="M112" s="36">
        <v>33731298</v>
      </c>
      <c r="N112" s="37">
        <v>33731298</v>
      </c>
      <c r="O112" s="37">
        <v>0</v>
      </c>
      <c r="P112" s="37">
        <f t="shared" si="5"/>
        <v>0</v>
      </c>
      <c r="Q112" s="29">
        <f t="shared" si="6"/>
        <v>1512.9063622088906</v>
      </c>
      <c r="R112" s="38" t="s">
        <v>125</v>
      </c>
    </row>
    <row r="113" spans="1:18" ht="31.5" x14ac:dyDescent="0.25">
      <c r="A113" s="48">
        <v>2019</v>
      </c>
      <c r="B113" s="29">
        <v>2019000050059</v>
      </c>
      <c r="C113" s="30" t="s">
        <v>70</v>
      </c>
      <c r="D113" s="31" t="s">
        <v>71</v>
      </c>
      <c r="E113" s="51">
        <v>1972606058</v>
      </c>
      <c r="F113" s="51">
        <v>1972606058</v>
      </c>
      <c r="G113" s="34">
        <v>1</v>
      </c>
      <c r="H113" s="34">
        <v>0.96099999999999997</v>
      </c>
      <c r="I113" s="31" t="s">
        <v>126</v>
      </c>
      <c r="J113" s="35" t="s">
        <v>127</v>
      </c>
      <c r="K113" s="35" t="s">
        <v>988</v>
      </c>
      <c r="L113" s="31" t="s">
        <v>867</v>
      </c>
      <c r="M113" s="36">
        <v>50220298</v>
      </c>
      <c r="N113" s="37">
        <v>50220298</v>
      </c>
      <c r="O113" s="37">
        <v>0</v>
      </c>
      <c r="P113" s="37">
        <f t="shared" ref="P113:P144" si="7">M113-N113-O113</f>
        <v>0</v>
      </c>
      <c r="Q113" s="29">
        <f t="shared" si="6"/>
        <v>1374.7377913000407</v>
      </c>
      <c r="R113" s="38" t="s">
        <v>84</v>
      </c>
    </row>
    <row r="114" spans="1:18" ht="31.5" x14ac:dyDescent="0.25">
      <c r="A114" s="48">
        <v>2019</v>
      </c>
      <c r="B114" s="29">
        <v>2019000050059</v>
      </c>
      <c r="C114" s="30" t="s">
        <v>70</v>
      </c>
      <c r="D114" s="31" t="s">
        <v>71</v>
      </c>
      <c r="E114" s="51">
        <v>1972606058</v>
      </c>
      <c r="F114" s="51">
        <v>1972606058</v>
      </c>
      <c r="G114" s="34">
        <v>1</v>
      </c>
      <c r="H114" s="34">
        <v>0.96099999999999997</v>
      </c>
      <c r="I114" s="31" t="s">
        <v>77</v>
      </c>
      <c r="J114" s="35" t="s">
        <v>128</v>
      </c>
      <c r="K114" s="35" t="s">
        <v>988</v>
      </c>
      <c r="L114" s="31" t="s">
        <v>867</v>
      </c>
      <c r="M114" s="36">
        <v>43074798</v>
      </c>
      <c r="N114" s="37">
        <v>43074798</v>
      </c>
      <c r="O114" s="37">
        <v>0</v>
      </c>
      <c r="P114" s="37">
        <f t="shared" si="7"/>
        <v>0</v>
      </c>
      <c r="Q114" s="29">
        <f t="shared" si="6"/>
        <v>1405.6024435467896</v>
      </c>
      <c r="R114" s="38" t="s">
        <v>129</v>
      </c>
    </row>
    <row r="115" spans="1:18" ht="31.5" x14ac:dyDescent="0.25">
      <c r="A115" s="48">
        <v>2019</v>
      </c>
      <c r="B115" s="29">
        <v>2019000050059</v>
      </c>
      <c r="C115" s="30" t="s">
        <v>70</v>
      </c>
      <c r="D115" s="31" t="s">
        <v>71</v>
      </c>
      <c r="E115" s="51">
        <v>1972606058</v>
      </c>
      <c r="F115" s="51">
        <v>1972606058</v>
      </c>
      <c r="G115" s="34">
        <v>1</v>
      </c>
      <c r="H115" s="34">
        <v>0.96099999999999997</v>
      </c>
      <c r="I115" s="31" t="s">
        <v>18</v>
      </c>
      <c r="J115" s="35" t="s">
        <v>130</v>
      </c>
      <c r="K115" s="35" t="s">
        <v>988</v>
      </c>
      <c r="L115" s="31" t="s">
        <v>867</v>
      </c>
      <c r="M115" s="36">
        <v>44086298</v>
      </c>
      <c r="N115" s="37">
        <v>44086298</v>
      </c>
      <c r="O115" s="37">
        <v>0</v>
      </c>
      <c r="P115" s="37">
        <f t="shared" si="7"/>
        <v>0</v>
      </c>
      <c r="Q115" s="29">
        <f t="shared" si="6"/>
        <v>1385.0260087156237</v>
      </c>
      <c r="R115" s="38" t="s">
        <v>99</v>
      </c>
    </row>
    <row r="116" spans="1:18" ht="31.5" x14ac:dyDescent="0.25">
      <c r="A116" s="48">
        <v>2019</v>
      </c>
      <c r="B116" s="29">
        <v>2019000050059</v>
      </c>
      <c r="C116" s="30" t="s">
        <v>70</v>
      </c>
      <c r="D116" s="31" t="s">
        <v>71</v>
      </c>
      <c r="E116" s="51">
        <v>1972606058</v>
      </c>
      <c r="F116" s="51">
        <v>1972606058</v>
      </c>
      <c r="G116" s="34">
        <v>1</v>
      </c>
      <c r="H116" s="34">
        <v>0.96099999999999997</v>
      </c>
      <c r="I116" s="31" t="s">
        <v>77</v>
      </c>
      <c r="J116" s="35" t="s">
        <v>131</v>
      </c>
      <c r="K116" s="35" t="s">
        <v>988</v>
      </c>
      <c r="L116" s="31" t="s">
        <v>867</v>
      </c>
      <c r="M116" s="36">
        <v>37411298</v>
      </c>
      <c r="N116" s="37">
        <v>37411298</v>
      </c>
      <c r="O116" s="37">
        <v>0</v>
      </c>
      <c r="P116" s="37">
        <f t="shared" si="7"/>
        <v>0</v>
      </c>
      <c r="Q116" s="29">
        <f t="shared" si="6"/>
        <v>1498.2839595841899</v>
      </c>
      <c r="R116" s="38" t="s">
        <v>116</v>
      </c>
    </row>
    <row r="117" spans="1:18" ht="31.5" x14ac:dyDescent="0.25">
      <c r="A117" s="48">
        <v>2019</v>
      </c>
      <c r="B117" s="29">
        <v>2019000050059</v>
      </c>
      <c r="C117" s="30" t="s">
        <v>70</v>
      </c>
      <c r="D117" s="31" t="s">
        <v>71</v>
      </c>
      <c r="E117" s="51">
        <v>1972606058</v>
      </c>
      <c r="F117" s="51">
        <v>1972606058</v>
      </c>
      <c r="G117" s="34">
        <v>1</v>
      </c>
      <c r="H117" s="34">
        <v>0.96099999999999997</v>
      </c>
      <c r="I117" s="31" t="s">
        <v>61</v>
      </c>
      <c r="J117" s="35" t="s">
        <v>132</v>
      </c>
      <c r="K117" s="35" t="s">
        <v>988</v>
      </c>
      <c r="L117" s="31" t="s">
        <v>867</v>
      </c>
      <c r="M117" s="36">
        <v>32716298</v>
      </c>
      <c r="N117" s="37">
        <v>32716298</v>
      </c>
      <c r="O117" s="37">
        <v>0</v>
      </c>
      <c r="P117" s="37">
        <f t="shared" si="7"/>
        <v>0</v>
      </c>
      <c r="Q117" s="29">
        <f t="shared" si="6"/>
        <v>1476.7443724843311</v>
      </c>
      <c r="R117" s="38" t="s">
        <v>87</v>
      </c>
    </row>
    <row r="118" spans="1:18" ht="31.5" x14ac:dyDescent="0.25">
      <c r="A118" s="48">
        <v>2019</v>
      </c>
      <c r="B118" s="29">
        <v>2019000050059</v>
      </c>
      <c r="C118" s="30" t="s">
        <v>70</v>
      </c>
      <c r="D118" s="31" t="s">
        <v>71</v>
      </c>
      <c r="E118" s="51">
        <v>1972606058</v>
      </c>
      <c r="F118" s="51">
        <v>1972606058</v>
      </c>
      <c r="G118" s="34">
        <v>1</v>
      </c>
      <c r="H118" s="34">
        <v>0.96099999999999997</v>
      </c>
      <c r="I118" s="31" t="s">
        <v>35</v>
      </c>
      <c r="J118" s="40" t="s">
        <v>32</v>
      </c>
      <c r="K118" s="35" t="s">
        <v>988</v>
      </c>
      <c r="L118" s="31" t="s">
        <v>867</v>
      </c>
      <c r="M118" s="36">
        <v>33606298</v>
      </c>
      <c r="N118" s="37">
        <v>33606298</v>
      </c>
      <c r="O118" s="37">
        <v>0</v>
      </c>
      <c r="P118" s="37">
        <f t="shared" si="7"/>
        <v>0</v>
      </c>
      <c r="Q118" s="29">
        <f t="shared" ref="Q118:Q149" si="8">(M113*86360)/E113</f>
        <v>2198.6269978696373</v>
      </c>
      <c r="R118" s="38" t="s">
        <v>73</v>
      </c>
    </row>
    <row r="119" spans="1:18" ht="31.5" x14ac:dyDescent="0.25">
      <c r="A119" s="48">
        <v>2019</v>
      </c>
      <c r="B119" s="29">
        <v>2019000050059</v>
      </c>
      <c r="C119" s="30" t="s">
        <v>70</v>
      </c>
      <c r="D119" s="31" t="s">
        <v>71</v>
      </c>
      <c r="E119" s="51">
        <v>1972606058</v>
      </c>
      <c r="F119" s="51">
        <v>1972606058</v>
      </c>
      <c r="G119" s="34">
        <v>1</v>
      </c>
      <c r="H119" s="34">
        <v>0.96099999999999997</v>
      </c>
      <c r="I119" s="31" t="s">
        <v>44</v>
      </c>
      <c r="J119" s="35" t="s">
        <v>44</v>
      </c>
      <c r="K119" s="35" t="s">
        <v>988</v>
      </c>
      <c r="L119" s="31" t="s">
        <v>867</v>
      </c>
      <c r="M119" s="36">
        <v>29751298</v>
      </c>
      <c r="N119" s="37">
        <v>29751298</v>
      </c>
      <c r="O119" s="37">
        <v>0</v>
      </c>
      <c r="P119" s="37">
        <f t="shared" si="7"/>
        <v>0</v>
      </c>
      <c r="Q119" s="29">
        <f t="shared" si="8"/>
        <v>1885.7995189630508</v>
      </c>
      <c r="R119" s="38" t="s">
        <v>133</v>
      </c>
    </row>
    <row r="120" spans="1:18" ht="31.5" x14ac:dyDescent="0.25">
      <c r="A120" s="48">
        <v>2019</v>
      </c>
      <c r="B120" s="29">
        <v>2019000050059</v>
      </c>
      <c r="C120" s="30" t="s">
        <v>70</v>
      </c>
      <c r="D120" s="31" t="s">
        <v>71</v>
      </c>
      <c r="E120" s="51">
        <v>1972606058</v>
      </c>
      <c r="F120" s="51">
        <v>1972606058</v>
      </c>
      <c r="G120" s="34">
        <v>1</v>
      </c>
      <c r="H120" s="34">
        <v>0.96099999999999997</v>
      </c>
      <c r="I120" s="31" t="s">
        <v>80</v>
      </c>
      <c r="J120" s="35" t="s">
        <v>134</v>
      </c>
      <c r="K120" s="35" t="s">
        <v>988</v>
      </c>
      <c r="L120" s="31" t="s">
        <v>867</v>
      </c>
      <c r="M120" s="36">
        <v>32436298</v>
      </c>
      <c r="N120" s="37">
        <v>32436298</v>
      </c>
      <c r="O120" s="37">
        <v>0</v>
      </c>
      <c r="P120" s="37">
        <f t="shared" si="7"/>
        <v>0</v>
      </c>
      <c r="Q120" s="29">
        <f t="shared" si="8"/>
        <v>1930.0826334986343</v>
      </c>
      <c r="R120" s="38" t="s">
        <v>135</v>
      </c>
    </row>
    <row r="121" spans="1:18" ht="31.5" x14ac:dyDescent="0.25">
      <c r="A121" s="48">
        <v>2019</v>
      </c>
      <c r="B121" s="29">
        <v>2019000050059</v>
      </c>
      <c r="C121" s="30" t="s">
        <v>70</v>
      </c>
      <c r="D121" s="31" t="s">
        <v>71</v>
      </c>
      <c r="E121" s="51">
        <v>1972606058</v>
      </c>
      <c r="F121" s="51">
        <v>1972606058</v>
      </c>
      <c r="G121" s="34">
        <v>1</v>
      </c>
      <c r="H121" s="34">
        <v>0.96099999999999997</v>
      </c>
      <c r="I121" s="31" t="s">
        <v>74</v>
      </c>
      <c r="J121" s="35" t="s">
        <v>136</v>
      </c>
      <c r="K121" s="35" t="s">
        <v>988</v>
      </c>
      <c r="L121" s="31" t="s">
        <v>867</v>
      </c>
      <c r="M121" s="36">
        <v>30593298</v>
      </c>
      <c r="N121" s="37">
        <v>30593298</v>
      </c>
      <c r="O121" s="37">
        <v>0</v>
      </c>
      <c r="P121" s="37">
        <f t="shared" si="7"/>
        <v>0</v>
      </c>
      <c r="Q121" s="29">
        <f t="shared" si="8"/>
        <v>1637.853479247502</v>
      </c>
      <c r="R121" s="38" t="s">
        <v>102</v>
      </c>
    </row>
    <row r="122" spans="1:18" ht="31.5" x14ac:dyDescent="0.25">
      <c r="A122" s="48">
        <v>2019</v>
      </c>
      <c r="B122" s="29">
        <v>2019000050059</v>
      </c>
      <c r="C122" s="30" t="s">
        <v>70</v>
      </c>
      <c r="D122" s="31" t="s">
        <v>71</v>
      </c>
      <c r="E122" s="51">
        <v>1972606058</v>
      </c>
      <c r="F122" s="51">
        <v>1972606058</v>
      </c>
      <c r="G122" s="34">
        <v>1</v>
      </c>
      <c r="H122" s="34">
        <v>0.96099999999999997</v>
      </c>
      <c r="I122" s="31" t="s">
        <v>18</v>
      </c>
      <c r="J122" s="35" t="s">
        <v>33</v>
      </c>
      <c r="K122" s="35" t="s">
        <v>988</v>
      </c>
      <c r="L122" s="31" t="s">
        <v>867</v>
      </c>
      <c r="M122" s="36">
        <v>36728748</v>
      </c>
      <c r="N122" s="37">
        <v>36728748</v>
      </c>
      <c r="O122" s="37">
        <v>0</v>
      </c>
      <c r="P122" s="37">
        <f t="shared" si="7"/>
        <v>0</v>
      </c>
      <c r="Q122" s="29">
        <f t="shared" si="8"/>
        <v>1432.3080291787282</v>
      </c>
      <c r="R122" s="38" t="s">
        <v>137</v>
      </c>
    </row>
    <row r="123" spans="1:18" ht="31.5" x14ac:dyDescent="0.25">
      <c r="A123" s="48">
        <v>2019</v>
      </c>
      <c r="B123" s="29">
        <v>2019000050059</v>
      </c>
      <c r="C123" s="30" t="s">
        <v>70</v>
      </c>
      <c r="D123" s="31" t="s">
        <v>71</v>
      </c>
      <c r="E123" s="51">
        <v>1972606058</v>
      </c>
      <c r="F123" s="51">
        <v>1972606058</v>
      </c>
      <c r="G123" s="34">
        <v>1</v>
      </c>
      <c r="H123" s="34">
        <v>0.96099999999999997</v>
      </c>
      <c r="I123" s="31" t="s">
        <v>77</v>
      </c>
      <c r="J123" s="35" t="s">
        <v>138</v>
      </c>
      <c r="K123" s="35" t="s">
        <v>988</v>
      </c>
      <c r="L123" s="31" t="s">
        <v>867</v>
      </c>
      <c r="M123" s="36">
        <v>27071298</v>
      </c>
      <c r="N123" s="37">
        <v>27071298</v>
      </c>
      <c r="O123" s="37">
        <v>0</v>
      </c>
      <c r="P123" s="37">
        <f t="shared" si="7"/>
        <v>0</v>
      </c>
      <c r="Q123" s="29">
        <f t="shared" si="8"/>
        <v>1471.2719164122125</v>
      </c>
      <c r="R123" s="38" t="s">
        <v>119</v>
      </c>
    </row>
    <row r="124" spans="1:18" ht="31.5" x14ac:dyDescent="0.25">
      <c r="A124" s="48">
        <v>2019</v>
      </c>
      <c r="B124" s="29">
        <v>2019000050059</v>
      </c>
      <c r="C124" s="30" t="s">
        <v>70</v>
      </c>
      <c r="D124" s="31" t="s">
        <v>71</v>
      </c>
      <c r="E124" s="51">
        <v>1972606058</v>
      </c>
      <c r="F124" s="51">
        <v>1972606058</v>
      </c>
      <c r="G124" s="34">
        <v>1</v>
      </c>
      <c r="H124" s="34">
        <v>0.96099999999999997</v>
      </c>
      <c r="I124" s="31" t="s">
        <v>67</v>
      </c>
      <c r="J124" s="35" t="s">
        <v>19</v>
      </c>
      <c r="K124" s="35" t="s">
        <v>988</v>
      </c>
      <c r="L124" s="31" t="s">
        <v>867</v>
      </c>
      <c r="M124" s="36">
        <v>43736798</v>
      </c>
      <c r="N124" s="37">
        <v>43736798</v>
      </c>
      <c r="O124" s="37">
        <v>0</v>
      </c>
      <c r="P124" s="37">
        <f t="shared" si="7"/>
        <v>0</v>
      </c>
      <c r="Q124" s="29">
        <f t="shared" si="8"/>
        <v>1302.5013711480753</v>
      </c>
      <c r="R124" s="38" t="s">
        <v>139</v>
      </c>
    </row>
    <row r="125" spans="1:18" ht="31.5" x14ac:dyDescent="0.25">
      <c r="A125" s="48">
        <v>2019</v>
      </c>
      <c r="B125" s="29">
        <v>2019000050059</v>
      </c>
      <c r="C125" s="30" t="s">
        <v>70</v>
      </c>
      <c r="D125" s="31" t="s">
        <v>71</v>
      </c>
      <c r="E125" s="51">
        <v>1972606058</v>
      </c>
      <c r="F125" s="51">
        <v>1972606058</v>
      </c>
      <c r="G125" s="34">
        <v>1</v>
      </c>
      <c r="H125" s="34">
        <v>0.96099999999999997</v>
      </c>
      <c r="I125" s="31" t="s">
        <v>126</v>
      </c>
      <c r="J125" s="35" t="s">
        <v>140</v>
      </c>
      <c r="K125" s="35" t="s">
        <v>988</v>
      </c>
      <c r="L125" s="31" t="s">
        <v>867</v>
      </c>
      <c r="M125" s="36">
        <v>31706298</v>
      </c>
      <c r="N125" s="37">
        <v>31706298</v>
      </c>
      <c r="O125" s="37">
        <v>0</v>
      </c>
      <c r="P125" s="37">
        <f t="shared" si="7"/>
        <v>0</v>
      </c>
      <c r="Q125" s="29">
        <f t="shared" si="8"/>
        <v>1420.0497275771825</v>
      </c>
      <c r="R125" s="38" t="s">
        <v>141</v>
      </c>
    </row>
    <row r="126" spans="1:18" ht="31.5" x14ac:dyDescent="0.25">
      <c r="A126" s="48">
        <v>2019</v>
      </c>
      <c r="B126" s="29">
        <v>2019000050059</v>
      </c>
      <c r="C126" s="30" t="s">
        <v>70</v>
      </c>
      <c r="D126" s="31" t="s">
        <v>71</v>
      </c>
      <c r="E126" s="51">
        <v>1972606058</v>
      </c>
      <c r="F126" s="51">
        <v>1972606058</v>
      </c>
      <c r="G126" s="34">
        <v>1</v>
      </c>
      <c r="H126" s="34">
        <v>0.96099999999999997</v>
      </c>
      <c r="I126" s="31" t="s">
        <v>61</v>
      </c>
      <c r="J126" s="35" t="s">
        <v>142</v>
      </c>
      <c r="K126" s="35" t="s">
        <v>988</v>
      </c>
      <c r="L126" s="31" t="s">
        <v>867</v>
      </c>
      <c r="M126" s="36">
        <v>11860598</v>
      </c>
      <c r="N126" s="37">
        <v>11860598</v>
      </c>
      <c r="O126" s="37">
        <v>0</v>
      </c>
      <c r="P126" s="37">
        <f t="shared" si="7"/>
        <v>0</v>
      </c>
      <c r="Q126" s="29">
        <f t="shared" si="8"/>
        <v>1339.3638352498663</v>
      </c>
      <c r="R126" s="38" t="s">
        <v>76</v>
      </c>
    </row>
    <row r="127" spans="1:18" ht="31.5" x14ac:dyDescent="0.25">
      <c r="A127" s="48">
        <v>2019</v>
      </c>
      <c r="B127" s="29">
        <v>2019000050059</v>
      </c>
      <c r="C127" s="30" t="s">
        <v>70</v>
      </c>
      <c r="D127" s="31" t="s">
        <v>71</v>
      </c>
      <c r="E127" s="51">
        <v>1972606058</v>
      </c>
      <c r="F127" s="51">
        <v>1972606058</v>
      </c>
      <c r="G127" s="34">
        <v>1</v>
      </c>
      <c r="H127" s="34">
        <v>0.96099999999999997</v>
      </c>
      <c r="I127" s="31" t="s">
        <v>18</v>
      </c>
      <c r="J127" s="35" t="s">
        <v>19</v>
      </c>
      <c r="K127" s="35" t="s">
        <v>988</v>
      </c>
      <c r="L127" s="31" t="s">
        <v>867</v>
      </c>
      <c r="M127" s="36">
        <v>11860598</v>
      </c>
      <c r="N127" s="37">
        <v>11860598</v>
      </c>
      <c r="O127" s="37">
        <v>0</v>
      </c>
      <c r="P127" s="37">
        <f t="shared" si="7"/>
        <v>0</v>
      </c>
      <c r="Q127" s="29">
        <f t="shared" si="8"/>
        <v>1607.9716801113059</v>
      </c>
      <c r="R127" s="38" t="s">
        <v>143</v>
      </c>
    </row>
    <row r="128" spans="1:18" ht="31.5" x14ac:dyDescent="0.25">
      <c r="A128" s="48">
        <v>2019</v>
      </c>
      <c r="B128" s="29">
        <v>2019000050059</v>
      </c>
      <c r="C128" s="30" t="s">
        <v>70</v>
      </c>
      <c r="D128" s="31" t="s">
        <v>71</v>
      </c>
      <c r="E128" s="51">
        <v>1972606058</v>
      </c>
      <c r="F128" s="51">
        <v>1972606058</v>
      </c>
      <c r="G128" s="34">
        <v>1</v>
      </c>
      <c r="H128" s="34">
        <v>0.96099999999999997</v>
      </c>
      <c r="I128" s="31" t="s">
        <v>126</v>
      </c>
      <c r="J128" s="35" t="s">
        <v>144</v>
      </c>
      <c r="K128" s="35" t="s">
        <v>988</v>
      </c>
      <c r="L128" s="31" t="s">
        <v>867</v>
      </c>
      <c r="M128" s="36">
        <v>11860598</v>
      </c>
      <c r="N128" s="37">
        <v>11860598</v>
      </c>
      <c r="O128" s="37">
        <v>0</v>
      </c>
      <c r="P128" s="37">
        <f t="shared" si="7"/>
        <v>0</v>
      </c>
      <c r="Q128" s="29">
        <f t="shared" si="8"/>
        <v>1185.171912961853</v>
      </c>
      <c r="R128" s="38" t="s">
        <v>143</v>
      </c>
    </row>
    <row r="129" spans="1:18" ht="31.5" x14ac:dyDescent="0.25">
      <c r="A129" s="48">
        <v>2019</v>
      </c>
      <c r="B129" s="29">
        <v>2019000050059</v>
      </c>
      <c r="C129" s="30" t="s">
        <v>70</v>
      </c>
      <c r="D129" s="31" t="s">
        <v>71</v>
      </c>
      <c r="E129" s="51">
        <v>1972606058</v>
      </c>
      <c r="F129" s="51">
        <v>1972606058</v>
      </c>
      <c r="G129" s="34">
        <v>1</v>
      </c>
      <c r="H129" s="34">
        <v>0.96099999999999997</v>
      </c>
      <c r="I129" s="31" t="s">
        <v>77</v>
      </c>
      <c r="J129" s="45" t="s">
        <v>765</v>
      </c>
      <c r="K129" s="35" t="s">
        <v>988</v>
      </c>
      <c r="L129" s="31" t="s">
        <v>867</v>
      </c>
      <c r="M129" s="36">
        <v>11860598</v>
      </c>
      <c r="N129" s="37">
        <v>11860598</v>
      </c>
      <c r="O129" s="37">
        <v>0</v>
      </c>
      <c r="P129" s="37">
        <f t="shared" si="7"/>
        <v>0</v>
      </c>
      <c r="Q129" s="29">
        <f t="shared" si="8"/>
        <v>1914.7816463209908</v>
      </c>
      <c r="R129" s="38" t="s">
        <v>143</v>
      </c>
    </row>
    <row r="130" spans="1:18" ht="31.5" x14ac:dyDescent="0.25">
      <c r="A130" s="48">
        <v>2019</v>
      </c>
      <c r="B130" s="29">
        <v>2019000050059</v>
      </c>
      <c r="C130" s="30" t="s">
        <v>70</v>
      </c>
      <c r="D130" s="31" t="s">
        <v>71</v>
      </c>
      <c r="E130" s="51">
        <v>1972606058</v>
      </c>
      <c r="F130" s="51">
        <v>1972606058</v>
      </c>
      <c r="G130" s="34">
        <v>1</v>
      </c>
      <c r="H130" s="34">
        <v>0.96099999999999997</v>
      </c>
      <c r="I130" s="31" t="s">
        <v>18</v>
      </c>
      <c r="J130" s="35" t="s">
        <v>146</v>
      </c>
      <c r="K130" s="35" t="s">
        <v>988</v>
      </c>
      <c r="L130" s="31" t="s">
        <v>867</v>
      </c>
      <c r="M130" s="36">
        <v>11860598</v>
      </c>
      <c r="N130" s="37">
        <v>11860598</v>
      </c>
      <c r="O130" s="37">
        <v>0</v>
      </c>
      <c r="P130" s="37">
        <f t="shared" si="7"/>
        <v>0</v>
      </c>
      <c r="Q130" s="29">
        <f t="shared" si="8"/>
        <v>1388.0905841160099</v>
      </c>
      <c r="R130" s="38" t="s">
        <v>143</v>
      </c>
    </row>
    <row r="131" spans="1:18" ht="31.5" x14ac:dyDescent="0.25">
      <c r="A131" s="48">
        <v>2019</v>
      </c>
      <c r="B131" s="29">
        <v>2019000050059</v>
      </c>
      <c r="C131" s="30" t="s">
        <v>70</v>
      </c>
      <c r="D131" s="31" t="s">
        <v>71</v>
      </c>
      <c r="E131" s="51">
        <v>1972606058</v>
      </c>
      <c r="F131" s="51">
        <v>1972606058</v>
      </c>
      <c r="G131" s="34">
        <v>1</v>
      </c>
      <c r="H131" s="34">
        <v>0.96099999999999997</v>
      </c>
      <c r="I131" s="31" t="s">
        <v>44</v>
      </c>
      <c r="J131" s="35" t="s">
        <v>147</v>
      </c>
      <c r="K131" s="35" t="s">
        <v>988</v>
      </c>
      <c r="L131" s="31" t="s">
        <v>867</v>
      </c>
      <c r="M131" s="36">
        <v>11860598</v>
      </c>
      <c r="N131" s="37">
        <v>11860598</v>
      </c>
      <c r="O131" s="37">
        <v>0</v>
      </c>
      <c r="P131" s="37">
        <f t="shared" si="7"/>
        <v>0</v>
      </c>
      <c r="Q131" s="29">
        <f t="shared" si="8"/>
        <v>519.25281235246007</v>
      </c>
      <c r="R131" s="38" t="s">
        <v>143</v>
      </c>
    </row>
    <row r="132" spans="1:18" ht="31.5" x14ac:dyDescent="0.25">
      <c r="A132" s="48">
        <v>2019</v>
      </c>
      <c r="B132" s="29">
        <v>2019000050059</v>
      </c>
      <c r="C132" s="30" t="s">
        <v>70</v>
      </c>
      <c r="D132" s="31" t="s">
        <v>71</v>
      </c>
      <c r="E132" s="51">
        <v>1972606058</v>
      </c>
      <c r="F132" s="51">
        <v>1972606058</v>
      </c>
      <c r="G132" s="34">
        <v>1</v>
      </c>
      <c r="H132" s="34">
        <v>0.96099999999999997</v>
      </c>
      <c r="I132" s="31" t="s">
        <v>67</v>
      </c>
      <c r="J132" s="35" t="s">
        <v>148</v>
      </c>
      <c r="K132" s="35" t="s">
        <v>988</v>
      </c>
      <c r="L132" s="31" t="s">
        <v>867</v>
      </c>
      <c r="M132" s="36">
        <v>11860598</v>
      </c>
      <c r="N132" s="37">
        <v>11860598</v>
      </c>
      <c r="O132" s="37">
        <v>0</v>
      </c>
      <c r="P132" s="37">
        <f t="shared" si="7"/>
        <v>0</v>
      </c>
      <c r="Q132" s="29">
        <f t="shared" si="8"/>
        <v>519.25281235246007</v>
      </c>
      <c r="R132" s="38" t="s">
        <v>143</v>
      </c>
    </row>
    <row r="133" spans="1:18" ht="31.5" x14ac:dyDescent="0.25">
      <c r="A133" s="48">
        <v>2019</v>
      </c>
      <c r="B133" s="29">
        <v>2019000050059</v>
      </c>
      <c r="C133" s="30" t="s">
        <v>70</v>
      </c>
      <c r="D133" s="31" t="s">
        <v>71</v>
      </c>
      <c r="E133" s="51">
        <v>1972606058</v>
      </c>
      <c r="F133" s="51">
        <v>1972606058</v>
      </c>
      <c r="G133" s="34">
        <v>1</v>
      </c>
      <c r="H133" s="34">
        <v>0.96099999999999997</v>
      </c>
      <c r="I133" s="31" t="s">
        <v>18</v>
      </c>
      <c r="J133" s="35" t="s">
        <v>149</v>
      </c>
      <c r="K133" s="35" t="s">
        <v>988</v>
      </c>
      <c r="L133" s="31" t="s">
        <v>867</v>
      </c>
      <c r="M133" s="36">
        <v>11860598</v>
      </c>
      <c r="N133" s="37">
        <v>11860598</v>
      </c>
      <c r="O133" s="37">
        <v>0</v>
      </c>
      <c r="P133" s="37">
        <f t="shared" si="7"/>
        <v>0</v>
      </c>
      <c r="Q133" s="29">
        <f t="shared" si="8"/>
        <v>519.25281235246007</v>
      </c>
      <c r="R133" s="38" t="s">
        <v>143</v>
      </c>
    </row>
    <row r="134" spans="1:18" ht="31.5" x14ac:dyDescent="0.25">
      <c r="A134" s="48">
        <v>2019</v>
      </c>
      <c r="B134" s="29">
        <v>2019000050059</v>
      </c>
      <c r="C134" s="30" t="s">
        <v>70</v>
      </c>
      <c r="D134" s="31" t="s">
        <v>71</v>
      </c>
      <c r="E134" s="51">
        <v>1972606058</v>
      </c>
      <c r="F134" s="51">
        <v>1972606058</v>
      </c>
      <c r="G134" s="34">
        <v>1</v>
      </c>
      <c r="H134" s="34">
        <v>0.96099999999999997</v>
      </c>
      <c r="I134" s="31" t="s">
        <v>80</v>
      </c>
      <c r="J134" s="35" t="s">
        <v>150</v>
      </c>
      <c r="K134" s="35" t="s">
        <v>988</v>
      </c>
      <c r="L134" s="31" t="s">
        <v>867</v>
      </c>
      <c r="M134" s="36">
        <v>12544907</v>
      </c>
      <c r="N134" s="37">
        <v>12544907</v>
      </c>
      <c r="O134" s="37">
        <v>0</v>
      </c>
      <c r="P134" s="37">
        <f t="shared" si="7"/>
        <v>0</v>
      </c>
      <c r="Q134" s="29">
        <f t="shared" si="8"/>
        <v>519.25281235246007</v>
      </c>
      <c r="R134" s="38" t="s">
        <v>151</v>
      </c>
    </row>
    <row r="135" spans="1:18" ht="31.5" x14ac:dyDescent="0.25">
      <c r="A135" s="48">
        <v>2019</v>
      </c>
      <c r="B135" s="29">
        <v>2019000050059</v>
      </c>
      <c r="C135" s="30" t="s">
        <v>70</v>
      </c>
      <c r="D135" s="31" t="s">
        <v>71</v>
      </c>
      <c r="E135" s="51">
        <v>1972606058</v>
      </c>
      <c r="F135" s="51">
        <v>1972606058</v>
      </c>
      <c r="G135" s="34">
        <v>1</v>
      </c>
      <c r="H135" s="34">
        <v>0.96099999999999997</v>
      </c>
      <c r="I135" s="31" t="s">
        <v>126</v>
      </c>
      <c r="J135" s="35" t="s">
        <v>152</v>
      </c>
      <c r="K135" s="35" t="s">
        <v>988</v>
      </c>
      <c r="L135" s="31" t="s">
        <v>867</v>
      </c>
      <c r="M135" s="36">
        <v>12544907</v>
      </c>
      <c r="N135" s="37">
        <v>12544907</v>
      </c>
      <c r="O135" s="37">
        <v>0</v>
      </c>
      <c r="P135" s="37">
        <f t="shared" si="7"/>
        <v>0</v>
      </c>
      <c r="Q135" s="29">
        <f t="shared" si="8"/>
        <v>519.25281235246007</v>
      </c>
      <c r="R135" s="38" t="s">
        <v>151</v>
      </c>
    </row>
    <row r="136" spans="1:18" ht="31.5" x14ac:dyDescent="0.25">
      <c r="A136" s="48">
        <v>2019</v>
      </c>
      <c r="B136" s="29">
        <v>2019000050059</v>
      </c>
      <c r="C136" s="30" t="s">
        <v>70</v>
      </c>
      <c r="D136" s="31" t="s">
        <v>71</v>
      </c>
      <c r="E136" s="51">
        <v>1972606058</v>
      </c>
      <c r="F136" s="51">
        <v>1972606058</v>
      </c>
      <c r="G136" s="34">
        <v>1</v>
      </c>
      <c r="H136" s="34">
        <v>0.96099999999999997</v>
      </c>
      <c r="I136" s="31" t="s">
        <v>40</v>
      </c>
      <c r="J136" s="35" t="s">
        <v>153</v>
      </c>
      <c r="K136" s="35" t="s">
        <v>988</v>
      </c>
      <c r="L136" s="31" t="s">
        <v>867</v>
      </c>
      <c r="M136" s="36">
        <v>12544907</v>
      </c>
      <c r="N136" s="37">
        <v>12544907</v>
      </c>
      <c r="O136" s="37">
        <v>0</v>
      </c>
      <c r="P136" s="37">
        <f t="shared" si="7"/>
        <v>0</v>
      </c>
      <c r="Q136" s="29">
        <f t="shared" si="8"/>
        <v>519.25281235246007</v>
      </c>
      <c r="R136" s="38" t="s">
        <v>151</v>
      </c>
    </row>
    <row r="137" spans="1:18" ht="31.5" x14ac:dyDescent="0.25">
      <c r="A137" s="48">
        <v>2019</v>
      </c>
      <c r="B137" s="29">
        <v>2019000050059</v>
      </c>
      <c r="C137" s="30" t="s">
        <v>70</v>
      </c>
      <c r="D137" s="31" t="s">
        <v>71</v>
      </c>
      <c r="E137" s="51">
        <v>1972606058</v>
      </c>
      <c r="F137" s="51">
        <v>1972606058</v>
      </c>
      <c r="G137" s="34">
        <v>1</v>
      </c>
      <c r="H137" s="34">
        <v>0.96099999999999997</v>
      </c>
      <c r="I137" s="31" t="s">
        <v>61</v>
      </c>
      <c r="J137" s="35" t="s">
        <v>154</v>
      </c>
      <c r="K137" s="35" t="s">
        <v>988</v>
      </c>
      <c r="L137" s="31" t="s">
        <v>867</v>
      </c>
      <c r="M137" s="36">
        <v>12544907</v>
      </c>
      <c r="N137" s="37">
        <v>12544907</v>
      </c>
      <c r="O137" s="37">
        <v>0</v>
      </c>
      <c r="P137" s="37">
        <f t="shared" si="7"/>
        <v>0</v>
      </c>
      <c r="Q137" s="29">
        <f t="shared" si="8"/>
        <v>519.25281235246007</v>
      </c>
      <c r="R137" s="38" t="s">
        <v>151</v>
      </c>
    </row>
    <row r="138" spans="1:18" ht="31.5" x14ac:dyDescent="0.25">
      <c r="A138" s="48">
        <v>2019</v>
      </c>
      <c r="B138" s="29">
        <v>2019000050059</v>
      </c>
      <c r="C138" s="30" t="s">
        <v>70</v>
      </c>
      <c r="D138" s="31" t="s">
        <v>71</v>
      </c>
      <c r="E138" s="51">
        <v>1972606058</v>
      </c>
      <c r="F138" s="51">
        <v>1972606058</v>
      </c>
      <c r="G138" s="34">
        <v>1</v>
      </c>
      <c r="H138" s="34">
        <v>0.96099999999999997</v>
      </c>
      <c r="I138" s="31" t="s">
        <v>40</v>
      </c>
      <c r="J138" s="35" t="s">
        <v>155</v>
      </c>
      <c r="K138" s="35" t="s">
        <v>988</v>
      </c>
      <c r="L138" s="31" t="s">
        <v>867</v>
      </c>
      <c r="M138" s="36">
        <v>12544907</v>
      </c>
      <c r="N138" s="37">
        <v>12544907</v>
      </c>
      <c r="O138" s="37">
        <v>0</v>
      </c>
      <c r="P138" s="37">
        <f t="shared" si="7"/>
        <v>0</v>
      </c>
      <c r="Q138" s="29">
        <f t="shared" si="8"/>
        <v>519.25281235246007</v>
      </c>
      <c r="R138" s="38" t="s">
        <v>151</v>
      </c>
    </row>
    <row r="139" spans="1:18" ht="31.5" x14ac:dyDescent="0.25">
      <c r="A139" s="48">
        <v>2019</v>
      </c>
      <c r="B139" s="29">
        <v>2019000050059</v>
      </c>
      <c r="C139" s="30" t="s">
        <v>70</v>
      </c>
      <c r="D139" s="31" t="s">
        <v>71</v>
      </c>
      <c r="E139" s="51">
        <v>1972606058</v>
      </c>
      <c r="F139" s="51">
        <v>1972606058</v>
      </c>
      <c r="G139" s="34">
        <v>1</v>
      </c>
      <c r="H139" s="34">
        <v>0.96099999999999997</v>
      </c>
      <c r="I139" s="31" t="s">
        <v>40</v>
      </c>
      <c r="J139" s="35" t="s">
        <v>156</v>
      </c>
      <c r="K139" s="35" t="s">
        <v>988</v>
      </c>
      <c r="L139" s="31" t="s">
        <v>867</v>
      </c>
      <c r="M139" s="36">
        <v>12544907</v>
      </c>
      <c r="N139" s="37">
        <v>12544907</v>
      </c>
      <c r="O139" s="37">
        <v>0</v>
      </c>
      <c r="P139" s="37">
        <f t="shared" si="7"/>
        <v>0</v>
      </c>
      <c r="Q139" s="29">
        <f t="shared" si="8"/>
        <v>549.21161989050324</v>
      </c>
      <c r="R139" s="38" t="s">
        <v>151</v>
      </c>
    </row>
    <row r="140" spans="1:18" ht="31.5" x14ac:dyDescent="0.25">
      <c r="A140" s="48">
        <v>2019</v>
      </c>
      <c r="B140" s="29">
        <v>2019000050059</v>
      </c>
      <c r="C140" s="30" t="s">
        <v>70</v>
      </c>
      <c r="D140" s="31" t="s">
        <v>71</v>
      </c>
      <c r="E140" s="51">
        <v>1972606058</v>
      </c>
      <c r="F140" s="51">
        <v>1972606058</v>
      </c>
      <c r="G140" s="34">
        <v>1</v>
      </c>
      <c r="H140" s="34">
        <v>0.96099999999999997</v>
      </c>
      <c r="I140" s="31" t="s">
        <v>40</v>
      </c>
      <c r="J140" s="35" t="s">
        <v>41</v>
      </c>
      <c r="K140" s="35" t="s">
        <v>988</v>
      </c>
      <c r="L140" s="31" t="s">
        <v>867</v>
      </c>
      <c r="M140" s="36">
        <v>12544907</v>
      </c>
      <c r="N140" s="37">
        <v>12544907</v>
      </c>
      <c r="O140" s="37">
        <v>0</v>
      </c>
      <c r="P140" s="37">
        <f t="shared" si="7"/>
        <v>0</v>
      </c>
      <c r="Q140" s="29">
        <f t="shared" si="8"/>
        <v>549.21161989050324</v>
      </c>
      <c r="R140" s="38" t="s">
        <v>151</v>
      </c>
    </row>
    <row r="141" spans="1:18" ht="31.5" x14ac:dyDescent="0.25">
      <c r="A141" s="48">
        <v>2019</v>
      </c>
      <c r="B141" s="29">
        <v>2019000050059</v>
      </c>
      <c r="C141" s="30" t="s">
        <v>70</v>
      </c>
      <c r="D141" s="31" t="s">
        <v>71</v>
      </c>
      <c r="E141" s="51">
        <v>1972606058</v>
      </c>
      <c r="F141" s="51">
        <v>1972606058</v>
      </c>
      <c r="G141" s="34">
        <v>1</v>
      </c>
      <c r="H141" s="34">
        <v>0.96099999999999997</v>
      </c>
      <c r="I141" s="31" t="s">
        <v>67</v>
      </c>
      <c r="J141" s="35" t="s">
        <v>158</v>
      </c>
      <c r="K141" s="35" t="s">
        <v>988</v>
      </c>
      <c r="L141" s="31" t="s">
        <v>867</v>
      </c>
      <c r="M141" s="36">
        <v>12214018</v>
      </c>
      <c r="N141" s="37">
        <v>12214018</v>
      </c>
      <c r="O141" s="37">
        <v>0</v>
      </c>
      <c r="P141" s="37">
        <f t="shared" si="7"/>
        <v>0</v>
      </c>
      <c r="Q141" s="29">
        <f t="shared" si="8"/>
        <v>549.21161989050324</v>
      </c>
      <c r="R141" s="38" t="s">
        <v>159</v>
      </c>
    </row>
    <row r="142" spans="1:18" ht="31.5" x14ac:dyDescent="0.25">
      <c r="A142" s="48">
        <v>2019</v>
      </c>
      <c r="B142" s="29">
        <v>2019000050059</v>
      </c>
      <c r="C142" s="30" t="s">
        <v>70</v>
      </c>
      <c r="D142" s="31" t="s">
        <v>71</v>
      </c>
      <c r="E142" s="51">
        <v>1972606058</v>
      </c>
      <c r="F142" s="51">
        <v>1972606058</v>
      </c>
      <c r="G142" s="34">
        <v>1</v>
      </c>
      <c r="H142" s="34">
        <v>0.96099999999999997</v>
      </c>
      <c r="I142" s="31" t="s">
        <v>160</v>
      </c>
      <c r="J142" s="35" t="s">
        <v>161</v>
      </c>
      <c r="K142" s="35" t="s">
        <v>988</v>
      </c>
      <c r="L142" s="31" t="s">
        <v>867</v>
      </c>
      <c r="M142" s="36">
        <v>12214018</v>
      </c>
      <c r="N142" s="37">
        <v>12214018</v>
      </c>
      <c r="O142" s="37">
        <v>0</v>
      </c>
      <c r="P142" s="37">
        <f t="shared" si="7"/>
        <v>0</v>
      </c>
      <c r="Q142" s="29">
        <f t="shared" si="8"/>
        <v>549.21161989050324</v>
      </c>
      <c r="R142" s="38" t="s">
        <v>159</v>
      </c>
    </row>
    <row r="143" spans="1:18" ht="31.5" x14ac:dyDescent="0.25">
      <c r="A143" s="48">
        <v>2019</v>
      </c>
      <c r="B143" s="29">
        <v>2019000050059</v>
      </c>
      <c r="C143" s="30" t="s">
        <v>70</v>
      </c>
      <c r="D143" s="31" t="s">
        <v>71</v>
      </c>
      <c r="E143" s="51">
        <v>1972606058</v>
      </c>
      <c r="F143" s="51">
        <v>1972606058</v>
      </c>
      <c r="G143" s="34">
        <v>1</v>
      </c>
      <c r="H143" s="34">
        <v>0.96099999999999997</v>
      </c>
      <c r="I143" s="31" t="s">
        <v>160</v>
      </c>
      <c r="J143" s="35" t="s">
        <v>162</v>
      </c>
      <c r="K143" s="35" t="s">
        <v>988</v>
      </c>
      <c r="L143" s="31" t="s">
        <v>867</v>
      </c>
      <c r="M143" s="36">
        <v>12214018</v>
      </c>
      <c r="N143" s="37">
        <v>12214018</v>
      </c>
      <c r="O143" s="37">
        <v>0</v>
      </c>
      <c r="P143" s="37">
        <f t="shared" si="7"/>
        <v>0</v>
      </c>
      <c r="Q143" s="29">
        <f t="shared" si="8"/>
        <v>549.21161989050324</v>
      </c>
      <c r="R143" s="38" t="s">
        <v>159</v>
      </c>
    </row>
    <row r="144" spans="1:18" ht="31.5" x14ac:dyDescent="0.25">
      <c r="A144" s="48">
        <v>2019</v>
      </c>
      <c r="B144" s="29">
        <v>2019000050059</v>
      </c>
      <c r="C144" s="30" t="s">
        <v>70</v>
      </c>
      <c r="D144" s="31" t="s">
        <v>71</v>
      </c>
      <c r="E144" s="51">
        <v>1972606058</v>
      </c>
      <c r="F144" s="51">
        <v>1972606058</v>
      </c>
      <c r="G144" s="34">
        <v>1</v>
      </c>
      <c r="H144" s="34">
        <v>0.96099999999999997</v>
      </c>
      <c r="I144" s="31" t="s">
        <v>126</v>
      </c>
      <c r="J144" s="35" t="s">
        <v>163</v>
      </c>
      <c r="K144" s="35" t="s">
        <v>988</v>
      </c>
      <c r="L144" s="31" t="s">
        <v>867</v>
      </c>
      <c r="M144" s="36">
        <v>12214018</v>
      </c>
      <c r="N144" s="37">
        <v>12214018</v>
      </c>
      <c r="O144" s="37">
        <v>0</v>
      </c>
      <c r="P144" s="37">
        <f t="shared" si="7"/>
        <v>0</v>
      </c>
      <c r="Q144" s="29">
        <f t="shared" si="8"/>
        <v>549.21161989050324</v>
      </c>
      <c r="R144" s="38" t="s">
        <v>159</v>
      </c>
    </row>
    <row r="145" spans="1:18" ht="31.5" x14ac:dyDescent="0.25">
      <c r="A145" s="48">
        <v>2019</v>
      </c>
      <c r="B145" s="29">
        <v>2019000050059</v>
      </c>
      <c r="C145" s="30" t="s">
        <v>70</v>
      </c>
      <c r="D145" s="31" t="s">
        <v>71</v>
      </c>
      <c r="E145" s="51">
        <v>1972606058</v>
      </c>
      <c r="F145" s="51">
        <v>1972606058</v>
      </c>
      <c r="G145" s="34">
        <v>1</v>
      </c>
      <c r="H145" s="34">
        <v>0.96099999999999997</v>
      </c>
      <c r="I145" s="31" t="s">
        <v>67</v>
      </c>
      <c r="J145" s="35" t="s">
        <v>164</v>
      </c>
      <c r="K145" s="35" t="s">
        <v>988</v>
      </c>
      <c r="L145" s="31" t="s">
        <v>867</v>
      </c>
      <c r="M145" s="36">
        <v>12214018</v>
      </c>
      <c r="N145" s="37">
        <v>12214018</v>
      </c>
      <c r="O145" s="37">
        <v>0</v>
      </c>
      <c r="P145" s="37">
        <f t="shared" ref="P145:P168" si="9">M145-N145-O145</f>
        <v>0</v>
      </c>
      <c r="Q145" s="29">
        <f t="shared" si="8"/>
        <v>549.21161989050324</v>
      </c>
      <c r="R145" s="38" t="s">
        <v>159</v>
      </c>
    </row>
    <row r="146" spans="1:18" ht="31.5" x14ac:dyDescent="0.25">
      <c r="A146" s="48">
        <v>2019</v>
      </c>
      <c r="B146" s="29">
        <v>2019000050059</v>
      </c>
      <c r="C146" s="30" t="s">
        <v>70</v>
      </c>
      <c r="D146" s="31" t="s">
        <v>71</v>
      </c>
      <c r="E146" s="51">
        <v>1972606058</v>
      </c>
      <c r="F146" s="51">
        <v>1972606058</v>
      </c>
      <c r="G146" s="34">
        <v>1</v>
      </c>
      <c r="H146" s="34">
        <v>0.96099999999999997</v>
      </c>
      <c r="I146" s="31" t="s">
        <v>112</v>
      </c>
      <c r="J146" s="35" t="s">
        <v>165</v>
      </c>
      <c r="K146" s="35" t="s">
        <v>988</v>
      </c>
      <c r="L146" s="31" t="s">
        <v>867</v>
      </c>
      <c r="M146" s="36">
        <v>12214018</v>
      </c>
      <c r="N146" s="37">
        <v>12214018</v>
      </c>
      <c r="O146" s="37">
        <v>0</v>
      </c>
      <c r="P146" s="37">
        <f t="shared" si="9"/>
        <v>0</v>
      </c>
      <c r="Q146" s="29">
        <f t="shared" si="8"/>
        <v>534.72541575252524</v>
      </c>
      <c r="R146" s="38" t="s">
        <v>159</v>
      </c>
    </row>
    <row r="147" spans="1:18" ht="31.5" x14ac:dyDescent="0.25">
      <c r="A147" s="48">
        <v>2019</v>
      </c>
      <c r="B147" s="29">
        <v>2019000050059</v>
      </c>
      <c r="C147" s="30" t="s">
        <v>70</v>
      </c>
      <c r="D147" s="31" t="s">
        <v>71</v>
      </c>
      <c r="E147" s="51">
        <v>1972606058</v>
      </c>
      <c r="F147" s="51">
        <v>1972606058</v>
      </c>
      <c r="G147" s="34">
        <v>1</v>
      </c>
      <c r="H147" s="34">
        <v>0.96099999999999997</v>
      </c>
      <c r="I147" s="31" t="s">
        <v>80</v>
      </c>
      <c r="J147" s="35" t="s">
        <v>166</v>
      </c>
      <c r="K147" s="35" t="s">
        <v>988</v>
      </c>
      <c r="L147" s="31" t="s">
        <v>867</v>
      </c>
      <c r="M147" s="36">
        <v>12214018</v>
      </c>
      <c r="N147" s="37">
        <v>12214018</v>
      </c>
      <c r="O147" s="37">
        <v>0</v>
      </c>
      <c r="P147" s="37">
        <f t="shared" si="9"/>
        <v>0</v>
      </c>
      <c r="Q147" s="29">
        <f t="shared" si="8"/>
        <v>534.72541575252524</v>
      </c>
      <c r="R147" s="38" t="s">
        <v>159</v>
      </c>
    </row>
    <row r="148" spans="1:18" ht="31.5" x14ac:dyDescent="0.25">
      <c r="A148" s="48">
        <v>2019</v>
      </c>
      <c r="B148" s="29">
        <v>2019000050059</v>
      </c>
      <c r="C148" s="30" t="s">
        <v>70</v>
      </c>
      <c r="D148" s="31" t="s">
        <v>71</v>
      </c>
      <c r="E148" s="51">
        <v>1972606058</v>
      </c>
      <c r="F148" s="51">
        <v>1972606058</v>
      </c>
      <c r="G148" s="34">
        <v>1</v>
      </c>
      <c r="H148" s="34">
        <v>0.96099999999999997</v>
      </c>
      <c r="I148" s="31" t="s">
        <v>44</v>
      </c>
      <c r="J148" s="35" t="s">
        <v>45</v>
      </c>
      <c r="K148" s="35" t="s">
        <v>988</v>
      </c>
      <c r="L148" s="31" t="s">
        <v>867</v>
      </c>
      <c r="M148" s="36">
        <v>12214018</v>
      </c>
      <c r="N148" s="37">
        <v>12214018</v>
      </c>
      <c r="O148" s="37">
        <v>0</v>
      </c>
      <c r="P148" s="37">
        <f t="shared" si="9"/>
        <v>0</v>
      </c>
      <c r="Q148" s="29">
        <f t="shared" si="8"/>
        <v>534.72541575252524</v>
      </c>
      <c r="R148" s="38" t="s">
        <v>159</v>
      </c>
    </row>
    <row r="149" spans="1:18" ht="31.5" x14ac:dyDescent="0.25">
      <c r="A149" s="48">
        <v>2019</v>
      </c>
      <c r="B149" s="29">
        <v>2019000050059</v>
      </c>
      <c r="C149" s="30" t="s">
        <v>70</v>
      </c>
      <c r="D149" s="31" t="s">
        <v>71</v>
      </c>
      <c r="E149" s="51">
        <v>1972606058</v>
      </c>
      <c r="F149" s="51">
        <v>1972606058</v>
      </c>
      <c r="G149" s="34">
        <v>1</v>
      </c>
      <c r="H149" s="34">
        <v>0.96099999999999997</v>
      </c>
      <c r="I149" s="31" t="s">
        <v>40</v>
      </c>
      <c r="J149" s="35" t="s">
        <v>167</v>
      </c>
      <c r="K149" s="35" t="s">
        <v>988</v>
      </c>
      <c r="L149" s="31" t="s">
        <v>867</v>
      </c>
      <c r="M149" s="36">
        <v>12214018</v>
      </c>
      <c r="N149" s="37">
        <v>12214018</v>
      </c>
      <c r="O149" s="37">
        <v>0</v>
      </c>
      <c r="P149" s="37">
        <f t="shared" si="9"/>
        <v>0</v>
      </c>
      <c r="Q149" s="29">
        <f t="shared" si="8"/>
        <v>534.72541575252524</v>
      </c>
      <c r="R149" s="38" t="s">
        <v>159</v>
      </c>
    </row>
    <row r="150" spans="1:18" ht="31.5" x14ac:dyDescent="0.25">
      <c r="A150" s="48">
        <v>2019</v>
      </c>
      <c r="B150" s="29">
        <v>2019000050059</v>
      </c>
      <c r="C150" s="30" t="s">
        <v>70</v>
      </c>
      <c r="D150" s="31" t="s">
        <v>71</v>
      </c>
      <c r="E150" s="51">
        <v>1972606058</v>
      </c>
      <c r="F150" s="51">
        <v>1972606058</v>
      </c>
      <c r="G150" s="34">
        <v>1</v>
      </c>
      <c r="H150" s="34">
        <v>0.96099999999999997</v>
      </c>
      <c r="I150" s="31" t="s">
        <v>40</v>
      </c>
      <c r="J150" s="35" t="s">
        <v>168</v>
      </c>
      <c r="K150" s="35" t="s">
        <v>988</v>
      </c>
      <c r="L150" s="31" t="s">
        <v>867</v>
      </c>
      <c r="M150" s="36">
        <v>10457498</v>
      </c>
      <c r="N150" s="37">
        <v>10457498</v>
      </c>
      <c r="O150" s="37">
        <v>0</v>
      </c>
      <c r="P150" s="37">
        <f t="shared" si="9"/>
        <v>0</v>
      </c>
      <c r="Q150" s="29">
        <f t="shared" ref="Q150:Q168" si="10">(M145*86360)/E145</f>
        <v>534.72541575252524</v>
      </c>
      <c r="R150" s="38" t="s">
        <v>159</v>
      </c>
    </row>
    <row r="151" spans="1:18" ht="31.5" x14ac:dyDescent="0.25">
      <c r="A151" s="48">
        <v>2019</v>
      </c>
      <c r="B151" s="29">
        <v>2019000050059</v>
      </c>
      <c r="C151" s="30" t="s">
        <v>70</v>
      </c>
      <c r="D151" s="31" t="s">
        <v>71</v>
      </c>
      <c r="E151" s="51">
        <v>1972606058</v>
      </c>
      <c r="F151" s="51">
        <v>1972606058</v>
      </c>
      <c r="G151" s="34">
        <v>1</v>
      </c>
      <c r="H151" s="34">
        <v>0.96099999999999997</v>
      </c>
      <c r="I151" s="31" t="s">
        <v>67</v>
      </c>
      <c r="J151" s="35" t="s">
        <v>169</v>
      </c>
      <c r="K151" s="35" t="s">
        <v>988</v>
      </c>
      <c r="L151" s="31" t="s">
        <v>867</v>
      </c>
      <c r="M151" s="36">
        <v>12214018</v>
      </c>
      <c r="N151" s="37">
        <v>12214018</v>
      </c>
      <c r="O151" s="37">
        <v>0</v>
      </c>
      <c r="P151" s="37">
        <f t="shared" si="9"/>
        <v>0</v>
      </c>
      <c r="Q151" s="29">
        <f t="shared" si="10"/>
        <v>534.72541575252524</v>
      </c>
      <c r="R151" s="38" t="s">
        <v>159</v>
      </c>
    </row>
    <row r="152" spans="1:18" ht="31.5" x14ac:dyDescent="0.25">
      <c r="A152" s="48">
        <v>2019</v>
      </c>
      <c r="B152" s="29">
        <v>2019000050059</v>
      </c>
      <c r="C152" s="30" t="s">
        <v>70</v>
      </c>
      <c r="D152" s="31" t="s">
        <v>71</v>
      </c>
      <c r="E152" s="51">
        <v>1972606058</v>
      </c>
      <c r="F152" s="51">
        <v>1972606058</v>
      </c>
      <c r="G152" s="34">
        <v>1</v>
      </c>
      <c r="H152" s="34">
        <v>0.96099999999999997</v>
      </c>
      <c r="I152" s="31" t="s">
        <v>126</v>
      </c>
      <c r="J152" s="35" t="s">
        <v>170</v>
      </c>
      <c r="K152" s="35" t="s">
        <v>988</v>
      </c>
      <c r="L152" s="31" t="s">
        <v>867</v>
      </c>
      <c r="M152" s="36">
        <v>12214018</v>
      </c>
      <c r="N152" s="37">
        <v>12214018</v>
      </c>
      <c r="O152" s="37">
        <v>0</v>
      </c>
      <c r="P152" s="37">
        <f t="shared" si="9"/>
        <v>0</v>
      </c>
      <c r="Q152" s="29">
        <f t="shared" si="10"/>
        <v>534.72541575252524</v>
      </c>
      <c r="R152" s="38" t="s">
        <v>159</v>
      </c>
    </row>
    <row r="153" spans="1:18" ht="31.5" x14ac:dyDescent="0.25">
      <c r="A153" s="48">
        <v>2019</v>
      </c>
      <c r="B153" s="29">
        <v>2019000050059</v>
      </c>
      <c r="C153" s="30" t="s">
        <v>70</v>
      </c>
      <c r="D153" s="31" t="s">
        <v>71</v>
      </c>
      <c r="E153" s="51">
        <v>1972606058</v>
      </c>
      <c r="F153" s="51">
        <v>1972606058</v>
      </c>
      <c r="G153" s="34">
        <v>1</v>
      </c>
      <c r="H153" s="34">
        <v>0.96099999999999997</v>
      </c>
      <c r="I153" s="31" t="s">
        <v>74</v>
      </c>
      <c r="J153" s="35" t="s">
        <v>171</v>
      </c>
      <c r="K153" s="35" t="s">
        <v>988</v>
      </c>
      <c r="L153" s="31" t="s">
        <v>867</v>
      </c>
      <c r="M153" s="36">
        <v>12214018</v>
      </c>
      <c r="N153" s="37">
        <v>12214018</v>
      </c>
      <c r="O153" s="37">
        <v>0</v>
      </c>
      <c r="P153" s="37">
        <f t="shared" si="9"/>
        <v>0</v>
      </c>
      <c r="Q153" s="29">
        <f t="shared" si="10"/>
        <v>534.72541575252524</v>
      </c>
      <c r="R153" s="38" t="s">
        <v>159</v>
      </c>
    </row>
    <row r="154" spans="1:18" ht="31.5" x14ac:dyDescent="0.25">
      <c r="A154" s="48">
        <v>2019</v>
      </c>
      <c r="B154" s="29">
        <v>2019000050059</v>
      </c>
      <c r="C154" s="30" t="s">
        <v>70</v>
      </c>
      <c r="D154" s="31" t="s">
        <v>71</v>
      </c>
      <c r="E154" s="51">
        <v>1972606058</v>
      </c>
      <c r="F154" s="51">
        <v>1972606058</v>
      </c>
      <c r="G154" s="34">
        <v>1</v>
      </c>
      <c r="H154" s="34">
        <v>0.96099999999999997</v>
      </c>
      <c r="I154" s="31" t="s">
        <v>88</v>
      </c>
      <c r="J154" s="35" t="s">
        <v>172</v>
      </c>
      <c r="K154" s="35" t="s">
        <v>988</v>
      </c>
      <c r="L154" s="31" t="s">
        <v>867</v>
      </c>
      <c r="M154" s="36">
        <v>12214018</v>
      </c>
      <c r="N154" s="37">
        <v>12214018</v>
      </c>
      <c r="O154" s="37">
        <v>0</v>
      </c>
      <c r="P154" s="37">
        <f t="shared" si="9"/>
        <v>0</v>
      </c>
      <c r="Q154" s="29">
        <f t="shared" si="10"/>
        <v>534.72541575252524</v>
      </c>
      <c r="R154" s="38" t="s">
        <v>159</v>
      </c>
    </row>
    <row r="155" spans="1:18" ht="31.5" x14ac:dyDescent="0.25">
      <c r="A155" s="48">
        <v>2019</v>
      </c>
      <c r="B155" s="29">
        <v>2019000050059</v>
      </c>
      <c r="C155" s="30" t="s">
        <v>70</v>
      </c>
      <c r="D155" s="31" t="s">
        <v>71</v>
      </c>
      <c r="E155" s="51">
        <v>1972606058</v>
      </c>
      <c r="F155" s="51">
        <v>1972606058</v>
      </c>
      <c r="G155" s="34">
        <v>1</v>
      </c>
      <c r="H155" s="34">
        <v>0.96099999999999997</v>
      </c>
      <c r="I155" s="31" t="s">
        <v>88</v>
      </c>
      <c r="J155" s="35" t="s">
        <v>173</v>
      </c>
      <c r="K155" s="35" t="s">
        <v>988</v>
      </c>
      <c r="L155" s="31" t="s">
        <v>867</v>
      </c>
      <c r="M155" s="36">
        <v>12214018</v>
      </c>
      <c r="N155" s="37">
        <v>12214018</v>
      </c>
      <c r="O155" s="37">
        <v>0</v>
      </c>
      <c r="P155" s="37">
        <f t="shared" si="9"/>
        <v>0</v>
      </c>
      <c r="Q155" s="29">
        <f t="shared" si="10"/>
        <v>457.82558743414342</v>
      </c>
      <c r="R155" s="38" t="s">
        <v>159</v>
      </c>
    </row>
    <row r="156" spans="1:18" ht="31.5" x14ac:dyDescent="0.25">
      <c r="A156" s="48">
        <v>2019</v>
      </c>
      <c r="B156" s="29">
        <v>2019000050059</v>
      </c>
      <c r="C156" s="30" t="s">
        <v>70</v>
      </c>
      <c r="D156" s="31" t="s">
        <v>71</v>
      </c>
      <c r="E156" s="51">
        <v>1972606058</v>
      </c>
      <c r="F156" s="51">
        <v>1972606058</v>
      </c>
      <c r="G156" s="34">
        <v>1</v>
      </c>
      <c r="H156" s="34">
        <v>0.96099999999999997</v>
      </c>
      <c r="I156" s="31" t="s">
        <v>44</v>
      </c>
      <c r="J156" s="35" t="s">
        <v>51</v>
      </c>
      <c r="K156" s="35" t="s">
        <v>988</v>
      </c>
      <c r="L156" s="31" t="s">
        <v>867</v>
      </c>
      <c r="M156" s="36">
        <v>12214018</v>
      </c>
      <c r="N156" s="37">
        <v>12214018</v>
      </c>
      <c r="O156" s="37">
        <v>0</v>
      </c>
      <c r="P156" s="37">
        <f t="shared" si="9"/>
        <v>0</v>
      </c>
      <c r="Q156" s="29">
        <f t="shared" si="10"/>
        <v>534.72541575252524</v>
      </c>
      <c r="R156" s="38" t="s">
        <v>159</v>
      </c>
    </row>
    <row r="157" spans="1:18" ht="31.5" x14ac:dyDescent="0.25">
      <c r="A157" s="48">
        <v>2019</v>
      </c>
      <c r="B157" s="29">
        <v>2019000050059</v>
      </c>
      <c r="C157" s="30" t="s">
        <v>70</v>
      </c>
      <c r="D157" s="31" t="s">
        <v>71</v>
      </c>
      <c r="E157" s="51">
        <v>1972606058</v>
      </c>
      <c r="F157" s="51">
        <v>1972606058</v>
      </c>
      <c r="G157" s="34">
        <v>1</v>
      </c>
      <c r="H157" s="34">
        <v>0.96099999999999997</v>
      </c>
      <c r="I157" s="31" t="s">
        <v>61</v>
      </c>
      <c r="J157" s="35" t="s">
        <v>245</v>
      </c>
      <c r="K157" s="35" t="s">
        <v>988</v>
      </c>
      <c r="L157" s="31" t="s">
        <v>867</v>
      </c>
      <c r="M157" s="36">
        <v>12214018</v>
      </c>
      <c r="N157" s="37">
        <v>12214018</v>
      </c>
      <c r="O157" s="37">
        <v>0</v>
      </c>
      <c r="P157" s="37">
        <f t="shared" si="9"/>
        <v>0</v>
      </c>
      <c r="Q157" s="29">
        <f t="shared" si="10"/>
        <v>534.72541575252524</v>
      </c>
      <c r="R157" s="38" t="s">
        <v>159</v>
      </c>
    </row>
    <row r="158" spans="1:18" ht="31.5" x14ac:dyDescent="0.25">
      <c r="A158" s="48">
        <v>2019</v>
      </c>
      <c r="B158" s="29">
        <v>2019000050059</v>
      </c>
      <c r="C158" s="30" t="s">
        <v>70</v>
      </c>
      <c r="D158" s="31" t="s">
        <v>71</v>
      </c>
      <c r="E158" s="51">
        <v>1972606058</v>
      </c>
      <c r="F158" s="51">
        <v>1972606058</v>
      </c>
      <c r="G158" s="34">
        <v>1</v>
      </c>
      <c r="H158" s="34">
        <v>0.96099999999999997</v>
      </c>
      <c r="I158" s="31" t="s">
        <v>35</v>
      </c>
      <c r="J158" s="35" t="s">
        <v>25</v>
      </c>
      <c r="K158" s="35" t="s">
        <v>988</v>
      </c>
      <c r="L158" s="31" t="s">
        <v>867</v>
      </c>
      <c r="M158" s="36">
        <v>12214018</v>
      </c>
      <c r="N158" s="37">
        <v>12214018</v>
      </c>
      <c r="O158" s="37">
        <v>0</v>
      </c>
      <c r="P158" s="37">
        <f t="shared" si="9"/>
        <v>0</v>
      </c>
      <c r="Q158" s="29">
        <f t="shared" si="10"/>
        <v>534.72541575252524</v>
      </c>
      <c r="R158" s="38" t="s">
        <v>159</v>
      </c>
    </row>
    <row r="159" spans="1:18" ht="31.5" x14ac:dyDescent="0.25">
      <c r="A159" s="48">
        <v>2019</v>
      </c>
      <c r="B159" s="29">
        <v>2019000050059</v>
      </c>
      <c r="C159" s="30" t="s">
        <v>70</v>
      </c>
      <c r="D159" s="31" t="s">
        <v>71</v>
      </c>
      <c r="E159" s="51">
        <v>1972606058</v>
      </c>
      <c r="F159" s="51">
        <v>1972606058</v>
      </c>
      <c r="G159" s="34">
        <v>1</v>
      </c>
      <c r="H159" s="34">
        <v>0.96099999999999997</v>
      </c>
      <c r="I159" s="31" t="s">
        <v>35</v>
      </c>
      <c r="J159" s="35" t="s">
        <v>27</v>
      </c>
      <c r="K159" s="35" t="s">
        <v>988</v>
      </c>
      <c r="L159" s="31" t="s">
        <v>867</v>
      </c>
      <c r="M159" s="36">
        <v>10457498</v>
      </c>
      <c r="N159" s="37">
        <v>10457498</v>
      </c>
      <c r="O159" s="37">
        <v>0</v>
      </c>
      <c r="P159" s="37">
        <f t="shared" si="9"/>
        <v>0</v>
      </c>
      <c r="Q159" s="29">
        <f t="shared" si="10"/>
        <v>534.72541575252524</v>
      </c>
      <c r="R159" s="38" t="s">
        <v>159</v>
      </c>
    </row>
    <row r="160" spans="1:18" ht="31.5" x14ac:dyDescent="0.25">
      <c r="A160" s="48">
        <v>2019</v>
      </c>
      <c r="B160" s="29">
        <v>2019000050059</v>
      </c>
      <c r="C160" s="30" t="s">
        <v>70</v>
      </c>
      <c r="D160" s="31" t="s">
        <v>71</v>
      </c>
      <c r="E160" s="51">
        <v>1972606058</v>
      </c>
      <c r="F160" s="51">
        <v>1972606058</v>
      </c>
      <c r="G160" s="34">
        <v>1</v>
      </c>
      <c r="H160" s="34">
        <v>0.96099999999999997</v>
      </c>
      <c r="I160" s="31" t="s">
        <v>35</v>
      </c>
      <c r="J160" s="35" t="s">
        <v>175</v>
      </c>
      <c r="K160" s="35" t="s">
        <v>988</v>
      </c>
      <c r="L160" s="31" t="s">
        <v>867</v>
      </c>
      <c r="M160" s="36">
        <v>12214018</v>
      </c>
      <c r="N160" s="37">
        <v>12214018</v>
      </c>
      <c r="O160" s="37">
        <v>0</v>
      </c>
      <c r="P160" s="37">
        <f t="shared" si="9"/>
        <v>0</v>
      </c>
      <c r="Q160" s="29">
        <f t="shared" si="10"/>
        <v>534.72541575252524</v>
      </c>
      <c r="R160" s="38" t="s">
        <v>159</v>
      </c>
    </row>
    <row r="161" spans="1:18" ht="31.5" x14ac:dyDescent="0.25">
      <c r="A161" s="48">
        <v>2019</v>
      </c>
      <c r="B161" s="29">
        <v>2019000050059</v>
      </c>
      <c r="C161" s="30" t="s">
        <v>70</v>
      </c>
      <c r="D161" s="31" t="s">
        <v>71</v>
      </c>
      <c r="E161" s="51">
        <v>1972606058</v>
      </c>
      <c r="F161" s="51">
        <v>1972606058</v>
      </c>
      <c r="G161" s="34">
        <v>1</v>
      </c>
      <c r="H161" s="34">
        <v>0.96099999999999997</v>
      </c>
      <c r="I161" s="31" t="s">
        <v>18</v>
      </c>
      <c r="J161" s="45" t="s">
        <v>64</v>
      </c>
      <c r="K161" s="35" t="s">
        <v>988</v>
      </c>
      <c r="L161" s="31" t="s">
        <v>867</v>
      </c>
      <c r="M161" s="36">
        <v>12214018</v>
      </c>
      <c r="N161" s="37">
        <v>12214018</v>
      </c>
      <c r="O161" s="37">
        <v>0</v>
      </c>
      <c r="P161" s="37">
        <f t="shared" si="9"/>
        <v>0</v>
      </c>
      <c r="Q161" s="29">
        <f t="shared" si="10"/>
        <v>534.72541575252524</v>
      </c>
      <c r="R161" s="38" t="s">
        <v>159</v>
      </c>
    </row>
    <row r="162" spans="1:18" ht="31.5" x14ac:dyDescent="0.25">
      <c r="A162" s="48">
        <v>2019</v>
      </c>
      <c r="B162" s="29">
        <v>2019000050059</v>
      </c>
      <c r="C162" s="30" t="s">
        <v>70</v>
      </c>
      <c r="D162" s="31" t="s">
        <v>71</v>
      </c>
      <c r="E162" s="51">
        <v>1972606058</v>
      </c>
      <c r="F162" s="51">
        <v>1972606058</v>
      </c>
      <c r="G162" s="34">
        <v>1</v>
      </c>
      <c r="H162" s="34">
        <v>0.96099999999999997</v>
      </c>
      <c r="I162" s="31" t="s">
        <v>28</v>
      </c>
      <c r="J162" s="35" t="s">
        <v>30</v>
      </c>
      <c r="K162" s="35" t="s">
        <v>988</v>
      </c>
      <c r="L162" s="31" t="s">
        <v>867</v>
      </c>
      <c r="M162" s="36">
        <v>12214018</v>
      </c>
      <c r="N162" s="37">
        <v>12214018</v>
      </c>
      <c r="O162" s="37">
        <v>0</v>
      </c>
      <c r="P162" s="37">
        <f t="shared" si="9"/>
        <v>0</v>
      </c>
      <c r="Q162" s="29">
        <f t="shared" si="10"/>
        <v>534.72541575252524</v>
      </c>
      <c r="R162" s="38" t="s">
        <v>159</v>
      </c>
    </row>
    <row r="163" spans="1:18" ht="31.5" x14ac:dyDescent="0.25">
      <c r="A163" s="48">
        <v>2019</v>
      </c>
      <c r="B163" s="29">
        <v>2019000050059</v>
      </c>
      <c r="C163" s="30" t="s">
        <v>70</v>
      </c>
      <c r="D163" s="31" t="s">
        <v>71</v>
      </c>
      <c r="E163" s="51">
        <v>1972606058</v>
      </c>
      <c r="F163" s="51">
        <v>1972606058</v>
      </c>
      <c r="G163" s="34">
        <v>1</v>
      </c>
      <c r="H163" s="34">
        <v>0.96099999999999997</v>
      </c>
      <c r="I163" s="31" t="s">
        <v>160</v>
      </c>
      <c r="J163" s="34" t="s">
        <v>767</v>
      </c>
      <c r="K163" s="35" t="s">
        <v>988</v>
      </c>
      <c r="L163" s="31" t="s">
        <v>867</v>
      </c>
      <c r="M163" s="36">
        <v>12214018</v>
      </c>
      <c r="N163" s="37">
        <v>12214018</v>
      </c>
      <c r="O163" s="37">
        <v>0</v>
      </c>
      <c r="P163" s="37">
        <f t="shared" si="9"/>
        <v>0</v>
      </c>
      <c r="Q163" s="29">
        <f t="shared" si="10"/>
        <v>534.72541575252524</v>
      </c>
      <c r="R163" s="38" t="s">
        <v>159</v>
      </c>
    </row>
    <row r="164" spans="1:18" ht="31.5" x14ac:dyDescent="0.25">
      <c r="A164" s="48">
        <v>2019</v>
      </c>
      <c r="B164" s="29">
        <v>2019000050059</v>
      </c>
      <c r="C164" s="30" t="s">
        <v>70</v>
      </c>
      <c r="D164" s="31" t="s">
        <v>71</v>
      </c>
      <c r="E164" s="51">
        <v>1972606058</v>
      </c>
      <c r="F164" s="51">
        <v>1972606058</v>
      </c>
      <c r="G164" s="34">
        <v>1</v>
      </c>
      <c r="H164" s="34">
        <v>0.96099999999999997</v>
      </c>
      <c r="I164" s="31" t="s">
        <v>44</v>
      </c>
      <c r="J164" s="35" t="s">
        <v>57</v>
      </c>
      <c r="K164" s="35" t="s">
        <v>988</v>
      </c>
      <c r="L164" s="31" t="s">
        <v>867</v>
      </c>
      <c r="M164" s="36">
        <v>10457498</v>
      </c>
      <c r="N164" s="37">
        <v>10457498</v>
      </c>
      <c r="O164" s="37">
        <v>0</v>
      </c>
      <c r="P164" s="37">
        <f t="shared" si="9"/>
        <v>0</v>
      </c>
      <c r="Q164" s="29">
        <f t="shared" si="10"/>
        <v>457.82558743414342</v>
      </c>
      <c r="R164" s="38" t="s">
        <v>159</v>
      </c>
    </row>
    <row r="165" spans="1:18" ht="31.5" x14ac:dyDescent="0.25">
      <c r="A165" s="48">
        <v>2019</v>
      </c>
      <c r="B165" s="29">
        <v>2019000050059</v>
      </c>
      <c r="C165" s="30" t="s">
        <v>70</v>
      </c>
      <c r="D165" s="31" t="s">
        <v>71</v>
      </c>
      <c r="E165" s="51">
        <v>1972606058</v>
      </c>
      <c r="F165" s="51">
        <v>1972606058</v>
      </c>
      <c r="G165" s="34">
        <v>1</v>
      </c>
      <c r="H165" s="34">
        <v>0.96099999999999997</v>
      </c>
      <c r="I165" s="31" t="s">
        <v>88</v>
      </c>
      <c r="J165" s="34" t="s">
        <v>205</v>
      </c>
      <c r="K165" s="35" t="s">
        <v>988</v>
      </c>
      <c r="L165" s="31" t="s">
        <v>867</v>
      </c>
      <c r="M165" s="36">
        <v>12214018</v>
      </c>
      <c r="N165" s="37">
        <v>12214018</v>
      </c>
      <c r="O165" s="37">
        <v>0</v>
      </c>
      <c r="P165" s="37">
        <f t="shared" si="9"/>
        <v>0</v>
      </c>
      <c r="Q165" s="29">
        <f t="shared" si="10"/>
        <v>534.72541575252524</v>
      </c>
      <c r="R165" s="38" t="s">
        <v>159</v>
      </c>
    </row>
    <row r="166" spans="1:18" ht="31.5" x14ac:dyDescent="0.25">
      <c r="A166" s="48">
        <v>2019</v>
      </c>
      <c r="B166" s="29">
        <v>2019000050059</v>
      </c>
      <c r="C166" s="30" t="s">
        <v>70</v>
      </c>
      <c r="D166" s="31" t="s">
        <v>71</v>
      </c>
      <c r="E166" s="51">
        <v>1972606058</v>
      </c>
      <c r="F166" s="51">
        <v>1972606058</v>
      </c>
      <c r="G166" s="34">
        <v>1</v>
      </c>
      <c r="H166" s="34">
        <v>0.96099999999999997</v>
      </c>
      <c r="I166" s="31" t="s">
        <v>80</v>
      </c>
      <c r="J166" s="35" t="s">
        <v>178</v>
      </c>
      <c r="K166" s="35" t="s">
        <v>988</v>
      </c>
      <c r="L166" s="31" t="s">
        <v>867</v>
      </c>
      <c r="M166" s="36">
        <v>12214018</v>
      </c>
      <c r="N166" s="37">
        <v>12214018</v>
      </c>
      <c r="O166" s="37">
        <v>0</v>
      </c>
      <c r="P166" s="37">
        <f t="shared" si="9"/>
        <v>0</v>
      </c>
      <c r="Q166" s="29">
        <f t="shared" si="10"/>
        <v>534.72541575252524</v>
      </c>
      <c r="R166" s="38" t="s">
        <v>159</v>
      </c>
    </row>
    <row r="167" spans="1:18" ht="31.5" x14ac:dyDescent="0.25">
      <c r="A167" s="48">
        <v>2019</v>
      </c>
      <c r="B167" s="29">
        <v>2019000050059</v>
      </c>
      <c r="C167" s="30" t="s">
        <v>70</v>
      </c>
      <c r="D167" s="31" t="s">
        <v>71</v>
      </c>
      <c r="E167" s="51">
        <v>1972606058</v>
      </c>
      <c r="F167" s="51">
        <v>1972606058</v>
      </c>
      <c r="G167" s="34">
        <v>1</v>
      </c>
      <c r="H167" s="34">
        <v>0.96099999999999997</v>
      </c>
      <c r="I167" s="31" t="s">
        <v>160</v>
      </c>
      <c r="J167" s="35" t="s">
        <v>197</v>
      </c>
      <c r="K167" s="35" t="s">
        <v>988</v>
      </c>
      <c r="L167" s="31" t="s">
        <v>867</v>
      </c>
      <c r="M167" s="36">
        <v>12214018</v>
      </c>
      <c r="N167" s="37">
        <v>12214018</v>
      </c>
      <c r="O167" s="37">
        <v>0</v>
      </c>
      <c r="P167" s="37">
        <f t="shared" si="9"/>
        <v>0</v>
      </c>
      <c r="Q167" s="29">
        <f t="shared" si="10"/>
        <v>534.72541575252524</v>
      </c>
      <c r="R167" s="38" t="s">
        <v>159</v>
      </c>
    </row>
    <row r="168" spans="1:18" ht="31.5" x14ac:dyDescent="0.25">
      <c r="A168" s="48">
        <v>2019</v>
      </c>
      <c r="B168" s="29">
        <v>2019000050059</v>
      </c>
      <c r="C168" s="30" t="s">
        <v>70</v>
      </c>
      <c r="D168" s="31" t="s">
        <v>71</v>
      </c>
      <c r="E168" s="51">
        <v>1972606058</v>
      </c>
      <c r="F168" s="51">
        <v>1972606058</v>
      </c>
      <c r="G168" s="34">
        <v>1</v>
      </c>
      <c r="H168" s="34">
        <v>0.96099999999999997</v>
      </c>
      <c r="I168" s="31" t="s">
        <v>35</v>
      </c>
      <c r="J168" s="35" t="s">
        <v>38</v>
      </c>
      <c r="K168" s="35" t="s">
        <v>988</v>
      </c>
      <c r="L168" s="31" t="s">
        <v>867</v>
      </c>
      <c r="M168" s="36">
        <v>12214018</v>
      </c>
      <c r="N168" s="37">
        <v>12214018</v>
      </c>
      <c r="O168" s="37">
        <v>0</v>
      </c>
      <c r="P168" s="37">
        <f t="shared" si="9"/>
        <v>0</v>
      </c>
      <c r="Q168" s="29">
        <f t="shared" si="10"/>
        <v>534.72541575252524</v>
      </c>
      <c r="R168" s="38" t="s">
        <v>159</v>
      </c>
    </row>
    <row r="169" spans="1:18" ht="63" x14ac:dyDescent="0.25">
      <c r="A169" s="52">
        <v>2019</v>
      </c>
      <c r="B169" s="29">
        <v>2019000050073</v>
      </c>
      <c r="C169" s="30" t="s">
        <v>180</v>
      </c>
      <c r="D169" s="31" t="s">
        <v>181</v>
      </c>
      <c r="E169" s="53">
        <v>12461377100</v>
      </c>
      <c r="F169" s="53">
        <v>6651376060</v>
      </c>
      <c r="G169" s="34">
        <v>0.93589999999999995</v>
      </c>
      <c r="H169" s="34">
        <v>0.93589999999999995</v>
      </c>
      <c r="I169" s="31" t="s">
        <v>18</v>
      </c>
      <c r="J169" s="35" t="s">
        <v>19</v>
      </c>
      <c r="K169" s="35" t="s">
        <v>989</v>
      </c>
      <c r="L169" s="35" t="s">
        <v>20</v>
      </c>
      <c r="M169" s="36">
        <f t="shared" ref="M169:M200" si="11">+N169+O169+P169</f>
        <v>15369000</v>
      </c>
      <c r="N169" s="37">
        <v>8000000</v>
      </c>
      <c r="O169" s="37">
        <v>0</v>
      </c>
      <c r="P169" s="37">
        <v>7369000</v>
      </c>
      <c r="Q169" s="29">
        <f>10*3.4</f>
        <v>34</v>
      </c>
      <c r="R169" s="38" t="s">
        <v>182</v>
      </c>
    </row>
    <row r="170" spans="1:18" ht="63" x14ac:dyDescent="0.25">
      <c r="A170" s="52">
        <v>2019</v>
      </c>
      <c r="B170" s="29">
        <v>2019000050073</v>
      </c>
      <c r="C170" s="30" t="s">
        <v>180</v>
      </c>
      <c r="D170" s="31" t="s">
        <v>181</v>
      </c>
      <c r="E170" s="53">
        <v>12461377100</v>
      </c>
      <c r="F170" s="53">
        <v>6651376060</v>
      </c>
      <c r="G170" s="34">
        <v>0.93589999999999995</v>
      </c>
      <c r="H170" s="34">
        <v>0.93589999999999995</v>
      </c>
      <c r="I170" s="31" t="s">
        <v>183</v>
      </c>
      <c r="J170" s="35" t="s">
        <v>72</v>
      </c>
      <c r="K170" s="35" t="s">
        <v>989</v>
      </c>
      <c r="L170" s="35" t="s">
        <v>20</v>
      </c>
      <c r="M170" s="36">
        <f t="shared" si="11"/>
        <v>21516600</v>
      </c>
      <c r="N170" s="37">
        <v>11200000</v>
      </c>
      <c r="O170" s="37">
        <v>0</v>
      </c>
      <c r="P170" s="37">
        <v>10316600</v>
      </c>
      <c r="Q170" s="29">
        <f>14*3.4</f>
        <v>47.6</v>
      </c>
      <c r="R170" s="38" t="s">
        <v>182</v>
      </c>
    </row>
    <row r="171" spans="1:18" ht="63" x14ac:dyDescent="0.25">
      <c r="A171" s="52">
        <v>2019</v>
      </c>
      <c r="B171" s="29">
        <v>2019000050073</v>
      </c>
      <c r="C171" s="30" t="s">
        <v>180</v>
      </c>
      <c r="D171" s="31" t="s">
        <v>181</v>
      </c>
      <c r="E171" s="53">
        <v>12461377100</v>
      </c>
      <c r="F171" s="53">
        <v>6651376060</v>
      </c>
      <c r="G171" s="34">
        <v>0.93589999999999995</v>
      </c>
      <c r="H171" s="34">
        <v>0.93589999999999995</v>
      </c>
      <c r="I171" s="31" t="s">
        <v>160</v>
      </c>
      <c r="J171" s="35" t="s">
        <v>162</v>
      </c>
      <c r="K171" s="35" t="s">
        <v>989</v>
      </c>
      <c r="L171" s="35" t="s">
        <v>20</v>
      </c>
      <c r="M171" s="36">
        <f t="shared" si="11"/>
        <v>1536900</v>
      </c>
      <c r="N171" s="37">
        <v>800000</v>
      </c>
      <c r="O171" s="37">
        <v>0</v>
      </c>
      <c r="P171" s="37">
        <v>736900</v>
      </c>
      <c r="Q171" s="29">
        <f>1*3.4</f>
        <v>3.4</v>
      </c>
      <c r="R171" s="38" t="s">
        <v>182</v>
      </c>
    </row>
    <row r="172" spans="1:18" ht="63" x14ac:dyDescent="0.25">
      <c r="A172" s="52">
        <v>2019</v>
      </c>
      <c r="B172" s="29">
        <v>2019000050073</v>
      </c>
      <c r="C172" s="30" t="s">
        <v>180</v>
      </c>
      <c r="D172" s="31" t="s">
        <v>181</v>
      </c>
      <c r="E172" s="53">
        <v>12461377100</v>
      </c>
      <c r="F172" s="53">
        <v>6651376060</v>
      </c>
      <c r="G172" s="34">
        <v>0.93589999999999995</v>
      </c>
      <c r="H172" s="34">
        <v>0.93589999999999995</v>
      </c>
      <c r="I172" s="31" t="s">
        <v>160</v>
      </c>
      <c r="J172" s="34" t="s">
        <v>767</v>
      </c>
      <c r="K172" s="35" t="s">
        <v>989</v>
      </c>
      <c r="L172" s="35" t="s">
        <v>20</v>
      </c>
      <c r="M172" s="36">
        <f t="shared" si="11"/>
        <v>46107000</v>
      </c>
      <c r="N172" s="37">
        <v>24000000</v>
      </c>
      <c r="O172" s="37">
        <v>0</v>
      </c>
      <c r="P172" s="37">
        <v>22107000</v>
      </c>
      <c r="Q172" s="29">
        <f>30*3.4</f>
        <v>102</v>
      </c>
      <c r="R172" s="38" t="s">
        <v>182</v>
      </c>
    </row>
    <row r="173" spans="1:18" ht="63" x14ac:dyDescent="0.25">
      <c r="A173" s="52">
        <v>2019</v>
      </c>
      <c r="B173" s="29">
        <v>2019000050073</v>
      </c>
      <c r="C173" s="30" t="s">
        <v>180</v>
      </c>
      <c r="D173" s="31" t="s">
        <v>181</v>
      </c>
      <c r="E173" s="53">
        <v>12461377100</v>
      </c>
      <c r="F173" s="53">
        <v>6651376060</v>
      </c>
      <c r="G173" s="34">
        <v>0.93589999999999995</v>
      </c>
      <c r="H173" s="34">
        <v>0.93589999999999995</v>
      </c>
      <c r="I173" s="31" t="s">
        <v>160</v>
      </c>
      <c r="J173" s="45" t="s">
        <v>184</v>
      </c>
      <c r="K173" s="35" t="s">
        <v>989</v>
      </c>
      <c r="L173" s="35" t="s">
        <v>20</v>
      </c>
      <c r="M173" s="36">
        <f t="shared" si="11"/>
        <v>19979700</v>
      </c>
      <c r="N173" s="37">
        <v>10400000</v>
      </c>
      <c r="O173" s="37">
        <v>0</v>
      </c>
      <c r="P173" s="37">
        <v>9579700</v>
      </c>
      <c r="Q173" s="29">
        <f>13*3.4</f>
        <v>44.199999999999996</v>
      </c>
      <c r="R173" s="38" t="s">
        <v>182</v>
      </c>
    </row>
    <row r="174" spans="1:18" ht="63" x14ac:dyDescent="0.25">
      <c r="A174" s="52">
        <v>2019</v>
      </c>
      <c r="B174" s="29">
        <v>2019000050073</v>
      </c>
      <c r="C174" s="30" t="s">
        <v>180</v>
      </c>
      <c r="D174" s="31" t="s">
        <v>181</v>
      </c>
      <c r="E174" s="53">
        <v>12461377100</v>
      </c>
      <c r="F174" s="53">
        <v>6651376060</v>
      </c>
      <c r="G174" s="34">
        <v>0.93589999999999995</v>
      </c>
      <c r="H174" s="34">
        <v>0.93589999999999995</v>
      </c>
      <c r="I174" s="31" t="s">
        <v>61</v>
      </c>
      <c r="J174" s="35" t="s">
        <v>185</v>
      </c>
      <c r="K174" s="35" t="s">
        <v>989</v>
      </c>
      <c r="L174" s="35" t="s">
        <v>20</v>
      </c>
      <c r="M174" s="36">
        <f t="shared" si="11"/>
        <v>674699100</v>
      </c>
      <c r="N174" s="37">
        <v>351200000</v>
      </c>
      <c r="O174" s="37">
        <v>0</v>
      </c>
      <c r="P174" s="37">
        <v>323499100</v>
      </c>
      <c r="Q174" s="29">
        <f>(439*3.4)</f>
        <v>1492.6</v>
      </c>
      <c r="R174" s="38" t="s">
        <v>182</v>
      </c>
    </row>
    <row r="175" spans="1:18" ht="63" x14ac:dyDescent="0.25">
      <c r="A175" s="52">
        <v>2019</v>
      </c>
      <c r="B175" s="29">
        <v>2019000050073</v>
      </c>
      <c r="C175" s="30" t="s">
        <v>180</v>
      </c>
      <c r="D175" s="31" t="s">
        <v>181</v>
      </c>
      <c r="E175" s="53">
        <v>12461377100</v>
      </c>
      <c r="F175" s="53">
        <v>6651376060</v>
      </c>
      <c r="G175" s="34">
        <v>0.93589999999999995</v>
      </c>
      <c r="H175" s="34">
        <v>0.93589999999999995</v>
      </c>
      <c r="I175" s="31" t="s">
        <v>186</v>
      </c>
      <c r="J175" s="35" t="s">
        <v>187</v>
      </c>
      <c r="K175" s="35" t="s">
        <v>989</v>
      </c>
      <c r="L175" s="35" t="s">
        <v>20</v>
      </c>
      <c r="M175" s="36">
        <f t="shared" si="11"/>
        <v>189038700</v>
      </c>
      <c r="N175" s="37">
        <v>98400000</v>
      </c>
      <c r="O175" s="37">
        <v>0</v>
      </c>
      <c r="P175" s="37">
        <v>90638700</v>
      </c>
      <c r="Q175" s="29">
        <f>123*3.4</f>
        <v>418.2</v>
      </c>
      <c r="R175" s="38" t="s">
        <v>182</v>
      </c>
    </row>
    <row r="176" spans="1:18" ht="63" x14ac:dyDescent="0.25">
      <c r="A176" s="52">
        <v>2019</v>
      </c>
      <c r="B176" s="29">
        <v>2019000050073</v>
      </c>
      <c r="C176" s="30" t="s">
        <v>180</v>
      </c>
      <c r="D176" s="31" t="s">
        <v>181</v>
      </c>
      <c r="E176" s="53">
        <v>12461377100</v>
      </c>
      <c r="F176" s="53">
        <v>6651376060</v>
      </c>
      <c r="G176" s="34">
        <v>0.93589999999999995</v>
      </c>
      <c r="H176" s="34">
        <v>0.93589999999999995</v>
      </c>
      <c r="I176" s="31" t="s">
        <v>61</v>
      </c>
      <c r="J176" s="35" t="s">
        <v>245</v>
      </c>
      <c r="K176" s="35" t="s">
        <v>989</v>
      </c>
      <c r="L176" s="35" t="s">
        <v>20</v>
      </c>
      <c r="M176" s="36">
        <f t="shared" si="11"/>
        <v>72234300</v>
      </c>
      <c r="N176" s="37">
        <v>37600000</v>
      </c>
      <c r="O176" s="37">
        <v>0</v>
      </c>
      <c r="P176" s="37">
        <v>34634300</v>
      </c>
      <c r="Q176" s="29">
        <f>47*3.4</f>
        <v>159.79999999999998</v>
      </c>
      <c r="R176" s="38" t="s">
        <v>182</v>
      </c>
    </row>
    <row r="177" spans="1:18" ht="63" x14ac:dyDescent="0.25">
      <c r="A177" s="52">
        <v>2019</v>
      </c>
      <c r="B177" s="29">
        <v>2019000050073</v>
      </c>
      <c r="C177" s="30" t="s">
        <v>180</v>
      </c>
      <c r="D177" s="31" t="s">
        <v>181</v>
      </c>
      <c r="E177" s="53">
        <v>12461377100</v>
      </c>
      <c r="F177" s="53">
        <v>6651376060</v>
      </c>
      <c r="G177" s="34">
        <v>0.93589999999999995</v>
      </c>
      <c r="H177" s="34">
        <v>0.93589999999999995</v>
      </c>
      <c r="I177" s="31" t="s">
        <v>160</v>
      </c>
      <c r="J177" s="45" t="s">
        <v>797</v>
      </c>
      <c r="K177" s="35" t="s">
        <v>989</v>
      </c>
      <c r="L177" s="35" t="s">
        <v>20</v>
      </c>
      <c r="M177" s="36">
        <f t="shared" si="11"/>
        <v>9221400</v>
      </c>
      <c r="N177" s="37">
        <v>4800000</v>
      </c>
      <c r="O177" s="37">
        <v>0</v>
      </c>
      <c r="P177" s="37">
        <v>4421400</v>
      </c>
      <c r="Q177" s="29">
        <f>6*3.4</f>
        <v>20.399999999999999</v>
      </c>
      <c r="R177" s="38" t="s">
        <v>182</v>
      </c>
    </row>
    <row r="178" spans="1:18" ht="63" x14ac:dyDescent="0.25">
      <c r="A178" s="52">
        <v>2019</v>
      </c>
      <c r="B178" s="29">
        <v>2019000050073</v>
      </c>
      <c r="C178" s="30" t="s">
        <v>180</v>
      </c>
      <c r="D178" s="31" t="s">
        <v>181</v>
      </c>
      <c r="E178" s="53">
        <v>12461377100</v>
      </c>
      <c r="F178" s="53">
        <v>6651376060</v>
      </c>
      <c r="G178" s="34">
        <v>0.93589999999999995</v>
      </c>
      <c r="H178" s="34">
        <v>0.93589999999999995</v>
      </c>
      <c r="I178" s="31" t="s">
        <v>61</v>
      </c>
      <c r="J178" s="35" t="s">
        <v>62</v>
      </c>
      <c r="K178" s="35" t="s">
        <v>989</v>
      </c>
      <c r="L178" s="35" t="s">
        <v>20</v>
      </c>
      <c r="M178" s="36">
        <f t="shared" si="11"/>
        <v>16905900</v>
      </c>
      <c r="N178" s="37">
        <v>8800000</v>
      </c>
      <c r="O178" s="37">
        <v>0</v>
      </c>
      <c r="P178" s="37">
        <v>8105900</v>
      </c>
      <c r="Q178" s="29">
        <f>11*3.4</f>
        <v>37.4</v>
      </c>
      <c r="R178" s="38" t="s">
        <v>182</v>
      </c>
    </row>
    <row r="179" spans="1:18" ht="63" x14ac:dyDescent="0.25">
      <c r="A179" s="52">
        <v>2019</v>
      </c>
      <c r="B179" s="29">
        <v>2019000050073</v>
      </c>
      <c r="C179" s="30" t="s">
        <v>180</v>
      </c>
      <c r="D179" s="31" t="s">
        <v>181</v>
      </c>
      <c r="E179" s="53">
        <v>12461377100</v>
      </c>
      <c r="F179" s="53">
        <v>6651376060</v>
      </c>
      <c r="G179" s="34">
        <v>0.93589999999999995</v>
      </c>
      <c r="H179" s="34">
        <v>0.93589999999999995</v>
      </c>
      <c r="I179" s="31" t="s">
        <v>18</v>
      </c>
      <c r="J179" s="35" t="s">
        <v>103</v>
      </c>
      <c r="K179" s="35" t="s">
        <v>989</v>
      </c>
      <c r="L179" s="35" t="s">
        <v>20</v>
      </c>
      <c r="M179" s="36">
        <f t="shared" si="11"/>
        <v>4610700</v>
      </c>
      <c r="N179" s="37">
        <v>2400000</v>
      </c>
      <c r="O179" s="37">
        <v>0</v>
      </c>
      <c r="P179" s="37">
        <v>2210700</v>
      </c>
      <c r="Q179" s="29">
        <f>3*3.4</f>
        <v>10.199999999999999</v>
      </c>
      <c r="R179" s="38" t="s">
        <v>182</v>
      </c>
    </row>
    <row r="180" spans="1:18" ht="63" x14ac:dyDescent="0.25">
      <c r="A180" s="52">
        <v>2019</v>
      </c>
      <c r="B180" s="29">
        <v>2019000050073</v>
      </c>
      <c r="C180" s="30" t="s">
        <v>180</v>
      </c>
      <c r="D180" s="31" t="s">
        <v>181</v>
      </c>
      <c r="E180" s="53">
        <v>12461377100</v>
      </c>
      <c r="F180" s="53">
        <v>6651376060</v>
      </c>
      <c r="G180" s="34">
        <v>0.93589999999999995</v>
      </c>
      <c r="H180" s="34">
        <v>0.93589999999999995</v>
      </c>
      <c r="I180" s="31" t="s">
        <v>61</v>
      </c>
      <c r="J180" s="35" t="s">
        <v>190</v>
      </c>
      <c r="K180" s="35" t="s">
        <v>989</v>
      </c>
      <c r="L180" s="35" t="s">
        <v>20</v>
      </c>
      <c r="M180" s="36">
        <f t="shared" si="11"/>
        <v>16905900</v>
      </c>
      <c r="N180" s="37">
        <v>8800000</v>
      </c>
      <c r="O180" s="37">
        <v>0</v>
      </c>
      <c r="P180" s="37">
        <v>8105900</v>
      </c>
      <c r="Q180" s="29">
        <f>11*3.4</f>
        <v>37.4</v>
      </c>
      <c r="R180" s="38" t="s">
        <v>182</v>
      </c>
    </row>
    <row r="181" spans="1:18" ht="63" x14ac:dyDescent="0.25">
      <c r="A181" s="52">
        <v>2019</v>
      </c>
      <c r="B181" s="29">
        <v>2019000050073</v>
      </c>
      <c r="C181" s="30" t="s">
        <v>180</v>
      </c>
      <c r="D181" s="31" t="s">
        <v>181</v>
      </c>
      <c r="E181" s="53">
        <v>12461377100</v>
      </c>
      <c r="F181" s="53">
        <v>6651376060</v>
      </c>
      <c r="G181" s="34">
        <v>0.93589999999999995</v>
      </c>
      <c r="H181" s="34">
        <v>0.93589999999999995</v>
      </c>
      <c r="I181" s="31" t="s">
        <v>18</v>
      </c>
      <c r="J181" s="35" t="s">
        <v>108</v>
      </c>
      <c r="K181" s="35" t="s">
        <v>989</v>
      </c>
      <c r="L181" s="35" t="s">
        <v>20</v>
      </c>
      <c r="M181" s="36">
        <f t="shared" si="11"/>
        <v>4610700</v>
      </c>
      <c r="N181" s="37">
        <v>2400000</v>
      </c>
      <c r="O181" s="37">
        <v>0</v>
      </c>
      <c r="P181" s="37">
        <v>2210700</v>
      </c>
      <c r="Q181" s="29">
        <f>3*3.4</f>
        <v>10.199999999999999</v>
      </c>
      <c r="R181" s="38" t="s">
        <v>182</v>
      </c>
    </row>
    <row r="182" spans="1:18" ht="63" x14ac:dyDescent="0.25">
      <c r="A182" s="52">
        <v>2019</v>
      </c>
      <c r="B182" s="29">
        <v>2019000050073</v>
      </c>
      <c r="C182" s="30" t="s">
        <v>180</v>
      </c>
      <c r="D182" s="31" t="s">
        <v>181</v>
      </c>
      <c r="E182" s="53">
        <v>12461377100</v>
      </c>
      <c r="F182" s="53">
        <v>6651376060</v>
      </c>
      <c r="G182" s="34">
        <v>0.93589999999999995</v>
      </c>
      <c r="H182" s="34">
        <v>0.93589999999999995</v>
      </c>
      <c r="I182" s="31" t="s">
        <v>18</v>
      </c>
      <c r="J182" s="35" t="s">
        <v>191</v>
      </c>
      <c r="K182" s="35" t="s">
        <v>989</v>
      </c>
      <c r="L182" s="35" t="s">
        <v>20</v>
      </c>
      <c r="M182" s="36">
        <f t="shared" si="11"/>
        <v>4610700</v>
      </c>
      <c r="N182" s="37">
        <v>2400000</v>
      </c>
      <c r="O182" s="37">
        <v>0</v>
      </c>
      <c r="P182" s="37">
        <v>2210700</v>
      </c>
      <c r="Q182" s="29">
        <f>3*3.4</f>
        <v>10.199999999999999</v>
      </c>
      <c r="R182" s="38" t="s">
        <v>182</v>
      </c>
    </row>
    <row r="183" spans="1:18" ht="63" x14ac:dyDescent="0.25">
      <c r="A183" s="52">
        <v>2019</v>
      </c>
      <c r="B183" s="29">
        <v>2019000050073</v>
      </c>
      <c r="C183" s="30" t="s">
        <v>180</v>
      </c>
      <c r="D183" s="31" t="s">
        <v>181</v>
      </c>
      <c r="E183" s="53">
        <v>12461377100</v>
      </c>
      <c r="F183" s="53">
        <v>6651376060</v>
      </c>
      <c r="G183" s="34">
        <v>0.93589999999999995</v>
      </c>
      <c r="H183" s="34">
        <v>0.93589999999999995</v>
      </c>
      <c r="I183" s="31" t="s">
        <v>74</v>
      </c>
      <c r="J183" s="35" t="s">
        <v>192</v>
      </c>
      <c r="K183" s="35" t="s">
        <v>989</v>
      </c>
      <c r="L183" s="35" t="s">
        <v>20</v>
      </c>
      <c r="M183" s="36">
        <f t="shared" si="11"/>
        <v>26127300</v>
      </c>
      <c r="N183" s="37">
        <v>13600000</v>
      </c>
      <c r="O183" s="37">
        <v>0</v>
      </c>
      <c r="P183" s="37">
        <v>12527300</v>
      </c>
      <c r="Q183" s="29">
        <f>17*3.4</f>
        <v>57.8</v>
      </c>
      <c r="R183" s="38" t="s">
        <v>182</v>
      </c>
    </row>
    <row r="184" spans="1:18" ht="63" x14ac:dyDescent="0.25">
      <c r="A184" s="52">
        <v>2019</v>
      </c>
      <c r="B184" s="29">
        <v>2019000050073</v>
      </c>
      <c r="C184" s="30" t="s">
        <v>180</v>
      </c>
      <c r="D184" s="31" t="s">
        <v>181</v>
      </c>
      <c r="E184" s="51">
        <v>12461377100</v>
      </c>
      <c r="F184" s="53">
        <v>6651376060</v>
      </c>
      <c r="G184" s="34">
        <v>0.93589999999999995</v>
      </c>
      <c r="H184" s="34">
        <v>0.93589999999999995</v>
      </c>
      <c r="I184" s="31" t="s">
        <v>186</v>
      </c>
      <c r="J184" s="35" t="s">
        <v>113</v>
      </c>
      <c r="K184" s="35" t="s">
        <v>989</v>
      </c>
      <c r="L184" s="35" t="s">
        <v>20</v>
      </c>
      <c r="M184" s="36">
        <f t="shared" si="11"/>
        <v>50717700</v>
      </c>
      <c r="N184" s="37">
        <v>26400000</v>
      </c>
      <c r="O184" s="37">
        <v>0</v>
      </c>
      <c r="P184" s="37">
        <v>24317700</v>
      </c>
      <c r="Q184" s="29">
        <f>33*3.4</f>
        <v>112.2</v>
      </c>
      <c r="R184" s="38" t="s">
        <v>182</v>
      </c>
    </row>
    <row r="185" spans="1:18" ht="63" x14ac:dyDescent="0.25">
      <c r="A185" s="52">
        <v>2019</v>
      </c>
      <c r="B185" s="29">
        <v>2019000050073</v>
      </c>
      <c r="C185" s="30" t="s">
        <v>180</v>
      </c>
      <c r="D185" s="31" t="s">
        <v>181</v>
      </c>
      <c r="E185" s="51">
        <v>12461377100</v>
      </c>
      <c r="F185" s="53">
        <v>6651376060</v>
      </c>
      <c r="G185" s="34">
        <v>0.93589999999999995</v>
      </c>
      <c r="H185" s="34">
        <v>0.93589999999999995</v>
      </c>
      <c r="I185" s="31" t="s">
        <v>160</v>
      </c>
      <c r="J185" s="35" t="s">
        <v>193</v>
      </c>
      <c r="K185" s="35" t="s">
        <v>989</v>
      </c>
      <c r="L185" s="35" t="s">
        <v>20</v>
      </c>
      <c r="M185" s="36">
        <f t="shared" si="11"/>
        <v>18442800</v>
      </c>
      <c r="N185" s="37">
        <v>9600000</v>
      </c>
      <c r="O185" s="37">
        <v>0</v>
      </c>
      <c r="P185" s="37">
        <v>8842800</v>
      </c>
      <c r="Q185" s="29">
        <f>12*3.4</f>
        <v>40.799999999999997</v>
      </c>
      <c r="R185" s="38" t="s">
        <v>182</v>
      </c>
    </row>
    <row r="186" spans="1:18" ht="63" x14ac:dyDescent="0.25">
      <c r="A186" s="52">
        <v>2019</v>
      </c>
      <c r="B186" s="29">
        <v>2019000050073</v>
      </c>
      <c r="C186" s="30" t="s">
        <v>180</v>
      </c>
      <c r="D186" s="31" t="s">
        <v>181</v>
      </c>
      <c r="E186" s="51">
        <v>12461377100</v>
      </c>
      <c r="F186" s="53">
        <v>6651376060</v>
      </c>
      <c r="G186" s="34">
        <v>0.93589999999999995</v>
      </c>
      <c r="H186" s="34">
        <v>0.93589999999999995</v>
      </c>
      <c r="I186" s="31" t="s">
        <v>18</v>
      </c>
      <c r="J186" s="45" t="s">
        <v>64</v>
      </c>
      <c r="K186" s="35" t="s">
        <v>989</v>
      </c>
      <c r="L186" s="35" t="s">
        <v>20</v>
      </c>
      <c r="M186" s="36">
        <f t="shared" si="11"/>
        <v>67623600</v>
      </c>
      <c r="N186" s="37">
        <v>35200000</v>
      </c>
      <c r="O186" s="37">
        <v>0</v>
      </c>
      <c r="P186" s="37">
        <v>32423600</v>
      </c>
      <c r="Q186" s="29">
        <f>44*3.4</f>
        <v>149.6</v>
      </c>
      <c r="R186" s="38" t="s">
        <v>182</v>
      </c>
    </row>
    <row r="187" spans="1:18" ht="63" x14ac:dyDescent="0.25">
      <c r="A187" s="52">
        <v>2019</v>
      </c>
      <c r="B187" s="29">
        <v>2019000050073</v>
      </c>
      <c r="C187" s="30" t="s">
        <v>180</v>
      </c>
      <c r="D187" s="31" t="s">
        <v>181</v>
      </c>
      <c r="E187" s="51">
        <v>12461377100</v>
      </c>
      <c r="F187" s="53">
        <v>6651376060</v>
      </c>
      <c r="G187" s="34">
        <v>0.93589999999999995</v>
      </c>
      <c r="H187" s="34">
        <v>0.93589999999999995</v>
      </c>
      <c r="I187" s="31" t="s">
        <v>67</v>
      </c>
      <c r="J187" s="35" t="s">
        <v>115</v>
      </c>
      <c r="K187" s="35" t="s">
        <v>989</v>
      </c>
      <c r="L187" s="35" t="s">
        <v>20</v>
      </c>
      <c r="M187" s="36">
        <f t="shared" si="11"/>
        <v>30738000</v>
      </c>
      <c r="N187" s="37">
        <v>16000000</v>
      </c>
      <c r="O187" s="37">
        <v>0</v>
      </c>
      <c r="P187" s="37">
        <v>14738000</v>
      </c>
      <c r="Q187" s="29">
        <f>20*3.4</f>
        <v>68</v>
      </c>
      <c r="R187" s="38" t="s">
        <v>182</v>
      </c>
    </row>
    <row r="188" spans="1:18" ht="63" x14ac:dyDescent="0.25">
      <c r="A188" s="52">
        <v>2019</v>
      </c>
      <c r="B188" s="29">
        <v>2019000050073</v>
      </c>
      <c r="C188" s="30" t="s">
        <v>180</v>
      </c>
      <c r="D188" s="31" t="s">
        <v>181</v>
      </c>
      <c r="E188" s="51">
        <v>12461377100</v>
      </c>
      <c r="F188" s="53">
        <v>6651376060</v>
      </c>
      <c r="G188" s="34">
        <v>0.93589999999999995</v>
      </c>
      <c r="H188" s="34">
        <v>0.93589999999999995</v>
      </c>
      <c r="I188" s="31" t="s">
        <v>61</v>
      </c>
      <c r="J188" s="35" t="s">
        <v>154</v>
      </c>
      <c r="K188" s="35" t="s">
        <v>989</v>
      </c>
      <c r="L188" s="35" t="s">
        <v>20</v>
      </c>
      <c r="M188" s="36">
        <f t="shared" si="11"/>
        <v>27664200</v>
      </c>
      <c r="N188" s="37">
        <v>14400000</v>
      </c>
      <c r="O188" s="37">
        <v>0</v>
      </c>
      <c r="P188" s="37">
        <v>13264200</v>
      </c>
      <c r="Q188" s="29">
        <f>18*3.4</f>
        <v>61.199999999999996</v>
      </c>
      <c r="R188" s="38" t="s">
        <v>182</v>
      </c>
    </row>
    <row r="189" spans="1:18" ht="63" x14ac:dyDescent="0.25">
      <c r="A189" s="52">
        <v>2019</v>
      </c>
      <c r="B189" s="29">
        <v>2019000050073</v>
      </c>
      <c r="C189" s="30" t="s">
        <v>180</v>
      </c>
      <c r="D189" s="31" t="s">
        <v>181</v>
      </c>
      <c r="E189" s="51">
        <v>12461377100</v>
      </c>
      <c r="F189" s="53">
        <v>6651376060</v>
      </c>
      <c r="G189" s="34">
        <v>0.93589999999999995</v>
      </c>
      <c r="H189" s="34">
        <v>0.93589999999999995</v>
      </c>
      <c r="I189" s="31" t="s">
        <v>74</v>
      </c>
      <c r="J189" s="35" t="s">
        <v>194</v>
      </c>
      <c r="K189" s="35" t="s">
        <v>989</v>
      </c>
      <c r="L189" s="35" t="s">
        <v>20</v>
      </c>
      <c r="M189" s="36">
        <f t="shared" si="11"/>
        <v>38422500</v>
      </c>
      <c r="N189" s="37">
        <v>20000000</v>
      </c>
      <c r="O189" s="37">
        <v>0</v>
      </c>
      <c r="P189" s="37">
        <v>18422500</v>
      </c>
      <c r="Q189" s="29">
        <f>25*3.4</f>
        <v>85</v>
      </c>
      <c r="R189" s="38" t="s">
        <v>182</v>
      </c>
    </row>
    <row r="190" spans="1:18" ht="63" x14ac:dyDescent="0.25">
      <c r="A190" s="52">
        <v>2019</v>
      </c>
      <c r="B190" s="29">
        <v>2019000050073</v>
      </c>
      <c r="C190" s="30" t="s">
        <v>180</v>
      </c>
      <c r="D190" s="31" t="s">
        <v>181</v>
      </c>
      <c r="E190" s="51">
        <v>12461377100</v>
      </c>
      <c r="F190" s="53">
        <v>6651376060</v>
      </c>
      <c r="G190" s="34">
        <v>0.93589999999999995</v>
      </c>
      <c r="H190" s="34">
        <v>0.93589999999999995</v>
      </c>
      <c r="I190" s="31" t="s">
        <v>18</v>
      </c>
      <c r="J190" s="35" t="s">
        <v>118</v>
      </c>
      <c r="K190" s="35" t="s">
        <v>989</v>
      </c>
      <c r="L190" s="35" t="s">
        <v>20</v>
      </c>
      <c r="M190" s="36">
        <f t="shared" si="11"/>
        <v>13832100</v>
      </c>
      <c r="N190" s="37">
        <v>7200000</v>
      </c>
      <c r="O190" s="37">
        <v>0</v>
      </c>
      <c r="P190" s="37">
        <v>6632100</v>
      </c>
      <c r="Q190" s="29">
        <f>9*3.4</f>
        <v>30.599999999999998</v>
      </c>
      <c r="R190" s="38" t="s">
        <v>182</v>
      </c>
    </row>
    <row r="191" spans="1:18" ht="63" x14ac:dyDescent="0.25">
      <c r="A191" s="52">
        <v>2019</v>
      </c>
      <c r="B191" s="29">
        <v>2019000050073</v>
      </c>
      <c r="C191" s="30" t="s">
        <v>180</v>
      </c>
      <c r="D191" s="31" t="s">
        <v>181</v>
      </c>
      <c r="E191" s="51">
        <v>12461377100</v>
      </c>
      <c r="F191" s="53">
        <v>6651376060</v>
      </c>
      <c r="G191" s="34">
        <v>0.93589999999999995</v>
      </c>
      <c r="H191" s="34">
        <v>0.93589999999999995</v>
      </c>
      <c r="I191" s="31" t="s">
        <v>18</v>
      </c>
      <c r="J191" s="35" t="s">
        <v>146</v>
      </c>
      <c r="K191" s="35" t="s">
        <v>989</v>
      </c>
      <c r="L191" s="35" t="s">
        <v>20</v>
      </c>
      <c r="M191" s="36">
        <f t="shared" si="11"/>
        <v>15369000</v>
      </c>
      <c r="N191" s="37">
        <v>8000000</v>
      </c>
      <c r="O191" s="37">
        <v>0</v>
      </c>
      <c r="P191" s="37">
        <v>7369000</v>
      </c>
      <c r="Q191" s="29">
        <f>10*3.4</f>
        <v>34</v>
      </c>
      <c r="R191" s="38" t="s">
        <v>182</v>
      </c>
    </row>
    <row r="192" spans="1:18" ht="63" x14ac:dyDescent="0.25">
      <c r="A192" s="52">
        <v>2019</v>
      </c>
      <c r="B192" s="29">
        <v>2019000050073</v>
      </c>
      <c r="C192" s="30" t="s">
        <v>180</v>
      </c>
      <c r="D192" s="31" t="s">
        <v>181</v>
      </c>
      <c r="E192" s="51">
        <v>12461377100</v>
      </c>
      <c r="F192" s="53">
        <v>6651376060</v>
      </c>
      <c r="G192" s="34">
        <v>0.93589999999999995</v>
      </c>
      <c r="H192" s="34">
        <v>0.93589999999999995</v>
      </c>
      <c r="I192" s="31" t="s">
        <v>74</v>
      </c>
      <c r="J192" s="35" t="s">
        <v>123</v>
      </c>
      <c r="K192" s="35" t="s">
        <v>989</v>
      </c>
      <c r="L192" s="35" t="s">
        <v>20</v>
      </c>
      <c r="M192" s="36">
        <f t="shared" si="11"/>
        <v>12295200</v>
      </c>
      <c r="N192" s="37">
        <v>6400000</v>
      </c>
      <c r="O192" s="37">
        <v>0</v>
      </c>
      <c r="P192" s="37">
        <v>5895200</v>
      </c>
      <c r="Q192" s="29">
        <f>8*3.4</f>
        <v>27.2</v>
      </c>
      <c r="R192" s="38" t="s">
        <v>182</v>
      </c>
    </row>
    <row r="193" spans="1:18" ht="63" x14ac:dyDescent="0.25">
      <c r="A193" s="52">
        <v>2019</v>
      </c>
      <c r="B193" s="29">
        <v>2019000050073</v>
      </c>
      <c r="C193" s="30" t="s">
        <v>180</v>
      </c>
      <c r="D193" s="31" t="s">
        <v>181</v>
      </c>
      <c r="E193" s="51">
        <v>12461377100</v>
      </c>
      <c r="F193" s="53">
        <v>6651376060</v>
      </c>
      <c r="G193" s="34">
        <v>0.93589999999999995</v>
      </c>
      <c r="H193" s="34">
        <v>0.93589999999999995</v>
      </c>
      <c r="I193" s="31" t="s">
        <v>18</v>
      </c>
      <c r="J193" s="35" t="s">
        <v>130</v>
      </c>
      <c r="K193" s="35" t="s">
        <v>989</v>
      </c>
      <c r="L193" s="35" t="s">
        <v>20</v>
      </c>
      <c r="M193" s="36">
        <f t="shared" si="11"/>
        <v>35348700</v>
      </c>
      <c r="N193" s="37">
        <v>18400000</v>
      </c>
      <c r="O193" s="37">
        <v>0</v>
      </c>
      <c r="P193" s="37">
        <v>16948700</v>
      </c>
      <c r="Q193" s="29">
        <f>23*3.4</f>
        <v>78.2</v>
      </c>
      <c r="R193" s="38" t="s">
        <v>182</v>
      </c>
    </row>
    <row r="194" spans="1:18" ht="63" x14ac:dyDescent="0.25">
      <c r="A194" s="52">
        <v>2019</v>
      </c>
      <c r="B194" s="29">
        <v>2019000050073</v>
      </c>
      <c r="C194" s="30" t="s">
        <v>180</v>
      </c>
      <c r="D194" s="31" t="s">
        <v>181</v>
      </c>
      <c r="E194" s="51">
        <v>12461377100</v>
      </c>
      <c r="F194" s="53">
        <v>6651376060</v>
      </c>
      <c r="G194" s="34">
        <v>0.93589999999999995</v>
      </c>
      <c r="H194" s="34">
        <v>0.93589999999999995</v>
      </c>
      <c r="I194" s="31" t="s">
        <v>74</v>
      </c>
      <c r="J194" s="35" t="s">
        <v>195</v>
      </c>
      <c r="K194" s="35" t="s">
        <v>989</v>
      </c>
      <c r="L194" s="35" t="s">
        <v>20</v>
      </c>
      <c r="M194" s="36">
        <f t="shared" si="11"/>
        <v>6147600</v>
      </c>
      <c r="N194" s="37">
        <v>3200000</v>
      </c>
      <c r="O194" s="37">
        <v>0</v>
      </c>
      <c r="P194" s="37">
        <v>2947600</v>
      </c>
      <c r="Q194" s="29">
        <f>4*3.4</f>
        <v>13.6</v>
      </c>
      <c r="R194" s="38" t="s">
        <v>182</v>
      </c>
    </row>
    <row r="195" spans="1:18" ht="63" x14ac:dyDescent="0.25">
      <c r="A195" s="52">
        <v>2019</v>
      </c>
      <c r="B195" s="29">
        <v>2019000050073</v>
      </c>
      <c r="C195" s="30" t="s">
        <v>180</v>
      </c>
      <c r="D195" s="31" t="s">
        <v>181</v>
      </c>
      <c r="E195" s="51">
        <v>12461377100</v>
      </c>
      <c r="F195" s="53">
        <v>6651376060</v>
      </c>
      <c r="G195" s="34">
        <v>0.93589999999999995</v>
      </c>
      <c r="H195" s="34">
        <v>0.93589999999999995</v>
      </c>
      <c r="I195" s="31" t="s">
        <v>61</v>
      </c>
      <c r="J195" s="35" t="s">
        <v>132</v>
      </c>
      <c r="K195" s="35" t="s">
        <v>989</v>
      </c>
      <c r="L195" s="35" t="s">
        <v>20</v>
      </c>
      <c r="M195" s="36">
        <f t="shared" si="11"/>
        <v>67623600</v>
      </c>
      <c r="N195" s="37">
        <v>35200000</v>
      </c>
      <c r="O195" s="37">
        <v>0</v>
      </c>
      <c r="P195" s="37">
        <v>32423600</v>
      </c>
      <c r="Q195" s="29">
        <f>44*3.4</f>
        <v>149.6</v>
      </c>
      <c r="R195" s="38" t="s">
        <v>182</v>
      </c>
    </row>
    <row r="196" spans="1:18" ht="63" x14ac:dyDescent="0.25">
      <c r="A196" s="52">
        <v>2019</v>
      </c>
      <c r="B196" s="29">
        <v>2019000050073</v>
      </c>
      <c r="C196" s="30" t="s">
        <v>180</v>
      </c>
      <c r="D196" s="31" t="s">
        <v>181</v>
      </c>
      <c r="E196" s="51">
        <v>12461377100</v>
      </c>
      <c r="F196" s="53">
        <v>6651376060</v>
      </c>
      <c r="G196" s="34">
        <v>0.93589999999999995</v>
      </c>
      <c r="H196" s="34">
        <v>0.93589999999999995</v>
      </c>
      <c r="I196" s="31" t="s">
        <v>18</v>
      </c>
      <c r="J196" s="35" t="s">
        <v>196</v>
      </c>
      <c r="K196" s="35" t="s">
        <v>989</v>
      </c>
      <c r="L196" s="35" t="s">
        <v>20</v>
      </c>
      <c r="M196" s="36">
        <f t="shared" si="11"/>
        <v>64549800</v>
      </c>
      <c r="N196" s="37">
        <v>33600000</v>
      </c>
      <c r="O196" s="37">
        <v>0</v>
      </c>
      <c r="P196" s="37">
        <v>30949800</v>
      </c>
      <c r="Q196" s="29">
        <f>42*3.4</f>
        <v>142.79999999999998</v>
      </c>
      <c r="R196" s="38" t="s">
        <v>182</v>
      </c>
    </row>
    <row r="197" spans="1:18" ht="63" x14ac:dyDescent="0.25">
      <c r="A197" s="52">
        <v>2019</v>
      </c>
      <c r="B197" s="29">
        <v>2019000050073</v>
      </c>
      <c r="C197" s="30" t="s">
        <v>180</v>
      </c>
      <c r="D197" s="31" t="s">
        <v>181</v>
      </c>
      <c r="E197" s="51">
        <v>12461377100</v>
      </c>
      <c r="F197" s="53">
        <v>6651376060</v>
      </c>
      <c r="G197" s="34">
        <v>0.93589999999999995</v>
      </c>
      <c r="H197" s="34">
        <v>0.93589999999999995</v>
      </c>
      <c r="I197" s="31" t="s">
        <v>18</v>
      </c>
      <c r="J197" s="35" t="s">
        <v>33</v>
      </c>
      <c r="K197" s="35" t="s">
        <v>989</v>
      </c>
      <c r="L197" s="35" t="s">
        <v>20</v>
      </c>
      <c r="M197" s="36">
        <f t="shared" si="11"/>
        <v>3073800</v>
      </c>
      <c r="N197" s="37">
        <v>1600000</v>
      </c>
      <c r="O197" s="37">
        <v>0</v>
      </c>
      <c r="P197" s="37">
        <v>1473800</v>
      </c>
      <c r="Q197" s="29">
        <f>2*3.4</f>
        <v>6.8</v>
      </c>
      <c r="R197" s="38" t="s">
        <v>182</v>
      </c>
    </row>
    <row r="198" spans="1:18" ht="63" x14ac:dyDescent="0.25">
      <c r="A198" s="52">
        <v>2019</v>
      </c>
      <c r="B198" s="29">
        <v>2019000050073</v>
      </c>
      <c r="C198" s="30" t="s">
        <v>180</v>
      </c>
      <c r="D198" s="31" t="s">
        <v>181</v>
      </c>
      <c r="E198" s="54">
        <v>12461377100</v>
      </c>
      <c r="F198" s="36">
        <v>6651376060</v>
      </c>
      <c r="G198" s="34">
        <v>0.93589999999999995</v>
      </c>
      <c r="H198" s="34">
        <v>0.93589999999999995</v>
      </c>
      <c r="I198" s="31" t="s">
        <v>160</v>
      </c>
      <c r="J198" s="35" t="s">
        <v>197</v>
      </c>
      <c r="K198" s="35" t="s">
        <v>989</v>
      </c>
      <c r="L198" s="35" t="s">
        <v>20</v>
      </c>
      <c r="M198" s="36">
        <f t="shared" si="11"/>
        <v>4610700</v>
      </c>
      <c r="N198" s="37">
        <v>2400000</v>
      </c>
      <c r="O198" s="37">
        <v>0</v>
      </c>
      <c r="P198" s="37">
        <v>2210700</v>
      </c>
      <c r="Q198" s="29">
        <f>3*3.4</f>
        <v>10.199999999999999</v>
      </c>
      <c r="R198" s="38" t="s">
        <v>182</v>
      </c>
    </row>
    <row r="199" spans="1:18" ht="63" x14ac:dyDescent="0.25">
      <c r="A199" s="52">
        <v>2019</v>
      </c>
      <c r="B199" s="29">
        <v>2019000050073</v>
      </c>
      <c r="C199" s="30" t="s">
        <v>180</v>
      </c>
      <c r="D199" s="31" t="s">
        <v>181</v>
      </c>
      <c r="E199" s="51">
        <v>12461377100</v>
      </c>
      <c r="F199" s="53">
        <v>6651376060</v>
      </c>
      <c r="G199" s="34">
        <v>0.93589999999999995</v>
      </c>
      <c r="H199" s="34">
        <v>0.93589999999999995</v>
      </c>
      <c r="I199" s="31" t="s">
        <v>18</v>
      </c>
      <c r="J199" s="35" t="s">
        <v>149</v>
      </c>
      <c r="K199" s="35" t="s">
        <v>989</v>
      </c>
      <c r="L199" s="35" t="s">
        <v>20</v>
      </c>
      <c r="M199" s="36">
        <f t="shared" si="11"/>
        <v>398057100</v>
      </c>
      <c r="N199" s="37">
        <v>207200000</v>
      </c>
      <c r="O199" s="37">
        <v>0</v>
      </c>
      <c r="P199" s="37">
        <v>190857100</v>
      </c>
      <c r="Q199" s="29">
        <f>259*3.4</f>
        <v>880.6</v>
      </c>
      <c r="R199" s="38" t="s">
        <v>182</v>
      </c>
    </row>
    <row r="200" spans="1:18" ht="63" x14ac:dyDescent="0.25">
      <c r="A200" s="52">
        <v>2019</v>
      </c>
      <c r="B200" s="29">
        <v>2019000050073</v>
      </c>
      <c r="C200" s="30" t="s">
        <v>180</v>
      </c>
      <c r="D200" s="31" t="s">
        <v>181</v>
      </c>
      <c r="E200" s="51">
        <v>12461377100</v>
      </c>
      <c r="F200" s="53">
        <v>6651376060</v>
      </c>
      <c r="G200" s="34">
        <v>0.93589999999999995</v>
      </c>
      <c r="H200" s="34">
        <v>0.93589999999999995</v>
      </c>
      <c r="I200" s="31" t="s">
        <v>183</v>
      </c>
      <c r="J200" s="35" t="s">
        <v>158</v>
      </c>
      <c r="K200" s="35" t="s">
        <v>989</v>
      </c>
      <c r="L200" s="35" t="s">
        <v>20</v>
      </c>
      <c r="M200" s="36">
        <f t="shared" si="11"/>
        <v>587095800</v>
      </c>
      <c r="N200" s="37">
        <v>305600000</v>
      </c>
      <c r="O200" s="37">
        <v>0</v>
      </c>
      <c r="P200" s="37">
        <v>281495800</v>
      </c>
      <c r="Q200" s="29">
        <f>382*3.4</f>
        <v>1298.8</v>
      </c>
      <c r="R200" s="38" t="s">
        <v>182</v>
      </c>
    </row>
    <row r="201" spans="1:18" ht="63" x14ac:dyDescent="0.25">
      <c r="A201" s="52">
        <v>2019</v>
      </c>
      <c r="B201" s="29">
        <v>2019000050073</v>
      </c>
      <c r="C201" s="30" t="s">
        <v>180</v>
      </c>
      <c r="D201" s="31" t="s">
        <v>181</v>
      </c>
      <c r="E201" s="51">
        <v>12461377100</v>
      </c>
      <c r="F201" s="53">
        <v>6651376060</v>
      </c>
      <c r="G201" s="34">
        <v>0.93589999999999995</v>
      </c>
      <c r="H201" s="34">
        <v>0.93589999999999995</v>
      </c>
      <c r="I201" s="31" t="s">
        <v>183</v>
      </c>
      <c r="J201" s="35" t="s">
        <v>164</v>
      </c>
      <c r="K201" s="35" t="s">
        <v>989</v>
      </c>
      <c r="L201" s="35" t="s">
        <v>20</v>
      </c>
      <c r="M201" s="36">
        <f t="shared" ref="M201:M230" si="12">+N201+O201+P201</f>
        <v>361171500</v>
      </c>
      <c r="N201" s="37">
        <v>188000000</v>
      </c>
      <c r="O201" s="37">
        <v>0</v>
      </c>
      <c r="P201" s="37">
        <v>173171500</v>
      </c>
      <c r="Q201" s="29">
        <f>235*3.4</f>
        <v>799</v>
      </c>
      <c r="R201" s="38" t="s">
        <v>182</v>
      </c>
    </row>
    <row r="202" spans="1:18" ht="63" x14ac:dyDescent="0.25">
      <c r="A202" s="52">
        <v>2019</v>
      </c>
      <c r="B202" s="29">
        <v>2019000050073</v>
      </c>
      <c r="C202" s="30" t="s">
        <v>180</v>
      </c>
      <c r="D202" s="31" t="s">
        <v>181</v>
      </c>
      <c r="E202" s="51">
        <v>12461377100</v>
      </c>
      <c r="F202" s="53">
        <v>6651376060</v>
      </c>
      <c r="G202" s="34">
        <v>0.93589999999999995</v>
      </c>
      <c r="H202" s="34">
        <v>0.93589999999999995</v>
      </c>
      <c r="I202" s="31" t="s">
        <v>183</v>
      </c>
      <c r="J202" s="35" t="s">
        <v>101</v>
      </c>
      <c r="K202" s="35" t="s">
        <v>989</v>
      </c>
      <c r="L202" s="35" t="s">
        <v>20</v>
      </c>
      <c r="M202" s="36">
        <f t="shared" si="12"/>
        <v>651645600</v>
      </c>
      <c r="N202" s="37">
        <v>339200000</v>
      </c>
      <c r="O202" s="37">
        <v>0</v>
      </c>
      <c r="P202" s="37">
        <v>312445600</v>
      </c>
      <c r="Q202" s="29">
        <f>(368+56)*3.4</f>
        <v>1441.6</v>
      </c>
      <c r="R202" s="38" t="s">
        <v>182</v>
      </c>
    </row>
    <row r="203" spans="1:18" ht="63" x14ac:dyDescent="0.25">
      <c r="A203" s="52">
        <v>2019</v>
      </c>
      <c r="B203" s="29">
        <v>2019000050073</v>
      </c>
      <c r="C203" s="30" t="s">
        <v>180</v>
      </c>
      <c r="D203" s="31" t="s">
        <v>181</v>
      </c>
      <c r="E203" s="51">
        <v>12461377100</v>
      </c>
      <c r="F203" s="53">
        <v>6651376060</v>
      </c>
      <c r="G203" s="34">
        <v>0.93589999999999995</v>
      </c>
      <c r="H203" s="34">
        <v>0.93589999999999995</v>
      </c>
      <c r="I203" s="31" t="s">
        <v>44</v>
      </c>
      <c r="J203" s="35" t="s">
        <v>57</v>
      </c>
      <c r="K203" s="35" t="s">
        <v>989</v>
      </c>
      <c r="L203" s="35" t="s">
        <v>20</v>
      </c>
      <c r="M203" s="36">
        <f t="shared" si="12"/>
        <v>616296900</v>
      </c>
      <c r="N203" s="37">
        <v>320800000</v>
      </c>
      <c r="O203" s="37">
        <v>0</v>
      </c>
      <c r="P203" s="37">
        <v>295496900</v>
      </c>
      <c r="Q203" s="29">
        <f>401*3.4</f>
        <v>1363.3999999999999</v>
      </c>
      <c r="R203" s="38" t="s">
        <v>182</v>
      </c>
    </row>
    <row r="204" spans="1:18" ht="63" x14ac:dyDescent="0.25">
      <c r="A204" s="52">
        <v>2019</v>
      </c>
      <c r="B204" s="29">
        <v>2019000050073</v>
      </c>
      <c r="C204" s="30" t="s">
        <v>180</v>
      </c>
      <c r="D204" s="31" t="s">
        <v>181</v>
      </c>
      <c r="E204" s="51">
        <v>12461377100</v>
      </c>
      <c r="F204" s="53">
        <v>6651376060</v>
      </c>
      <c r="G204" s="34">
        <v>0.93589999999999995</v>
      </c>
      <c r="H204" s="34">
        <v>0.93589999999999995</v>
      </c>
      <c r="I204" s="31" t="s">
        <v>28</v>
      </c>
      <c r="J204" s="35" t="s">
        <v>27</v>
      </c>
      <c r="K204" s="35" t="s">
        <v>989</v>
      </c>
      <c r="L204" s="35" t="s">
        <v>20</v>
      </c>
      <c r="M204" s="36">
        <f t="shared" si="12"/>
        <v>258199200</v>
      </c>
      <c r="N204" s="37">
        <v>134400000</v>
      </c>
      <c r="O204" s="37">
        <v>0</v>
      </c>
      <c r="P204" s="37">
        <v>123799200</v>
      </c>
      <c r="Q204" s="29">
        <f>168*3.4</f>
        <v>571.19999999999993</v>
      </c>
      <c r="R204" s="38" t="s">
        <v>182</v>
      </c>
    </row>
    <row r="205" spans="1:18" ht="63" x14ac:dyDescent="0.25">
      <c r="A205" s="52">
        <v>2019</v>
      </c>
      <c r="B205" s="29">
        <v>2019000050073</v>
      </c>
      <c r="C205" s="30" t="s">
        <v>180</v>
      </c>
      <c r="D205" s="31" t="s">
        <v>181</v>
      </c>
      <c r="E205" s="51">
        <v>12461377100</v>
      </c>
      <c r="F205" s="53">
        <v>6651376060</v>
      </c>
      <c r="G205" s="34">
        <v>0.93589999999999995</v>
      </c>
      <c r="H205" s="34">
        <v>0.93589999999999995</v>
      </c>
      <c r="I205" s="31" t="s">
        <v>44</v>
      </c>
      <c r="J205" s="35" t="s">
        <v>51</v>
      </c>
      <c r="K205" s="35" t="s">
        <v>989</v>
      </c>
      <c r="L205" s="35" t="s">
        <v>20</v>
      </c>
      <c r="M205" s="36">
        <f t="shared" si="12"/>
        <v>571726800</v>
      </c>
      <c r="N205" s="37">
        <v>297600000</v>
      </c>
      <c r="O205" s="37">
        <v>0</v>
      </c>
      <c r="P205" s="37">
        <v>274126800</v>
      </c>
      <c r="Q205" s="29">
        <f>372*3.4</f>
        <v>1264.8</v>
      </c>
      <c r="R205" s="38" t="s">
        <v>182</v>
      </c>
    </row>
    <row r="206" spans="1:18" ht="63" x14ac:dyDescent="0.25">
      <c r="A206" s="52">
        <v>2019</v>
      </c>
      <c r="B206" s="29">
        <v>2019000050073</v>
      </c>
      <c r="C206" s="30" t="s">
        <v>180</v>
      </c>
      <c r="D206" s="31" t="s">
        <v>181</v>
      </c>
      <c r="E206" s="51">
        <v>12461377100</v>
      </c>
      <c r="F206" s="53">
        <v>6651376060</v>
      </c>
      <c r="G206" s="34">
        <v>0.93589999999999995</v>
      </c>
      <c r="H206" s="34">
        <v>0.93589999999999995</v>
      </c>
      <c r="I206" s="31" t="s">
        <v>44</v>
      </c>
      <c r="J206" s="35" t="s">
        <v>53</v>
      </c>
      <c r="K206" s="35" t="s">
        <v>989</v>
      </c>
      <c r="L206" s="35" t="s">
        <v>20</v>
      </c>
      <c r="M206" s="36">
        <f t="shared" si="12"/>
        <v>261273000</v>
      </c>
      <c r="N206" s="37">
        <v>136000000</v>
      </c>
      <c r="O206" s="37">
        <v>0</v>
      </c>
      <c r="P206" s="37">
        <v>125273000</v>
      </c>
      <c r="Q206" s="29">
        <f>170*3.4</f>
        <v>578</v>
      </c>
      <c r="R206" s="38" t="s">
        <v>182</v>
      </c>
    </row>
    <row r="207" spans="1:18" ht="63" x14ac:dyDescent="0.25">
      <c r="A207" s="52">
        <v>2019</v>
      </c>
      <c r="B207" s="29">
        <v>2019000050073</v>
      </c>
      <c r="C207" s="30" t="s">
        <v>180</v>
      </c>
      <c r="D207" s="31" t="s">
        <v>181</v>
      </c>
      <c r="E207" s="51">
        <v>12461377100</v>
      </c>
      <c r="F207" s="53">
        <v>6651376060</v>
      </c>
      <c r="G207" s="34">
        <v>0.93589999999999995</v>
      </c>
      <c r="H207" s="34">
        <v>0.93589999999999995</v>
      </c>
      <c r="I207" s="31" t="s">
        <v>126</v>
      </c>
      <c r="J207" s="35" t="s">
        <v>198</v>
      </c>
      <c r="K207" s="35" t="s">
        <v>989</v>
      </c>
      <c r="L207" s="35" t="s">
        <v>20</v>
      </c>
      <c r="M207" s="36">
        <f t="shared" si="12"/>
        <v>588632700</v>
      </c>
      <c r="N207" s="37">
        <v>306400000</v>
      </c>
      <c r="O207" s="37">
        <v>0</v>
      </c>
      <c r="P207" s="37">
        <v>282232700</v>
      </c>
      <c r="Q207" s="29">
        <f>383*3.4</f>
        <v>1302.2</v>
      </c>
      <c r="R207" s="38" t="s">
        <v>182</v>
      </c>
    </row>
    <row r="208" spans="1:18" ht="63" x14ac:dyDescent="0.25">
      <c r="A208" s="52">
        <v>2019</v>
      </c>
      <c r="B208" s="29">
        <v>2019000050073</v>
      </c>
      <c r="C208" s="30" t="s">
        <v>180</v>
      </c>
      <c r="D208" s="31" t="s">
        <v>181</v>
      </c>
      <c r="E208" s="51">
        <v>12461377100</v>
      </c>
      <c r="F208" s="53">
        <v>6651376060</v>
      </c>
      <c r="G208" s="34">
        <v>0.93589999999999995</v>
      </c>
      <c r="H208" s="34">
        <v>0.93589999999999995</v>
      </c>
      <c r="I208" s="31" t="s">
        <v>40</v>
      </c>
      <c r="J208" s="35" t="s">
        <v>156</v>
      </c>
      <c r="K208" s="35" t="s">
        <v>989</v>
      </c>
      <c r="L208" s="35" t="s">
        <v>20</v>
      </c>
      <c r="M208" s="36">
        <f t="shared" si="12"/>
        <v>668551500</v>
      </c>
      <c r="N208" s="37">
        <v>348000000</v>
      </c>
      <c r="O208" s="37">
        <v>0</v>
      </c>
      <c r="P208" s="37">
        <v>320551500</v>
      </c>
      <c r="Q208" s="29">
        <f>435*3.4</f>
        <v>1479</v>
      </c>
      <c r="R208" s="38" t="s">
        <v>182</v>
      </c>
    </row>
    <row r="209" spans="1:18" ht="63" x14ac:dyDescent="0.25">
      <c r="A209" s="52">
        <v>2019</v>
      </c>
      <c r="B209" s="29">
        <v>2019000050073</v>
      </c>
      <c r="C209" s="30" t="s">
        <v>180</v>
      </c>
      <c r="D209" s="31" t="s">
        <v>181</v>
      </c>
      <c r="E209" s="51">
        <v>12461377100</v>
      </c>
      <c r="F209" s="53">
        <v>6651376060</v>
      </c>
      <c r="G209" s="34">
        <v>0.93589999999999995</v>
      </c>
      <c r="H209" s="34">
        <v>0.93589999999999995</v>
      </c>
      <c r="I209" s="31" t="s">
        <v>126</v>
      </c>
      <c r="J209" s="35" t="s">
        <v>127</v>
      </c>
      <c r="K209" s="35" t="s">
        <v>989</v>
      </c>
      <c r="L209" s="35" t="s">
        <v>20</v>
      </c>
      <c r="M209" s="36">
        <f t="shared" si="12"/>
        <v>405741600</v>
      </c>
      <c r="N209" s="37">
        <v>211200000</v>
      </c>
      <c r="O209" s="37">
        <v>0</v>
      </c>
      <c r="P209" s="37">
        <v>194541600</v>
      </c>
      <c r="Q209" s="29">
        <f>264*3.4</f>
        <v>897.6</v>
      </c>
      <c r="R209" s="38" t="s">
        <v>182</v>
      </c>
    </row>
    <row r="210" spans="1:18" ht="63" x14ac:dyDescent="0.25">
      <c r="A210" s="52">
        <v>2019</v>
      </c>
      <c r="B210" s="29">
        <v>2019000050073</v>
      </c>
      <c r="C210" s="30" t="s">
        <v>180</v>
      </c>
      <c r="D210" s="31" t="s">
        <v>181</v>
      </c>
      <c r="E210" s="51">
        <v>12461377100</v>
      </c>
      <c r="F210" s="53">
        <v>6651376060</v>
      </c>
      <c r="G210" s="34">
        <v>0.93589999999999995</v>
      </c>
      <c r="H210" s="34">
        <v>0.93589999999999995</v>
      </c>
      <c r="I210" s="31" t="s">
        <v>80</v>
      </c>
      <c r="J210" s="35" t="s">
        <v>166</v>
      </c>
      <c r="K210" s="35" t="s">
        <v>989</v>
      </c>
      <c r="L210" s="35" t="s">
        <v>20</v>
      </c>
      <c r="M210" s="36">
        <f t="shared" si="12"/>
        <v>502468110</v>
      </c>
      <c r="N210" s="37">
        <v>239376060</v>
      </c>
      <c r="O210" s="37">
        <v>0</v>
      </c>
      <c r="P210" s="37">
        <v>263092050</v>
      </c>
      <c r="Q210" s="29">
        <f>405*3.4</f>
        <v>1377</v>
      </c>
      <c r="R210" s="38" t="s">
        <v>182</v>
      </c>
    </row>
    <row r="211" spans="1:18" ht="63" x14ac:dyDescent="0.25">
      <c r="A211" s="52">
        <v>2019</v>
      </c>
      <c r="B211" s="29">
        <v>2019000050073</v>
      </c>
      <c r="C211" s="30" t="s">
        <v>180</v>
      </c>
      <c r="D211" s="31" t="s">
        <v>181</v>
      </c>
      <c r="E211" s="51">
        <v>12461377100</v>
      </c>
      <c r="F211" s="53">
        <v>6651376060</v>
      </c>
      <c r="G211" s="34">
        <v>0.93589999999999995</v>
      </c>
      <c r="H211" s="34">
        <v>0.93589999999999995</v>
      </c>
      <c r="I211" s="31" t="s">
        <v>105</v>
      </c>
      <c r="J211" s="35" t="s">
        <v>105</v>
      </c>
      <c r="K211" s="35" t="s">
        <v>989</v>
      </c>
      <c r="L211" s="35" t="s">
        <v>20</v>
      </c>
      <c r="M211" s="36">
        <f t="shared" si="12"/>
        <v>43488300</v>
      </c>
      <c r="N211" s="37">
        <v>24000000</v>
      </c>
      <c r="O211" s="37">
        <v>0</v>
      </c>
      <c r="P211" s="37">
        <v>19488300</v>
      </c>
      <c r="Q211" s="29">
        <f>30*3.4</f>
        <v>102</v>
      </c>
      <c r="R211" s="38" t="s">
        <v>182</v>
      </c>
    </row>
    <row r="212" spans="1:18" ht="63" x14ac:dyDescent="0.25">
      <c r="A212" s="52">
        <v>2019</v>
      </c>
      <c r="B212" s="29">
        <v>2019000050073</v>
      </c>
      <c r="C212" s="30" t="s">
        <v>180</v>
      </c>
      <c r="D212" s="31" t="s">
        <v>181</v>
      </c>
      <c r="E212" s="51">
        <v>12461377100</v>
      </c>
      <c r="F212" s="53">
        <v>6651376060</v>
      </c>
      <c r="G212" s="34">
        <v>0.93589999999999995</v>
      </c>
      <c r="H212" s="34">
        <v>0.93589999999999995</v>
      </c>
      <c r="I212" s="31" t="s">
        <v>105</v>
      </c>
      <c r="J212" s="35" t="s">
        <v>110</v>
      </c>
      <c r="K212" s="35" t="s">
        <v>989</v>
      </c>
      <c r="L212" s="35" t="s">
        <v>20</v>
      </c>
      <c r="M212" s="36">
        <f t="shared" si="12"/>
        <v>176852420</v>
      </c>
      <c r="N212" s="37">
        <v>97600000</v>
      </c>
      <c r="O212" s="37">
        <v>0</v>
      </c>
      <c r="P212" s="37">
        <v>79252420</v>
      </c>
      <c r="Q212" s="29">
        <f>+(54+5+21+42)*3.4</f>
        <v>414.8</v>
      </c>
      <c r="R212" s="38" t="s">
        <v>182</v>
      </c>
    </row>
    <row r="213" spans="1:18" ht="63" x14ac:dyDescent="0.25">
      <c r="A213" s="52">
        <v>2019</v>
      </c>
      <c r="B213" s="29">
        <v>2019000050073</v>
      </c>
      <c r="C213" s="30" t="s">
        <v>180</v>
      </c>
      <c r="D213" s="31" t="s">
        <v>181</v>
      </c>
      <c r="E213" s="51">
        <v>12461377100</v>
      </c>
      <c r="F213" s="53">
        <v>6651376060</v>
      </c>
      <c r="G213" s="34">
        <v>0.93589999999999995</v>
      </c>
      <c r="H213" s="34">
        <v>0.93589999999999995</v>
      </c>
      <c r="I213" s="31" t="s">
        <v>80</v>
      </c>
      <c r="J213" s="45" t="s">
        <v>242</v>
      </c>
      <c r="K213" s="35" t="s">
        <v>989</v>
      </c>
      <c r="L213" s="35" t="s">
        <v>20</v>
      </c>
      <c r="M213" s="36">
        <f t="shared" si="12"/>
        <v>189898910</v>
      </c>
      <c r="N213" s="37">
        <v>104800000</v>
      </c>
      <c r="O213" s="37">
        <v>0</v>
      </c>
      <c r="P213" s="37">
        <v>85098910</v>
      </c>
      <c r="Q213" s="29">
        <f>131*3.4</f>
        <v>445.4</v>
      </c>
      <c r="R213" s="38" t="s">
        <v>182</v>
      </c>
    </row>
    <row r="214" spans="1:18" ht="63" x14ac:dyDescent="0.25">
      <c r="A214" s="52">
        <v>2019</v>
      </c>
      <c r="B214" s="29">
        <v>2019000050073</v>
      </c>
      <c r="C214" s="30" t="s">
        <v>180</v>
      </c>
      <c r="D214" s="31" t="s">
        <v>181</v>
      </c>
      <c r="E214" s="51">
        <v>12461377100</v>
      </c>
      <c r="F214" s="53">
        <v>6651376060</v>
      </c>
      <c r="G214" s="34">
        <v>0.93589999999999995</v>
      </c>
      <c r="H214" s="34">
        <v>0.93589999999999995</v>
      </c>
      <c r="I214" s="31" t="s">
        <v>80</v>
      </c>
      <c r="J214" s="35" t="s">
        <v>178</v>
      </c>
      <c r="K214" s="35" t="s">
        <v>989</v>
      </c>
      <c r="L214" s="35" t="s">
        <v>20</v>
      </c>
      <c r="M214" s="36">
        <f t="shared" si="12"/>
        <v>91325430</v>
      </c>
      <c r="N214" s="37">
        <v>50400000</v>
      </c>
      <c r="O214" s="37">
        <v>0</v>
      </c>
      <c r="P214" s="37">
        <v>40925430</v>
      </c>
      <c r="Q214" s="29">
        <f>63*3.4</f>
        <v>214.2</v>
      </c>
      <c r="R214" s="38" t="s">
        <v>182</v>
      </c>
    </row>
    <row r="215" spans="1:18" ht="63" x14ac:dyDescent="0.25">
      <c r="A215" s="52">
        <v>2019</v>
      </c>
      <c r="B215" s="29">
        <v>2019000050073</v>
      </c>
      <c r="C215" s="30" t="s">
        <v>180</v>
      </c>
      <c r="D215" s="31" t="s">
        <v>181</v>
      </c>
      <c r="E215" s="51">
        <v>12461377100</v>
      </c>
      <c r="F215" s="53">
        <v>6651376060</v>
      </c>
      <c r="G215" s="34">
        <v>0.93589999999999995</v>
      </c>
      <c r="H215" s="34">
        <v>0.93589999999999995</v>
      </c>
      <c r="I215" s="31" t="s">
        <v>88</v>
      </c>
      <c r="J215" s="35" t="s">
        <v>95</v>
      </c>
      <c r="K215" s="35" t="s">
        <v>989</v>
      </c>
      <c r="L215" s="35" t="s">
        <v>20</v>
      </c>
      <c r="M215" s="36">
        <f t="shared" si="12"/>
        <v>168154760</v>
      </c>
      <c r="N215" s="37">
        <v>92800000</v>
      </c>
      <c r="O215" s="37">
        <v>0</v>
      </c>
      <c r="P215" s="37">
        <v>75354760</v>
      </c>
      <c r="Q215" s="29">
        <f>116*3.4</f>
        <v>394.4</v>
      </c>
      <c r="R215" s="38" t="s">
        <v>182</v>
      </c>
    </row>
    <row r="216" spans="1:18" ht="63" x14ac:dyDescent="0.25">
      <c r="A216" s="52">
        <v>2019</v>
      </c>
      <c r="B216" s="29">
        <v>2019000050073</v>
      </c>
      <c r="C216" s="30" t="s">
        <v>180</v>
      </c>
      <c r="D216" s="31" t="s">
        <v>181</v>
      </c>
      <c r="E216" s="51">
        <v>12461377100</v>
      </c>
      <c r="F216" s="53">
        <v>6651376060</v>
      </c>
      <c r="G216" s="34">
        <v>0.93589999999999995</v>
      </c>
      <c r="H216" s="34">
        <v>0.93589999999999995</v>
      </c>
      <c r="I216" s="31" t="s">
        <v>77</v>
      </c>
      <c r="J216" s="45" t="s">
        <v>765</v>
      </c>
      <c r="K216" s="35" t="s">
        <v>989</v>
      </c>
      <c r="L216" s="35" t="s">
        <v>20</v>
      </c>
      <c r="M216" s="36">
        <f t="shared" si="12"/>
        <v>186999690</v>
      </c>
      <c r="N216" s="37">
        <v>103200000</v>
      </c>
      <c r="O216" s="37">
        <v>0</v>
      </c>
      <c r="P216" s="37">
        <v>83799690</v>
      </c>
      <c r="Q216" s="29">
        <f>129*3.4</f>
        <v>438.59999999999997</v>
      </c>
      <c r="R216" s="38" t="s">
        <v>182</v>
      </c>
    </row>
    <row r="217" spans="1:18" ht="63" x14ac:dyDescent="0.25">
      <c r="A217" s="52">
        <v>2019</v>
      </c>
      <c r="B217" s="29">
        <v>2019000050073</v>
      </c>
      <c r="C217" s="30" t="s">
        <v>180</v>
      </c>
      <c r="D217" s="31" t="s">
        <v>181</v>
      </c>
      <c r="E217" s="51">
        <v>12461377100</v>
      </c>
      <c r="F217" s="53">
        <v>6651376060</v>
      </c>
      <c r="G217" s="34">
        <v>0.93589999999999995</v>
      </c>
      <c r="H217" s="34">
        <v>0.93589999999999995</v>
      </c>
      <c r="I217" s="31" t="s">
        <v>77</v>
      </c>
      <c r="J217" s="35" t="s">
        <v>202</v>
      </c>
      <c r="K217" s="35" t="s">
        <v>989</v>
      </c>
      <c r="L217" s="35" t="s">
        <v>20</v>
      </c>
      <c r="M217" s="36">
        <f t="shared" si="12"/>
        <v>217441500</v>
      </c>
      <c r="N217" s="37">
        <v>120000000</v>
      </c>
      <c r="O217" s="37">
        <v>0</v>
      </c>
      <c r="P217" s="37">
        <v>97441500</v>
      </c>
      <c r="Q217" s="29">
        <f>150*3.4</f>
        <v>510</v>
      </c>
      <c r="R217" s="38" t="s">
        <v>182</v>
      </c>
    </row>
    <row r="218" spans="1:18" ht="63" x14ac:dyDescent="0.25">
      <c r="A218" s="52">
        <v>2019</v>
      </c>
      <c r="B218" s="29">
        <v>2019000050073</v>
      </c>
      <c r="C218" s="30" t="s">
        <v>180</v>
      </c>
      <c r="D218" s="31" t="s">
        <v>181</v>
      </c>
      <c r="E218" s="51">
        <v>12461377100</v>
      </c>
      <c r="F218" s="53">
        <v>6651376060</v>
      </c>
      <c r="G218" s="34">
        <v>0.93589999999999995</v>
      </c>
      <c r="H218" s="34">
        <v>0.93589999999999995</v>
      </c>
      <c r="I218" s="31" t="s">
        <v>77</v>
      </c>
      <c r="J218" s="35" t="s">
        <v>120</v>
      </c>
      <c r="K218" s="35" t="s">
        <v>989</v>
      </c>
      <c r="L218" s="35" t="s">
        <v>20</v>
      </c>
      <c r="M218" s="36">
        <f t="shared" si="12"/>
        <v>1385827160</v>
      </c>
      <c r="N218" s="37">
        <v>764800000</v>
      </c>
      <c r="O218" s="37">
        <v>0</v>
      </c>
      <c r="P218" s="37">
        <v>621027160</v>
      </c>
      <c r="Q218" s="29">
        <f>(312+644)*3.4</f>
        <v>3250.4</v>
      </c>
      <c r="R218" s="38" t="s">
        <v>182</v>
      </c>
    </row>
    <row r="219" spans="1:18" ht="63" x14ac:dyDescent="0.25">
      <c r="A219" s="52">
        <v>2019</v>
      </c>
      <c r="B219" s="29">
        <v>2019000050073</v>
      </c>
      <c r="C219" s="30" t="s">
        <v>180</v>
      </c>
      <c r="D219" s="31" t="s">
        <v>181</v>
      </c>
      <c r="E219" s="51">
        <v>12461377100</v>
      </c>
      <c r="F219" s="53">
        <v>6651376060</v>
      </c>
      <c r="G219" s="34">
        <v>0.93589999999999995</v>
      </c>
      <c r="H219" s="34">
        <v>0.93589999999999995</v>
      </c>
      <c r="I219" s="31" t="s">
        <v>77</v>
      </c>
      <c r="J219" s="35" t="s">
        <v>131</v>
      </c>
      <c r="K219" s="35" t="s">
        <v>989</v>
      </c>
      <c r="L219" s="35" t="s">
        <v>20</v>
      </c>
      <c r="M219" s="36">
        <f t="shared" si="12"/>
        <v>102922310</v>
      </c>
      <c r="N219" s="37">
        <v>56800000</v>
      </c>
      <c r="O219" s="37">
        <v>0</v>
      </c>
      <c r="P219" s="37">
        <v>46122310</v>
      </c>
      <c r="Q219" s="29">
        <f>71*3.4</f>
        <v>241.4</v>
      </c>
      <c r="R219" s="38" t="s">
        <v>182</v>
      </c>
    </row>
    <row r="220" spans="1:18" ht="63" x14ac:dyDescent="0.25">
      <c r="A220" s="52">
        <v>2019</v>
      </c>
      <c r="B220" s="29">
        <v>2019000050073</v>
      </c>
      <c r="C220" s="30" t="s">
        <v>180</v>
      </c>
      <c r="D220" s="31" t="s">
        <v>181</v>
      </c>
      <c r="E220" s="51">
        <v>12461377100</v>
      </c>
      <c r="F220" s="53">
        <v>6651376060</v>
      </c>
      <c r="G220" s="34">
        <v>0.93589999999999995</v>
      </c>
      <c r="H220" s="34">
        <v>0.93589999999999995</v>
      </c>
      <c r="I220" s="31" t="s">
        <v>186</v>
      </c>
      <c r="J220" s="35" t="s">
        <v>165</v>
      </c>
      <c r="K220" s="35" t="s">
        <v>989</v>
      </c>
      <c r="L220" s="35" t="s">
        <v>20</v>
      </c>
      <c r="M220" s="36">
        <f t="shared" si="12"/>
        <v>626231520</v>
      </c>
      <c r="N220" s="37">
        <v>345600000</v>
      </c>
      <c r="O220" s="37">
        <v>0</v>
      </c>
      <c r="P220" s="37">
        <v>280631520</v>
      </c>
      <c r="Q220" s="29">
        <f>432*3.4</f>
        <v>1468.8</v>
      </c>
      <c r="R220" s="38" t="s">
        <v>182</v>
      </c>
    </row>
    <row r="221" spans="1:18" ht="63" x14ac:dyDescent="0.25">
      <c r="A221" s="52">
        <v>2019</v>
      </c>
      <c r="B221" s="29">
        <v>2019000050073</v>
      </c>
      <c r="C221" s="30" t="s">
        <v>180</v>
      </c>
      <c r="D221" s="31" t="s">
        <v>181</v>
      </c>
      <c r="E221" s="51">
        <v>12461377100</v>
      </c>
      <c r="F221" s="53">
        <v>6651376060</v>
      </c>
      <c r="G221" s="34">
        <v>0.93589999999999995</v>
      </c>
      <c r="H221" s="34">
        <v>0.93589999999999995</v>
      </c>
      <c r="I221" s="31" t="s">
        <v>28</v>
      </c>
      <c r="J221" s="35" t="s">
        <v>23</v>
      </c>
      <c r="K221" s="35" t="s">
        <v>989</v>
      </c>
      <c r="L221" s="35" t="s">
        <v>20</v>
      </c>
      <c r="M221" s="36">
        <f t="shared" si="12"/>
        <v>158007490</v>
      </c>
      <c r="N221" s="37">
        <v>87200000</v>
      </c>
      <c r="O221" s="37">
        <v>0</v>
      </c>
      <c r="P221" s="37">
        <v>70807490</v>
      </c>
      <c r="Q221" s="29">
        <f>+(28+81)*3.4</f>
        <v>370.59999999999997</v>
      </c>
      <c r="R221" s="38" t="s">
        <v>182</v>
      </c>
    </row>
    <row r="222" spans="1:18" ht="63" x14ac:dyDescent="0.25">
      <c r="A222" s="52">
        <v>2019</v>
      </c>
      <c r="B222" s="29">
        <v>2019000050073</v>
      </c>
      <c r="C222" s="30" t="s">
        <v>180</v>
      </c>
      <c r="D222" s="31" t="s">
        <v>181</v>
      </c>
      <c r="E222" s="51">
        <v>12461377100</v>
      </c>
      <c r="F222" s="53">
        <v>6651376060</v>
      </c>
      <c r="G222" s="34">
        <v>0.93589999999999995</v>
      </c>
      <c r="H222" s="34">
        <v>0.93589999999999995</v>
      </c>
      <c r="I222" s="31" t="s">
        <v>28</v>
      </c>
      <c r="J222" s="35" t="s">
        <v>25</v>
      </c>
      <c r="K222" s="35" t="s">
        <v>989</v>
      </c>
      <c r="L222" s="35" t="s">
        <v>20</v>
      </c>
      <c r="M222" s="36">
        <f t="shared" si="12"/>
        <v>834975360</v>
      </c>
      <c r="N222" s="37">
        <v>460800000</v>
      </c>
      <c r="O222" s="37">
        <v>0</v>
      </c>
      <c r="P222" s="37">
        <v>374175360</v>
      </c>
      <c r="Q222" s="29">
        <f>576*3.4</f>
        <v>1958.3999999999999</v>
      </c>
      <c r="R222" s="38" t="s">
        <v>182</v>
      </c>
    </row>
    <row r="223" spans="1:18" ht="63" x14ac:dyDescent="0.25">
      <c r="A223" s="52">
        <v>2019</v>
      </c>
      <c r="B223" s="29">
        <v>2019000050073</v>
      </c>
      <c r="C223" s="30" t="s">
        <v>180</v>
      </c>
      <c r="D223" s="31" t="s">
        <v>181</v>
      </c>
      <c r="E223" s="51">
        <v>12461377100</v>
      </c>
      <c r="F223" s="53">
        <v>6651376060</v>
      </c>
      <c r="G223" s="34">
        <v>0.93589999999999995</v>
      </c>
      <c r="H223" s="34">
        <v>0.93589999999999995</v>
      </c>
      <c r="I223" s="31" t="s">
        <v>28</v>
      </c>
      <c r="J223" s="35" t="s">
        <v>29</v>
      </c>
      <c r="K223" s="35" t="s">
        <v>989</v>
      </c>
      <c r="L223" s="35" t="s">
        <v>20</v>
      </c>
      <c r="M223" s="36">
        <f t="shared" si="12"/>
        <v>59434010</v>
      </c>
      <c r="N223" s="37">
        <v>32800000</v>
      </c>
      <c r="O223" s="37">
        <v>0</v>
      </c>
      <c r="P223" s="37">
        <v>26634010</v>
      </c>
      <c r="Q223" s="29">
        <f>41*3.4</f>
        <v>139.4</v>
      </c>
      <c r="R223" s="38" t="s">
        <v>182</v>
      </c>
    </row>
    <row r="224" spans="1:18" ht="63" x14ac:dyDescent="0.25">
      <c r="A224" s="52">
        <v>2019</v>
      </c>
      <c r="B224" s="29">
        <v>2019000050073</v>
      </c>
      <c r="C224" s="30" t="s">
        <v>180</v>
      </c>
      <c r="D224" s="31" t="s">
        <v>181</v>
      </c>
      <c r="E224" s="51">
        <v>12461377100</v>
      </c>
      <c r="F224" s="53">
        <v>6651376060</v>
      </c>
      <c r="G224" s="34">
        <v>0.93589999999999995</v>
      </c>
      <c r="H224" s="34">
        <v>0.93589999999999995</v>
      </c>
      <c r="I224" s="31" t="s">
        <v>35</v>
      </c>
      <c r="J224" s="40" t="s">
        <v>32</v>
      </c>
      <c r="K224" s="35" t="s">
        <v>989</v>
      </c>
      <c r="L224" s="35" t="s">
        <v>20</v>
      </c>
      <c r="M224" s="36">
        <f t="shared" si="12"/>
        <v>129015290</v>
      </c>
      <c r="N224" s="37">
        <v>71200000</v>
      </c>
      <c r="O224" s="37">
        <v>0</v>
      </c>
      <c r="P224" s="37">
        <v>57815290</v>
      </c>
      <c r="Q224" s="29">
        <f>89*3.4</f>
        <v>302.59999999999997</v>
      </c>
      <c r="R224" s="38" t="s">
        <v>182</v>
      </c>
    </row>
    <row r="225" spans="1:18" ht="63" x14ac:dyDescent="0.25">
      <c r="A225" s="52">
        <v>2019</v>
      </c>
      <c r="B225" s="29">
        <v>2019000050073</v>
      </c>
      <c r="C225" s="30" t="s">
        <v>180</v>
      </c>
      <c r="D225" s="31" t="s">
        <v>181</v>
      </c>
      <c r="E225" s="51">
        <v>12461377100</v>
      </c>
      <c r="F225" s="53">
        <v>6651376060</v>
      </c>
      <c r="G225" s="34">
        <v>0.93589999999999995</v>
      </c>
      <c r="H225" s="34">
        <v>0.93589999999999995</v>
      </c>
      <c r="I225" s="31" t="s">
        <v>35</v>
      </c>
      <c r="J225" s="35" t="s">
        <v>36</v>
      </c>
      <c r="K225" s="35" t="s">
        <v>989</v>
      </c>
      <c r="L225" s="35" t="s">
        <v>20</v>
      </c>
      <c r="M225" s="36">
        <f t="shared" si="12"/>
        <v>69581280</v>
      </c>
      <c r="N225" s="37">
        <v>38400000</v>
      </c>
      <c r="O225" s="37">
        <v>0</v>
      </c>
      <c r="P225" s="37">
        <v>31181280</v>
      </c>
      <c r="Q225" s="29">
        <f>48*3.4</f>
        <v>163.19999999999999</v>
      </c>
      <c r="R225" s="38" t="s">
        <v>182</v>
      </c>
    </row>
    <row r="226" spans="1:18" ht="63" x14ac:dyDescent="0.25">
      <c r="A226" s="52">
        <v>2019</v>
      </c>
      <c r="B226" s="29">
        <v>2019000050073</v>
      </c>
      <c r="C226" s="30" t="s">
        <v>180</v>
      </c>
      <c r="D226" s="31" t="s">
        <v>181</v>
      </c>
      <c r="E226" s="51">
        <v>12461377100</v>
      </c>
      <c r="F226" s="53">
        <v>6651376060</v>
      </c>
      <c r="G226" s="34">
        <v>0.93589999999999995</v>
      </c>
      <c r="H226" s="34">
        <v>0.93589999999999995</v>
      </c>
      <c r="I226" s="31" t="s">
        <v>35</v>
      </c>
      <c r="J226" s="35" t="s">
        <v>38</v>
      </c>
      <c r="K226" s="35" t="s">
        <v>989</v>
      </c>
      <c r="L226" s="35" t="s">
        <v>20</v>
      </c>
      <c r="M226" s="36">
        <f t="shared" si="12"/>
        <v>107271140</v>
      </c>
      <c r="N226" s="37">
        <v>59200000</v>
      </c>
      <c r="O226" s="37">
        <v>0</v>
      </c>
      <c r="P226" s="37">
        <v>48071140</v>
      </c>
      <c r="Q226" s="29">
        <f>74*3.4</f>
        <v>251.6</v>
      </c>
      <c r="R226" s="38" t="s">
        <v>182</v>
      </c>
    </row>
    <row r="227" spans="1:18" ht="63" x14ac:dyDescent="0.25">
      <c r="A227" s="52">
        <v>2019</v>
      </c>
      <c r="B227" s="29">
        <v>2019000050073</v>
      </c>
      <c r="C227" s="30" t="s">
        <v>180</v>
      </c>
      <c r="D227" s="31" t="s">
        <v>181</v>
      </c>
      <c r="E227" s="51">
        <v>12461377100</v>
      </c>
      <c r="F227" s="53">
        <v>6651376060</v>
      </c>
      <c r="G227" s="34">
        <v>0.93589999999999995</v>
      </c>
      <c r="H227" s="34">
        <v>0.93589999999999995</v>
      </c>
      <c r="I227" s="31" t="s">
        <v>88</v>
      </c>
      <c r="J227" s="45" t="s">
        <v>203</v>
      </c>
      <c r="K227" s="35" t="s">
        <v>989</v>
      </c>
      <c r="L227" s="35" t="s">
        <v>20</v>
      </c>
      <c r="M227" s="36">
        <f t="shared" si="12"/>
        <v>342839889.99999964</v>
      </c>
      <c r="N227" s="37">
        <v>219200000</v>
      </c>
      <c r="O227" s="37">
        <v>0</v>
      </c>
      <c r="P227" s="37">
        <v>123639889.99999963</v>
      </c>
      <c r="Q227" s="29">
        <f>274*3.4</f>
        <v>931.6</v>
      </c>
      <c r="R227" s="38" t="s">
        <v>182</v>
      </c>
    </row>
    <row r="228" spans="1:18" ht="63" x14ac:dyDescent="0.25">
      <c r="A228" s="52">
        <v>2019</v>
      </c>
      <c r="B228" s="29">
        <v>2019000050073</v>
      </c>
      <c r="C228" s="30" t="s">
        <v>180</v>
      </c>
      <c r="D228" s="31" t="s">
        <v>181</v>
      </c>
      <c r="E228" s="51">
        <v>12461377100</v>
      </c>
      <c r="F228" s="53">
        <v>6651376060</v>
      </c>
      <c r="G228" s="34">
        <v>0.93589999999999995</v>
      </c>
      <c r="H228" s="34">
        <v>0.93589999999999995</v>
      </c>
      <c r="I228" s="31" t="s">
        <v>88</v>
      </c>
      <c r="J228" s="35" t="s">
        <v>173</v>
      </c>
      <c r="K228" s="35" t="s">
        <v>989</v>
      </c>
      <c r="L228" s="35" t="s">
        <v>20</v>
      </c>
      <c r="M228" s="36">
        <f t="shared" si="12"/>
        <v>31891420</v>
      </c>
      <c r="N228" s="37">
        <v>17600000</v>
      </c>
      <c r="O228" s="37">
        <v>0</v>
      </c>
      <c r="P228" s="37">
        <v>14291420</v>
      </c>
      <c r="Q228" s="29">
        <f>22*3.4</f>
        <v>74.8</v>
      </c>
      <c r="R228" s="38" t="s">
        <v>182</v>
      </c>
    </row>
    <row r="229" spans="1:18" ht="63" x14ac:dyDescent="0.25">
      <c r="A229" s="52">
        <v>2019</v>
      </c>
      <c r="B229" s="29">
        <v>2019000050073</v>
      </c>
      <c r="C229" s="30" t="s">
        <v>180</v>
      </c>
      <c r="D229" s="31" t="s">
        <v>181</v>
      </c>
      <c r="E229" s="51">
        <v>12461377100</v>
      </c>
      <c r="F229" s="53">
        <v>6651376060</v>
      </c>
      <c r="G229" s="34">
        <v>0.93589999999999995</v>
      </c>
      <c r="H229" s="34">
        <v>0.93589999999999995</v>
      </c>
      <c r="I229" s="31" t="s">
        <v>88</v>
      </c>
      <c r="J229" s="34" t="s">
        <v>204</v>
      </c>
      <c r="K229" s="35" t="s">
        <v>989</v>
      </c>
      <c r="L229" s="35" t="s">
        <v>20</v>
      </c>
      <c r="M229" s="36">
        <f t="shared" si="12"/>
        <v>34790640</v>
      </c>
      <c r="N229" s="37">
        <v>19200000</v>
      </c>
      <c r="O229" s="37">
        <v>0</v>
      </c>
      <c r="P229" s="37">
        <v>15590640</v>
      </c>
      <c r="Q229" s="29">
        <f>24*3.4</f>
        <v>81.599999999999994</v>
      </c>
      <c r="R229" s="38" t="s">
        <v>182</v>
      </c>
    </row>
    <row r="230" spans="1:18" ht="63" x14ac:dyDescent="0.25">
      <c r="A230" s="52">
        <v>2019</v>
      </c>
      <c r="B230" s="29">
        <v>2019000050073</v>
      </c>
      <c r="C230" s="30" t="s">
        <v>180</v>
      </c>
      <c r="D230" s="31" t="s">
        <v>181</v>
      </c>
      <c r="E230" s="51">
        <v>12461377100</v>
      </c>
      <c r="F230" s="53">
        <v>6651376060</v>
      </c>
      <c r="G230" s="34">
        <v>0.93589999999999995</v>
      </c>
      <c r="H230" s="34">
        <v>0.93589999999999995</v>
      </c>
      <c r="I230" s="31" t="s">
        <v>88</v>
      </c>
      <c r="J230" s="34" t="s">
        <v>205</v>
      </c>
      <c r="K230" s="35" t="s">
        <v>989</v>
      </c>
      <c r="L230" s="35" t="s">
        <v>20</v>
      </c>
      <c r="M230" s="36">
        <f t="shared" si="12"/>
        <v>53635570</v>
      </c>
      <c r="N230" s="37">
        <v>29600000</v>
      </c>
      <c r="O230" s="37">
        <v>0</v>
      </c>
      <c r="P230" s="37">
        <v>24035570</v>
      </c>
      <c r="Q230" s="29">
        <f>37*3.4</f>
        <v>125.8</v>
      </c>
      <c r="R230" s="38" t="s">
        <v>182</v>
      </c>
    </row>
    <row r="231" spans="1:18" ht="47.25" x14ac:dyDescent="0.25">
      <c r="A231" s="55">
        <v>2020</v>
      </c>
      <c r="B231" s="29">
        <v>2020000050013</v>
      </c>
      <c r="C231" s="30" t="s">
        <v>206</v>
      </c>
      <c r="D231" s="31" t="s">
        <v>207</v>
      </c>
      <c r="E231" s="51">
        <v>6788620869</v>
      </c>
      <c r="F231" s="56">
        <v>6788620869</v>
      </c>
      <c r="G231" s="34">
        <v>0.60589999999999999</v>
      </c>
      <c r="H231" s="34">
        <v>0.86439999999999995</v>
      </c>
      <c r="I231" s="31" t="s">
        <v>40</v>
      </c>
      <c r="J231" s="35" t="s">
        <v>41</v>
      </c>
      <c r="K231" s="35" t="s">
        <v>986</v>
      </c>
      <c r="L231" s="35" t="s">
        <v>20</v>
      </c>
      <c r="M231" s="36">
        <v>6788620869</v>
      </c>
      <c r="N231" s="37">
        <v>6788620869</v>
      </c>
      <c r="O231" s="37">
        <v>0</v>
      </c>
      <c r="P231" s="37">
        <v>0</v>
      </c>
      <c r="Q231" s="35">
        <v>192066</v>
      </c>
      <c r="R231" s="38" t="s">
        <v>208</v>
      </c>
    </row>
    <row r="232" spans="1:18" ht="31.5" x14ac:dyDescent="0.25">
      <c r="A232" s="55">
        <v>2020</v>
      </c>
      <c r="B232" s="29">
        <v>2020000050015</v>
      </c>
      <c r="C232" s="30" t="s">
        <v>206</v>
      </c>
      <c r="D232" s="31" t="s">
        <v>209</v>
      </c>
      <c r="E232" s="51">
        <v>7458735075</v>
      </c>
      <c r="F232" s="56">
        <v>7458735075</v>
      </c>
      <c r="G232" s="34">
        <v>0.52110000000000001</v>
      </c>
      <c r="H232" s="34">
        <v>0</v>
      </c>
      <c r="I232" s="31" t="s">
        <v>40</v>
      </c>
      <c r="J232" s="35" t="s">
        <v>41</v>
      </c>
      <c r="K232" s="35" t="s">
        <v>986</v>
      </c>
      <c r="L232" s="35" t="s">
        <v>20</v>
      </c>
      <c r="M232" s="36">
        <v>7458735075</v>
      </c>
      <c r="N232" s="37">
        <v>7458735075</v>
      </c>
      <c r="O232" s="37">
        <v>0</v>
      </c>
      <c r="P232" s="37">
        <v>0</v>
      </c>
      <c r="Q232" s="29">
        <v>187301</v>
      </c>
      <c r="R232" s="38" t="s">
        <v>210</v>
      </c>
    </row>
    <row r="233" spans="1:18" ht="94.5" x14ac:dyDescent="0.25">
      <c r="A233" s="55">
        <v>2020</v>
      </c>
      <c r="B233" s="29">
        <v>2020000050037</v>
      </c>
      <c r="C233" s="30" t="s">
        <v>211</v>
      </c>
      <c r="D233" s="31" t="s">
        <v>212</v>
      </c>
      <c r="E233" s="51">
        <v>10093038848</v>
      </c>
      <c r="F233" s="56">
        <v>10093038848</v>
      </c>
      <c r="G233" s="34">
        <v>1</v>
      </c>
      <c r="H233" s="34">
        <v>0.84530000000000005</v>
      </c>
      <c r="I233" s="31" t="s">
        <v>105</v>
      </c>
      <c r="J233" s="35" t="s">
        <v>105</v>
      </c>
      <c r="K233" s="35" t="s">
        <v>988</v>
      </c>
      <c r="L233" s="35" t="s">
        <v>867</v>
      </c>
      <c r="M233" s="36">
        <v>1130009438.4529262</v>
      </c>
      <c r="N233" s="37">
        <v>1130009438.4529262</v>
      </c>
      <c r="O233" s="37">
        <v>0</v>
      </c>
      <c r="P233" s="37">
        <v>0</v>
      </c>
      <c r="Q233" s="31" t="s">
        <v>213</v>
      </c>
      <c r="R233" s="38" t="s">
        <v>214</v>
      </c>
    </row>
    <row r="234" spans="1:18" ht="94.5" x14ac:dyDescent="0.25">
      <c r="A234" s="55">
        <v>2020</v>
      </c>
      <c r="B234" s="29">
        <v>2020000050037</v>
      </c>
      <c r="C234" s="30" t="s">
        <v>211</v>
      </c>
      <c r="D234" s="31" t="s">
        <v>212</v>
      </c>
      <c r="E234" s="51">
        <v>10093038848</v>
      </c>
      <c r="F234" s="56">
        <v>10093038848</v>
      </c>
      <c r="G234" s="34">
        <v>1</v>
      </c>
      <c r="H234" s="34">
        <v>0.84530000000000005</v>
      </c>
      <c r="I234" s="31" t="s">
        <v>160</v>
      </c>
      <c r="J234" s="45" t="s">
        <v>797</v>
      </c>
      <c r="K234" s="35" t="s">
        <v>988</v>
      </c>
      <c r="L234" s="35" t="s">
        <v>867</v>
      </c>
      <c r="M234" s="36">
        <v>333866425.03053433</v>
      </c>
      <c r="N234" s="37">
        <v>333866425.03053433</v>
      </c>
      <c r="O234" s="37">
        <v>0</v>
      </c>
      <c r="P234" s="37">
        <v>0</v>
      </c>
      <c r="Q234" s="31" t="s">
        <v>215</v>
      </c>
      <c r="R234" s="38" t="s">
        <v>214</v>
      </c>
    </row>
    <row r="235" spans="1:18" ht="94.5" x14ac:dyDescent="0.25">
      <c r="A235" s="55">
        <v>2020</v>
      </c>
      <c r="B235" s="29">
        <v>2020000050037</v>
      </c>
      <c r="C235" s="30" t="s">
        <v>211</v>
      </c>
      <c r="D235" s="31" t="s">
        <v>212</v>
      </c>
      <c r="E235" s="51">
        <v>10093038848</v>
      </c>
      <c r="F235" s="56">
        <v>10093038848</v>
      </c>
      <c r="G235" s="34">
        <v>1</v>
      </c>
      <c r="H235" s="34">
        <v>0.84530000000000005</v>
      </c>
      <c r="I235" s="31" t="s">
        <v>88</v>
      </c>
      <c r="J235" s="34" t="s">
        <v>205</v>
      </c>
      <c r="K235" s="35" t="s">
        <v>988</v>
      </c>
      <c r="L235" s="35" t="s">
        <v>867</v>
      </c>
      <c r="M235" s="36">
        <v>1284101634.8600509</v>
      </c>
      <c r="N235" s="37">
        <v>1284101634.8600509</v>
      </c>
      <c r="O235" s="37">
        <v>0</v>
      </c>
      <c r="P235" s="37">
        <v>0</v>
      </c>
      <c r="Q235" s="31" t="s">
        <v>216</v>
      </c>
      <c r="R235" s="38" t="s">
        <v>214</v>
      </c>
    </row>
    <row r="236" spans="1:18" ht="94.5" x14ac:dyDescent="0.25">
      <c r="A236" s="55">
        <v>2020</v>
      </c>
      <c r="B236" s="29">
        <v>2020000050037</v>
      </c>
      <c r="C236" s="30" t="s">
        <v>211</v>
      </c>
      <c r="D236" s="31" t="s">
        <v>212</v>
      </c>
      <c r="E236" s="51">
        <v>10093038848</v>
      </c>
      <c r="F236" s="56">
        <v>10093038848</v>
      </c>
      <c r="G236" s="34">
        <v>1</v>
      </c>
      <c r="H236" s="34">
        <v>0.84530000000000005</v>
      </c>
      <c r="I236" s="31" t="s">
        <v>88</v>
      </c>
      <c r="J236" s="35" t="s">
        <v>95</v>
      </c>
      <c r="K236" s="35" t="s">
        <v>988</v>
      </c>
      <c r="L236" s="35" t="s">
        <v>867</v>
      </c>
      <c r="M236" s="36">
        <v>179774228.89821881</v>
      </c>
      <c r="N236" s="37">
        <v>179774228.89821881</v>
      </c>
      <c r="O236" s="37">
        <v>0</v>
      </c>
      <c r="P236" s="37">
        <v>0</v>
      </c>
      <c r="Q236" s="31" t="s">
        <v>217</v>
      </c>
      <c r="R236" s="38" t="s">
        <v>214</v>
      </c>
    </row>
    <row r="237" spans="1:18" ht="94.5" x14ac:dyDescent="0.25">
      <c r="A237" s="55">
        <v>2020</v>
      </c>
      <c r="B237" s="29">
        <v>2020000050037</v>
      </c>
      <c r="C237" s="30" t="s">
        <v>211</v>
      </c>
      <c r="D237" s="31" t="s">
        <v>212</v>
      </c>
      <c r="E237" s="51">
        <v>10093038848</v>
      </c>
      <c r="F237" s="56">
        <v>10093038848</v>
      </c>
      <c r="G237" s="34">
        <v>1</v>
      </c>
      <c r="H237" s="34">
        <v>0.84530000000000005</v>
      </c>
      <c r="I237" s="31" t="s">
        <v>88</v>
      </c>
      <c r="J237" s="35" t="s">
        <v>93</v>
      </c>
      <c r="K237" s="35" t="s">
        <v>988</v>
      </c>
      <c r="L237" s="35" t="s">
        <v>867</v>
      </c>
      <c r="M237" s="36">
        <v>25682032.702290077</v>
      </c>
      <c r="N237" s="37">
        <v>25682032.702290077</v>
      </c>
      <c r="O237" s="37">
        <v>0</v>
      </c>
      <c r="P237" s="37">
        <v>0</v>
      </c>
      <c r="Q237" s="31" t="s">
        <v>218</v>
      </c>
      <c r="R237" s="38" t="s">
        <v>214</v>
      </c>
    </row>
    <row r="238" spans="1:18" ht="94.5" x14ac:dyDescent="0.25">
      <c r="A238" s="55">
        <v>2020</v>
      </c>
      <c r="B238" s="29">
        <v>2020000050037</v>
      </c>
      <c r="C238" s="30" t="s">
        <v>211</v>
      </c>
      <c r="D238" s="31" t="s">
        <v>212</v>
      </c>
      <c r="E238" s="51">
        <v>10093038848</v>
      </c>
      <c r="F238" s="56">
        <v>10093038848</v>
      </c>
      <c r="G238" s="34">
        <v>1</v>
      </c>
      <c r="H238" s="34">
        <v>0.84530000000000005</v>
      </c>
      <c r="I238" s="31" t="s">
        <v>18</v>
      </c>
      <c r="J238" s="35" t="s">
        <v>149</v>
      </c>
      <c r="K238" s="35" t="s">
        <v>988</v>
      </c>
      <c r="L238" s="35" t="s">
        <v>867</v>
      </c>
      <c r="M238" s="36">
        <v>25682032.704834606</v>
      </c>
      <c r="N238" s="37">
        <v>25682032.704834606</v>
      </c>
      <c r="O238" s="37">
        <v>0</v>
      </c>
      <c r="P238" s="37">
        <v>0</v>
      </c>
      <c r="Q238" s="31" t="s">
        <v>219</v>
      </c>
      <c r="R238" s="38" t="s">
        <v>214</v>
      </c>
    </row>
    <row r="239" spans="1:18" ht="94.5" x14ac:dyDescent="0.25">
      <c r="A239" s="55">
        <v>2020</v>
      </c>
      <c r="B239" s="29">
        <v>2020000050037</v>
      </c>
      <c r="C239" s="30" t="s">
        <v>211</v>
      </c>
      <c r="D239" s="31" t="s">
        <v>212</v>
      </c>
      <c r="E239" s="51">
        <v>10093038848</v>
      </c>
      <c r="F239" s="56">
        <v>10093038848</v>
      </c>
      <c r="G239" s="34">
        <v>1</v>
      </c>
      <c r="H239" s="34">
        <v>0.84530000000000005</v>
      </c>
      <c r="I239" s="31" t="s">
        <v>18</v>
      </c>
      <c r="J239" s="35" t="s">
        <v>33</v>
      </c>
      <c r="K239" s="35" t="s">
        <v>988</v>
      </c>
      <c r="L239" s="35" t="s">
        <v>867</v>
      </c>
      <c r="M239" s="36">
        <v>25682032.707379136</v>
      </c>
      <c r="N239" s="37">
        <v>25682032.707379136</v>
      </c>
      <c r="O239" s="37">
        <v>0</v>
      </c>
      <c r="P239" s="37">
        <v>0</v>
      </c>
      <c r="Q239" s="31" t="s">
        <v>219</v>
      </c>
      <c r="R239" s="38" t="s">
        <v>214</v>
      </c>
    </row>
    <row r="240" spans="1:18" ht="94.5" x14ac:dyDescent="0.25">
      <c r="A240" s="55">
        <v>2020</v>
      </c>
      <c r="B240" s="29">
        <v>2020000050037</v>
      </c>
      <c r="C240" s="30" t="s">
        <v>211</v>
      </c>
      <c r="D240" s="31" t="s">
        <v>212</v>
      </c>
      <c r="E240" s="51">
        <v>10093038848</v>
      </c>
      <c r="F240" s="56">
        <v>10093038848</v>
      </c>
      <c r="G240" s="34">
        <v>1</v>
      </c>
      <c r="H240" s="34">
        <v>0.84530000000000005</v>
      </c>
      <c r="I240" s="31" t="s">
        <v>18</v>
      </c>
      <c r="J240" s="45" t="s">
        <v>64</v>
      </c>
      <c r="K240" s="35" t="s">
        <v>988</v>
      </c>
      <c r="L240" s="35" t="s">
        <v>867</v>
      </c>
      <c r="M240" s="36">
        <v>51364065.419847332</v>
      </c>
      <c r="N240" s="37">
        <v>51364065.419847332</v>
      </c>
      <c r="O240" s="37">
        <v>0</v>
      </c>
      <c r="P240" s="37">
        <v>0</v>
      </c>
      <c r="Q240" s="31" t="s">
        <v>220</v>
      </c>
      <c r="R240" s="38" t="s">
        <v>214</v>
      </c>
    </row>
    <row r="241" spans="1:18" ht="94.5" x14ac:dyDescent="0.25">
      <c r="A241" s="55">
        <v>2020</v>
      </c>
      <c r="B241" s="29">
        <v>2020000050037</v>
      </c>
      <c r="C241" s="30" t="s">
        <v>211</v>
      </c>
      <c r="D241" s="31" t="s">
        <v>212</v>
      </c>
      <c r="E241" s="51">
        <v>10093038848</v>
      </c>
      <c r="F241" s="56">
        <v>10093038848</v>
      </c>
      <c r="G241" s="34">
        <v>1</v>
      </c>
      <c r="H241" s="34">
        <v>0.84530000000000005</v>
      </c>
      <c r="I241" s="31" t="s">
        <v>18</v>
      </c>
      <c r="J241" s="35" t="s">
        <v>103</v>
      </c>
      <c r="K241" s="35" t="s">
        <v>988</v>
      </c>
      <c r="L241" s="35" t="s">
        <v>867</v>
      </c>
      <c r="M241" s="36">
        <v>25682032.712468196</v>
      </c>
      <c r="N241" s="37">
        <v>25682032.712468196</v>
      </c>
      <c r="O241" s="37">
        <v>0</v>
      </c>
      <c r="P241" s="37">
        <v>0</v>
      </c>
      <c r="Q241" s="31" t="s">
        <v>219</v>
      </c>
      <c r="R241" s="38" t="s">
        <v>214</v>
      </c>
    </row>
    <row r="242" spans="1:18" ht="94.5" x14ac:dyDescent="0.25">
      <c r="A242" s="55">
        <v>2020</v>
      </c>
      <c r="B242" s="29">
        <v>2020000050037</v>
      </c>
      <c r="C242" s="30" t="s">
        <v>211</v>
      </c>
      <c r="D242" s="31" t="s">
        <v>212</v>
      </c>
      <c r="E242" s="51">
        <v>10093038848</v>
      </c>
      <c r="F242" s="56">
        <v>10093038848</v>
      </c>
      <c r="G242" s="34">
        <v>1</v>
      </c>
      <c r="H242" s="34">
        <v>0.84530000000000005</v>
      </c>
      <c r="I242" s="31" t="s">
        <v>18</v>
      </c>
      <c r="J242" s="31" t="s">
        <v>221</v>
      </c>
      <c r="K242" s="35" t="s">
        <v>988</v>
      </c>
      <c r="L242" s="35" t="s">
        <v>867</v>
      </c>
      <c r="M242" s="36">
        <v>51364065.430025451</v>
      </c>
      <c r="N242" s="37">
        <v>51364065.430025451</v>
      </c>
      <c r="O242" s="37">
        <v>0</v>
      </c>
      <c r="P242" s="37">
        <v>0</v>
      </c>
      <c r="Q242" s="31" t="s">
        <v>222</v>
      </c>
      <c r="R242" s="38" t="s">
        <v>214</v>
      </c>
    </row>
    <row r="243" spans="1:18" ht="94.5" x14ac:dyDescent="0.25">
      <c r="A243" s="55">
        <v>2020</v>
      </c>
      <c r="B243" s="29">
        <v>2020000050037</v>
      </c>
      <c r="C243" s="30" t="s">
        <v>211</v>
      </c>
      <c r="D243" s="31" t="s">
        <v>212</v>
      </c>
      <c r="E243" s="51">
        <v>10093038848</v>
      </c>
      <c r="F243" s="56">
        <v>10093038848</v>
      </c>
      <c r="G243" s="34">
        <v>1</v>
      </c>
      <c r="H243" s="34">
        <v>0.84530000000000005</v>
      </c>
      <c r="I243" s="31" t="s">
        <v>61</v>
      </c>
      <c r="J243" s="35" t="s">
        <v>154</v>
      </c>
      <c r="K243" s="35" t="s">
        <v>988</v>
      </c>
      <c r="L243" s="35" t="s">
        <v>867</v>
      </c>
      <c r="M243" s="36">
        <v>25682032.717557255</v>
      </c>
      <c r="N243" s="37">
        <v>25682032.717557255</v>
      </c>
      <c r="O243" s="37">
        <v>0</v>
      </c>
      <c r="P243" s="37">
        <v>0</v>
      </c>
      <c r="Q243" s="31" t="s">
        <v>223</v>
      </c>
      <c r="R243" s="38" t="s">
        <v>214</v>
      </c>
    </row>
    <row r="244" spans="1:18" ht="94.5" x14ac:dyDescent="0.25">
      <c r="A244" s="55">
        <v>2020</v>
      </c>
      <c r="B244" s="29">
        <v>2020000050037</v>
      </c>
      <c r="C244" s="30" t="s">
        <v>211</v>
      </c>
      <c r="D244" s="31" t="s">
        <v>212</v>
      </c>
      <c r="E244" s="51">
        <v>10093038848</v>
      </c>
      <c r="F244" s="56">
        <v>10093038848</v>
      </c>
      <c r="G244" s="34">
        <v>1</v>
      </c>
      <c r="H244" s="34">
        <v>0.84530000000000005</v>
      </c>
      <c r="I244" s="31" t="s">
        <v>186</v>
      </c>
      <c r="J244" s="35" t="s">
        <v>113</v>
      </c>
      <c r="K244" s="35" t="s">
        <v>988</v>
      </c>
      <c r="L244" s="35" t="s">
        <v>867</v>
      </c>
      <c r="M244" s="36">
        <v>25682032.720101785</v>
      </c>
      <c r="N244" s="37">
        <v>25682032.720101785</v>
      </c>
      <c r="O244" s="37">
        <v>0</v>
      </c>
      <c r="P244" s="37">
        <v>0</v>
      </c>
      <c r="Q244" s="31" t="s">
        <v>219</v>
      </c>
      <c r="R244" s="38" t="s">
        <v>214</v>
      </c>
    </row>
    <row r="245" spans="1:18" ht="94.5" x14ac:dyDescent="0.25">
      <c r="A245" s="55">
        <v>2020</v>
      </c>
      <c r="B245" s="29">
        <v>2020000050037</v>
      </c>
      <c r="C245" s="30" t="s">
        <v>211</v>
      </c>
      <c r="D245" s="31" t="s">
        <v>212</v>
      </c>
      <c r="E245" s="51">
        <v>10093038848</v>
      </c>
      <c r="F245" s="56">
        <v>10093038848</v>
      </c>
      <c r="G245" s="34">
        <v>1</v>
      </c>
      <c r="H245" s="34">
        <v>0.84530000000000005</v>
      </c>
      <c r="I245" s="31" t="s">
        <v>186</v>
      </c>
      <c r="J245" s="35" t="s">
        <v>187</v>
      </c>
      <c r="K245" s="35" t="s">
        <v>988</v>
      </c>
      <c r="L245" s="35" t="s">
        <v>867</v>
      </c>
      <c r="M245" s="36">
        <v>25682032.722646311</v>
      </c>
      <c r="N245" s="37">
        <v>25682032.722646311</v>
      </c>
      <c r="O245" s="37">
        <v>0</v>
      </c>
      <c r="P245" s="37">
        <v>0</v>
      </c>
      <c r="Q245" s="31" t="s">
        <v>219</v>
      </c>
      <c r="R245" s="38" t="s">
        <v>214</v>
      </c>
    </row>
    <row r="246" spans="1:18" ht="94.5" x14ac:dyDescent="0.25">
      <c r="A246" s="55">
        <v>2020</v>
      </c>
      <c r="B246" s="29">
        <v>2020000050037</v>
      </c>
      <c r="C246" s="30" t="s">
        <v>211</v>
      </c>
      <c r="D246" s="31" t="s">
        <v>212</v>
      </c>
      <c r="E246" s="51">
        <v>10093038848</v>
      </c>
      <c r="F246" s="56">
        <v>10093038848</v>
      </c>
      <c r="G246" s="34">
        <v>1</v>
      </c>
      <c r="H246" s="34">
        <v>0.84530000000000005</v>
      </c>
      <c r="I246" s="31" t="s">
        <v>186</v>
      </c>
      <c r="J246" s="35" t="s">
        <v>165</v>
      </c>
      <c r="K246" s="35" t="s">
        <v>988</v>
      </c>
      <c r="L246" s="35" t="s">
        <v>867</v>
      </c>
      <c r="M246" s="36">
        <v>1926152454.3893132</v>
      </c>
      <c r="N246" s="37">
        <v>1926152454.3893132</v>
      </c>
      <c r="O246" s="37">
        <v>0</v>
      </c>
      <c r="P246" s="37">
        <v>0</v>
      </c>
      <c r="Q246" s="31" t="s">
        <v>224</v>
      </c>
      <c r="R246" s="38" t="s">
        <v>214</v>
      </c>
    </row>
    <row r="247" spans="1:18" ht="94.5" x14ac:dyDescent="0.25">
      <c r="A247" s="55">
        <v>2020</v>
      </c>
      <c r="B247" s="29">
        <v>2020000050037</v>
      </c>
      <c r="C247" s="30" t="s">
        <v>211</v>
      </c>
      <c r="D247" s="31" t="s">
        <v>212</v>
      </c>
      <c r="E247" s="51">
        <v>10093038848</v>
      </c>
      <c r="F247" s="56">
        <v>10093038848</v>
      </c>
      <c r="G247" s="34">
        <v>1</v>
      </c>
      <c r="H247" s="34">
        <v>0.84530000000000005</v>
      </c>
      <c r="I247" s="31" t="s">
        <v>77</v>
      </c>
      <c r="J247" s="35" t="s">
        <v>138</v>
      </c>
      <c r="K247" s="35" t="s">
        <v>988</v>
      </c>
      <c r="L247" s="35" t="s">
        <v>867</v>
      </c>
      <c r="M247" s="36">
        <v>25682032.72773537</v>
      </c>
      <c r="N247" s="37">
        <v>25682032.72773537</v>
      </c>
      <c r="O247" s="37">
        <v>0</v>
      </c>
      <c r="P247" s="37">
        <v>0</v>
      </c>
      <c r="Q247" s="31" t="s">
        <v>225</v>
      </c>
      <c r="R247" s="38" t="s">
        <v>214</v>
      </c>
    </row>
    <row r="248" spans="1:18" ht="94.5" x14ac:dyDescent="0.25">
      <c r="A248" s="55">
        <v>2020</v>
      </c>
      <c r="B248" s="29">
        <v>2020000050037</v>
      </c>
      <c r="C248" s="30" t="s">
        <v>211</v>
      </c>
      <c r="D248" s="31" t="s">
        <v>212</v>
      </c>
      <c r="E248" s="51">
        <v>10093038848</v>
      </c>
      <c r="F248" s="56">
        <v>10093038848</v>
      </c>
      <c r="G248" s="34">
        <v>1</v>
      </c>
      <c r="H248" s="34">
        <v>0.84530000000000005</v>
      </c>
      <c r="I248" s="31" t="s">
        <v>44</v>
      </c>
      <c r="J248" s="35" t="s">
        <v>44</v>
      </c>
      <c r="K248" s="35" t="s">
        <v>988</v>
      </c>
      <c r="L248" s="35" t="s">
        <v>867</v>
      </c>
      <c r="M248" s="36">
        <v>77046098.190839693</v>
      </c>
      <c r="N248" s="37">
        <v>77046098.190839693</v>
      </c>
      <c r="O248" s="37">
        <v>0</v>
      </c>
      <c r="P248" s="37">
        <v>0</v>
      </c>
      <c r="Q248" s="31" t="s">
        <v>226</v>
      </c>
      <c r="R248" s="38" t="s">
        <v>214</v>
      </c>
    </row>
    <row r="249" spans="1:18" ht="94.5" x14ac:dyDescent="0.25">
      <c r="A249" s="55">
        <v>2020</v>
      </c>
      <c r="B249" s="29">
        <v>2020000050037</v>
      </c>
      <c r="C249" s="30" t="s">
        <v>211</v>
      </c>
      <c r="D249" s="31" t="s">
        <v>212</v>
      </c>
      <c r="E249" s="51">
        <v>10093038848</v>
      </c>
      <c r="F249" s="56">
        <v>10093038848</v>
      </c>
      <c r="G249" s="34">
        <v>1</v>
      </c>
      <c r="H249" s="34">
        <v>0.84530000000000005</v>
      </c>
      <c r="I249" s="31" t="s">
        <v>44</v>
      </c>
      <c r="J249" s="31" t="s">
        <v>147</v>
      </c>
      <c r="K249" s="35" t="s">
        <v>988</v>
      </c>
      <c r="L249" s="35" t="s">
        <v>867</v>
      </c>
      <c r="M249" s="36">
        <v>25682032.73282443</v>
      </c>
      <c r="N249" s="37">
        <v>25682032.73282443</v>
      </c>
      <c r="O249" s="37">
        <v>0</v>
      </c>
      <c r="P249" s="37">
        <v>0</v>
      </c>
      <c r="Q249" s="31" t="s">
        <v>225</v>
      </c>
      <c r="R249" s="38" t="s">
        <v>214</v>
      </c>
    </row>
    <row r="250" spans="1:18" ht="94.5" x14ac:dyDescent="0.25">
      <c r="A250" s="55">
        <v>2020</v>
      </c>
      <c r="B250" s="29">
        <v>2020000050037</v>
      </c>
      <c r="C250" s="30" t="s">
        <v>211</v>
      </c>
      <c r="D250" s="31" t="s">
        <v>212</v>
      </c>
      <c r="E250" s="51">
        <v>10093038848</v>
      </c>
      <c r="F250" s="56">
        <v>10093038848</v>
      </c>
      <c r="G250" s="34">
        <v>1</v>
      </c>
      <c r="H250" s="34">
        <v>0.84530000000000005</v>
      </c>
      <c r="I250" s="31" t="s">
        <v>44</v>
      </c>
      <c r="J250" s="35" t="s">
        <v>55</v>
      </c>
      <c r="K250" s="35" t="s">
        <v>988</v>
      </c>
      <c r="L250" s="35" t="s">
        <v>867</v>
      </c>
      <c r="M250" s="36">
        <v>25682032.73536896</v>
      </c>
      <c r="N250" s="37">
        <v>25682032.73536896</v>
      </c>
      <c r="O250" s="37">
        <v>0</v>
      </c>
      <c r="P250" s="37">
        <v>0</v>
      </c>
      <c r="Q250" s="31" t="s">
        <v>225</v>
      </c>
      <c r="R250" s="38" t="s">
        <v>214</v>
      </c>
    </row>
    <row r="251" spans="1:18" ht="94.5" x14ac:dyDescent="0.25">
      <c r="A251" s="55">
        <v>2020</v>
      </c>
      <c r="B251" s="29">
        <v>2020000050037</v>
      </c>
      <c r="C251" s="30" t="s">
        <v>211</v>
      </c>
      <c r="D251" s="31" t="s">
        <v>212</v>
      </c>
      <c r="E251" s="51">
        <v>10093038848</v>
      </c>
      <c r="F251" s="56">
        <v>10093038848</v>
      </c>
      <c r="G251" s="34">
        <v>1</v>
      </c>
      <c r="H251" s="34">
        <v>0.84530000000000005</v>
      </c>
      <c r="I251" s="31" t="s">
        <v>44</v>
      </c>
      <c r="J251" s="35" t="s">
        <v>53</v>
      </c>
      <c r="K251" s="35" t="s">
        <v>988</v>
      </c>
      <c r="L251" s="35" t="s">
        <v>867</v>
      </c>
      <c r="M251" s="36">
        <v>25682032.737913489</v>
      </c>
      <c r="N251" s="37">
        <v>25682032.737913489</v>
      </c>
      <c r="O251" s="37">
        <v>0</v>
      </c>
      <c r="P251" s="37">
        <v>0</v>
      </c>
      <c r="Q251" s="31" t="s">
        <v>225</v>
      </c>
      <c r="R251" s="38" t="s">
        <v>214</v>
      </c>
    </row>
    <row r="252" spans="1:18" ht="94.5" x14ac:dyDescent="0.25">
      <c r="A252" s="55">
        <v>2020</v>
      </c>
      <c r="B252" s="29">
        <v>2020000050037</v>
      </c>
      <c r="C252" s="30" t="s">
        <v>211</v>
      </c>
      <c r="D252" s="31" t="s">
        <v>212</v>
      </c>
      <c r="E252" s="51">
        <v>10093038848</v>
      </c>
      <c r="F252" s="56">
        <v>10093038848</v>
      </c>
      <c r="G252" s="34">
        <v>1</v>
      </c>
      <c r="H252" s="34">
        <v>0.84530000000000005</v>
      </c>
      <c r="I252" s="31" t="s">
        <v>44</v>
      </c>
      <c r="J252" s="40" t="s">
        <v>244</v>
      </c>
      <c r="K252" s="35" t="s">
        <v>988</v>
      </c>
      <c r="L252" s="35" t="s">
        <v>867</v>
      </c>
      <c r="M252" s="36">
        <v>25682032.740458015</v>
      </c>
      <c r="N252" s="37">
        <v>25682032.740458015</v>
      </c>
      <c r="O252" s="37">
        <v>0</v>
      </c>
      <c r="P252" s="37">
        <v>0</v>
      </c>
      <c r="Q252" s="31" t="s">
        <v>225</v>
      </c>
      <c r="R252" s="38" t="s">
        <v>214</v>
      </c>
    </row>
    <row r="253" spans="1:18" ht="94.5" x14ac:dyDescent="0.25">
      <c r="A253" s="55">
        <v>2020</v>
      </c>
      <c r="B253" s="29">
        <v>2020000050037</v>
      </c>
      <c r="C253" s="30" t="s">
        <v>211</v>
      </c>
      <c r="D253" s="31" t="s">
        <v>212</v>
      </c>
      <c r="E253" s="51">
        <v>10093038848</v>
      </c>
      <c r="F253" s="56">
        <v>10093038848</v>
      </c>
      <c r="G253" s="34">
        <v>1</v>
      </c>
      <c r="H253" s="34">
        <v>0.84530000000000005</v>
      </c>
      <c r="I253" s="31" t="s">
        <v>44</v>
      </c>
      <c r="J253" s="35" t="s">
        <v>47</v>
      </c>
      <c r="K253" s="35" t="s">
        <v>988</v>
      </c>
      <c r="L253" s="35" t="s">
        <v>867</v>
      </c>
      <c r="M253" s="36">
        <v>51364065.48600509</v>
      </c>
      <c r="N253" s="37">
        <v>51364065.48600509</v>
      </c>
      <c r="O253" s="37">
        <v>0</v>
      </c>
      <c r="P253" s="37">
        <v>0</v>
      </c>
      <c r="Q253" s="31" t="s">
        <v>227</v>
      </c>
      <c r="R253" s="38" t="s">
        <v>214</v>
      </c>
    </row>
    <row r="254" spans="1:18" ht="94.5" x14ac:dyDescent="0.25">
      <c r="A254" s="55">
        <v>2020</v>
      </c>
      <c r="B254" s="29">
        <v>2020000050037</v>
      </c>
      <c r="C254" s="30" t="s">
        <v>211</v>
      </c>
      <c r="D254" s="31" t="s">
        <v>212</v>
      </c>
      <c r="E254" s="51">
        <v>10093038848</v>
      </c>
      <c r="F254" s="56">
        <v>10093038848</v>
      </c>
      <c r="G254" s="34">
        <v>1</v>
      </c>
      <c r="H254" s="34">
        <v>0.84530000000000005</v>
      </c>
      <c r="I254" s="31" t="s">
        <v>67</v>
      </c>
      <c r="J254" s="35" t="s">
        <v>68</v>
      </c>
      <c r="K254" s="35" t="s">
        <v>988</v>
      </c>
      <c r="L254" s="35" t="s">
        <v>867</v>
      </c>
      <c r="M254" s="36">
        <v>51364065.49109415</v>
      </c>
      <c r="N254" s="37">
        <v>51364065.49109415</v>
      </c>
      <c r="O254" s="37">
        <v>0</v>
      </c>
      <c r="P254" s="37">
        <v>0</v>
      </c>
      <c r="Q254" s="31" t="s">
        <v>228</v>
      </c>
      <c r="R254" s="38" t="s">
        <v>214</v>
      </c>
    </row>
    <row r="255" spans="1:18" ht="94.5" x14ac:dyDescent="0.25">
      <c r="A255" s="55">
        <v>2020</v>
      </c>
      <c r="B255" s="29">
        <v>2020000050037</v>
      </c>
      <c r="C255" s="30" t="s">
        <v>211</v>
      </c>
      <c r="D255" s="31" t="s">
        <v>212</v>
      </c>
      <c r="E255" s="51">
        <v>10093038848</v>
      </c>
      <c r="F255" s="56">
        <v>10093038848</v>
      </c>
      <c r="G255" s="34">
        <v>1</v>
      </c>
      <c r="H255" s="34">
        <v>0.84530000000000005</v>
      </c>
      <c r="I255" s="31" t="s">
        <v>67</v>
      </c>
      <c r="J255" s="35" t="s">
        <v>148</v>
      </c>
      <c r="K255" s="35" t="s">
        <v>988</v>
      </c>
      <c r="L255" s="35" t="s">
        <v>867</v>
      </c>
      <c r="M255" s="36">
        <v>25682032.748091605</v>
      </c>
      <c r="N255" s="37">
        <v>25682032.748091605</v>
      </c>
      <c r="O255" s="37">
        <v>0</v>
      </c>
      <c r="P255" s="37">
        <v>0</v>
      </c>
      <c r="Q255" s="31" t="s">
        <v>219</v>
      </c>
      <c r="R255" s="38" t="s">
        <v>214</v>
      </c>
    </row>
    <row r="256" spans="1:18" ht="94.5" x14ac:dyDescent="0.25">
      <c r="A256" s="55">
        <v>2020</v>
      </c>
      <c r="B256" s="29">
        <v>2020000050037</v>
      </c>
      <c r="C256" s="30" t="s">
        <v>211</v>
      </c>
      <c r="D256" s="31" t="s">
        <v>212</v>
      </c>
      <c r="E256" s="51">
        <v>10093038848</v>
      </c>
      <c r="F256" s="56">
        <v>10093038848</v>
      </c>
      <c r="G256" s="34">
        <v>1</v>
      </c>
      <c r="H256" s="34">
        <v>0.84530000000000005</v>
      </c>
      <c r="I256" s="31" t="s">
        <v>183</v>
      </c>
      <c r="J256" s="35" t="s">
        <v>101</v>
      </c>
      <c r="K256" s="35" t="s">
        <v>988</v>
      </c>
      <c r="L256" s="35" t="s">
        <v>867</v>
      </c>
      <c r="M256" s="36">
        <v>25682032.750636134</v>
      </c>
      <c r="N256" s="37">
        <v>25682032.750636134</v>
      </c>
      <c r="O256" s="37">
        <v>0</v>
      </c>
      <c r="P256" s="37">
        <v>0</v>
      </c>
      <c r="Q256" s="31" t="s">
        <v>229</v>
      </c>
      <c r="R256" s="38" t="s">
        <v>214</v>
      </c>
    </row>
    <row r="257" spans="1:18" ht="94.5" x14ac:dyDescent="0.25">
      <c r="A257" s="55">
        <v>2020</v>
      </c>
      <c r="B257" s="29">
        <v>2020000050037</v>
      </c>
      <c r="C257" s="30" t="s">
        <v>211</v>
      </c>
      <c r="D257" s="31" t="s">
        <v>212</v>
      </c>
      <c r="E257" s="51">
        <v>10093038848</v>
      </c>
      <c r="F257" s="56">
        <v>10093038848</v>
      </c>
      <c r="G257" s="34">
        <v>1</v>
      </c>
      <c r="H257" s="34">
        <v>0.84530000000000005</v>
      </c>
      <c r="I257" s="31" t="s">
        <v>67</v>
      </c>
      <c r="J257" s="35" t="s">
        <v>169</v>
      </c>
      <c r="K257" s="35" t="s">
        <v>988</v>
      </c>
      <c r="L257" s="35" t="s">
        <v>867</v>
      </c>
      <c r="M257" s="36">
        <v>51364065.506361328</v>
      </c>
      <c r="N257" s="37">
        <v>51364065.506361328</v>
      </c>
      <c r="O257" s="37">
        <v>0</v>
      </c>
      <c r="P257" s="37">
        <v>0</v>
      </c>
      <c r="Q257" s="31" t="s">
        <v>227</v>
      </c>
      <c r="R257" s="38" t="s">
        <v>214</v>
      </c>
    </row>
    <row r="258" spans="1:18" ht="94.5" x14ac:dyDescent="0.25">
      <c r="A258" s="55">
        <v>2020</v>
      </c>
      <c r="B258" s="29">
        <v>2020000050037</v>
      </c>
      <c r="C258" s="30" t="s">
        <v>211</v>
      </c>
      <c r="D258" s="31" t="s">
        <v>212</v>
      </c>
      <c r="E258" s="51">
        <v>10093038848</v>
      </c>
      <c r="F258" s="56">
        <v>10093038848</v>
      </c>
      <c r="G258" s="34">
        <v>1</v>
      </c>
      <c r="H258" s="34">
        <v>0.84530000000000005</v>
      </c>
      <c r="I258" s="31" t="s">
        <v>74</v>
      </c>
      <c r="J258" s="35" t="s">
        <v>195</v>
      </c>
      <c r="K258" s="35" t="s">
        <v>988</v>
      </c>
      <c r="L258" s="35" t="s">
        <v>867</v>
      </c>
      <c r="M258" s="36">
        <v>25682032.755725194</v>
      </c>
      <c r="N258" s="37">
        <v>25682032.755725194</v>
      </c>
      <c r="O258" s="37">
        <v>0</v>
      </c>
      <c r="P258" s="37">
        <v>0</v>
      </c>
      <c r="Q258" s="31" t="s">
        <v>229</v>
      </c>
      <c r="R258" s="38" t="s">
        <v>214</v>
      </c>
    </row>
    <row r="259" spans="1:18" ht="94.5" x14ac:dyDescent="0.25">
      <c r="A259" s="55">
        <v>2020</v>
      </c>
      <c r="B259" s="29">
        <v>2020000050037</v>
      </c>
      <c r="C259" s="30" t="s">
        <v>211</v>
      </c>
      <c r="D259" s="31" t="s">
        <v>212</v>
      </c>
      <c r="E259" s="51">
        <v>10093038848</v>
      </c>
      <c r="F259" s="56">
        <v>10093038848</v>
      </c>
      <c r="G259" s="34">
        <v>1</v>
      </c>
      <c r="H259" s="34">
        <v>0.84530000000000005</v>
      </c>
      <c r="I259" s="31" t="s">
        <v>74</v>
      </c>
      <c r="J259" s="35" t="s">
        <v>123</v>
      </c>
      <c r="K259" s="35" t="s">
        <v>988</v>
      </c>
      <c r="L259" s="35" t="s">
        <v>867</v>
      </c>
      <c r="M259" s="36">
        <v>25682032.758269724</v>
      </c>
      <c r="N259" s="37">
        <v>25682032.758269724</v>
      </c>
      <c r="O259" s="37">
        <v>0</v>
      </c>
      <c r="P259" s="37">
        <v>0</v>
      </c>
      <c r="Q259" s="31" t="s">
        <v>219</v>
      </c>
      <c r="R259" s="38" t="s">
        <v>214</v>
      </c>
    </row>
    <row r="260" spans="1:18" ht="94.5" x14ac:dyDescent="0.25">
      <c r="A260" s="55">
        <v>2020</v>
      </c>
      <c r="B260" s="29">
        <v>2020000050037</v>
      </c>
      <c r="C260" s="30" t="s">
        <v>211</v>
      </c>
      <c r="D260" s="31" t="s">
        <v>212</v>
      </c>
      <c r="E260" s="51">
        <v>10093038848</v>
      </c>
      <c r="F260" s="56">
        <v>10093038848</v>
      </c>
      <c r="G260" s="34">
        <v>1</v>
      </c>
      <c r="H260" s="34">
        <v>0.84530000000000005</v>
      </c>
      <c r="I260" s="31" t="s">
        <v>22</v>
      </c>
      <c r="J260" s="35" t="s">
        <v>97</v>
      </c>
      <c r="K260" s="35" t="s">
        <v>988</v>
      </c>
      <c r="L260" s="35" t="s">
        <v>867</v>
      </c>
      <c r="M260" s="36">
        <v>25682032.76081425</v>
      </c>
      <c r="N260" s="37">
        <v>25682032.76081425</v>
      </c>
      <c r="O260" s="37">
        <v>0</v>
      </c>
      <c r="P260" s="37">
        <v>0</v>
      </c>
      <c r="Q260" s="31" t="s">
        <v>219</v>
      </c>
      <c r="R260" s="38" t="s">
        <v>214</v>
      </c>
    </row>
    <row r="261" spans="1:18" ht="94.5" x14ac:dyDescent="0.25">
      <c r="A261" s="55">
        <v>2020</v>
      </c>
      <c r="B261" s="29">
        <v>2020000050037</v>
      </c>
      <c r="C261" s="30" t="s">
        <v>211</v>
      </c>
      <c r="D261" s="31" t="s">
        <v>212</v>
      </c>
      <c r="E261" s="51">
        <v>10093038848</v>
      </c>
      <c r="F261" s="56">
        <v>10093038848</v>
      </c>
      <c r="G261" s="34">
        <v>1</v>
      </c>
      <c r="H261" s="34">
        <v>0.84530000000000005</v>
      </c>
      <c r="I261" s="31" t="s">
        <v>126</v>
      </c>
      <c r="J261" s="35" t="s">
        <v>127</v>
      </c>
      <c r="K261" s="35" t="s">
        <v>988</v>
      </c>
      <c r="L261" s="35" t="s">
        <v>867</v>
      </c>
      <c r="M261" s="36">
        <v>51364065.526717559</v>
      </c>
      <c r="N261" s="37">
        <v>51364065.526717559</v>
      </c>
      <c r="O261" s="37">
        <v>0</v>
      </c>
      <c r="P261" s="37">
        <v>0</v>
      </c>
      <c r="Q261" s="31" t="s">
        <v>227</v>
      </c>
      <c r="R261" s="38" t="s">
        <v>214</v>
      </c>
    </row>
    <row r="262" spans="1:18" ht="94.5" x14ac:dyDescent="0.25">
      <c r="A262" s="55">
        <v>2020</v>
      </c>
      <c r="B262" s="29">
        <v>2020000050037</v>
      </c>
      <c r="C262" s="30" t="s">
        <v>211</v>
      </c>
      <c r="D262" s="31" t="s">
        <v>212</v>
      </c>
      <c r="E262" s="51">
        <v>10093038848</v>
      </c>
      <c r="F262" s="56">
        <v>10093038848</v>
      </c>
      <c r="G262" s="34">
        <v>1</v>
      </c>
      <c r="H262" s="34">
        <v>0.84530000000000005</v>
      </c>
      <c r="I262" s="31" t="s">
        <v>126</v>
      </c>
      <c r="J262" s="35" t="s">
        <v>198</v>
      </c>
      <c r="K262" s="35" t="s">
        <v>988</v>
      </c>
      <c r="L262" s="35" t="s">
        <v>867</v>
      </c>
      <c r="M262" s="36">
        <v>51364065.531806618</v>
      </c>
      <c r="N262" s="37">
        <v>51364065.531806618</v>
      </c>
      <c r="O262" s="37">
        <v>0</v>
      </c>
      <c r="P262" s="37">
        <v>0</v>
      </c>
      <c r="Q262" s="31" t="s">
        <v>230</v>
      </c>
      <c r="R262" s="38" t="s">
        <v>214</v>
      </c>
    </row>
    <row r="263" spans="1:18" ht="94.5" x14ac:dyDescent="0.25">
      <c r="A263" s="55">
        <v>2020</v>
      </c>
      <c r="B263" s="29">
        <v>2020000050037</v>
      </c>
      <c r="C263" s="30" t="s">
        <v>211</v>
      </c>
      <c r="D263" s="31" t="s">
        <v>212</v>
      </c>
      <c r="E263" s="51">
        <v>10093038848</v>
      </c>
      <c r="F263" s="56">
        <v>10093038848</v>
      </c>
      <c r="G263" s="34">
        <v>1</v>
      </c>
      <c r="H263" s="34">
        <v>0.84530000000000005</v>
      </c>
      <c r="I263" s="31" t="s">
        <v>126</v>
      </c>
      <c r="J263" s="35" t="s">
        <v>170</v>
      </c>
      <c r="K263" s="35" t="s">
        <v>988</v>
      </c>
      <c r="L263" s="35" t="s">
        <v>867</v>
      </c>
      <c r="M263" s="36">
        <v>25682032.768447839</v>
      </c>
      <c r="N263" s="37">
        <v>25682032.768447839</v>
      </c>
      <c r="O263" s="37">
        <v>0</v>
      </c>
      <c r="P263" s="37">
        <v>0</v>
      </c>
      <c r="Q263" s="31" t="s">
        <v>219</v>
      </c>
      <c r="R263" s="38" t="s">
        <v>214</v>
      </c>
    </row>
    <row r="264" spans="1:18" ht="94.5" x14ac:dyDescent="0.25">
      <c r="A264" s="55">
        <v>2020</v>
      </c>
      <c r="B264" s="29">
        <v>2020000050037</v>
      </c>
      <c r="C264" s="30" t="s">
        <v>211</v>
      </c>
      <c r="D264" s="31" t="s">
        <v>212</v>
      </c>
      <c r="E264" s="51">
        <v>10093038848</v>
      </c>
      <c r="F264" s="56">
        <v>10093038848</v>
      </c>
      <c r="G264" s="34">
        <v>1</v>
      </c>
      <c r="H264" s="34">
        <v>0.84530000000000005</v>
      </c>
      <c r="I264" s="31" t="s">
        <v>35</v>
      </c>
      <c r="J264" s="35" t="s">
        <v>38</v>
      </c>
      <c r="K264" s="35" t="s">
        <v>988</v>
      </c>
      <c r="L264" s="35" t="s">
        <v>867</v>
      </c>
      <c r="M264" s="36">
        <v>2645249375.4122138</v>
      </c>
      <c r="N264" s="37">
        <v>2645249375.4122138</v>
      </c>
      <c r="O264" s="37">
        <v>0</v>
      </c>
      <c r="P264" s="37">
        <v>0</v>
      </c>
      <c r="Q264" s="31" t="s">
        <v>231</v>
      </c>
      <c r="R264" s="38" t="s">
        <v>214</v>
      </c>
    </row>
    <row r="265" spans="1:18" ht="94.5" x14ac:dyDescent="0.25">
      <c r="A265" s="55">
        <v>2020</v>
      </c>
      <c r="B265" s="29">
        <v>2020000050037</v>
      </c>
      <c r="C265" s="30" t="s">
        <v>211</v>
      </c>
      <c r="D265" s="31" t="s">
        <v>212</v>
      </c>
      <c r="E265" s="51">
        <v>10093038848</v>
      </c>
      <c r="F265" s="56">
        <v>10093038848</v>
      </c>
      <c r="G265" s="34">
        <v>1</v>
      </c>
      <c r="H265" s="34">
        <v>0.84530000000000005</v>
      </c>
      <c r="I265" s="31" t="s">
        <v>35</v>
      </c>
      <c r="J265" s="35" t="s">
        <v>36</v>
      </c>
      <c r="K265" s="35" t="s">
        <v>988</v>
      </c>
      <c r="L265" s="35" t="s">
        <v>867</v>
      </c>
      <c r="M265" s="36">
        <v>308184393.28244275</v>
      </c>
      <c r="N265" s="37">
        <v>308184393.28244275</v>
      </c>
      <c r="O265" s="37">
        <v>0</v>
      </c>
      <c r="P265" s="37">
        <v>0</v>
      </c>
      <c r="Q265" s="31" t="s">
        <v>232</v>
      </c>
      <c r="R265" s="38" t="s">
        <v>214</v>
      </c>
    </row>
    <row r="266" spans="1:18" ht="94.5" x14ac:dyDescent="0.25">
      <c r="A266" s="55">
        <v>2020</v>
      </c>
      <c r="B266" s="29">
        <v>2020000050037</v>
      </c>
      <c r="C266" s="30" t="s">
        <v>211</v>
      </c>
      <c r="D266" s="31" t="s">
        <v>212</v>
      </c>
      <c r="E266" s="51">
        <v>10093038848</v>
      </c>
      <c r="F266" s="56">
        <v>10093038848</v>
      </c>
      <c r="G266" s="34">
        <v>1</v>
      </c>
      <c r="H266" s="34">
        <v>0.84530000000000005</v>
      </c>
      <c r="I266" s="31" t="s">
        <v>28</v>
      </c>
      <c r="J266" s="35" t="s">
        <v>29</v>
      </c>
      <c r="K266" s="35" t="s">
        <v>988</v>
      </c>
      <c r="L266" s="35" t="s">
        <v>867</v>
      </c>
      <c r="M266" s="36">
        <v>616368786.62595415</v>
      </c>
      <c r="N266" s="37">
        <v>616368786.62595415</v>
      </c>
      <c r="O266" s="37">
        <v>0</v>
      </c>
      <c r="P266" s="37">
        <v>0</v>
      </c>
      <c r="Q266" s="31" t="s">
        <v>233</v>
      </c>
      <c r="R266" s="38" t="s">
        <v>214</v>
      </c>
    </row>
    <row r="267" spans="1:18" ht="94.5" x14ac:dyDescent="0.25">
      <c r="A267" s="55">
        <v>2020</v>
      </c>
      <c r="B267" s="29">
        <v>2020000050037</v>
      </c>
      <c r="C267" s="30" t="s">
        <v>211</v>
      </c>
      <c r="D267" s="31" t="s">
        <v>212</v>
      </c>
      <c r="E267" s="51">
        <v>10093038848</v>
      </c>
      <c r="F267" s="56">
        <v>10093038848</v>
      </c>
      <c r="G267" s="34">
        <v>1</v>
      </c>
      <c r="H267" s="34">
        <v>0.84530000000000005</v>
      </c>
      <c r="I267" s="31" t="s">
        <v>80</v>
      </c>
      <c r="J267" s="31" t="s">
        <v>178</v>
      </c>
      <c r="K267" s="35" t="s">
        <v>988</v>
      </c>
      <c r="L267" s="35" t="s">
        <v>867</v>
      </c>
      <c r="M267" s="36">
        <v>25682032.778625958</v>
      </c>
      <c r="N267" s="37">
        <v>25682032.778625958</v>
      </c>
      <c r="O267" s="37">
        <v>0</v>
      </c>
      <c r="P267" s="37">
        <v>0</v>
      </c>
      <c r="Q267" s="31" t="s">
        <v>219</v>
      </c>
      <c r="R267" s="38" t="s">
        <v>214</v>
      </c>
    </row>
    <row r="268" spans="1:18" ht="94.5" x14ac:dyDescent="0.25">
      <c r="A268" s="55">
        <v>2020</v>
      </c>
      <c r="B268" s="29">
        <v>2020000050037</v>
      </c>
      <c r="C268" s="30" t="s">
        <v>211</v>
      </c>
      <c r="D268" s="31" t="s">
        <v>212</v>
      </c>
      <c r="E268" s="51">
        <v>10093038848</v>
      </c>
      <c r="F268" s="56">
        <v>10093038848</v>
      </c>
      <c r="G268" s="34">
        <v>1</v>
      </c>
      <c r="H268" s="34">
        <v>0.84530000000000005</v>
      </c>
      <c r="I268" s="31" t="s">
        <v>80</v>
      </c>
      <c r="J268" s="35" t="s">
        <v>97</v>
      </c>
      <c r="K268" s="35" t="s">
        <v>988</v>
      </c>
      <c r="L268" s="35" t="s">
        <v>867</v>
      </c>
      <c r="M268" s="36">
        <v>51364065.562340967</v>
      </c>
      <c r="N268" s="37">
        <v>51364065.562340967</v>
      </c>
      <c r="O268" s="37">
        <v>0</v>
      </c>
      <c r="P268" s="37">
        <v>0</v>
      </c>
      <c r="Q268" s="31" t="s">
        <v>230</v>
      </c>
      <c r="R268" s="38" t="s">
        <v>214</v>
      </c>
    </row>
    <row r="269" spans="1:18" ht="94.5" x14ac:dyDescent="0.25">
      <c r="A269" s="55">
        <v>2020</v>
      </c>
      <c r="B269" s="29">
        <v>2020000050037</v>
      </c>
      <c r="C269" s="30" t="s">
        <v>211</v>
      </c>
      <c r="D269" s="31" t="s">
        <v>212</v>
      </c>
      <c r="E269" s="51">
        <v>10093038848</v>
      </c>
      <c r="F269" s="56">
        <v>10093038848</v>
      </c>
      <c r="G269" s="34">
        <v>1</v>
      </c>
      <c r="H269" s="34">
        <v>0.84530000000000005</v>
      </c>
      <c r="I269" s="31" t="s">
        <v>80</v>
      </c>
      <c r="J269" s="35" t="s">
        <v>85</v>
      </c>
      <c r="K269" s="35" t="s">
        <v>988</v>
      </c>
      <c r="L269" s="35" t="s">
        <v>867</v>
      </c>
      <c r="M269" s="36">
        <v>25682032.783715013</v>
      </c>
      <c r="N269" s="37">
        <v>25682032.783715013</v>
      </c>
      <c r="O269" s="37">
        <v>0</v>
      </c>
      <c r="P269" s="37">
        <v>0</v>
      </c>
      <c r="Q269" s="31" t="s">
        <v>229</v>
      </c>
      <c r="R269" s="38" t="s">
        <v>214</v>
      </c>
    </row>
    <row r="270" spans="1:18" ht="94.5" x14ac:dyDescent="0.25">
      <c r="A270" s="57">
        <v>2020</v>
      </c>
      <c r="B270" s="29">
        <v>2020000050037</v>
      </c>
      <c r="C270" s="30" t="s">
        <v>211</v>
      </c>
      <c r="D270" s="31" t="s">
        <v>212</v>
      </c>
      <c r="E270" s="51">
        <v>10093038848</v>
      </c>
      <c r="F270" s="58">
        <v>10093038848</v>
      </c>
      <c r="G270" s="34">
        <v>1</v>
      </c>
      <c r="H270" s="34">
        <v>0.84530000000000005</v>
      </c>
      <c r="I270" s="31" t="s">
        <v>80</v>
      </c>
      <c r="J270" s="45" t="s">
        <v>762</v>
      </c>
      <c r="K270" s="35" t="s">
        <v>988</v>
      </c>
      <c r="L270" s="35" t="s">
        <v>867</v>
      </c>
      <c r="M270" s="36">
        <v>25682032.786259543</v>
      </c>
      <c r="N270" s="37">
        <v>25682032.786259543</v>
      </c>
      <c r="O270" s="37">
        <v>0</v>
      </c>
      <c r="P270" s="37">
        <v>0</v>
      </c>
      <c r="Q270" s="59" t="s">
        <v>229</v>
      </c>
      <c r="R270" s="60" t="s">
        <v>214</v>
      </c>
    </row>
    <row r="271" spans="1:18" ht="94.5" x14ac:dyDescent="0.25">
      <c r="A271" s="55">
        <v>2020</v>
      </c>
      <c r="B271" s="29">
        <v>2020000050037</v>
      </c>
      <c r="C271" s="30" t="s">
        <v>211</v>
      </c>
      <c r="D271" s="31" t="s">
        <v>212</v>
      </c>
      <c r="E271" s="51">
        <v>10093038848</v>
      </c>
      <c r="F271" s="56">
        <v>10093038848</v>
      </c>
      <c r="G271" s="34">
        <v>1</v>
      </c>
      <c r="H271" s="34">
        <v>0.84530000000000005</v>
      </c>
      <c r="I271" s="31" t="s">
        <v>105</v>
      </c>
      <c r="J271" s="35" t="s">
        <v>110</v>
      </c>
      <c r="K271" s="35" t="s">
        <v>988</v>
      </c>
      <c r="L271" s="35" t="s">
        <v>867</v>
      </c>
      <c r="M271" s="36">
        <v>642050819.72010183</v>
      </c>
      <c r="N271" s="37">
        <v>642050819.72010183</v>
      </c>
      <c r="O271" s="37">
        <v>0</v>
      </c>
      <c r="P271" s="37">
        <v>0</v>
      </c>
      <c r="Q271" s="31" t="s">
        <v>234</v>
      </c>
      <c r="R271" s="38" t="s">
        <v>214</v>
      </c>
    </row>
    <row r="272" spans="1:18" ht="63" x14ac:dyDescent="0.25">
      <c r="A272" s="61">
        <v>2020</v>
      </c>
      <c r="B272" s="29">
        <v>2020000050003</v>
      </c>
      <c r="C272" s="30" t="s">
        <v>235</v>
      </c>
      <c r="D272" s="31" t="s">
        <v>236</v>
      </c>
      <c r="E272" s="51">
        <v>43433295564</v>
      </c>
      <c r="F272" s="32">
        <v>43433295564</v>
      </c>
      <c r="G272" s="34">
        <v>0.54379999999999995</v>
      </c>
      <c r="H272" s="34">
        <v>0.54759999999999998</v>
      </c>
      <c r="I272" s="31" t="s">
        <v>61</v>
      </c>
      <c r="J272" s="35" t="s">
        <v>142</v>
      </c>
      <c r="K272" s="35" t="s">
        <v>988</v>
      </c>
      <c r="L272" s="35" t="s">
        <v>867</v>
      </c>
      <c r="M272" s="36">
        <v>165068002.7426157</v>
      </c>
      <c r="N272" s="37">
        <v>0</v>
      </c>
      <c r="O272" s="37">
        <v>0</v>
      </c>
      <c r="P272" s="37">
        <f t="shared" ref="P272:P335" si="13">E272-F272</f>
        <v>0</v>
      </c>
      <c r="Q272" s="29">
        <v>12325</v>
      </c>
      <c r="R272" s="38" t="s">
        <v>237</v>
      </c>
    </row>
    <row r="273" spans="1:18" ht="63" x14ac:dyDescent="0.25">
      <c r="A273" s="61">
        <v>2020</v>
      </c>
      <c r="B273" s="29">
        <v>2020000050003</v>
      </c>
      <c r="C273" s="30" t="s">
        <v>235</v>
      </c>
      <c r="D273" s="31" t="s">
        <v>236</v>
      </c>
      <c r="E273" s="51">
        <v>43433295564</v>
      </c>
      <c r="F273" s="32">
        <v>43433295564</v>
      </c>
      <c r="G273" s="34">
        <v>0.54379999999999995</v>
      </c>
      <c r="H273" s="34">
        <v>0.54759999999999998</v>
      </c>
      <c r="I273" s="31" t="s">
        <v>18</v>
      </c>
      <c r="J273" s="35" t="s">
        <v>19</v>
      </c>
      <c r="K273" s="35" t="s">
        <v>988</v>
      </c>
      <c r="L273" s="35" t="s">
        <v>867</v>
      </c>
      <c r="M273" s="36">
        <v>92130043.883687913</v>
      </c>
      <c r="N273" s="37">
        <v>0</v>
      </c>
      <c r="O273" s="37">
        <v>0</v>
      </c>
      <c r="P273" s="37">
        <f t="shared" si="13"/>
        <v>0</v>
      </c>
      <c r="Q273" s="29">
        <v>6879</v>
      </c>
      <c r="R273" s="38" t="s">
        <v>237</v>
      </c>
    </row>
    <row r="274" spans="1:18" ht="63" x14ac:dyDescent="0.25">
      <c r="A274" s="61">
        <v>2020</v>
      </c>
      <c r="B274" s="29">
        <v>2020000050003</v>
      </c>
      <c r="C274" s="30" t="s">
        <v>235</v>
      </c>
      <c r="D274" s="31" t="s">
        <v>236</v>
      </c>
      <c r="E274" s="51">
        <v>43433295564</v>
      </c>
      <c r="F274" s="32">
        <v>43433295564</v>
      </c>
      <c r="G274" s="34">
        <v>0.54379999999999995</v>
      </c>
      <c r="H274" s="34">
        <v>0.54759999999999998</v>
      </c>
      <c r="I274" s="31" t="s">
        <v>67</v>
      </c>
      <c r="J274" s="35" t="s">
        <v>238</v>
      </c>
      <c r="K274" s="35" t="s">
        <v>988</v>
      </c>
      <c r="L274" s="35" t="s">
        <v>867</v>
      </c>
      <c r="M274" s="36">
        <v>215144210.63345873</v>
      </c>
      <c r="N274" s="37">
        <v>0</v>
      </c>
      <c r="O274" s="37">
        <v>0</v>
      </c>
      <c r="P274" s="37">
        <f t="shared" si="13"/>
        <v>0</v>
      </c>
      <c r="Q274" s="29">
        <v>16064</v>
      </c>
      <c r="R274" s="38" t="s">
        <v>237</v>
      </c>
    </row>
    <row r="275" spans="1:18" ht="63" x14ac:dyDescent="0.25">
      <c r="A275" s="61">
        <v>2020</v>
      </c>
      <c r="B275" s="29">
        <v>2020000050003</v>
      </c>
      <c r="C275" s="30" t="s">
        <v>235</v>
      </c>
      <c r="D275" s="31" t="s">
        <v>236</v>
      </c>
      <c r="E275" s="51">
        <v>43433295564</v>
      </c>
      <c r="F275" s="32">
        <v>43433295564</v>
      </c>
      <c r="G275" s="34">
        <v>0.54379999999999995</v>
      </c>
      <c r="H275" s="34">
        <v>0.54759999999999998</v>
      </c>
      <c r="I275" s="31" t="s">
        <v>67</v>
      </c>
      <c r="J275" s="35" t="s">
        <v>158</v>
      </c>
      <c r="K275" s="35" t="s">
        <v>988</v>
      </c>
      <c r="L275" s="35" t="s">
        <v>867</v>
      </c>
      <c r="M275" s="36">
        <v>195228906.77315289</v>
      </c>
      <c r="N275" s="37">
        <v>0</v>
      </c>
      <c r="O275" s="37">
        <v>0</v>
      </c>
      <c r="P275" s="37">
        <f t="shared" si="13"/>
        <v>0</v>
      </c>
      <c r="Q275" s="29">
        <v>14577</v>
      </c>
      <c r="R275" s="38" t="s">
        <v>237</v>
      </c>
    </row>
    <row r="276" spans="1:18" ht="63" x14ac:dyDescent="0.25">
      <c r="A276" s="61">
        <v>2020</v>
      </c>
      <c r="B276" s="29">
        <v>2020000050003</v>
      </c>
      <c r="C276" s="30" t="s">
        <v>235</v>
      </c>
      <c r="D276" s="31" t="s">
        <v>236</v>
      </c>
      <c r="E276" s="51">
        <v>43433295564</v>
      </c>
      <c r="F276" s="32">
        <v>43433295564</v>
      </c>
      <c r="G276" s="34">
        <v>0.54379999999999995</v>
      </c>
      <c r="H276" s="34">
        <v>0.54759999999999998</v>
      </c>
      <c r="I276" s="31" t="s">
        <v>67</v>
      </c>
      <c r="J276" s="35" t="s">
        <v>72</v>
      </c>
      <c r="K276" s="35" t="s">
        <v>988</v>
      </c>
      <c r="L276" s="35" t="s">
        <v>867</v>
      </c>
      <c r="M276" s="36">
        <v>146773244.79158828</v>
      </c>
      <c r="N276" s="37">
        <v>0</v>
      </c>
      <c r="O276" s="37">
        <v>0</v>
      </c>
      <c r="P276" s="37">
        <f t="shared" si="13"/>
        <v>0</v>
      </c>
      <c r="Q276" s="29">
        <v>10959</v>
      </c>
      <c r="R276" s="38" t="s">
        <v>237</v>
      </c>
    </row>
    <row r="277" spans="1:18" ht="63" x14ac:dyDescent="0.25">
      <c r="A277" s="61">
        <v>2020</v>
      </c>
      <c r="B277" s="29">
        <v>2020000050003</v>
      </c>
      <c r="C277" s="30" t="s">
        <v>235</v>
      </c>
      <c r="D277" s="31" t="s">
        <v>236</v>
      </c>
      <c r="E277" s="51">
        <v>43433295564</v>
      </c>
      <c r="F277" s="32">
        <v>43433295564</v>
      </c>
      <c r="G277" s="34">
        <v>0.54379999999999995</v>
      </c>
      <c r="H277" s="34">
        <v>0.54759999999999998</v>
      </c>
      <c r="I277" s="31" t="s">
        <v>74</v>
      </c>
      <c r="J277" s="35" t="s">
        <v>75</v>
      </c>
      <c r="K277" s="35" t="s">
        <v>988</v>
      </c>
      <c r="L277" s="35" t="s">
        <v>867</v>
      </c>
      <c r="M277" s="36">
        <v>25245694.537105933</v>
      </c>
      <c r="N277" s="37">
        <v>0</v>
      </c>
      <c r="O277" s="37">
        <v>0</v>
      </c>
      <c r="P277" s="37">
        <f t="shared" si="13"/>
        <v>0</v>
      </c>
      <c r="Q277" s="29">
        <v>1885</v>
      </c>
      <c r="R277" s="38" t="s">
        <v>237</v>
      </c>
    </row>
    <row r="278" spans="1:18" ht="63" x14ac:dyDescent="0.25">
      <c r="A278" s="61">
        <v>2020</v>
      </c>
      <c r="B278" s="29">
        <v>2020000050003</v>
      </c>
      <c r="C278" s="30" t="s">
        <v>235</v>
      </c>
      <c r="D278" s="31" t="s">
        <v>236</v>
      </c>
      <c r="E278" s="51">
        <v>43433295564</v>
      </c>
      <c r="F278" s="32">
        <v>43433295564</v>
      </c>
      <c r="G278" s="34">
        <v>0.54379999999999995</v>
      </c>
      <c r="H278" s="34">
        <v>0.54759999999999998</v>
      </c>
      <c r="I278" s="31" t="s">
        <v>160</v>
      </c>
      <c r="J278" s="35" t="s">
        <v>161</v>
      </c>
      <c r="K278" s="35" t="s">
        <v>988</v>
      </c>
      <c r="L278" s="35" t="s">
        <v>867</v>
      </c>
      <c r="M278" s="36">
        <v>34393073.512619644</v>
      </c>
      <c r="N278" s="37">
        <v>0</v>
      </c>
      <c r="O278" s="37">
        <v>0</v>
      </c>
      <c r="P278" s="37">
        <f t="shared" si="13"/>
        <v>0</v>
      </c>
      <c r="Q278" s="29">
        <v>2568</v>
      </c>
      <c r="R278" s="38" t="s">
        <v>237</v>
      </c>
    </row>
    <row r="279" spans="1:18" ht="63" x14ac:dyDescent="0.25">
      <c r="A279" s="61">
        <v>2020</v>
      </c>
      <c r="B279" s="29">
        <v>2020000050003</v>
      </c>
      <c r="C279" s="30" t="s">
        <v>235</v>
      </c>
      <c r="D279" s="31" t="s">
        <v>236</v>
      </c>
      <c r="E279" s="51">
        <v>43433295564</v>
      </c>
      <c r="F279" s="32">
        <v>43433295564</v>
      </c>
      <c r="G279" s="34">
        <v>0.54379999999999995</v>
      </c>
      <c r="H279" s="34">
        <v>0.54759999999999998</v>
      </c>
      <c r="I279" s="31" t="s">
        <v>160</v>
      </c>
      <c r="J279" s="35" t="s">
        <v>162</v>
      </c>
      <c r="K279" s="35" t="s">
        <v>988</v>
      </c>
      <c r="L279" s="35" t="s">
        <v>867</v>
      </c>
      <c r="M279" s="36">
        <v>148554505.99765465</v>
      </c>
      <c r="N279" s="37">
        <v>0</v>
      </c>
      <c r="O279" s="37">
        <v>0</v>
      </c>
      <c r="P279" s="37">
        <f t="shared" si="13"/>
        <v>0</v>
      </c>
      <c r="Q279" s="29">
        <v>11092</v>
      </c>
      <c r="R279" s="38" t="s">
        <v>237</v>
      </c>
    </row>
    <row r="280" spans="1:18" ht="63" x14ac:dyDescent="0.25">
      <c r="A280" s="61">
        <v>2020</v>
      </c>
      <c r="B280" s="29">
        <v>2020000050003</v>
      </c>
      <c r="C280" s="30" t="s">
        <v>235</v>
      </c>
      <c r="D280" s="31" t="s">
        <v>236</v>
      </c>
      <c r="E280" s="51">
        <v>43433295564</v>
      </c>
      <c r="F280" s="32">
        <v>43433295564</v>
      </c>
      <c r="G280" s="34">
        <v>0.54379999999999995</v>
      </c>
      <c r="H280" s="34">
        <v>0.54759999999999998</v>
      </c>
      <c r="I280" s="31" t="s">
        <v>126</v>
      </c>
      <c r="J280" s="35" t="s">
        <v>163</v>
      </c>
      <c r="K280" s="35" t="s">
        <v>988</v>
      </c>
      <c r="L280" s="35" t="s">
        <v>867</v>
      </c>
      <c r="M280" s="36">
        <v>67795069.361713648</v>
      </c>
      <c r="N280" s="37">
        <v>0</v>
      </c>
      <c r="O280" s="37">
        <v>0</v>
      </c>
      <c r="P280" s="37">
        <f t="shared" si="13"/>
        <v>0</v>
      </c>
      <c r="Q280" s="29">
        <v>5062</v>
      </c>
      <c r="R280" s="38" t="s">
        <v>237</v>
      </c>
    </row>
    <row r="281" spans="1:18" ht="63" x14ac:dyDescent="0.25">
      <c r="A281" s="61">
        <v>2020</v>
      </c>
      <c r="B281" s="29">
        <v>2020000050003</v>
      </c>
      <c r="C281" s="30" t="s">
        <v>235</v>
      </c>
      <c r="D281" s="31" t="s">
        <v>236</v>
      </c>
      <c r="E281" s="51">
        <v>43433295564</v>
      </c>
      <c r="F281" s="32">
        <v>43433295564</v>
      </c>
      <c r="G281" s="34">
        <v>0.54379999999999995</v>
      </c>
      <c r="H281" s="34">
        <v>0.54759999999999998</v>
      </c>
      <c r="I281" s="31" t="s">
        <v>74</v>
      </c>
      <c r="J281" s="35" t="s">
        <v>239</v>
      </c>
      <c r="K281" s="35" t="s">
        <v>988</v>
      </c>
      <c r="L281" s="35" t="s">
        <v>867</v>
      </c>
      <c r="M281" s="36">
        <v>143344651.7934455</v>
      </c>
      <c r="N281" s="37">
        <v>0</v>
      </c>
      <c r="O281" s="37">
        <v>0</v>
      </c>
      <c r="P281" s="37">
        <f t="shared" si="13"/>
        <v>0</v>
      </c>
      <c r="Q281" s="29">
        <v>10703</v>
      </c>
      <c r="R281" s="38" t="s">
        <v>237</v>
      </c>
    </row>
    <row r="282" spans="1:18" ht="63" x14ac:dyDescent="0.25">
      <c r="A282" s="61">
        <v>2020</v>
      </c>
      <c r="B282" s="29">
        <v>2020000050003</v>
      </c>
      <c r="C282" s="30" t="s">
        <v>235</v>
      </c>
      <c r="D282" s="31" t="s">
        <v>236</v>
      </c>
      <c r="E282" s="51">
        <v>43433295564</v>
      </c>
      <c r="F282" s="32">
        <v>43433295564</v>
      </c>
      <c r="G282" s="34">
        <v>0.54379999999999995</v>
      </c>
      <c r="H282" s="34">
        <v>0.54759999999999998</v>
      </c>
      <c r="I282" s="31" t="s">
        <v>67</v>
      </c>
      <c r="J282" s="35" t="s">
        <v>164</v>
      </c>
      <c r="K282" s="35" t="s">
        <v>988</v>
      </c>
      <c r="L282" s="35" t="s">
        <v>867</v>
      </c>
      <c r="M282" s="36">
        <v>1245101583.0403857</v>
      </c>
      <c r="N282" s="37">
        <v>0</v>
      </c>
      <c r="O282" s="37">
        <v>0</v>
      </c>
      <c r="P282" s="37">
        <f t="shared" si="13"/>
        <v>0</v>
      </c>
      <c r="Q282" s="29">
        <v>92967</v>
      </c>
      <c r="R282" s="38" t="s">
        <v>237</v>
      </c>
    </row>
    <row r="283" spans="1:18" ht="63" x14ac:dyDescent="0.25">
      <c r="A283" s="61">
        <v>2020</v>
      </c>
      <c r="B283" s="29">
        <v>2020000050003</v>
      </c>
      <c r="C283" s="30" t="s">
        <v>235</v>
      </c>
      <c r="D283" s="31" t="s">
        <v>236</v>
      </c>
      <c r="E283" s="51">
        <v>43433295564</v>
      </c>
      <c r="F283" s="32">
        <v>43433295564</v>
      </c>
      <c r="G283" s="34">
        <v>0.54379999999999995</v>
      </c>
      <c r="H283" s="34">
        <v>0.54759999999999998</v>
      </c>
      <c r="I283" s="31" t="s">
        <v>40</v>
      </c>
      <c r="J283" s="35" t="s">
        <v>240</v>
      </c>
      <c r="K283" s="35" t="s">
        <v>988</v>
      </c>
      <c r="L283" s="35" t="s">
        <v>867</v>
      </c>
      <c r="M283" s="36">
        <v>173974308.77294752</v>
      </c>
      <c r="N283" s="37">
        <v>0</v>
      </c>
      <c r="O283" s="37">
        <v>0</v>
      </c>
      <c r="P283" s="37">
        <f t="shared" si="13"/>
        <v>0</v>
      </c>
      <c r="Q283" s="29">
        <v>12990</v>
      </c>
      <c r="R283" s="38" t="s">
        <v>237</v>
      </c>
    </row>
    <row r="284" spans="1:18" ht="63" x14ac:dyDescent="0.25">
      <c r="A284" s="61">
        <v>2020</v>
      </c>
      <c r="B284" s="29">
        <v>2020000050003</v>
      </c>
      <c r="C284" s="30" t="s">
        <v>235</v>
      </c>
      <c r="D284" s="31" t="s">
        <v>236</v>
      </c>
      <c r="E284" s="51">
        <v>43433295564</v>
      </c>
      <c r="F284" s="32">
        <v>43433295564</v>
      </c>
      <c r="G284" s="34">
        <v>0.54379999999999995</v>
      </c>
      <c r="H284" s="34">
        <v>0.54759999999999998</v>
      </c>
      <c r="I284" s="31" t="s">
        <v>112</v>
      </c>
      <c r="J284" s="35" t="s">
        <v>165</v>
      </c>
      <c r="K284" s="35" t="s">
        <v>988</v>
      </c>
      <c r="L284" s="35" t="s">
        <v>867</v>
      </c>
      <c r="M284" s="36">
        <v>240483655.76035762</v>
      </c>
      <c r="N284" s="37">
        <v>0</v>
      </c>
      <c r="O284" s="37">
        <v>0</v>
      </c>
      <c r="P284" s="37">
        <f t="shared" si="13"/>
        <v>0</v>
      </c>
      <c r="Q284" s="29">
        <v>17956</v>
      </c>
      <c r="R284" s="38" t="s">
        <v>237</v>
      </c>
    </row>
    <row r="285" spans="1:18" ht="63" x14ac:dyDescent="0.25">
      <c r="A285" s="61">
        <v>2020</v>
      </c>
      <c r="B285" s="29">
        <v>2020000050003</v>
      </c>
      <c r="C285" s="30" t="s">
        <v>235</v>
      </c>
      <c r="D285" s="31" t="s">
        <v>236</v>
      </c>
      <c r="E285" s="51">
        <v>43433295564</v>
      </c>
      <c r="F285" s="32">
        <v>43433295564</v>
      </c>
      <c r="G285" s="34">
        <v>0.54379999999999995</v>
      </c>
      <c r="H285" s="34">
        <v>0.54759999999999998</v>
      </c>
      <c r="I285" s="31" t="s">
        <v>80</v>
      </c>
      <c r="J285" s="35" t="s">
        <v>166</v>
      </c>
      <c r="K285" s="35" t="s">
        <v>988</v>
      </c>
      <c r="L285" s="35" t="s">
        <v>867</v>
      </c>
      <c r="M285" s="36">
        <v>106339954.7080218</v>
      </c>
      <c r="N285" s="37">
        <v>0</v>
      </c>
      <c r="O285" s="37">
        <v>0</v>
      </c>
      <c r="P285" s="37">
        <f t="shared" si="13"/>
        <v>0</v>
      </c>
      <c r="Q285" s="29">
        <v>7940</v>
      </c>
      <c r="R285" s="38" t="s">
        <v>237</v>
      </c>
    </row>
    <row r="286" spans="1:18" ht="63" x14ac:dyDescent="0.25">
      <c r="A286" s="61">
        <v>2020</v>
      </c>
      <c r="B286" s="29">
        <v>2020000050003</v>
      </c>
      <c r="C286" s="30" t="s">
        <v>235</v>
      </c>
      <c r="D286" s="31" t="s">
        <v>236</v>
      </c>
      <c r="E286" s="51">
        <v>43433295564</v>
      </c>
      <c r="F286" s="32">
        <v>43433295564</v>
      </c>
      <c r="G286" s="34">
        <v>0.54379999999999995</v>
      </c>
      <c r="H286" s="34">
        <v>0.54759999999999998</v>
      </c>
      <c r="I286" s="31" t="s">
        <v>44</v>
      </c>
      <c r="J286" s="35" t="s">
        <v>45</v>
      </c>
      <c r="K286" s="35" t="s">
        <v>988</v>
      </c>
      <c r="L286" s="35" t="s">
        <v>867</v>
      </c>
      <c r="M286" s="36">
        <v>58446796.265215009</v>
      </c>
      <c r="N286" s="37">
        <v>0</v>
      </c>
      <c r="O286" s="37">
        <v>0</v>
      </c>
      <c r="P286" s="37">
        <f t="shared" si="13"/>
        <v>0</v>
      </c>
      <c r="Q286" s="29">
        <v>4364</v>
      </c>
      <c r="R286" s="38" t="s">
        <v>237</v>
      </c>
    </row>
    <row r="287" spans="1:18" ht="63" x14ac:dyDescent="0.25">
      <c r="A287" s="61">
        <v>2020</v>
      </c>
      <c r="B287" s="29">
        <v>2020000050003</v>
      </c>
      <c r="C287" s="30" t="s">
        <v>235</v>
      </c>
      <c r="D287" s="31" t="s">
        <v>236</v>
      </c>
      <c r="E287" s="51">
        <v>43433295564</v>
      </c>
      <c r="F287" s="32">
        <v>43433295564</v>
      </c>
      <c r="G287" s="34">
        <v>0.54379999999999995</v>
      </c>
      <c r="H287" s="34">
        <v>0.54759999999999998</v>
      </c>
      <c r="I287" s="31" t="s">
        <v>160</v>
      </c>
      <c r="J287" s="45" t="s">
        <v>184</v>
      </c>
      <c r="K287" s="35" t="s">
        <v>988</v>
      </c>
      <c r="L287" s="35" t="s">
        <v>867</v>
      </c>
      <c r="M287" s="36">
        <v>2003182245.0477104</v>
      </c>
      <c r="N287" s="37">
        <v>0</v>
      </c>
      <c r="O287" s="37">
        <v>0</v>
      </c>
      <c r="P287" s="37">
        <f t="shared" si="13"/>
        <v>0</v>
      </c>
      <c r="Q287" s="29">
        <v>149570</v>
      </c>
      <c r="R287" s="38" t="s">
        <v>237</v>
      </c>
    </row>
    <row r="288" spans="1:18" ht="63" x14ac:dyDescent="0.25">
      <c r="A288" s="61">
        <v>2020</v>
      </c>
      <c r="B288" s="29">
        <v>2020000050003</v>
      </c>
      <c r="C288" s="30" t="s">
        <v>235</v>
      </c>
      <c r="D288" s="31" t="s">
        <v>236</v>
      </c>
      <c r="E288" s="51">
        <v>43433295564</v>
      </c>
      <c r="F288" s="32">
        <v>43433295564</v>
      </c>
      <c r="G288" s="34">
        <v>0.54379999999999995</v>
      </c>
      <c r="H288" s="34">
        <v>0.54759999999999998</v>
      </c>
      <c r="I288" s="31" t="s">
        <v>40</v>
      </c>
      <c r="J288" s="35" t="s">
        <v>241</v>
      </c>
      <c r="K288" s="35" t="s">
        <v>988</v>
      </c>
      <c r="L288" s="35" t="s">
        <v>867</v>
      </c>
      <c r="M288" s="36">
        <v>134706204.5910936</v>
      </c>
      <c r="N288" s="37">
        <v>0</v>
      </c>
      <c r="O288" s="37">
        <v>0</v>
      </c>
      <c r="P288" s="37">
        <f t="shared" si="13"/>
        <v>0</v>
      </c>
      <c r="Q288" s="29">
        <v>10058</v>
      </c>
      <c r="R288" s="38" t="s">
        <v>237</v>
      </c>
    </row>
    <row r="289" spans="1:18" ht="63" x14ac:dyDescent="0.25">
      <c r="A289" s="61">
        <v>2020</v>
      </c>
      <c r="B289" s="29">
        <v>2020000050003</v>
      </c>
      <c r="C289" s="30" t="s">
        <v>235</v>
      </c>
      <c r="D289" s="31" t="s">
        <v>236</v>
      </c>
      <c r="E289" s="51">
        <v>43433295564</v>
      </c>
      <c r="F289" s="32">
        <v>43433295564</v>
      </c>
      <c r="G289" s="34">
        <v>0.54379999999999995</v>
      </c>
      <c r="H289" s="34">
        <v>0.54759999999999998</v>
      </c>
      <c r="I289" s="31" t="s">
        <v>80</v>
      </c>
      <c r="J289" s="35" t="s">
        <v>150</v>
      </c>
      <c r="K289" s="35" t="s">
        <v>988</v>
      </c>
      <c r="L289" s="35" t="s">
        <v>867</v>
      </c>
      <c r="M289" s="36">
        <v>154393828.44761655</v>
      </c>
      <c r="N289" s="37">
        <v>0</v>
      </c>
      <c r="O289" s="37">
        <v>0</v>
      </c>
      <c r="P289" s="37">
        <f t="shared" si="13"/>
        <v>0</v>
      </c>
      <c r="Q289" s="29">
        <v>11528</v>
      </c>
      <c r="R289" s="38" t="s">
        <v>237</v>
      </c>
    </row>
    <row r="290" spans="1:18" ht="63" x14ac:dyDescent="0.25">
      <c r="A290" s="61">
        <v>2020</v>
      </c>
      <c r="B290" s="29">
        <v>2020000050003</v>
      </c>
      <c r="C290" s="30" t="s">
        <v>235</v>
      </c>
      <c r="D290" s="31" t="s">
        <v>236</v>
      </c>
      <c r="E290" s="51">
        <v>43433295564</v>
      </c>
      <c r="F290" s="32">
        <v>43433295564</v>
      </c>
      <c r="G290" s="34">
        <v>0.54379999999999995</v>
      </c>
      <c r="H290" s="34">
        <v>0.54759999999999998</v>
      </c>
      <c r="I290" s="31" t="s">
        <v>80</v>
      </c>
      <c r="J290" s="45" t="s">
        <v>242</v>
      </c>
      <c r="K290" s="35" t="s">
        <v>988</v>
      </c>
      <c r="L290" s="35" t="s">
        <v>867</v>
      </c>
      <c r="M290" s="36">
        <v>298367948.48681486</v>
      </c>
      <c r="N290" s="37">
        <v>0</v>
      </c>
      <c r="O290" s="37">
        <v>0</v>
      </c>
      <c r="P290" s="37">
        <f t="shared" si="13"/>
        <v>0</v>
      </c>
      <c r="Q290" s="29">
        <v>22278</v>
      </c>
      <c r="R290" s="38" t="s">
        <v>237</v>
      </c>
    </row>
    <row r="291" spans="1:18" ht="63" x14ac:dyDescent="0.25">
      <c r="A291" s="61">
        <v>2020</v>
      </c>
      <c r="B291" s="29">
        <v>2020000050003</v>
      </c>
      <c r="C291" s="30" t="s">
        <v>235</v>
      </c>
      <c r="D291" s="31" t="s">
        <v>236</v>
      </c>
      <c r="E291" s="51">
        <v>43433295564</v>
      </c>
      <c r="F291" s="32">
        <v>43433295564</v>
      </c>
      <c r="G291" s="34">
        <v>0.54379999999999995</v>
      </c>
      <c r="H291" s="34">
        <v>0.54759999999999998</v>
      </c>
      <c r="I291" s="31" t="s">
        <v>77</v>
      </c>
      <c r="J291" s="35" t="s">
        <v>78</v>
      </c>
      <c r="K291" s="35" t="s">
        <v>988</v>
      </c>
      <c r="L291" s="35" t="s">
        <v>867</v>
      </c>
      <c r="M291" s="36">
        <v>327243130.14304847</v>
      </c>
      <c r="N291" s="37">
        <v>0</v>
      </c>
      <c r="O291" s="37">
        <v>0</v>
      </c>
      <c r="P291" s="37">
        <f t="shared" si="13"/>
        <v>0</v>
      </c>
      <c r="Q291" s="29">
        <v>24434</v>
      </c>
      <c r="R291" s="38" t="s">
        <v>237</v>
      </c>
    </row>
    <row r="292" spans="1:18" ht="63" x14ac:dyDescent="0.25">
      <c r="A292" s="61">
        <v>2020</v>
      </c>
      <c r="B292" s="29">
        <v>2020000050003</v>
      </c>
      <c r="C292" s="30" t="s">
        <v>235</v>
      </c>
      <c r="D292" s="31" t="s">
        <v>236</v>
      </c>
      <c r="E292" s="51">
        <v>43433295564</v>
      </c>
      <c r="F292" s="32">
        <v>43433295564</v>
      </c>
      <c r="G292" s="34">
        <v>0.54379999999999995</v>
      </c>
      <c r="H292" s="34">
        <v>0.54759999999999998</v>
      </c>
      <c r="I292" s="31" t="s">
        <v>40</v>
      </c>
      <c r="J292" s="35" t="s">
        <v>167</v>
      </c>
      <c r="K292" s="35" t="s">
        <v>988</v>
      </c>
      <c r="L292" s="35" t="s">
        <v>867</v>
      </c>
      <c r="M292" s="36">
        <v>495431688.23163003</v>
      </c>
      <c r="N292" s="37">
        <v>0</v>
      </c>
      <c r="O292" s="37">
        <v>0</v>
      </c>
      <c r="P292" s="37">
        <f t="shared" si="13"/>
        <v>0</v>
      </c>
      <c r="Q292" s="29">
        <v>36992</v>
      </c>
      <c r="R292" s="38" t="s">
        <v>237</v>
      </c>
    </row>
    <row r="293" spans="1:18" ht="63" x14ac:dyDescent="0.25">
      <c r="A293" s="61">
        <v>2020</v>
      </c>
      <c r="B293" s="29">
        <v>2020000050003</v>
      </c>
      <c r="C293" s="30" t="s">
        <v>235</v>
      </c>
      <c r="D293" s="31" t="s">
        <v>236</v>
      </c>
      <c r="E293" s="51">
        <v>43433295564</v>
      </c>
      <c r="F293" s="32">
        <v>43433295564</v>
      </c>
      <c r="G293" s="34">
        <v>0.54379999999999995</v>
      </c>
      <c r="H293" s="34">
        <v>0.54759999999999998</v>
      </c>
      <c r="I293" s="31" t="s">
        <v>40</v>
      </c>
      <c r="J293" s="35" t="s">
        <v>168</v>
      </c>
      <c r="K293" s="35" t="s">
        <v>988</v>
      </c>
      <c r="L293" s="35" t="s">
        <v>867</v>
      </c>
      <c r="M293" s="36">
        <v>110585517.13150328</v>
      </c>
      <c r="N293" s="37">
        <v>0</v>
      </c>
      <c r="O293" s="37">
        <v>0</v>
      </c>
      <c r="P293" s="37">
        <f t="shared" si="13"/>
        <v>0</v>
      </c>
      <c r="Q293" s="29">
        <v>8257</v>
      </c>
      <c r="R293" s="38" t="s">
        <v>237</v>
      </c>
    </row>
    <row r="294" spans="1:18" ht="63" x14ac:dyDescent="0.25">
      <c r="A294" s="61">
        <v>2020</v>
      </c>
      <c r="B294" s="29">
        <v>2020000050003</v>
      </c>
      <c r="C294" s="30" t="s">
        <v>235</v>
      </c>
      <c r="D294" s="31" t="s">
        <v>236</v>
      </c>
      <c r="E294" s="51">
        <v>43433295564</v>
      </c>
      <c r="F294" s="32">
        <v>43433295564</v>
      </c>
      <c r="G294" s="34">
        <v>0.54379999999999995</v>
      </c>
      <c r="H294" s="34">
        <v>0.54759999999999998</v>
      </c>
      <c r="I294" s="31" t="s">
        <v>44</v>
      </c>
      <c r="J294" s="35" t="s">
        <v>47</v>
      </c>
      <c r="K294" s="35" t="s">
        <v>988</v>
      </c>
      <c r="L294" s="35" t="s">
        <v>867</v>
      </c>
      <c r="M294" s="36">
        <v>350573634.06009805</v>
      </c>
      <c r="N294" s="37">
        <v>0</v>
      </c>
      <c r="O294" s="37">
        <v>0</v>
      </c>
      <c r="P294" s="37">
        <f t="shared" si="13"/>
        <v>0</v>
      </c>
      <c r="Q294" s="29">
        <v>26176</v>
      </c>
      <c r="R294" s="38" t="s">
        <v>237</v>
      </c>
    </row>
    <row r="295" spans="1:18" ht="63" x14ac:dyDescent="0.25">
      <c r="A295" s="61">
        <v>2020</v>
      </c>
      <c r="B295" s="29">
        <v>2020000050003</v>
      </c>
      <c r="C295" s="30" t="s">
        <v>235</v>
      </c>
      <c r="D295" s="31" t="s">
        <v>236</v>
      </c>
      <c r="E295" s="51">
        <v>43433295564</v>
      </c>
      <c r="F295" s="32">
        <v>43433295564</v>
      </c>
      <c r="G295" s="34">
        <v>0.54379999999999995</v>
      </c>
      <c r="H295" s="34">
        <v>0.54759999999999998</v>
      </c>
      <c r="I295" s="31" t="s">
        <v>67</v>
      </c>
      <c r="J295" s="35" t="s">
        <v>169</v>
      </c>
      <c r="K295" s="35" t="s">
        <v>988</v>
      </c>
      <c r="L295" s="35" t="s">
        <v>867</v>
      </c>
      <c r="M295" s="36">
        <v>64138796.359787963</v>
      </c>
      <c r="N295" s="37">
        <v>0</v>
      </c>
      <c r="O295" s="37">
        <v>0</v>
      </c>
      <c r="P295" s="37">
        <f t="shared" si="13"/>
        <v>0</v>
      </c>
      <c r="Q295" s="29">
        <v>4789</v>
      </c>
      <c r="R295" s="38" t="s">
        <v>237</v>
      </c>
    </row>
    <row r="296" spans="1:18" ht="63" x14ac:dyDescent="0.25">
      <c r="A296" s="61">
        <v>2020</v>
      </c>
      <c r="B296" s="29">
        <v>2020000050003</v>
      </c>
      <c r="C296" s="30" t="s">
        <v>235</v>
      </c>
      <c r="D296" s="31" t="s">
        <v>236</v>
      </c>
      <c r="E296" s="51">
        <v>43433295564</v>
      </c>
      <c r="F296" s="32">
        <v>43433295564</v>
      </c>
      <c r="G296" s="34">
        <v>0.54379999999999995</v>
      </c>
      <c r="H296" s="34">
        <v>0.54759999999999998</v>
      </c>
      <c r="I296" s="31" t="s">
        <v>35</v>
      </c>
      <c r="J296" s="35" t="s">
        <v>23</v>
      </c>
      <c r="K296" s="35" t="s">
        <v>988</v>
      </c>
      <c r="L296" s="35" t="s">
        <v>867</v>
      </c>
      <c r="M296" s="36">
        <v>331716372.57031286</v>
      </c>
      <c r="N296" s="37">
        <v>0</v>
      </c>
      <c r="O296" s="37">
        <v>0</v>
      </c>
      <c r="P296" s="37">
        <f t="shared" si="13"/>
        <v>0</v>
      </c>
      <c r="Q296" s="29">
        <v>24768</v>
      </c>
      <c r="R296" s="38" t="s">
        <v>237</v>
      </c>
    </row>
    <row r="297" spans="1:18" ht="63" x14ac:dyDescent="0.25">
      <c r="A297" s="61">
        <v>2020</v>
      </c>
      <c r="B297" s="29">
        <v>2020000050003</v>
      </c>
      <c r="C297" s="30" t="s">
        <v>235</v>
      </c>
      <c r="D297" s="31" t="s">
        <v>236</v>
      </c>
      <c r="E297" s="51">
        <v>43433295564</v>
      </c>
      <c r="F297" s="32">
        <v>43433295564</v>
      </c>
      <c r="G297" s="34">
        <v>0.54379999999999995</v>
      </c>
      <c r="H297" s="34">
        <v>0.54759999999999998</v>
      </c>
      <c r="I297" s="31" t="s">
        <v>126</v>
      </c>
      <c r="J297" s="35" t="s">
        <v>170</v>
      </c>
      <c r="K297" s="35" t="s">
        <v>988</v>
      </c>
      <c r="L297" s="35" t="s">
        <v>867</v>
      </c>
      <c r="M297" s="36">
        <v>2089004213.5324717</v>
      </c>
      <c r="N297" s="37">
        <v>0</v>
      </c>
      <c r="O297" s="37">
        <v>0</v>
      </c>
      <c r="P297" s="37">
        <f t="shared" si="13"/>
        <v>0</v>
      </c>
      <c r="Q297" s="29">
        <v>155978</v>
      </c>
      <c r="R297" s="38" t="s">
        <v>237</v>
      </c>
    </row>
    <row r="298" spans="1:18" ht="63" x14ac:dyDescent="0.25">
      <c r="A298" s="61">
        <v>2020</v>
      </c>
      <c r="B298" s="29">
        <v>2020000050003</v>
      </c>
      <c r="C298" s="30" t="s">
        <v>235</v>
      </c>
      <c r="D298" s="31" t="s">
        <v>236</v>
      </c>
      <c r="E298" s="51">
        <v>43433295564</v>
      </c>
      <c r="F298" s="32">
        <v>43433295564</v>
      </c>
      <c r="G298" s="34">
        <v>0.54379999999999995</v>
      </c>
      <c r="H298" s="34">
        <v>0.54759999999999998</v>
      </c>
      <c r="I298" s="31" t="s">
        <v>126</v>
      </c>
      <c r="J298" s="35" t="s">
        <v>152</v>
      </c>
      <c r="K298" s="35" t="s">
        <v>988</v>
      </c>
      <c r="L298" s="35" t="s">
        <v>867</v>
      </c>
      <c r="M298" s="36">
        <v>171469828.7313354</v>
      </c>
      <c r="N298" s="37">
        <v>0</v>
      </c>
      <c r="O298" s="37">
        <v>0</v>
      </c>
      <c r="P298" s="37">
        <f t="shared" si="13"/>
        <v>0</v>
      </c>
      <c r="Q298" s="29">
        <v>12803</v>
      </c>
      <c r="R298" s="38" t="s">
        <v>237</v>
      </c>
    </row>
    <row r="299" spans="1:18" ht="63" x14ac:dyDescent="0.25">
      <c r="A299" s="61">
        <v>2020</v>
      </c>
      <c r="B299" s="29">
        <v>2020000050003</v>
      </c>
      <c r="C299" s="30" t="s">
        <v>235</v>
      </c>
      <c r="D299" s="31" t="s">
        <v>236</v>
      </c>
      <c r="E299" s="51">
        <v>43433295564</v>
      </c>
      <c r="F299" s="32">
        <v>43433295564</v>
      </c>
      <c r="G299" s="34">
        <v>0.54379999999999995</v>
      </c>
      <c r="H299" s="34">
        <v>0.54759999999999998</v>
      </c>
      <c r="I299" s="31" t="s">
        <v>80</v>
      </c>
      <c r="J299" s="45" t="s">
        <v>762</v>
      </c>
      <c r="K299" s="35" t="s">
        <v>988</v>
      </c>
      <c r="L299" s="35" t="s">
        <v>867</v>
      </c>
      <c r="M299" s="36">
        <v>80866580.167132959</v>
      </c>
      <c r="N299" s="37">
        <v>0</v>
      </c>
      <c r="O299" s="37">
        <v>0</v>
      </c>
      <c r="P299" s="37">
        <f t="shared" si="13"/>
        <v>0</v>
      </c>
      <c r="Q299" s="29">
        <v>6038</v>
      </c>
      <c r="R299" s="38" t="s">
        <v>237</v>
      </c>
    </row>
    <row r="300" spans="1:18" ht="63" x14ac:dyDescent="0.25">
      <c r="A300" s="61">
        <v>2020</v>
      </c>
      <c r="B300" s="29">
        <v>2020000050003</v>
      </c>
      <c r="C300" s="30" t="s">
        <v>235</v>
      </c>
      <c r="D300" s="31" t="s">
        <v>236</v>
      </c>
      <c r="E300" s="51">
        <v>43433295564</v>
      </c>
      <c r="F300" s="32">
        <v>43433295564</v>
      </c>
      <c r="G300" s="34">
        <v>0.54379999999999995</v>
      </c>
      <c r="H300" s="34">
        <v>0.54759999999999998</v>
      </c>
      <c r="I300" s="31" t="s">
        <v>80</v>
      </c>
      <c r="J300" s="35" t="s">
        <v>85</v>
      </c>
      <c r="K300" s="35" t="s">
        <v>988</v>
      </c>
      <c r="L300" s="35" t="s">
        <v>867</v>
      </c>
      <c r="M300" s="36">
        <v>1407410639.8548086</v>
      </c>
      <c r="N300" s="37">
        <v>0</v>
      </c>
      <c r="O300" s="37">
        <v>0</v>
      </c>
      <c r="P300" s="37">
        <f t="shared" si="13"/>
        <v>0</v>
      </c>
      <c r="Q300" s="29">
        <v>105086</v>
      </c>
      <c r="R300" s="38" t="s">
        <v>237</v>
      </c>
    </row>
    <row r="301" spans="1:18" ht="63" x14ac:dyDescent="0.25">
      <c r="A301" s="61">
        <v>2020</v>
      </c>
      <c r="B301" s="29">
        <v>2020000050003</v>
      </c>
      <c r="C301" s="30" t="s">
        <v>235</v>
      </c>
      <c r="D301" s="31" t="s">
        <v>236</v>
      </c>
      <c r="E301" s="51">
        <v>43433295564</v>
      </c>
      <c r="F301" s="32">
        <v>43433295564</v>
      </c>
      <c r="G301" s="34">
        <v>0.54379999999999995</v>
      </c>
      <c r="H301" s="34">
        <v>0.54759999999999998</v>
      </c>
      <c r="I301" s="31" t="s">
        <v>126</v>
      </c>
      <c r="J301" s="35" t="s">
        <v>144</v>
      </c>
      <c r="K301" s="35" t="s">
        <v>988</v>
      </c>
      <c r="L301" s="35" t="s">
        <v>867</v>
      </c>
      <c r="M301" s="36">
        <v>69790617.630163938</v>
      </c>
      <c r="N301" s="37">
        <v>0</v>
      </c>
      <c r="O301" s="37">
        <v>0</v>
      </c>
      <c r="P301" s="37">
        <f t="shared" si="13"/>
        <v>0</v>
      </c>
      <c r="Q301" s="29">
        <v>5211</v>
      </c>
      <c r="R301" s="38" t="s">
        <v>237</v>
      </c>
    </row>
    <row r="302" spans="1:18" ht="63" x14ac:dyDescent="0.25">
      <c r="A302" s="61">
        <v>2020</v>
      </c>
      <c r="B302" s="29">
        <v>2020000050003</v>
      </c>
      <c r="C302" s="30" t="s">
        <v>235</v>
      </c>
      <c r="D302" s="31" t="s">
        <v>236</v>
      </c>
      <c r="E302" s="51">
        <v>43433295564</v>
      </c>
      <c r="F302" s="32">
        <v>43433295564</v>
      </c>
      <c r="G302" s="34">
        <v>0.54379999999999995</v>
      </c>
      <c r="H302" s="34">
        <v>0.54759999999999998</v>
      </c>
      <c r="I302" s="31" t="s">
        <v>44</v>
      </c>
      <c r="J302" s="40" t="s">
        <v>244</v>
      </c>
      <c r="K302" s="35" t="s">
        <v>988</v>
      </c>
      <c r="L302" s="35" t="s">
        <v>867</v>
      </c>
      <c r="M302" s="36">
        <v>2064428166.0653155</v>
      </c>
      <c r="N302" s="37">
        <v>0</v>
      </c>
      <c r="O302" s="37">
        <v>0</v>
      </c>
      <c r="P302" s="37">
        <f t="shared" si="13"/>
        <v>0</v>
      </c>
      <c r="Q302" s="29">
        <v>154143</v>
      </c>
      <c r="R302" s="38" t="s">
        <v>237</v>
      </c>
    </row>
    <row r="303" spans="1:18" ht="63" x14ac:dyDescent="0.25">
      <c r="A303" s="61">
        <v>2020</v>
      </c>
      <c r="B303" s="29">
        <v>2020000050003</v>
      </c>
      <c r="C303" s="30" t="s">
        <v>235</v>
      </c>
      <c r="D303" s="31" t="s">
        <v>236</v>
      </c>
      <c r="E303" s="51">
        <v>43433295564</v>
      </c>
      <c r="F303" s="32">
        <v>43433295564</v>
      </c>
      <c r="G303" s="34">
        <v>0.54379999999999995</v>
      </c>
      <c r="H303" s="34">
        <v>0.54759999999999998</v>
      </c>
      <c r="I303" s="31" t="s">
        <v>74</v>
      </c>
      <c r="J303" s="35" t="s">
        <v>171</v>
      </c>
      <c r="K303" s="35" t="s">
        <v>988</v>
      </c>
      <c r="L303" s="35" t="s">
        <v>867</v>
      </c>
      <c r="M303" s="36">
        <v>58995906.86257381</v>
      </c>
      <c r="N303" s="37">
        <v>0</v>
      </c>
      <c r="O303" s="37">
        <v>0</v>
      </c>
      <c r="P303" s="37">
        <f t="shared" si="13"/>
        <v>0</v>
      </c>
      <c r="Q303" s="29">
        <v>4405</v>
      </c>
      <c r="R303" s="38" t="s">
        <v>237</v>
      </c>
    </row>
    <row r="304" spans="1:18" ht="63" x14ac:dyDescent="0.25">
      <c r="A304" s="61">
        <v>2020</v>
      </c>
      <c r="B304" s="29">
        <v>2020000050003</v>
      </c>
      <c r="C304" s="30" t="s">
        <v>235</v>
      </c>
      <c r="D304" s="31" t="s">
        <v>236</v>
      </c>
      <c r="E304" s="51">
        <v>43433295564</v>
      </c>
      <c r="F304" s="32">
        <v>43433295564</v>
      </c>
      <c r="G304" s="34">
        <v>0.54379999999999995</v>
      </c>
      <c r="H304" s="34">
        <v>0.54759999999999998</v>
      </c>
      <c r="I304" s="31" t="s">
        <v>88</v>
      </c>
      <c r="J304" s="35" t="s">
        <v>172</v>
      </c>
      <c r="K304" s="35" t="s">
        <v>988</v>
      </c>
      <c r="L304" s="35" t="s">
        <v>867</v>
      </c>
      <c r="M304" s="36">
        <v>259501632.54693079</v>
      </c>
      <c r="N304" s="37">
        <v>0</v>
      </c>
      <c r="O304" s="37">
        <v>0</v>
      </c>
      <c r="P304" s="37">
        <f t="shared" si="13"/>
        <v>0</v>
      </c>
      <c r="Q304" s="29">
        <v>19376</v>
      </c>
      <c r="R304" s="38" t="s">
        <v>237</v>
      </c>
    </row>
    <row r="305" spans="1:18" ht="63" x14ac:dyDescent="0.25">
      <c r="A305" s="61">
        <v>2020</v>
      </c>
      <c r="B305" s="29">
        <v>2020000050003</v>
      </c>
      <c r="C305" s="30" t="s">
        <v>235</v>
      </c>
      <c r="D305" s="31" t="s">
        <v>236</v>
      </c>
      <c r="E305" s="51">
        <v>43433295564</v>
      </c>
      <c r="F305" s="32">
        <v>43433295564</v>
      </c>
      <c r="G305" s="34">
        <v>0.54379999999999995</v>
      </c>
      <c r="H305" s="34">
        <v>0.54759999999999998</v>
      </c>
      <c r="I305" s="31" t="s">
        <v>40</v>
      </c>
      <c r="J305" s="35" t="s">
        <v>86</v>
      </c>
      <c r="K305" s="35" t="s">
        <v>988</v>
      </c>
      <c r="L305" s="35" t="s">
        <v>867</v>
      </c>
      <c r="M305" s="36">
        <v>114362326.60601993</v>
      </c>
      <c r="N305" s="37">
        <v>0</v>
      </c>
      <c r="O305" s="37">
        <v>0</v>
      </c>
      <c r="P305" s="37">
        <f t="shared" si="13"/>
        <v>0</v>
      </c>
      <c r="Q305" s="29">
        <v>8539</v>
      </c>
      <c r="R305" s="38" t="s">
        <v>237</v>
      </c>
    </row>
    <row r="306" spans="1:18" ht="63" x14ac:dyDescent="0.25">
      <c r="A306" s="61">
        <v>2020</v>
      </c>
      <c r="B306" s="29">
        <v>2020000050003</v>
      </c>
      <c r="C306" s="30" t="s">
        <v>235</v>
      </c>
      <c r="D306" s="31" t="s">
        <v>236</v>
      </c>
      <c r="E306" s="51">
        <v>43433295564</v>
      </c>
      <c r="F306" s="32">
        <v>43433295564</v>
      </c>
      <c r="G306" s="34">
        <v>0.54379999999999995</v>
      </c>
      <c r="H306" s="34">
        <v>0.54759999999999998</v>
      </c>
      <c r="I306" s="31" t="s">
        <v>88</v>
      </c>
      <c r="J306" s="45" t="s">
        <v>203</v>
      </c>
      <c r="K306" s="35" t="s">
        <v>988</v>
      </c>
      <c r="L306" s="35" t="s">
        <v>867</v>
      </c>
      <c r="M306" s="36">
        <v>43044913.656370535</v>
      </c>
      <c r="N306" s="37">
        <v>0</v>
      </c>
      <c r="O306" s="37">
        <v>0</v>
      </c>
      <c r="P306" s="37">
        <f t="shared" si="13"/>
        <v>0</v>
      </c>
      <c r="Q306" s="29">
        <v>3214</v>
      </c>
      <c r="R306" s="38" t="s">
        <v>237</v>
      </c>
    </row>
    <row r="307" spans="1:18" ht="63" x14ac:dyDescent="0.25">
      <c r="A307" s="61">
        <v>2020</v>
      </c>
      <c r="B307" s="29">
        <v>2020000050003</v>
      </c>
      <c r="C307" s="30" t="s">
        <v>235</v>
      </c>
      <c r="D307" s="31" t="s">
        <v>236</v>
      </c>
      <c r="E307" s="51">
        <v>43433295564</v>
      </c>
      <c r="F307" s="32">
        <v>43433295564</v>
      </c>
      <c r="G307" s="34">
        <v>0.54379999999999995</v>
      </c>
      <c r="H307" s="34">
        <v>0.54759999999999998</v>
      </c>
      <c r="I307" s="31" t="s">
        <v>88</v>
      </c>
      <c r="J307" s="35" t="s">
        <v>173</v>
      </c>
      <c r="K307" s="35" t="s">
        <v>988</v>
      </c>
      <c r="L307" s="35" t="s">
        <v>867</v>
      </c>
      <c r="M307" s="36">
        <v>1470437822.0784798</v>
      </c>
      <c r="N307" s="37">
        <v>0</v>
      </c>
      <c r="O307" s="37">
        <v>0</v>
      </c>
      <c r="P307" s="37">
        <f t="shared" si="13"/>
        <v>0</v>
      </c>
      <c r="Q307" s="29">
        <v>109792</v>
      </c>
      <c r="R307" s="38" t="s">
        <v>237</v>
      </c>
    </row>
    <row r="308" spans="1:18" ht="63" x14ac:dyDescent="0.25">
      <c r="A308" s="61">
        <v>2020</v>
      </c>
      <c r="B308" s="29">
        <v>2020000050003</v>
      </c>
      <c r="C308" s="30" t="s">
        <v>235</v>
      </c>
      <c r="D308" s="31" t="s">
        <v>236</v>
      </c>
      <c r="E308" s="51">
        <v>43433295564</v>
      </c>
      <c r="F308" s="32">
        <v>43433295564</v>
      </c>
      <c r="G308" s="34">
        <v>0.54379999999999995</v>
      </c>
      <c r="H308" s="34">
        <v>0.54759999999999998</v>
      </c>
      <c r="I308" s="31" t="s">
        <v>61</v>
      </c>
      <c r="J308" s="35" t="s">
        <v>185</v>
      </c>
      <c r="K308" s="35" t="s">
        <v>988</v>
      </c>
      <c r="L308" s="35" t="s">
        <v>867</v>
      </c>
      <c r="M308" s="36">
        <v>106219418.23543085</v>
      </c>
      <c r="N308" s="37">
        <v>0</v>
      </c>
      <c r="O308" s="37">
        <v>0</v>
      </c>
      <c r="P308" s="37">
        <f t="shared" si="13"/>
        <v>0</v>
      </c>
      <c r="Q308" s="29">
        <v>7931</v>
      </c>
      <c r="R308" s="38" t="s">
        <v>237</v>
      </c>
    </row>
    <row r="309" spans="1:18" ht="63" x14ac:dyDescent="0.25">
      <c r="A309" s="61">
        <v>2020</v>
      </c>
      <c r="B309" s="29">
        <v>2020000050003</v>
      </c>
      <c r="C309" s="30" t="s">
        <v>235</v>
      </c>
      <c r="D309" s="31" t="s">
        <v>236</v>
      </c>
      <c r="E309" s="51">
        <v>43433295564</v>
      </c>
      <c r="F309" s="32">
        <v>43433295564</v>
      </c>
      <c r="G309" s="34">
        <v>0.54379999999999995</v>
      </c>
      <c r="H309" s="34">
        <v>0.54759999999999998</v>
      </c>
      <c r="I309" s="31" t="s">
        <v>74</v>
      </c>
      <c r="J309" s="35" t="s">
        <v>91</v>
      </c>
      <c r="K309" s="35" t="s">
        <v>988</v>
      </c>
      <c r="L309" s="35" t="s">
        <v>867</v>
      </c>
      <c r="M309" s="36">
        <v>190728878.46309048</v>
      </c>
      <c r="N309" s="37">
        <v>0</v>
      </c>
      <c r="O309" s="37">
        <v>0</v>
      </c>
      <c r="P309" s="37">
        <f t="shared" si="13"/>
        <v>0</v>
      </c>
      <c r="Q309" s="29">
        <v>14241</v>
      </c>
      <c r="R309" s="38" t="s">
        <v>237</v>
      </c>
    </row>
    <row r="310" spans="1:18" ht="63" x14ac:dyDescent="0.25">
      <c r="A310" s="61">
        <v>2020</v>
      </c>
      <c r="B310" s="29">
        <v>2020000050003</v>
      </c>
      <c r="C310" s="30" t="s">
        <v>235</v>
      </c>
      <c r="D310" s="31" t="s">
        <v>236</v>
      </c>
      <c r="E310" s="51">
        <v>43433295564</v>
      </c>
      <c r="F310" s="32">
        <v>43433295564</v>
      </c>
      <c r="G310" s="34">
        <v>0.54379999999999995</v>
      </c>
      <c r="H310" s="34">
        <v>0.54759999999999998</v>
      </c>
      <c r="I310" s="31" t="s">
        <v>44</v>
      </c>
      <c r="J310" s="35" t="s">
        <v>51</v>
      </c>
      <c r="K310" s="35" t="s">
        <v>988</v>
      </c>
      <c r="L310" s="35" t="s">
        <v>867</v>
      </c>
      <c r="M310" s="36">
        <v>444806369.74342823</v>
      </c>
      <c r="N310" s="37">
        <v>0</v>
      </c>
      <c r="O310" s="37">
        <v>0</v>
      </c>
      <c r="P310" s="37">
        <f t="shared" si="13"/>
        <v>0</v>
      </c>
      <c r="Q310" s="29">
        <v>33212</v>
      </c>
      <c r="R310" s="38" t="s">
        <v>237</v>
      </c>
    </row>
    <row r="311" spans="1:18" ht="63" x14ac:dyDescent="0.25">
      <c r="A311" s="61">
        <v>2020</v>
      </c>
      <c r="B311" s="29">
        <v>2020000050003</v>
      </c>
      <c r="C311" s="30" t="s">
        <v>235</v>
      </c>
      <c r="D311" s="31" t="s">
        <v>236</v>
      </c>
      <c r="E311" s="51">
        <v>43433295564</v>
      </c>
      <c r="F311" s="32">
        <v>43433295564</v>
      </c>
      <c r="G311" s="34">
        <v>0.54379999999999995</v>
      </c>
      <c r="H311" s="34">
        <v>0.54759999999999998</v>
      </c>
      <c r="I311" s="31" t="s">
        <v>112</v>
      </c>
      <c r="J311" s="35" t="s">
        <v>187</v>
      </c>
      <c r="K311" s="35" t="s">
        <v>988</v>
      </c>
      <c r="L311" s="35" t="s">
        <v>867</v>
      </c>
      <c r="M311" s="36">
        <v>226796069.65058455</v>
      </c>
      <c r="N311" s="37">
        <v>0</v>
      </c>
      <c r="O311" s="37">
        <v>0</v>
      </c>
      <c r="P311" s="37">
        <f t="shared" si="13"/>
        <v>0</v>
      </c>
      <c r="Q311" s="29">
        <v>16934</v>
      </c>
      <c r="R311" s="38" t="s">
        <v>237</v>
      </c>
    </row>
    <row r="312" spans="1:18" ht="63" x14ac:dyDescent="0.25">
      <c r="A312" s="61">
        <v>2020</v>
      </c>
      <c r="B312" s="29">
        <v>2020000050003</v>
      </c>
      <c r="C312" s="30" t="s">
        <v>235</v>
      </c>
      <c r="D312" s="31" t="s">
        <v>236</v>
      </c>
      <c r="E312" s="51">
        <v>43433295564</v>
      </c>
      <c r="F312" s="32">
        <v>43433295564</v>
      </c>
      <c r="G312" s="34">
        <v>0.54379999999999995</v>
      </c>
      <c r="H312" s="34">
        <v>0.54759999999999998</v>
      </c>
      <c r="I312" s="31" t="s">
        <v>88</v>
      </c>
      <c r="J312" s="35" t="s">
        <v>93</v>
      </c>
      <c r="K312" s="35" t="s">
        <v>988</v>
      </c>
      <c r="L312" s="35" t="s">
        <v>867</v>
      </c>
      <c r="M312" s="36">
        <v>37125233.558014669</v>
      </c>
      <c r="N312" s="37">
        <v>0</v>
      </c>
      <c r="O312" s="37">
        <v>0</v>
      </c>
      <c r="P312" s="37">
        <f t="shared" si="13"/>
        <v>0</v>
      </c>
      <c r="Q312" s="29">
        <v>2772</v>
      </c>
      <c r="R312" s="38" t="s">
        <v>237</v>
      </c>
    </row>
    <row r="313" spans="1:18" ht="63" x14ac:dyDescent="0.25">
      <c r="A313" s="61">
        <v>2020</v>
      </c>
      <c r="B313" s="29">
        <v>2020000050003</v>
      </c>
      <c r="C313" s="30" t="s">
        <v>235</v>
      </c>
      <c r="D313" s="31" t="s">
        <v>236</v>
      </c>
      <c r="E313" s="51">
        <v>43433295564</v>
      </c>
      <c r="F313" s="32">
        <v>43433295564</v>
      </c>
      <c r="G313" s="34">
        <v>0.54379999999999995</v>
      </c>
      <c r="H313" s="34">
        <v>0.54759999999999998</v>
      </c>
      <c r="I313" s="31" t="s">
        <v>61</v>
      </c>
      <c r="J313" s="35" t="s">
        <v>245</v>
      </c>
      <c r="K313" s="35" t="s">
        <v>988</v>
      </c>
      <c r="L313" s="35" t="s">
        <v>867</v>
      </c>
      <c r="M313" s="36">
        <v>91219323.868556231</v>
      </c>
      <c r="N313" s="37">
        <v>0</v>
      </c>
      <c r="O313" s="37">
        <v>0</v>
      </c>
      <c r="P313" s="37">
        <f t="shared" si="13"/>
        <v>0</v>
      </c>
      <c r="Q313" s="29">
        <v>6811</v>
      </c>
      <c r="R313" s="38" t="s">
        <v>237</v>
      </c>
    </row>
    <row r="314" spans="1:18" ht="63" x14ac:dyDescent="0.25">
      <c r="A314" s="61">
        <v>2020</v>
      </c>
      <c r="B314" s="29">
        <v>2020000050003</v>
      </c>
      <c r="C314" s="30" t="s">
        <v>235</v>
      </c>
      <c r="D314" s="31" t="s">
        <v>236</v>
      </c>
      <c r="E314" s="51">
        <v>43433295564</v>
      </c>
      <c r="F314" s="32">
        <v>43433295564</v>
      </c>
      <c r="G314" s="34">
        <v>0.54379999999999995</v>
      </c>
      <c r="H314" s="34">
        <v>0.54759999999999998</v>
      </c>
      <c r="I314" s="31" t="s">
        <v>88</v>
      </c>
      <c r="J314" s="35" t="s">
        <v>95</v>
      </c>
      <c r="K314" s="35" t="s">
        <v>988</v>
      </c>
      <c r="L314" s="35" t="s">
        <v>867</v>
      </c>
      <c r="M314" s="36">
        <v>63522721.055434182</v>
      </c>
      <c r="N314" s="37">
        <v>0</v>
      </c>
      <c r="O314" s="37">
        <v>0</v>
      </c>
      <c r="P314" s="37">
        <f t="shared" si="13"/>
        <v>0</v>
      </c>
      <c r="Q314" s="29">
        <v>4743</v>
      </c>
      <c r="R314" s="38" t="s">
        <v>237</v>
      </c>
    </row>
    <row r="315" spans="1:18" ht="63" x14ac:dyDescent="0.25">
      <c r="A315" s="61">
        <v>2020</v>
      </c>
      <c r="B315" s="29">
        <v>2020000050003</v>
      </c>
      <c r="C315" s="30" t="s">
        <v>235</v>
      </c>
      <c r="D315" s="31" t="s">
        <v>236</v>
      </c>
      <c r="E315" s="51">
        <v>43433295564</v>
      </c>
      <c r="F315" s="32">
        <v>43433295564</v>
      </c>
      <c r="G315" s="34">
        <v>0.54379999999999995</v>
      </c>
      <c r="H315" s="34">
        <v>0.54759999999999998</v>
      </c>
      <c r="I315" s="31" t="s">
        <v>160</v>
      </c>
      <c r="J315" s="45" t="s">
        <v>797</v>
      </c>
      <c r="K315" s="35" t="s">
        <v>988</v>
      </c>
      <c r="L315" s="35" t="s">
        <v>867</v>
      </c>
      <c r="M315" s="36">
        <v>90321996.794823557</v>
      </c>
      <c r="N315" s="37">
        <v>0</v>
      </c>
      <c r="O315" s="37">
        <v>0</v>
      </c>
      <c r="P315" s="37">
        <f t="shared" si="13"/>
        <v>0</v>
      </c>
      <c r="Q315" s="29">
        <v>6744</v>
      </c>
      <c r="R315" s="38" t="s">
        <v>237</v>
      </c>
    </row>
    <row r="316" spans="1:18" ht="63" x14ac:dyDescent="0.25">
      <c r="A316" s="61">
        <v>2020</v>
      </c>
      <c r="B316" s="29">
        <v>2020000050003</v>
      </c>
      <c r="C316" s="30" t="s">
        <v>235</v>
      </c>
      <c r="D316" s="31" t="s">
        <v>236</v>
      </c>
      <c r="E316" s="51">
        <v>43433295564</v>
      </c>
      <c r="F316" s="32">
        <v>43433295564</v>
      </c>
      <c r="G316" s="34">
        <v>0.54379999999999995</v>
      </c>
      <c r="H316" s="34">
        <v>0.54759999999999998</v>
      </c>
      <c r="I316" s="31" t="s">
        <v>80</v>
      </c>
      <c r="J316" s="35" t="s">
        <v>246</v>
      </c>
      <c r="K316" s="35" t="s">
        <v>988</v>
      </c>
      <c r="L316" s="35" t="s">
        <v>867</v>
      </c>
      <c r="M316" s="36">
        <v>47772621.970215842</v>
      </c>
      <c r="N316" s="37">
        <v>0</v>
      </c>
      <c r="O316" s="37">
        <v>0</v>
      </c>
      <c r="P316" s="37">
        <f t="shared" si="13"/>
        <v>0</v>
      </c>
      <c r="Q316" s="29">
        <v>3567</v>
      </c>
      <c r="R316" s="38" t="s">
        <v>237</v>
      </c>
    </row>
    <row r="317" spans="1:18" ht="63" x14ac:dyDescent="0.25">
      <c r="A317" s="61">
        <v>2020</v>
      </c>
      <c r="B317" s="29">
        <v>2020000050003</v>
      </c>
      <c r="C317" s="30" t="s">
        <v>235</v>
      </c>
      <c r="D317" s="31" t="s">
        <v>236</v>
      </c>
      <c r="E317" s="51">
        <v>43433295564</v>
      </c>
      <c r="F317" s="32">
        <v>43433295564</v>
      </c>
      <c r="G317" s="34">
        <v>0.54379999999999995</v>
      </c>
      <c r="H317" s="34">
        <v>0.54759999999999998</v>
      </c>
      <c r="I317" s="31" t="s">
        <v>80</v>
      </c>
      <c r="J317" s="35" t="s">
        <v>97</v>
      </c>
      <c r="K317" s="35" t="s">
        <v>988</v>
      </c>
      <c r="L317" s="35" t="s">
        <v>867</v>
      </c>
      <c r="M317" s="36">
        <v>31004659.338673864</v>
      </c>
      <c r="N317" s="37">
        <v>0</v>
      </c>
      <c r="O317" s="37">
        <v>0</v>
      </c>
      <c r="P317" s="37">
        <f t="shared" si="13"/>
        <v>0</v>
      </c>
      <c r="Q317" s="29">
        <v>2315</v>
      </c>
      <c r="R317" s="38" t="s">
        <v>237</v>
      </c>
    </row>
    <row r="318" spans="1:18" ht="63" x14ac:dyDescent="0.25">
      <c r="A318" s="61">
        <v>2020</v>
      </c>
      <c r="B318" s="29">
        <v>2020000050003</v>
      </c>
      <c r="C318" s="30" t="s">
        <v>235</v>
      </c>
      <c r="D318" s="31" t="s">
        <v>236</v>
      </c>
      <c r="E318" s="51">
        <v>43433295564</v>
      </c>
      <c r="F318" s="32">
        <v>43433295564</v>
      </c>
      <c r="G318" s="34">
        <v>0.54379999999999995</v>
      </c>
      <c r="H318" s="34">
        <v>0.54759999999999998</v>
      </c>
      <c r="I318" s="31" t="s">
        <v>61</v>
      </c>
      <c r="J318" s="35" t="s">
        <v>62</v>
      </c>
      <c r="K318" s="35" t="s">
        <v>988</v>
      </c>
      <c r="L318" s="35" t="s">
        <v>867</v>
      </c>
      <c r="M318" s="36">
        <v>81348726.057496786</v>
      </c>
      <c r="N318" s="37">
        <v>0</v>
      </c>
      <c r="O318" s="37">
        <v>0</v>
      </c>
      <c r="P318" s="37">
        <f t="shared" si="13"/>
        <v>0</v>
      </c>
      <c r="Q318" s="29">
        <v>6074</v>
      </c>
      <c r="R318" s="38" t="s">
        <v>237</v>
      </c>
    </row>
    <row r="319" spans="1:18" ht="63" x14ac:dyDescent="0.25">
      <c r="A319" s="61">
        <v>2020</v>
      </c>
      <c r="B319" s="29">
        <v>2020000050003</v>
      </c>
      <c r="C319" s="30" t="s">
        <v>235</v>
      </c>
      <c r="D319" s="31" t="s">
        <v>236</v>
      </c>
      <c r="E319" s="51">
        <v>43433295564</v>
      </c>
      <c r="F319" s="32">
        <v>43433295564</v>
      </c>
      <c r="G319" s="34">
        <v>0.54379999999999995</v>
      </c>
      <c r="H319" s="34">
        <v>0.54759999999999998</v>
      </c>
      <c r="I319" s="31" t="s">
        <v>88</v>
      </c>
      <c r="J319" s="34" t="s">
        <v>204</v>
      </c>
      <c r="K319" s="35" t="s">
        <v>988</v>
      </c>
      <c r="L319" s="35" t="s">
        <v>867</v>
      </c>
      <c r="M319" s="36">
        <v>440855452.03072464</v>
      </c>
      <c r="N319" s="37">
        <v>0</v>
      </c>
      <c r="O319" s="37">
        <v>0</v>
      </c>
      <c r="P319" s="37">
        <f t="shared" si="13"/>
        <v>0</v>
      </c>
      <c r="Q319" s="29">
        <v>32917</v>
      </c>
      <c r="R319" s="38" t="s">
        <v>237</v>
      </c>
    </row>
    <row r="320" spans="1:18" ht="63" x14ac:dyDescent="0.25">
      <c r="A320" s="61">
        <v>2020</v>
      </c>
      <c r="B320" s="29">
        <v>2020000050003</v>
      </c>
      <c r="C320" s="30" t="s">
        <v>235</v>
      </c>
      <c r="D320" s="31" t="s">
        <v>236</v>
      </c>
      <c r="E320" s="51">
        <v>43433295564</v>
      </c>
      <c r="F320" s="32">
        <v>43433295564</v>
      </c>
      <c r="G320" s="34">
        <v>0.54379999999999995</v>
      </c>
      <c r="H320" s="34">
        <v>0.54759999999999998</v>
      </c>
      <c r="I320" s="31" t="s">
        <v>88</v>
      </c>
      <c r="J320" s="35" t="s">
        <v>100</v>
      </c>
      <c r="K320" s="35" t="s">
        <v>988</v>
      </c>
      <c r="L320" s="35" t="s">
        <v>867</v>
      </c>
      <c r="M320" s="36">
        <v>483873579.80429721</v>
      </c>
      <c r="N320" s="37">
        <v>0</v>
      </c>
      <c r="O320" s="37">
        <v>0</v>
      </c>
      <c r="P320" s="37">
        <f t="shared" si="13"/>
        <v>0</v>
      </c>
      <c r="Q320" s="29">
        <v>36129</v>
      </c>
      <c r="R320" s="38" t="s">
        <v>237</v>
      </c>
    </row>
    <row r="321" spans="1:18" ht="63" x14ac:dyDescent="0.25">
      <c r="A321" s="61">
        <v>2020</v>
      </c>
      <c r="B321" s="29">
        <v>2020000050003</v>
      </c>
      <c r="C321" s="30" t="s">
        <v>235</v>
      </c>
      <c r="D321" s="31" t="s">
        <v>236</v>
      </c>
      <c r="E321" s="51">
        <v>43433295564</v>
      </c>
      <c r="F321" s="32">
        <v>43433295564</v>
      </c>
      <c r="G321" s="34">
        <v>0.54379999999999995</v>
      </c>
      <c r="H321" s="34">
        <v>0.54759999999999998</v>
      </c>
      <c r="I321" s="31" t="s">
        <v>67</v>
      </c>
      <c r="J321" s="35" t="s">
        <v>101</v>
      </c>
      <c r="K321" s="35" t="s">
        <v>988</v>
      </c>
      <c r="L321" s="35" t="s">
        <v>867</v>
      </c>
      <c r="M321" s="36">
        <v>131384755.12414281</v>
      </c>
      <c r="N321" s="37">
        <v>0</v>
      </c>
      <c r="O321" s="37">
        <v>0</v>
      </c>
      <c r="P321" s="37">
        <f t="shared" si="13"/>
        <v>0</v>
      </c>
      <c r="Q321" s="29">
        <v>9810</v>
      </c>
      <c r="R321" s="38" t="s">
        <v>237</v>
      </c>
    </row>
    <row r="322" spans="1:18" ht="63" x14ac:dyDescent="0.25">
      <c r="A322" s="61">
        <v>2020</v>
      </c>
      <c r="B322" s="29">
        <v>2020000050003</v>
      </c>
      <c r="C322" s="30" t="s">
        <v>235</v>
      </c>
      <c r="D322" s="31" t="s">
        <v>236</v>
      </c>
      <c r="E322" s="51">
        <v>43433295564</v>
      </c>
      <c r="F322" s="32">
        <v>43433295564</v>
      </c>
      <c r="G322" s="34">
        <v>0.54379999999999995</v>
      </c>
      <c r="H322" s="34">
        <v>0.54759999999999998</v>
      </c>
      <c r="I322" s="31" t="s">
        <v>35</v>
      </c>
      <c r="J322" s="35" t="s">
        <v>25</v>
      </c>
      <c r="K322" s="35" t="s">
        <v>988</v>
      </c>
      <c r="L322" s="35" t="s">
        <v>867</v>
      </c>
      <c r="M322" s="36">
        <v>81629977.826875672</v>
      </c>
      <c r="N322" s="37">
        <v>0</v>
      </c>
      <c r="O322" s="37">
        <v>0</v>
      </c>
      <c r="P322" s="37">
        <f t="shared" si="13"/>
        <v>0</v>
      </c>
      <c r="Q322" s="29">
        <v>6095</v>
      </c>
      <c r="R322" s="38" t="s">
        <v>237</v>
      </c>
    </row>
    <row r="323" spans="1:18" ht="63" x14ac:dyDescent="0.25">
      <c r="A323" s="61">
        <v>2020</v>
      </c>
      <c r="B323" s="29">
        <v>2020000050003</v>
      </c>
      <c r="C323" s="30" t="s">
        <v>235</v>
      </c>
      <c r="D323" s="31" t="s">
        <v>236</v>
      </c>
      <c r="E323" s="51">
        <v>43433295564</v>
      </c>
      <c r="F323" s="32">
        <v>43433295564</v>
      </c>
      <c r="G323" s="34">
        <v>0.54379999999999995</v>
      </c>
      <c r="H323" s="34">
        <v>0.54759999999999998</v>
      </c>
      <c r="I323" s="31" t="s">
        <v>18</v>
      </c>
      <c r="J323" s="31" t="s">
        <v>221</v>
      </c>
      <c r="K323" s="35" t="s">
        <v>988</v>
      </c>
      <c r="L323" s="35" t="s">
        <v>867</v>
      </c>
      <c r="M323" s="36">
        <v>249671213.56006831</v>
      </c>
      <c r="N323" s="37">
        <v>0</v>
      </c>
      <c r="O323" s="37">
        <v>0</v>
      </c>
      <c r="P323" s="37">
        <f t="shared" si="13"/>
        <v>0</v>
      </c>
      <c r="Q323" s="29">
        <v>18642</v>
      </c>
      <c r="R323" s="38" t="s">
        <v>237</v>
      </c>
    </row>
    <row r="324" spans="1:18" ht="63" x14ac:dyDescent="0.25">
      <c r="A324" s="61">
        <v>2020</v>
      </c>
      <c r="B324" s="29">
        <v>2020000050003</v>
      </c>
      <c r="C324" s="30" t="s">
        <v>235</v>
      </c>
      <c r="D324" s="31" t="s">
        <v>236</v>
      </c>
      <c r="E324" s="51">
        <v>43433295564</v>
      </c>
      <c r="F324" s="32">
        <v>43433295564</v>
      </c>
      <c r="G324" s="34">
        <v>0.54379999999999995</v>
      </c>
      <c r="H324" s="34">
        <v>0.54759999999999998</v>
      </c>
      <c r="I324" s="31" t="s">
        <v>18</v>
      </c>
      <c r="J324" s="35" t="s">
        <v>103</v>
      </c>
      <c r="K324" s="35" t="s">
        <v>988</v>
      </c>
      <c r="L324" s="35" t="s">
        <v>867</v>
      </c>
      <c r="M324" s="36">
        <v>144563409.46075407</v>
      </c>
      <c r="N324" s="37">
        <v>0</v>
      </c>
      <c r="O324" s="37">
        <v>0</v>
      </c>
      <c r="P324" s="37">
        <f t="shared" si="13"/>
        <v>0</v>
      </c>
      <c r="Q324" s="29">
        <v>10794</v>
      </c>
      <c r="R324" s="38" t="s">
        <v>237</v>
      </c>
    </row>
    <row r="325" spans="1:18" ht="63" x14ac:dyDescent="0.25">
      <c r="A325" s="61">
        <v>2020</v>
      </c>
      <c r="B325" s="29">
        <v>2020000050003</v>
      </c>
      <c r="C325" s="30" t="s">
        <v>235</v>
      </c>
      <c r="D325" s="31" t="s">
        <v>236</v>
      </c>
      <c r="E325" s="51">
        <v>43433295564</v>
      </c>
      <c r="F325" s="32">
        <v>43433295564</v>
      </c>
      <c r="G325" s="34">
        <v>0.54379999999999995</v>
      </c>
      <c r="H325" s="34">
        <v>0.54759999999999998</v>
      </c>
      <c r="I325" s="31" t="s">
        <v>44</v>
      </c>
      <c r="J325" s="35" t="s">
        <v>53</v>
      </c>
      <c r="K325" s="35" t="s">
        <v>988</v>
      </c>
      <c r="L325" s="35" t="s">
        <v>867</v>
      </c>
      <c r="M325" s="36">
        <v>84080886.102891803</v>
      </c>
      <c r="N325" s="37">
        <v>0</v>
      </c>
      <c r="O325" s="37">
        <v>0</v>
      </c>
      <c r="P325" s="37">
        <f t="shared" si="13"/>
        <v>0</v>
      </c>
      <c r="Q325" s="29">
        <v>6278</v>
      </c>
      <c r="R325" s="38" t="s">
        <v>237</v>
      </c>
    </row>
    <row r="326" spans="1:18" ht="63" x14ac:dyDescent="0.25">
      <c r="A326" s="61">
        <v>2020</v>
      </c>
      <c r="B326" s="29">
        <v>2020000050003</v>
      </c>
      <c r="C326" s="30" t="s">
        <v>235</v>
      </c>
      <c r="D326" s="31" t="s">
        <v>236</v>
      </c>
      <c r="E326" s="51">
        <v>43433295564</v>
      </c>
      <c r="F326" s="32">
        <v>43433295564</v>
      </c>
      <c r="G326" s="34">
        <v>0.54379999999999995</v>
      </c>
      <c r="H326" s="34">
        <v>0.54759999999999998</v>
      </c>
      <c r="I326" s="31" t="s">
        <v>77</v>
      </c>
      <c r="J326" s="45" t="s">
        <v>765</v>
      </c>
      <c r="K326" s="35" t="s">
        <v>988</v>
      </c>
      <c r="L326" s="35" t="s">
        <v>867</v>
      </c>
      <c r="M326" s="36">
        <v>1702751783.5854504</v>
      </c>
      <c r="N326" s="37">
        <v>0</v>
      </c>
      <c r="O326" s="37">
        <v>0</v>
      </c>
      <c r="P326" s="37">
        <f t="shared" si="13"/>
        <v>0</v>
      </c>
      <c r="Q326" s="29">
        <v>127138</v>
      </c>
      <c r="R326" s="38" t="s">
        <v>237</v>
      </c>
    </row>
    <row r="327" spans="1:18" ht="63" x14ac:dyDescent="0.25">
      <c r="A327" s="61">
        <v>2020</v>
      </c>
      <c r="B327" s="29">
        <v>2020000050003</v>
      </c>
      <c r="C327" s="30" t="s">
        <v>235</v>
      </c>
      <c r="D327" s="31" t="s">
        <v>236</v>
      </c>
      <c r="E327" s="51">
        <v>43433295564</v>
      </c>
      <c r="F327" s="32">
        <v>43433295564</v>
      </c>
      <c r="G327" s="34">
        <v>0.54379999999999995</v>
      </c>
      <c r="H327" s="34">
        <v>0.54759999999999998</v>
      </c>
      <c r="I327" s="31" t="s">
        <v>126</v>
      </c>
      <c r="J327" s="35" t="s">
        <v>198</v>
      </c>
      <c r="K327" s="35" t="s">
        <v>988</v>
      </c>
      <c r="L327" s="35" t="s">
        <v>867</v>
      </c>
      <c r="M327" s="36">
        <v>52138720.866288275</v>
      </c>
      <c r="N327" s="37">
        <v>0</v>
      </c>
      <c r="O327" s="37">
        <v>0</v>
      </c>
      <c r="P327" s="37">
        <f t="shared" si="13"/>
        <v>0</v>
      </c>
      <c r="Q327" s="29">
        <v>3893</v>
      </c>
      <c r="R327" s="38" t="s">
        <v>237</v>
      </c>
    </row>
    <row r="328" spans="1:18" ht="63" x14ac:dyDescent="0.25">
      <c r="A328" s="61">
        <v>2020</v>
      </c>
      <c r="B328" s="29">
        <v>2020000050003</v>
      </c>
      <c r="C328" s="30" t="s">
        <v>235</v>
      </c>
      <c r="D328" s="31" t="s">
        <v>236</v>
      </c>
      <c r="E328" s="51">
        <v>43433295564</v>
      </c>
      <c r="F328" s="32">
        <v>43433295564</v>
      </c>
      <c r="G328" s="34">
        <v>0.54379999999999995</v>
      </c>
      <c r="H328" s="34">
        <v>0.54759999999999998</v>
      </c>
      <c r="I328" s="31" t="s">
        <v>77</v>
      </c>
      <c r="J328" s="35" t="s">
        <v>202</v>
      </c>
      <c r="K328" s="35" t="s">
        <v>988</v>
      </c>
      <c r="L328" s="35" t="s">
        <v>867</v>
      </c>
      <c r="M328" s="36">
        <v>109969441.8271495</v>
      </c>
      <c r="N328" s="37">
        <v>0</v>
      </c>
      <c r="O328" s="37">
        <v>0</v>
      </c>
      <c r="P328" s="37">
        <f t="shared" si="13"/>
        <v>0</v>
      </c>
      <c r="Q328" s="29">
        <v>8211</v>
      </c>
      <c r="R328" s="38" t="s">
        <v>237</v>
      </c>
    </row>
    <row r="329" spans="1:18" ht="63" x14ac:dyDescent="0.25">
      <c r="A329" s="61">
        <v>2020</v>
      </c>
      <c r="B329" s="29">
        <v>2020000050003</v>
      </c>
      <c r="C329" s="30" t="s">
        <v>235</v>
      </c>
      <c r="D329" s="31" t="s">
        <v>236</v>
      </c>
      <c r="E329" s="51">
        <v>43433295564</v>
      </c>
      <c r="F329" s="32">
        <v>43433295564</v>
      </c>
      <c r="G329" s="34">
        <v>0.54379999999999995</v>
      </c>
      <c r="H329" s="34">
        <v>0.54759999999999998</v>
      </c>
      <c r="I329" s="31" t="s">
        <v>105</v>
      </c>
      <c r="J329" s="35" t="s">
        <v>105</v>
      </c>
      <c r="K329" s="35" t="s">
        <v>988</v>
      </c>
      <c r="L329" s="35" t="s">
        <v>867</v>
      </c>
      <c r="M329" s="36">
        <v>2017847515.8796103</v>
      </c>
      <c r="N329" s="37">
        <v>0</v>
      </c>
      <c r="O329" s="37">
        <v>0</v>
      </c>
      <c r="P329" s="37">
        <f t="shared" si="13"/>
        <v>0</v>
      </c>
      <c r="Q329" s="29">
        <v>150665</v>
      </c>
      <c r="R329" s="38" t="s">
        <v>237</v>
      </c>
    </row>
    <row r="330" spans="1:18" ht="63" x14ac:dyDescent="0.25">
      <c r="A330" s="61">
        <v>2020</v>
      </c>
      <c r="B330" s="29">
        <v>2020000050003</v>
      </c>
      <c r="C330" s="30" t="s">
        <v>235</v>
      </c>
      <c r="D330" s="31" t="s">
        <v>236</v>
      </c>
      <c r="E330" s="51">
        <v>43433295564</v>
      </c>
      <c r="F330" s="32">
        <v>43433295564</v>
      </c>
      <c r="G330" s="34">
        <v>0.54379999999999995</v>
      </c>
      <c r="H330" s="34">
        <v>0.54759999999999998</v>
      </c>
      <c r="I330" s="31" t="s">
        <v>126</v>
      </c>
      <c r="J330" s="35" t="s">
        <v>247</v>
      </c>
      <c r="K330" s="35" t="s">
        <v>988</v>
      </c>
      <c r="L330" s="35" t="s">
        <v>867</v>
      </c>
      <c r="M330" s="36">
        <v>33000207.607124146</v>
      </c>
      <c r="N330" s="37">
        <v>0</v>
      </c>
      <c r="O330" s="37">
        <v>0</v>
      </c>
      <c r="P330" s="37">
        <f t="shared" si="13"/>
        <v>0</v>
      </c>
      <c r="Q330" s="29">
        <v>2464</v>
      </c>
      <c r="R330" s="38" t="s">
        <v>237</v>
      </c>
    </row>
    <row r="331" spans="1:18" ht="63" x14ac:dyDescent="0.25">
      <c r="A331" s="61">
        <v>2020</v>
      </c>
      <c r="B331" s="29">
        <v>2020000050003</v>
      </c>
      <c r="C331" s="30" t="s">
        <v>235</v>
      </c>
      <c r="D331" s="31" t="s">
        <v>236</v>
      </c>
      <c r="E331" s="51">
        <v>43433295564</v>
      </c>
      <c r="F331" s="32">
        <v>43433295564</v>
      </c>
      <c r="G331" s="34">
        <v>0.54379999999999995</v>
      </c>
      <c r="H331" s="34">
        <v>0.54759999999999998</v>
      </c>
      <c r="I331" s="31" t="s">
        <v>61</v>
      </c>
      <c r="J331" s="35" t="s">
        <v>107</v>
      </c>
      <c r="K331" s="35" t="s">
        <v>988</v>
      </c>
      <c r="L331" s="35" t="s">
        <v>867</v>
      </c>
      <c r="M331" s="36">
        <v>194626224.41019809</v>
      </c>
      <c r="N331" s="37">
        <v>0</v>
      </c>
      <c r="O331" s="37">
        <v>0</v>
      </c>
      <c r="P331" s="37">
        <f t="shared" si="13"/>
        <v>0</v>
      </c>
      <c r="Q331" s="29">
        <v>14532</v>
      </c>
      <c r="R331" s="38" t="s">
        <v>237</v>
      </c>
    </row>
    <row r="332" spans="1:18" ht="63" x14ac:dyDescent="0.25">
      <c r="A332" s="61">
        <v>2020</v>
      </c>
      <c r="B332" s="29">
        <v>2020000050003</v>
      </c>
      <c r="C332" s="30" t="s">
        <v>235</v>
      </c>
      <c r="D332" s="31" t="s">
        <v>236</v>
      </c>
      <c r="E332" s="51">
        <v>43433295564</v>
      </c>
      <c r="F332" s="32">
        <v>43433295564</v>
      </c>
      <c r="G332" s="34">
        <v>0.54379999999999995</v>
      </c>
      <c r="H332" s="34">
        <v>0.54759999999999998</v>
      </c>
      <c r="I332" s="31" t="s">
        <v>40</v>
      </c>
      <c r="J332" s="35" t="s">
        <v>153</v>
      </c>
      <c r="K332" s="35" t="s">
        <v>988</v>
      </c>
      <c r="L332" s="35" t="s">
        <v>867</v>
      </c>
      <c r="M332" s="36">
        <v>161090299.14711413</v>
      </c>
      <c r="N332" s="37">
        <v>0</v>
      </c>
      <c r="O332" s="37">
        <v>0</v>
      </c>
      <c r="P332" s="37">
        <f t="shared" si="13"/>
        <v>0</v>
      </c>
      <c r="Q332" s="29">
        <v>12028</v>
      </c>
      <c r="R332" s="38" t="s">
        <v>237</v>
      </c>
    </row>
    <row r="333" spans="1:18" ht="63" x14ac:dyDescent="0.25">
      <c r="A333" s="61">
        <v>2020</v>
      </c>
      <c r="B333" s="29">
        <v>2020000050003</v>
      </c>
      <c r="C333" s="30" t="s">
        <v>235</v>
      </c>
      <c r="D333" s="31" t="s">
        <v>236</v>
      </c>
      <c r="E333" s="51">
        <v>43433295564</v>
      </c>
      <c r="F333" s="32">
        <v>43433295564</v>
      </c>
      <c r="G333" s="34">
        <v>0.54379999999999995</v>
      </c>
      <c r="H333" s="34">
        <v>0.54759999999999998</v>
      </c>
      <c r="I333" s="31" t="s">
        <v>61</v>
      </c>
      <c r="J333" s="35" t="s">
        <v>190</v>
      </c>
      <c r="K333" s="35" t="s">
        <v>988</v>
      </c>
      <c r="L333" s="35" t="s">
        <v>867</v>
      </c>
      <c r="M333" s="36">
        <v>50397638.484418899</v>
      </c>
      <c r="N333" s="37">
        <v>0</v>
      </c>
      <c r="O333" s="37">
        <v>0</v>
      </c>
      <c r="P333" s="37">
        <f t="shared" si="13"/>
        <v>0</v>
      </c>
      <c r="Q333" s="29">
        <v>3763</v>
      </c>
      <c r="R333" s="38" t="s">
        <v>237</v>
      </c>
    </row>
    <row r="334" spans="1:18" ht="63" x14ac:dyDescent="0.25">
      <c r="A334" s="61">
        <v>2020</v>
      </c>
      <c r="B334" s="29">
        <v>2020000050003</v>
      </c>
      <c r="C334" s="30" t="s">
        <v>235</v>
      </c>
      <c r="D334" s="31" t="s">
        <v>236</v>
      </c>
      <c r="E334" s="51">
        <v>43433295564</v>
      </c>
      <c r="F334" s="32">
        <v>43433295564</v>
      </c>
      <c r="G334" s="34">
        <v>0.54379999999999995</v>
      </c>
      <c r="H334" s="34">
        <v>0.54759999999999998</v>
      </c>
      <c r="I334" s="31" t="s">
        <v>18</v>
      </c>
      <c r="J334" s="35" t="s">
        <v>108</v>
      </c>
      <c r="K334" s="35" t="s">
        <v>988</v>
      </c>
      <c r="L334" s="35" t="s">
        <v>867</v>
      </c>
      <c r="M334" s="36">
        <v>87884481.460206434</v>
      </c>
      <c r="N334" s="37">
        <v>0</v>
      </c>
      <c r="O334" s="37">
        <v>0</v>
      </c>
      <c r="P334" s="37">
        <f t="shared" si="13"/>
        <v>0</v>
      </c>
      <c r="Q334" s="29">
        <v>6562</v>
      </c>
      <c r="R334" s="38" t="s">
        <v>237</v>
      </c>
    </row>
    <row r="335" spans="1:18" ht="63" x14ac:dyDescent="0.25">
      <c r="A335" s="61">
        <v>2020</v>
      </c>
      <c r="B335" s="29">
        <v>2020000050003</v>
      </c>
      <c r="C335" s="30" t="s">
        <v>235</v>
      </c>
      <c r="D335" s="31" t="s">
        <v>236</v>
      </c>
      <c r="E335" s="51">
        <v>43433295564</v>
      </c>
      <c r="F335" s="32">
        <v>43433295564</v>
      </c>
      <c r="G335" s="34">
        <v>0.54379999999999995</v>
      </c>
      <c r="H335" s="34">
        <v>0.54759999999999998</v>
      </c>
      <c r="I335" s="31" t="s">
        <v>18</v>
      </c>
      <c r="J335" s="35" t="s">
        <v>191</v>
      </c>
      <c r="K335" s="35" t="s">
        <v>988</v>
      </c>
      <c r="L335" s="35" t="s">
        <v>867</v>
      </c>
      <c r="M335" s="36">
        <v>59585196.284129597</v>
      </c>
      <c r="N335" s="37">
        <v>0</v>
      </c>
      <c r="O335" s="37">
        <v>0</v>
      </c>
      <c r="P335" s="37">
        <f t="shared" si="13"/>
        <v>0</v>
      </c>
      <c r="Q335" s="29">
        <v>4449</v>
      </c>
      <c r="R335" s="38" t="s">
        <v>237</v>
      </c>
    </row>
    <row r="336" spans="1:18" ht="63" x14ac:dyDescent="0.25">
      <c r="A336" s="61">
        <v>2020</v>
      </c>
      <c r="B336" s="29">
        <v>2020000050003</v>
      </c>
      <c r="C336" s="30" t="s">
        <v>235</v>
      </c>
      <c r="D336" s="31" t="s">
        <v>236</v>
      </c>
      <c r="E336" s="51">
        <v>43433295564</v>
      </c>
      <c r="F336" s="32">
        <v>43433295564</v>
      </c>
      <c r="G336" s="34">
        <v>0.54379999999999995</v>
      </c>
      <c r="H336" s="34">
        <v>0.54759999999999998</v>
      </c>
      <c r="I336" s="31" t="s">
        <v>35</v>
      </c>
      <c r="J336" s="35" t="s">
        <v>27</v>
      </c>
      <c r="K336" s="35" t="s">
        <v>988</v>
      </c>
      <c r="L336" s="35" t="s">
        <v>867</v>
      </c>
      <c r="M336" s="36">
        <v>345578066.91827285</v>
      </c>
      <c r="N336" s="37">
        <v>0</v>
      </c>
      <c r="O336" s="37">
        <v>0</v>
      </c>
      <c r="P336" s="37">
        <f t="shared" ref="P336:P399" si="14">E336-F336</f>
        <v>0</v>
      </c>
      <c r="Q336" s="29">
        <v>25803</v>
      </c>
      <c r="R336" s="38" t="s">
        <v>237</v>
      </c>
    </row>
    <row r="337" spans="1:18" ht="63" x14ac:dyDescent="0.25">
      <c r="A337" s="61">
        <v>2020</v>
      </c>
      <c r="B337" s="29">
        <v>2020000050003</v>
      </c>
      <c r="C337" s="30" t="s">
        <v>235</v>
      </c>
      <c r="D337" s="31" t="s">
        <v>236</v>
      </c>
      <c r="E337" s="51">
        <v>43433295564</v>
      </c>
      <c r="F337" s="32">
        <v>43433295564</v>
      </c>
      <c r="G337" s="34">
        <v>0.54379999999999995</v>
      </c>
      <c r="H337" s="34">
        <v>0.54759999999999998</v>
      </c>
      <c r="I337" s="31" t="s">
        <v>35</v>
      </c>
      <c r="J337" s="35" t="s">
        <v>29</v>
      </c>
      <c r="K337" s="35" t="s">
        <v>988</v>
      </c>
      <c r="L337" s="35" t="s">
        <v>867</v>
      </c>
      <c r="M337" s="36">
        <v>57308396.246300414</v>
      </c>
      <c r="N337" s="37">
        <v>0</v>
      </c>
      <c r="O337" s="37">
        <v>0</v>
      </c>
      <c r="P337" s="37">
        <f t="shared" si="14"/>
        <v>0</v>
      </c>
      <c r="Q337" s="29">
        <v>4279</v>
      </c>
      <c r="R337" s="38" t="s">
        <v>237</v>
      </c>
    </row>
    <row r="338" spans="1:18" ht="63" x14ac:dyDescent="0.25">
      <c r="A338" s="61">
        <v>2020</v>
      </c>
      <c r="B338" s="29">
        <v>2020000050003</v>
      </c>
      <c r="C338" s="30" t="s">
        <v>235</v>
      </c>
      <c r="D338" s="31" t="s">
        <v>236</v>
      </c>
      <c r="E338" s="51">
        <v>43433295564</v>
      </c>
      <c r="F338" s="32">
        <v>43433295564</v>
      </c>
      <c r="G338" s="34">
        <v>0.54379999999999995</v>
      </c>
      <c r="H338" s="34">
        <v>0.54759999999999998</v>
      </c>
      <c r="I338" s="31" t="s">
        <v>74</v>
      </c>
      <c r="J338" s="35" t="s">
        <v>192</v>
      </c>
      <c r="K338" s="35" t="s">
        <v>988</v>
      </c>
      <c r="L338" s="35" t="s">
        <v>867</v>
      </c>
      <c r="M338" s="36">
        <v>71437949.422240347</v>
      </c>
      <c r="N338" s="37">
        <v>0</v>
      </c>
      <c r="O338" s="37">
        <v>0</v>
      </c>
      <c r="P338" s="37">
        <f t="shared" si="14"/>
        <v>0</v>
      </c>
      <c r="Q338" s="29">
        <v>5334</v>
      </c>
      <c r="R338" s="38" t="s">
        <v>237</v>
      </c>
    </row>
    <row r="339" spans="1:18" ht="63" x14ac:dyDescent="0.25">
      <c r="A339" s="61">
        <v>2020</v>
      </c>
      <c r="B339" s="29">
        <v>2020000050003</v>
      </c>
      <c r="C339" s="30" t="s">
        <v>235</v>
      </c>
      <c r="D339" s="31" t="s">
        <v>236</v>
      </c>
      <c r="E339" s="51">
        <v>43433295564</v>
      </c>
      <c r="F339" s="32">
        <v>43433295564</v>
      </c>
      <c r="G339" s="34">
        <v>0.54379999999999995</v>
      </c>
      <c r="H339" s="34">
        <v>0.54759999999999998</v>
      </c>
      <c r="I339" s="31" t="s">
        <v>105</v>
      </c>
      <c r="J339" s="35" t="s">
        <v>110</v>
      </c>
      <c r="K339" s="35" t="s">
        <v>988</v>
      </c>
      <c r="L339" s="35" t="s">
        <v>867</v>
      </c>
      <c r="M339" s="36">
        <v>123456133.81593765</v>
      </c>
      <c r="N339" s="37">
        <v>0</v>
      </c>
      <c r="O339" s="37">
        <v>0</v>
      </c>
      <c r="P339" s="37">
        <f t="shared" si="14"/>
        <v>0</v>
      </c>
      <c r="Q339" s="29">
        <v>9218</v>
      </c>
      <c r="R339" s="38" t="s">
        <v>237</v>
      </c>
    </row>
    <row r="340" spans="1:18" ht="63" x14ac:dyDescent="0.25">
      <c r="A340" s="61">
        <v>2020</v>
      </c>
      <c r="B340" s="29">
        <v>2020000050003</v>
      </c>
      <c r="C340" s="30" t="s">
        <v>235</v>
      </c>
      <c r="D340" s="31" t="s">
        <v>236</v>
      </c>
      <c r="E340" s="51">
        <v>43433295564</v>
      </c>
      <c r="F340" s="32">
        <v>43433295564</v>
      </c>
      <c r="G340" s="34">
        <v>0.54379999999999995</v>
      </c>
      <c r="H340" s="34">
        <v>0.54759999999999998</v>
      </c>
      <c r="I340" s="31" t="s">
        <v>74</v>
      </c>
      <c r="J340" s="35" t="s">
        <v>175</v>
      </c>
      <c r="K340" s="35" t="s">
        <v>988</v>
      </c>
      <c r="L340" s="35" t="s">
        <v>867</v>
      </c>
      <c r="M340" s="36">
        <v>128920453.90672769</v>
      </c>
      <c r="N340" s="37">
        <v>0</v>
      </c>
      <c r="O340" s="37">
        <v>0</v>
      </c>
      <c r="P340" s="37">
        <f t="shared" si="14"/>
        <v>0</v>
      </c>
      <c r="Q340" s="29">
        <v>9626</v>
      </c>
      <c r="R340" s="38" t="s">
        <v>237</v>
      </c>
    </row>
    <row r="341" spans="1:18" ht="63" x14ac:dyDescent="0.25">
      <c r="A341" s="61">
        <v>2020</v>
      </c>
      <c r="B341" s="29">
        <v>2020000050003</v>
      </c>
      <c r="C341" s="30" t="s">
        <v>235</v>
      </c>
      <c r="D341" s="31" t="s">
        <v>236</v>
      </c>
      <c r="E341" s="51">
        <v>43433295564</v>
      </c>
      <c r="F341" s="51">
        <v>43433295564</v>
      </c>
      <c r="G341" s="34">
        <v>0.54379999999999995</v>
      </c>
      <c r="H341" s="34">
        <v>0.54759999999999998</v>
      </c>
      <c r="I341" s="31" t="s">
        <v>112</v>
      </c>
      <c r="J341" s="35" t="s">
        <v>113</v>
      </c>
      <c r="K341" s="35" t="s">
        <v>988</v>
      </c>
      <c r="L341" s="35" t="s">
        <v>867</v>
      </c>
      <c r="M341" s="36">
        <v>223273726.0626488</v>
      </c>
      <c r="N341" s="37">
        <v>0</v>
      </c>
      <c r="O341" s="37">
        <v>0</v>
      </c>
      <c r="P341" s="37">
        <f t="shared" si="14"/>
        <v>0</v>
      </c>
      <c r="Q341" s="29">
        <v>16671</v>
      </c>
      <c r="R341" s="38" t="s">
        <v>237</v>
      </c>
    </row>
    <row r="342" spans="1:18" ht="63" x14ac:dyDescent="0.25">
      <c r="A342" s="61">
        <v>2020</v>
      </c>
      <c r="B342" s="29">
        <v>2020000050003</v>
      </c>
      <c r="C342" s="30" t="s">
        <v>235</v>
      </c>
      <c r="D342" s="31" t="s">
        <v>236</v>
      </c>
      <c r="E342" s="51">
        <v>43433295564</v>
      </c>
      <c r="F342" s="32">
        <v>43433295564</v>
      </c>
      <c r="G342" s="34">
        <v>0.54379999999999995</v>
      </c>
      <c r="H342" s="34">
        <v>0.54759999999999998</v>
      </c>
      <c r="I342" s="31" t="s">
        <v>160</v>
      </c>
      <c r="J342" s="35" t="s">
        <v>193</v>
      </c>
      <c r="K342" s="35" t="s">
        <v>988</v>
      </c>
      <c r="L342" s="35" t="s">
        <v>867</v>
      </c>
      <c r="M342" s="36">
        <v>46044932.52974546</v>
      </c>
      <c r="N342" s="37">
        <v>0</v>
      </c>
      <c r="O342" s="37">
        <v>0</v>
      </c>
      <c r="P342" s="37">
        <f t="shared" si="14"/>
        <v>0</v>
      </c>
      <c r="Q342" s="29">
        <v>3438</v>
      </c>
      <c r="R342" s="38" t="s">
        <v>237</v>
      </c>
    </row>
    <row r="343" spans="1:18" ht="63" x14ac:dyDescent="0.25">
      <c r="A343" s="61">
        <v>2020</v>
      </c>
      <c r="B343" s="29">
        <v>2020000050003</v>
      </c>
      <c r="C343" s="30" t="s">
        <v>235</v>
      </c>
      <c r="D343" s="31" t="s">
        <v>236</v>
      </c>
      <c r="E343" s="51">
        <v>43433295564</v>
      </c>
      <c r="F343" s="32">
        <v>43433295564</v>
      </c>
      <c r="G343" s="34">
        <v>0.54379999999999995</v>
      </c>
      <c r="H343" s="34">
        <v>0.54759999999999998</v>
      </c>
      <c r="I343" s="31" t="s">
        <v>18</v>
      </c>
      <c r="J343" s="45" t="s">
        <v>64</v>
      </c>
      <c r="K343" s="35" t="s">
        <v>988</v>
      </c>
      <c r="L343" s="35" t="s">
        <v>867</v>
      </c>
      <c r="M343" s="36">
        <v>65987022.272849299</v>
      </c>
      <c r="N343" s="37">
        <v>0</v>
      </c>
      <c r="O343" s="37">
        <v>0</v>
      </c>
      <c r="P343" s="37">
        <f t="shared" si="14"/>
        <v>0</v>
      </c>
      <c r="Q343" s="29">
        <v>4927</v>
      </c>
      <c r="R343" s="38" t="s">
        <v>237</v>
      </c>
    </row>
    <row r="344" spans="1:18" ht="63" x14ac:dyDescent="0.25">
      <c r="A344" s="61">
        <v>2020</v>
      </c>
      <c r="B344" s="29">
        <v>2020000050003</v>
      </c>
      <c r="C344" s="30" t="s">
        <v>235</v>
      </c>
      <c r="D344" s="31" t="s">
        <v>236</v>
      </c>
      <c r="E344" s="51">
        <v>43433295564</v>
      </c>
      <c r="F344" s="32">
        <v>43433295564</v>
      </c>
      <c r="G344" s="34">
        <v>0.54379999999999995</v>
      </c>
      <c r="H344" s="34">
        <v>0.54759999999999998</v>
      </c>
      <c r="I344" s="31" t="s">
        <v>80</v>
      </c>
      <c r="J344" s="35" t="s">
        <v>248</v>
      </c>
      <c r="K344" s="35" t="s">
        <v>988</v>
      </c>
      <c r="L344" s="35" t="s">
        <v>867</v>
      </c>
      <c r="M344" s="36">
        <v>71183483.535659432</v>
      </c>
      <c r="N344" s="37">
        <v>0</v>
      </c>
      <c r="O344" s="37">
        <v>0</v>
      </c>
      <c r="P344" s="37">
        <f t="shared" si="14"/>
        <v>0</v>
      </c>
      <c r="Q344" s="29">
        <v>5315</v>
      </c>
      <c r="R344" s="38" t="s">
        <v>237</v>
      </c>
    </row>
    <row r="345" spans="1:18" ht="63" x14ac:dyDescent="0.25">
      <c r="A345" s="61">
        <v>2020</v>
      </c>
      <c r="B345" s="29">
        <v>2020000050003</v>
      </c>
      <c r="C345" s="30" t="s">
        <v>235</v>
      </c>
      <c r="D345" s="31" t="s">
        <v>236</v>
      </c>
      <c r="E345" s="51">
        <v>43433295564</v>
      </c>
      <c r="F345" s="32">
        <v>43433295564</v>
      </c>
      <c r="G345" s="34">
        <v>0.54379999999999995</v>
      </c>
      <c r="H345" s="34">
        <v>0.54759999999999998</v>
      </c>
      <c r="I345" s="31" t="s">
        <v>67</v>
      </c>
      <c r="J345" s="35" t="s">
        <v>115</v>
      </c>
      <c r="K345" s="35" t="s">
        <v>988</v>
      </c>
      <c r="L345" s="35" t="s">
        <v>867</v>
      </c>
      <c r="M345" s="36">
        <v>87536264.983832553</v>
      </c>
      <c r="N345" s="37">
        <v>0</v>
      </c>
      <c r="O345" s="37">
        <v>0</v>
      </c>
      <c r="P345" s="37">
        <f t="shared" si="14"/>
        <v>0</v>
      </c>
      <c r="Q345" s="29">
        <v>6536</v>
      </c>
      <c r="R345" s="38" t="s">
        <v>237</v>
      </c>
    </row>
    <row r="346" spans="1:18" ht="63" x14ac:dyDescent="0.25">
      <c r="A346" s="61">
        <v>2020</v>
      </c>
      <c r="B346" s="29">
        <v>2020000050003</v>
      </c>
      <c r="C346" s="30" t="s">
        <v>235</v>
      </c>
      <c r="D346" s="31" t="s">
        <v>236</v>
      </c>
      <c r="E346" s="51">
        <v>43433295564</v>
      </c>
      <c r="F346" s="32">
        <v>43433295564</v>
      </c>
      <c r="G346" s="34">
        <v>0.54379999999999995</v>
      </c>
      <c r="H346" s="34">
        <v>0.54759999999999998</v>
      </c>
      <c r="I346" s="31" t="s">
        <v>61</v>
      </c>
      <c r="J346" s="35" t="s">
        <v>154</v>
      </c>
      <c r="K346" s="35" t="s">
        <v>988</v>
      </c>
      <c r="L346" s="35" t="s">
        <v>867</v>
      </c>
      <c r="M346" s="36">
        <v>117148058.41701092</v>
      </c>
      <c r="N346" s="37">
        <v>0</v>
      </c>
      <c r="O346" s="37">
        <v>0</v>
      </c>
      <c r="P346" s="37">
        <f t="shared" si="14"/>
        <v>0</v>
      </c>
      <c r="Q346" s="29">
        <v>8747</v>
      </c>
      <c r="R346" s="38" t="s">
        <v>237</v>
      </c>
    </row>
    <row r="347" spans="1:18" ht="63" x14ac:dyDescent="0.25">
      <c r="A347" s="61">
        <v>2020</v>
      </c>
      <c r="B347" s="29">
        <v>2020000050003</v>
      </c>
      <c r="C347" s="30" t="s">
        <v>235</v>
      </c>
      <c r="D347" s="31" t="s">
        <v>236</v>
      </c>
      <c r="E347" s="51">
        <v>43433295564</v>
      </c>
      <c r="F347" s="32">
        <v>43433295564</v>
      </c>
      <c r="G347" s="34">
        <v>0.54379999999999995</v>
      </c>
      <c r="H347" s="34">
        <v>0.54759999999999998</v>
      </c>
      <c r="I347" s="31" t="s">
        <v>67</v>
      </c>
      <c r="J347" s="35" t="s">
        <v>117</v>
      </c>
      <c r="K347" s="35" t="s">
        <v>988</v>
      </c>
      <c r="L347" s="35" t="s">
        <v>867</v>
      </c>
      <c r="M347" s="36">
        <v>192416389.07936388</v>
      </c>
      <c r="N347" s="37">
        <v>0</v>
      </c>
      <c r="O347" s="37">
        <v>0</v>
      </c>
      <c r="P347" s="37">
        <f t="shared" si="14"/>
        <v>0</v>
      </c>
      <c r="Q347" s="29">
        <v>14367</v>
      </c>
      <c r="R347" s="38" t="s">
        <v>237</v>
      </c>
    </row>
    <row r="348" spans="1:18" ht="63" x14ac:dyDescent="0.25">
      <c r="A348" s="61">
        <v>2020</v>
      </c>
      <c r="B348" s="29">
        <v>2020000050003</v>
      </c>
      <c r="C348" s="30" t="s">
        <v>235</v>
      </c>
      <c r="D348" s="31" t="s">
        <v>236</v>
      </c>
      <c r="E348" s="51">
        <v>43433295564</v>
      </c>
      <c r="F348" s="32">
        <v>43433295564</v>
      </c>
      <c r="G348" s="34">
        <v>0.54379999999999995</v>
      </c>
      <c r="H348" s="34">
        <v>0.54759999999999998</v>
      </c>
      <c r="I348" s="31" t="s">
        <v>74</v>
      </c>
      <c r="J348" s="35" t="s">
        <v>194</v>
      </c>
      <c r="K348" s="35" t="s">
        <v>988</v>
      </c>
      <c r="L348" s="35" t="s">
        <v>867</v>
      </c>
      <c r="M348" s="36">
        <v>171818045.20770928</v>
      </c>
      <c r="N348" s="37">
        <v>0</v>
      </c>
      <c r="O348" s="37">
        <v>0</v>
      </c>
      <c r="P348" s="37">
        <f t="shared" si="14"/>
        <v>0</v>
      </c>
      <c r="Q348" s="29">
        <v>12829</v>
      </c>
      <c r="R348" s="38" t="s">
        <v>237</v>
      </c>
    </row>
    <row r="349" spans="1:18" ht="63" x14ac:dyDescent="0.25">
      <c r="A349" s="61">
        <v>2020</v>
      </c>
      <c r="B349" s="29">
        <v>2020000050003</v>
      </c>
      <c r="C349" s="30" t="s">
        <v>235</v>
      </c>
      <c r="D349" s="31" t="s">
        <v>236</v>
      </c>
      <c r="E349" s="51">
        <v>43433295564</v>
      </c>
      <c r="F349" s="32">
        <v>43433295564</v>
      </c>
      <c r="G349" s="34">
        <v>0.54379999999999995</v>
      </c>
      <c r="H349" s="34">
        <v>0.54759999999999998</v>
      </c>
      <c r="I349" s="31" t="s">
        <v>28</v>
      </c>
      <c r="J349" s="35" t="s">
        <v>30</v>
      </c>
      <c r="K349" s="35" t="s">
        <v>988</v>
      </c>
      <c r="L349" s="35" t="s">
        <v>867</v>
      </c>
      <c r="M349" s="36">
        <v>120322185.52857278</v>
      </c>
      <c r="N349" s="37">
        <v>0</v>
      </c>
      <c r="O349" s="37">
        <v>0</v>
      </c>
      <c r="P349" s="37">
        <f t="shared" si="14"/>
        <v>0</v>
      </c>
      <c r="Q349" s="29">
        <v>8984</v>
      </c>
      <c r="R349" s="38" t="s">
        <v>237</v>
      </c>
    </row>
    <row r="350" spans="1:18" ht="63" x14ac:dyDescent="0.25">
      <c r="A350" s="61">
        <v>2020</v>
      </c>
      <c r="B350" s="29">
        <v>2020000050003</v>
      </c>
      <c r="C350" s="30" t="s">
        <v>235</v>
      </c>
      <c r="D350" s="31" t="s">
        <v>236</v>
      </c>
      <c r="E350" s="51">
        <v>43433295564</v>
      </c>
      <c r="F350" s="32">
        <v>43433295564</v>
      </c>
      <c r="G350" s="34">
        <v>0.54379999999999995</v>
      </c>
      <c r="H350" s="34">
        <v>0.54759999999999998</v>
      </c>
      <c r="I350" s="31" t="s">
        <v>18</v>
      </c>
      <c r="J350" s="35" t="s">
        <v>118</v>
      </c>
      <c r="K350" s="35" t="s">
        <v>988</v>
      </c>
      <c r="L350" s="35" t="s">
        <v>867</v>
      </c>
      <c r="M350" s="36">
        <v>66670062.284198053</v>
      </c>
      <c r="N350" s="37">
        <v>0</v>
      </c>
      <c r="O350" s="37">
        <v>0</v>
      </c>
      <c r="P350" s="37">
        <f t="shared" si="14"/>
        <v>0</v>
      </c>
      <c r="Q350" s="29">
        <v>4978</v>
      </c>
      <c r="R350" s="38" t="s">
        <v>237</v>
      </c>
    </row>
    <row r="351" spans="1:18" ht="63" x14ac:dyDescent="0.25">
      <c r="A351" s="61">
        <v>2020</v>
      </c>
      <c r="B351" s="29">
        <v>2020000050003</v>
      </c>
      <c r="C351" s="30" t="s">
        <v>235</v>
      </c>
      <c r="D351" s="31" t="s">
        <v>236</v>
      </c>
      <c r="E351" s="51">
        <v>43433295564</v>
      </c>
      <c r="F351" s="32">
        <v>43433295564</v>
      </c>
      <c r="G351" s="34">
        <v>0.54379999999999995</v>
      </c>
      <c r="H351" s="34">
        <v>0.54759999999999998</v>
      </c>
      <c r="I351" s="31" t="s">
        <v>160</v>
      </c>
      <c r="J351" s="34" t="s">
        <v>767</v>
      </c>
      <c r="K351" s="35" t="s">
        <v>988</v>
      </c>
      <c r="L351" s="35" t="s">
        <v>867</v>
      </c>
      <c r="M351" s="36">
        <v>158625997.92969903</v>
      </c>
      <c r="N351" s="37">
        <v>0</v>
      </c>
      <c r="O351" s="37">
        <v>0</v>
      </c>
      <c r="P351" s="37">
        <f t="shared" si="14"/>
        <v>0</v>
      </c>
      <c r="Q351" s="29">
        <v>11844</v>
      </c>
      <c r="R351" s="38" t="s">
        <v>237</v>
      </c>
    </row>
    <row r="352" spans="1:18" ht="63" x14ac:dyDescent="0.25">
      <c r="A352" s="61">
        <v>2020</v>
      </c>
      <c r="B352" s="29">
        <v>2020000050003</v>
      </c>
      <c r="C352" s="30" t="s">
        <v>235</v>
      </c>
      <c r="D352" s="31" t="s">
        <v>236</v>
      </c>
      <c r="E352" s="51">
        <v>43433295564</v>
      </c>
      <c r="F352" s="32">
        <v>43433295564</v>
      </c>
      <c r="G352" s="34">
        <v>0.54379999999999995</v>
      </c>
      <c r="H352" s="34">
        <v>0.54759999999999998</v>
      </c>
      <c r="I352" s="31" t="s">
        <v>18</v>
      </c>
      <c r="J352" s="35" t="s">
        <v>146</v>
      </c>
      <c r="K352" s="35" t="s">
        <v>988</v>
      </c>
      <c r="L352" s="35" t="s">
        <v>867</v>
      </c>
      <c r="M352" s="36">
        <v>114335540.72322193</v>
      </c>
      <c r="N352" s="37">
        <v>0</v>
      </c>
      <c r="O352" s="37">
        <v>0</v>
      </c>
      <c r="P352" s="37">
        <f t="shared" si="14"/>
        <v>0</v>
      </c>
      <c r="Q352" s="29">
        <v>8537</v>
      </c>
      <c r="R352" s="38" t="s">
        <v>237</v>
      </c>
    </row>
    <row r="353" spans="1:18" ht="63" x14ac:dyDescent="0.25">
      <c r="A353" s="61">
        <v>2020</v>
      </c>
      <c r="B353" s="29">
        <v>2020000050003</v>
      </c>
      <c r="C353" s="30" t="s">
        <v>235</v>
      </c>
      <c r="D353" s="31" t="s">
        <v>236</v>
      </c>
      <c r="E353" s="51">
        <v>43433295564</v>
      </c>
      <c r="F353" s="32">
        <v>43433295564</v>
      </c>
      <c r="G353" s="34">
        <v>0.54379999999999995</v>
      </c>
      <c r="H353" s="34">
        <v>0.54759999999999998</v>
      </c>
      <c r="I353" s="31" t="s">
        <v>77</v>
      </c>
      <c r="J353" s="35" t="s">
        <v>120</v>
      </c>
      <c r="K353" s="35" t="s">
        <v>988</v>
      </c>
      <c r="L353" s="35" t="s">
        <v>867</v>
      </c>
      <c r="M353" s="36">
        <v>154300077.85782358</v>
      </c>
      <c r="N353" s="37">
        <v>0</v>
      </c>
      <c r="O353" s="37">
        <v>0</v>
      </c>
      <c r="P353" s="37">
        <f t="shared" si="14"/>
        <v>0</v>
      </c>
      <c r="Q353" s="29">
        <v>11521</v>
      </c>
      <c r="R353" s="38" t="s">
        <v>237</v>
      </c>
    </row>
    <row r="354" spans="1:18" ht="63" x14ac:dyDescent="0.25">
      <c r="A354" s="61">
        <v>2020</v>
      </c>
      <c r="B354" s="29">
        <v>2020000050003</v>
      </c>
      <c r="C354" s="30" t="s">
        <v>235</v>
      </c>
      <c r="D354" s="31" t="s">
        <v>236</v>
      </c>
      <c r="E354" s="51">
        <v>43433295564</v>
      </c>
      <c r="F354" s="32">
        <v>43433295564</v>
      </c>
      <c r="G354" s="34">
        <v>0.54379999999999995</v>
      </c>
      <c r="H354" s="34">
        <v>0.54759999999999998</v>
      </c>
      <c r="I354" s="31" t="s">
        <v>22</v>
      </c>
      <c r="J354" s="35" t="s">
        <v>121</v>
      </c>
      <c r="K354" s="35" t="s">
        <v>988</v>
      </c>
      <c r="L354" s="35" t="s">
        <v>867</v>
      </c>
      <c r="M354" s="36">
        <v>169353743.99029416</v>
      </c>
      <c r="N354" s="37">
        <v>0</v>
      </c>
      <c r="O354" s="37">
        <v>0</v>
      </c>
      <c r="P354" s="37">
        <f t="shared" si="14"/>
        <v>0</v>
      </c>
      <c r="Q354" s="29">
        <v>12645</v>
      </c>
      <c r="R354" s="38" t="s">
        <v>237</v>
      </c>
    </row>
    <row r="355" spans="1:18" ht="63" x14ac:dyDescent="0.25">
      <c r="A355" s="61">
        <v>2020</v>
      </c>
      <c r="B355" s="29">
        <v>2020000050003</v>
      </c>
      <c r="C355" s="30" t="s">
        <v>235</v>
      </c>
      <c r="D355" s="31" t="s">
        <v>236</v>
      </c>
      <c r="E355" s="51">
        <v>43433295564</v>
      </c>
      <c r="F355" s="32">
        <v>43433295564</v>
      </c>
      <c r="G355" s="34">
        <v>0.54379999999999995</v>
      </c>
      <c r="H355" s="34">
        <v>0.54759999999999998</v>
      </c>
      <c r="I355" s="31" t="s">
        <v>74</v>
      </c>
      <c r="J355" s="35" t="s">
        <v>123</v>
      </c>
      <c r="K355" s="35" t="s">
        <v>988</v>
      </c>
      <c r="L355" s="35" t="s">
        <v>867</v>
      </c>
      <c r="M355" s="36">
        <v>490958445.80436563</v>
      </c>
      <c r="N355" s="37">
        <v>0</v>
      </c>
      <c r="O355" s="37">
        <v>0</v>
      </c>
      <c r="P355" s="37">
        <f t="shared" si="14"/>
        <v>0</v>
      </c>
      <c r="Q355" s="29">
        <v>36658</v>
      </c>
      <c r="R355" s="38" t="s">
        <v>237</v>
      </c>
    </row>
    <row r="356" spans="1:18" ht="63" x14ac:dyDescent="0.25">
      <c r="A356" s="61">
        <v>2020</v>
      </c>
      <c r="B356" s="29">
        <v>2020000050003</v>
      </c>
      <c r="C356" s="30" t="s">
        <v>235</v>
      </c>
      <c r="D356" s="31" t="s">
        <v>236</v>
      </c>
      <c r="E356" s="51">
        <v>43433295564</v>
      </c>
      <c r="F356" s="32">
        <v>43433295564</v>
      </c>
      <c r="G356" s="34">
        <v>0.54379999999999995</v>
      </c>
      <c r="H356" s="34">
        <v>0.54759999999999998</v>
      </c>
      <c r="I356" s="31" t="s">
        <v>44</v>
      </c>
      <c r="J356" s="35" t="s">
        <v>124</v>
      </c>
      <c r="K356" s="35" t="s">
        <v>988</v>
      </c>
      <c r="L356" s="35" t="s">
        <v>867</v>
      </c>
      <c r="M356" s="36">
        <v>314586800.520998</v>
      </c>
      <c r="N356" s="37">
        <v>0</v>
      </c>
      <c r="O356" s="37">
        <v>0</v>
      </c>
      <c r="P356" s="37">
        <f t="shared" si="14"/>
        <v>0</v>
      </c>
      <c r="Q356" s="29">
        <v>23489</v>
      </c>
      <c r="R356" s="38" t="s">
        <v>237</v>
      </c>
    </row>
    <row r="357" spans="1:18" ht="63" x14ac:dyDescent="0.25">
      <c r="A357" s="61">
        <v>2020</v>
      </c>
      <c r="B357" s="29">
        <v>2020000050003</v>
      </c>
      <c r="C357" s="30" t="s">
        <v>235</v>
      </c>
      <c r="D357" s="31" t="s">
        <v>236</v>
      </c>
      <c r="E357" s="51">
        <v>43433295564</v>
      </c>
      <c r="F357" s="32">
        <v>43433295564</v>
      </c>
      <c r="G357" s="34">
        <v>0.54379999999999995</v>
      </c>
      <c r="H357" s="34">
        <v>0.54759999999999998</v>
      </c>
      <c r="I357" s="31" t="s">
        <v>22</v>
      </c>
      <c r="J357" s="35" t="s">
        <v>22</v>
      </c>
      <c r="K357" s="35" t="s">
        <v>988</v>
      </c>
      <c r="L357" s="35" t="s">
        <v>867</v>
      </c>
      <c r="M357" s="36">
        <v>188331541.95267037</v>
      </c>
      <c r="N357" s="37">
        <v>0</v>
      </c>
      <c r="O357" s="37">
        <v>0</v>
      </c>
      <c r="P357" s="37">
        <f t="shared" si="14"/>
        <v>0</v>
      </c>
      <c r="Q357" s="29">
        <v>14062</v>
      </c>
      <c r="R357" s="38" t="s">
        <v>237</v>
      </c>
    </row>
    <row r="358" spans="1:18" ht="63" x14ac:dyDescent="0.25">
      <c r="A358" s="61">
        <v>2020</v>
      </c>
      <c r="B358" s="29">
        <v>2020000050003</v>
      </c>
      <c r="C358" s="30" t="s">
        <v>235</v>
      </c>
      <c r="D358" s="31" t="s">
        <v>236</v>
      </c>
      <c r="E358" s="51">
        <v>43433295564</v>
      </c>
      <c r="F358" s="32">
        <v>43433295564</v>
      </c>
      <c r="G358" s="34">
        <v>0.54379999999999995</v>
      </c>
      <c r="H358" s="34">
        <v>0.54759999999999998</v>
      </c>
      <c r="I358" s="31" t="s">
        <v>40</v>
      </c>
      <c r="J358" s="40" t="s">
        <v>249</v>
      </c>
      <c r="K358" s="35" t="s">
        <v>988</v>
      </c>
      <c r="L358" s="35" t="s">
        <v>867</v>
      </c>
      <c r="M358" s="36">
        <v>10092224205.330027</v>
      </c>
      <c r="N358" s="37">
        <v>0</v>
      </c>
      <c r="O358" s="37">
        <v>0</v>
      </c>
      <c r="P358" s="37">
        <f t="shared" si="14"/>
        <v>0</v>
      </c>
      <c r="Q358" s="29">
        <v>753548</v>
      </c>
      <c r="R358" s="38" t="s">
        <v>237</v>
      </c>
    </row>
    <row r="359" spans="1:18" ht="63" x14ac:dyDescent="0.25">
      <c r="A359" s="61">
        <v>2020</v>
      </c>
      <c r="B359" s="29">
        <v>2020000050003</v>
      </c>
      <c r="C359" s="30" t="s">
        <v>235</v>
      </c>
      <c r="D359" s="31" t="s">
        <v>236</v>
      </c>
      <c r="E359" s="51">
        <v>43433295564</v>
      </c>
      <c r="F359" s="32">
        <v>43433295564</v>
      </c>
      <c r="G359" s="34">
        <v>0.54379999999999995</v>
      </c>
      <c r="H359" s="34">
        <v>0.54759999999999998</v>
      </c>
      <c r="I359" s="31" t="s">
        <v>126</v>
      </c>
      <c r="J359" s="35" t="s">
        <v>127</v>
      </c>
      <c r="K359" s="35" t="s">
        <v>988</v>
      </c>
      <c r="L359" s="35" t="s">
        <v>867</v>
      </c>
      <c r="M359" s="36">
        <v>388381907.62946147</v>
      </c>
      <c r="N359" s="37">
        <v>0</v>
      </c>
      <c r="O359" s="37">
        <v>0</v>
      </c>
      <c r="P359" s="37">
        <f t="shared" si="14"/>
        <v>0</v>
      </c>
      <c r="Q359" s="29">
        <v>28999</v>
      </c>
      <c r="R359" s="38" t="s">
        <v>237</v>
      </c>
    </row>
    <row r="360" spans="1:18" ht="63" x14ac:dyDescent="0.25">
      <c r="A360" s="61">
        <v>2020</v>
      </c>
      <c r="B360" s="29">
        <v>2020000050003</v>
      </c>
      <c r="C360" s="30" t="s">
        <v>235</v>
      </c>
      <c r="D360" s="31" t="s">
        <v>236</v>
      </c>
      <c r="E360" s="51">
        <v>43433295564</v>
      </c>
      <c r="F360" s="32">
        <v>43433295564</v>
      </c>
      <c r="G360" s="34">
        <v>0.54379999999999995</v>
      </c>
      <c r="H360" s="34">
        <v>0.54759999999999998</v>
      </c>
      <c r="I360" s="31" t="s">
        <v>77</v>
      </c>
      <c r="J360" s="35" t="s">
        <v>128</v>
      </c>
      <c r="K360" s="35" t="s">
        <v>988</v>
      </c>
      <c r="L360" s="35" t="s">
        <v>867</v>
      </c>
      <c r="M360" s="36">
        <v>224238017.84337646</v>
      </c>
      <c r="N360" s="37">
        <v>0</v>
      </c>
      <c r="O360" s="37">
        <v>0</v>
      </c>
      <c r="P360" s="37">
        <f t="shared" si="14"/>
        <v>0</v>
      </c>
      <c r="Q360" s="29">
        <v>16743</v>
      </c>
      <c r="R360" s="38" t="s">
        <v>237</v>
      </c>
    </row>
    <row r="361" spans="1:18" ht="63" x14ac:dyDescent="0.25">
      <c r="A361" s="61">
        <v>2020</v>
      </c>
      <c r="B361" s="29">
        <v>2020000050003</v>
      </c>
      <c r="C361" s="30" t="s">
        <v>235</v>
      </c>
      <c r="D361" s="31" t="s">
        <v>236</v>
      </c>
      <c r="E361" s="51">
        <v>43433295564</v>
      </c>
      <c r="F361" s="32">
        <v>43433295564</v>
      </c>
      <c r="G361" s="34">
        <v>0.54379999999999995</v>
      </c>
      <c r="H361" s="34">
        <v>0.54759999999999998</v>
      </c>
      <c r="I361" s="31" t="s">
        <v>18</v>
      </c>
      <c r="J361" s="35" t="s">
        <v>130</v>
      </c>
      <c r="K361" s="35" t="s">
        <v>988</v>
      </c>
      <c r="L361" s="35" t="s">
        <v>867</v>
      </c>
      <c r="M361" s="36">
        <v>250997114.75856885</v>
      </c>
      <c r="N361" s="37">
        <v>0</v>
      </c>
      <c r="O361" s="37">
        <v>0</v>
      </c>
      <c r="P361" s="37">
        <f t="shared" si="14"/>
        <v>0</v>
      </c>
      <c r="Q361" s="29">
        <v>18741</v>
      </c>
      <c r="R361" s="38" t="s">
        <v>237</v>
      </c>
    </row>
    <row r="362" spans="1:18" ht="63" x14ac:dyDescent="0.25">
      <c r="A362" s="61">
        <v>2020</v>
      </c>
      <c r="B362" s="29">
        <v>2020000050003</v>
      </c>
      <c r="C362" s="30" t="s">
        <v>235</v>
      </c>
      <c r="D362" s="31" t="s">
        <v>236</v>
      </c>
      <c r="E362" s="51">
        <v>43433295564</v>
      </c>
      <c r="F362" s="32">
        <v>43433295564</v>
      </c>
      <c r="G362" s="34">
        <v>0.54379999999999995</v>
      </c>
      <c r="H362" s="34">
        <v>0.54759999999999998</v>
      </c>
      <c r="I362" s="31" t="s">
        <v>44</v>
      </c>
      <c r="J362" s="35" t="s">
        <v>55</v>
      </c>
      <c r="K362" s="35" t="s">
        <v>988</v>
      </c>
      <c r="L362" s="35" t="s">
        <v>867</v>
      </c>
      <c r="M362" s="36">
        <v>74237074.174630329</v>
      </c>
      <c r="N362" s="37">
        <v>0</v>
      </c>
      <c r="O362" s="37">
        <v>0</v>
      </c>
      <c r="P362" s="37">
        <f t="shared" si="14"/>
        <v>0</v>
      </c>
      <c r="Q362" s="29">
        <v>5543</v>
      </c>
      <c r="R362" s="38" t="s">
        <v>237</v>
      </c>
    </row>
    <row r="363" spans="1:18" ht="63" x14ac:dyDescent="0.25">
      <c r="A363" s="61">
        <v>2020</v>
      </c>
      <c r="B363" s="29">
        <v>2020000050003</v>
      </c>
      <c r="C363" s="30" t="s">
        <v>235</v>
      </c>
      <c r="D363" s="31" t="s">
        <v>236</v>
      </c>
      <c r="E363" s="51">
        <v>43433295564</v>
      </c>
      <c r="F363" s="32">
        <v>43433295564</v>
      </c>
      <c r="G363" s="34">
        <v>0.54379999999999995</v>
      </c>
      <c r="H363" s="34">
        <v>0.54759999999999998</v>
      </c>
      <c r="I363" s="31" t="s">
        <v>44</v>
      </c>
      <c r="J363" s="35" t="s">
        <v>57</v>
      </c>
      <c r="K363" s="35" t="s">
        <v>988</v>
      </c>
      <c r="L363" s="35" t="s">
        <v>867</v>
      </c>
      <c r="M363" s="36">
        <v>94647916.86669901</v>
      </c>
      <c r="N363" s="37">
        <v>0</v>
      </c>
      <c r="O363" s="37">
        <v>0</v>
      </c>
      <c r="P363" s="37">
        <f t="shared" si="14"/>
        <v>0</v>
      </c>
      <c r="Q363" s="29">
        <v>7067</v>
      </c>
      <c r="R363" s="38" t="s">
        <v>237</v>
      </c>
    </row>
    <row r="364" spans="1:18" ht="63" x14ac:dyDescent="0.25">
      <c r="A364" s="61">
        <v>2020</v>
      </c>
      <c r="B364" s="29">
        <v>2020000050003</v>
      </c>
      <c r="C364" s="30" t="s">
        <v>235</v>
      </c>
      <c r="D364" s="31" t="s">
        <v>236</v>
      </c>
      <c r="E364" s="51">
        <v>43433295564</v>
      </c>
      <c r="F364" s="32">
        <v>43433295564</v>
      </c>
      <c r="G364" s="34">
        <v>0.54379999999999995</v>
      </c>
      <c r="H364" s="34">
        <v>0.54759999999999998</v>
      </c>
      <c r="I364" s="31" t="s">
        <v>40</v>
      </c>
      <c r="J364" s="35" t="s">
        <v>155</v>
      </c>
      <c r="K364" s="35" t="s">
        <v>988</v>
      </c>
      <c r="L364" s="35" t="s">
        <v>867</v>
      </c>
      <c r="M364" s="36">
        <v>86263935.550928012</v>
      </c>
      <c r="N364" s="37">
        <v>0</v>
      </c>
      <c r="O364" s="37">
        <v>0</v>
      </c>
      <c r="P364" s="37">
        <f t="shared" si="14"/>
        <v>0</v>
      </c>
      <c r="Q364" s="29">
        <v>6441</v>
      </c>
      <c r="R364" s="38" t="s">
        <v>237</v>
      </c>
    </row>
    <row r="365" spans="1:18" ht="63" x14ac:dyDescent="0.25">
      <c r="A365" s="61">
        <v>2020</v>
      </c>
      <c r="B365" s="29">
        <v>2020000050003</v>
      </c>
      <c r="C365" s="30" t="s">
        <v>235</v>
      </c>
      <c r="D365" s="31" t="s">
        <v>236</v>
      </c>
      <c r="E365" s="51">
        <v>43433295564</v>
      </c>
      <c r="F365" s="32">
        <v>43433295564</v>
      </c>
      <c r="G365" s="34">
        <v>0.54379999999999995</v>
      </c>
      <c r="H365" s="34">
        <v>0.54759999999999998</v>
      </c>
      <c r="I365" s="31" t="s">
        <v>44</v>
      </c>
      <c r="J365" s="35" t="s">
        <v>147</v>
      </c>
      <c r="K365" s="35" t="s">
        <v>988</v>
      </c>
      <c r="L365" s="35" t="s">
        <v>867</v>
      </c>
      <c r="M365" s="36">
        <v>324189539.50407755</v>
      </c>
      <c r="N365" s="37">
        <v>0</v>
      </c>
      <c r="O365" s="37">
        <v>0</v>
      </c>
      <c r="P365" s="37">
        <f t="shared" si="14"/>
        <v>0</v>
      </c>
      <c r="Q365" s="29">
        <v>24206</v>
      </c>
      <c r="R365" s="38" t="s">
        <v>237</v>
      </c>
    </row>
    <row r="366" spans="1:18" ht="63" x14ac:dyDescent="0.25">
      <c r="A366" s="61">
        <v>2020</v>
      </c>
      <c r="B366" s="29">
        <v>2020000050003</v>
      </c>
      <c r="C366" s="30" t="s">
        <v>235</v>
      </c>
      <c r="D366" s="31" t="s">
        <v>236</v>
      </c>
      <c r="E366" s="51">
        <v>43433295564</v>
      </c>
      <c r="F366" s="32">
        <v>43433295564</v>
      </c>
      <c r="G366" s="34">
        <v>0.54379999999999995</v>
      </c>
      <c r="H366" s="34">
        <v>0.54759999999999998</v>
      </c>
      <c r="I366" s="31" t="s">
        <v>67</v>
      </c>
      <c r="J366" s="35" t="s">
        <v>148</v>
      </c>
      <c r="K366" s="35" t="s">
        <v>988</v>
      </c>
      <c r="L366" s="35" t="s">
        <v>867</v>
      </c>
      <c r="M366" s="36">
        <v>115902514.86690436</v>
      </c>
      <c r="N366" s="37">
        <v>0</v>
      </c>
      <c r="O366" s="37">
        <v>0</v>
      </c>
      <c r="P366" s="37">
        <f t="shared" si="14"/>
        <v>0</v>
      </c>
      <c r="Q366" s="29">
        <v>8654</v>
      </c>
      <c r="R366" s="38" t="s">
        <v>237</v>
      </c>
    </row>
    <row r="367" spans="1:18" ht="63" x14ac:dyDescent="0.25">
      <c r="A367" s="61">
        <v>2020</v>
      </c>
      <c r="B367" s="29">
        <v>2020000050003</v>
      </c>
      <c r="C367" s="30" t="s">
        <v>235</v>
      </c>
      <c r="D367" s="31" t="s">
        <v>236</v>
      </c>
      <c r="E367" s="51">
        <v>43433295564</v>
      </c>
      <c r="F367" s="32">
        <v>43433295564</v>
      </c>
      <c r="G367" s="34">
        <v>0.54379999999999995</v>
      </c>
      <c r="H367" s="34">
        <v>0.54759999999999998</v>
      </c>
      <c r="I367" s="31" t="s">
        <v>40</v>
      </c>
      <c r="J367" s="35" t="s">
        <v>156</v>
      </c>
      <c r="K367" s="35" t="s">
        <v>988</v>
      </c>
      <c r="L367" s="35" t="s">
        <v>867</v>
      </c>
      <c r="M367" s="36">
        <v>141041065.87281835</v>
      </c>
      <c r="N367" s="37">
        <v>0</v>
      </c>
      <c r="O367" s="37">
        <v>0</v>
      </c>
      <c r="P367" s="37">
        <f t="shared" si="14"/>
        <v>0</v>
      </c>
      <c r="Q367" s="29">
        <v>10531</v>
      </c>
      <c r="R367" s="38" t="s">
        <v>237</v>
      </c>
    </row>
    <row r="368" spans="1:18" ht="63" x14ac:dyDescent="0.25">
      <c r="A368" s="61">
        <v>2020</v>
      </c>
      <c r="B368" s="29">
        <v>2020000050003</v>
      </c>
      <c r="C368" s="30" t="s">
        <v>235</v>
      </c>
      <c r="D368" s="31" t="s">
        <v>236</v>
      </c>
      <c r="E368" s="51">
        <v>43433295564</v>
      </c>
      <c r="F368" s="32">
        <v>43433295564</v>
      </c>
      <c r="G368" s="34">
        <v>0.54379999999999995</v>
      </c>
      <c r="H368" s="34">
        <v>0.54759999999999998</v>
      </c>
      <c r="I368" s="31" t="s">
        <v>74</v>
      </c>
      <c r="J368" s="35" t="s">
        <v>195</v>
      </c>
      <c r="K368" s="35" t="s">
        <v>988</v>
      </c>
      <c r="L368" s="35" t="s">
        <v>867</v>
      </c>
      <c r="M368" s="36">
        <v>322716315.9501881</v>
      </c>
      <c r="N368" s="37">
        <v>0</v>
      </c>
      <c r="O368" s="37">
        <v>0</v>
      </c>
      <c r="P368" s="37">
        <f t="shared" si="14"/>
        <v>0</v>
      </c>
      <c r="Q368" s="29">
        <v>24096</v>
      </c>
      <c r="R368" s="38" t="s">
        <v>237</v>
      </c>
    </row>
    <row r="369" spans="1:18" ht="63" x14ac:dyDescent="0.25">
      <c r="A369" s="61">
        <v>2020</v>
      </c>
      <c r="B369" s="29">
        <v>2020000050003</v>
      </c>
      <c r="C369" s="30" t="s">
        <v>235</v>
      </c>
      <c r="D369" s="31" t="s">
        <v>236</v>
      </c>
      <c r="E369" s="51">
        <v>43433295564</v>
      </c>
      <c r="F369" s="32">
        <v>43433295564</v>
      </c>
      <c r="G369" s="34">
        <v>0.54379999999999995</v>
      </c>
      <c r="H369" s="34">
        <v>0.54759999999999998</v>
      </c>
      <c r="I369" s="31" t="s">
        <v>77</v>
      </c>
      <c r="J369" s="35" t="s">
        <v>131</v>
      </c>
      <c r="K369" s="35" t="s">
        <v>988</v>
      </c>
      <c r="L369" s="35" t="s">
        <v>867</v>
      </c>
      <c r="M369" s="36">
        <v>62129855.14993868</v>
      </c>
      <c r="N369" s="37">
        <v>0</v>
      </c>
      <c r="O369" s="37">
        <v>0</v>
      </c>
      <c r="P369" s="37">
        <f t="shared" si="14"/>
        <v>0</v>
      </c>
      <c r="Q369" s="29">
        <v>4639</v>
      </c>
      <c r="R369" s="38" t="s">
        <v>237</v>
      </c>
    </row>
    <row r="370" spans="1:18" ht="63" x14ac:dyDescent="0.25">
      <c r="A370" s="61">
        <v>2020</v>
      </c>
      <c r="B370" s="29">
        <v>2020000050003</v>
      </c>
      <c r="C370" s="30" t="s">
        <v>235</v>
      </c>
      <c r="D370" s="31" t="s">
        <v>236</v>
      </c>
      <c r="E370" s="51">
        <v>43433295564</v>
      </c>
      <c r="F370" s="32">
        <v>43433295564</v>
      </c>
      <c r="G370" s="34">
        <v>0.54379999999999995</v>
      </c>
      <c r="H370" s="34">
        <v>0.54759999999999998</v>
      </c>
      <c r="I370" s="31" t="s">
        <v>61</v>
      </c>
      <c r="J370" s="35" t="s">
        <v>132</v>
      </c>
      <c r="K370" s="35" t="s">
        <v>988</v>
      </c>
      <c r="L370" s="35" t="s">
        <v>867</v>
      </c>
      <c r="M370" s="36">
        <v>43995812.495699197</v>
      </c>
      <c r="N370" s="37">
        <v>0</v>
      </c>
      <c r="O370" s="37">
        <v>0</v>
      </c>
      <c r="P370" s="37">
        <f t="shared" si="14"/>
        <v>0</v>
      </c>
      <c r="Q370" s="29">
        <v>3285</v>
      </c>
      <c r="R370" s="38" t="s">
        <v>237</v>
      </c>
    </row>
    <row r="371" spans="1:18" ht="63" x14ac:dyDescent="0.25">
      <c r="A371" s="61">
        <v>2020</v>
      </c>
      <c r="B371" s="29">
        <v>2020000050003</v>
      </c>
      <c r="C371" s="30" t="s">
        <v>235</v>
      </c>
      <c r="D371" s="31" t="s">
        <v>236</v>
      </c>
      <c r="E371" s="51">
        <v>43433295564</v>
      </c>
      <c r="F371" s="32">
        <v>43433295564</v>
      </c>
      <c r="G371" s="34">
        <v>0.54379999999999995</v>
      </c>
      <c r="H371" s="34">
        <v>0.54759999999999998</v>
      </c>
      <c r="I371" s="31" t="s">
        <v>40</v>
      </c>
      <c r="J371" s="35" t="s">
        <v>251</v>
      </c>
      <c r="K371" s="35" t="s">
        <v>988</v>
      </c>
      <c r="L371" s="35" t="s">
        <v>867</v>
      </c>
      <c r="M371" s="36">
        <v>222470149.5787091</v>
      </c>
      <c r="N371" s="37">
        <v>0</v>
      </c>
      <c r="O371" s="37">
        <v>0</v>
      </c>
      <c r="P371" s="37">
        <f t="shared" si="14"/>
        <v>0</v>
      </c>
      <c r="Q371" s="29">
        <v>16611</v>
      </c>
      <c r="R371" s="38" t="s">
        <v>237</v>
      </c>
    </row>
    <row r="372" spans="1:18" ht="63" x14ac:dyDescent="0.25">
      <c r="A372" s="61">
        <v>2020</v>
      </c>
      <c r="B372" s="29">
        <v>2020000050003</v>
      </c>
      <c r="C372" s="30" t="s">
        <v>235</v>
      </c>
      <c r="D372" s="31" t="s">
        <v>236</v>
      </c>
      <c r="E372" s="51">
        <v>43433295564</v>
      </c>
      <c r="F372" s="32">
        <v>43433295564</v>
      </c>
      <c r="G372" s="34">
        <v>0.54379999999999995</v>
      </c>
      <c r="H372" s="34">
        <v>0.54759999999999998</v>
      </c>
      <c r="I372" s="31" t="s">
        <v>35</v>
      </c>
      <c r="J372" s="40" t="s">
        <v>32</v>
      </c>
      <c r="K372" s="35" t="s">
        <v>988</v>
      </c>
      <c r="L372" s="35" t="s">
        <v>867</v>
      </c>
      <c r="M372" s="36">
        <v>612244923.11366606</v>
      </c>
      <c r="N372" s="37">
        <v>0</v>
      </c>
      <c r="O372" s="37">
        <v>0</v>
      </c>
      <c r="P372" s="37">
        <f t="shared" si="14"/>
        <v>0</v>
      </c>
      <c r="Q372" s="29">
        <v>45714</v>
      </c>
      <c r="R372" s="38" t="s">
        <v>237</v>
      </c>
    </row>
    <row r="373" spans="1:18" ht="63" x14ac:dyDescent="0.25">
      <c r="A373" s="61">
        <v>2020</v>
      </c>
      <c r="B373" s="29">
        <v>2020000050003</v>
      </c>
      <c r="C373" s="30" t="s">
        <v>235</v>
      </c>
      <c r="D373" s="31" t="s">
        <v>236</v>
      </c>
      <c r="E373" s="51">
        <v>43433295564</v>
      </c>
      <c r="F373" s="32">
        <v>43433295564</v>
      </c>
      <c r="G373" s="34">
        <v>0.54379999999999995</v>
      </c>
      <c r="H373" s="34">
        <v>0.54759999999999998</v>
      </c>
      <c r="I373" s="31" t="s">
        <v>88</v>
      </c>
      <c r="J373" s="34" t="s">
        <v>205</v>
      </c>
      <c r="K373" s="35" t="s">
        <v>988</v>
      </c>
      <c r="L373" s="35" t="s">
        <v>867</v>
      </c>
      <c r="M373" s="36">
        <v>57375360.953295395</v>
      </c>
      <c r="N373" s="37">
        <v>0</v>
      </c>
      <c r="O373" s="37">
        <v>0</v>
      </c>
      <c r="P373" s="37">
        <f t="shared" si="14"/>
        <v>0</v>
      </c>
      <c r="Q373" s="29">
        <v>4284</v>
      </c>
      <c r="R373" s="38" t="s">
        <v>237</v>
      </c>
    </row>
    <row r="374" spans="1:18" ht="63" x14ac:dyDescent="0.25">
      <c r="A374" s="61">
        <v>2020</v>
      </c>
      <c r="B374" s="29">
        <v>2020000050003</v>
      </c>
      <c r="C374" s="30" t="s">
        <v>235</v>
      </c>
      <c r="D374" s="31" t="s">
        <v>236</v>
      </c>
      <c r="E374" s="51">
        <v>43433295564</v>
      </c>
      <c r="F374" s="32">
        <v>43433295564</v>
      </c>
      <c r="G374" s="34">
        <v>0.54379999999999995</v>
      </c>
      <c r="H374" s="34">
        <v>0.54759999999999998</v>
      </c>
      <c r="I374" s="31" t="s">
        <v>80</v>
      </c>
      <c r="J374" s="35" t="s">
        <v>178</v>
      </c>
      <c r="K374" s="35" t="s">
        <v>988</v>
      </c>
      <c r="L374" s="35" t="s">
        <v>867</v>
      </c>
      <c r="M374" s="36">
        <v>104317620.55677353</v>
      </c>
      <c r="N374" s="37">
        <v>0</v>
      </c>
      <c r="O374" s="37">
        <v>0</v>
      </c>
      <c r="P374" s="37">
        <f t="shared" si="14"/>
        <v>0</v>
      </c>
      <c r="Q374" s="29">
        <v>7789</v>
      </c>
      <c r="R374" s="38" t="s">
        <v>237</v>
      </c>
    </row>
    <row r="375" spans="1:18" ht="63" x14ac:dyDescent="0.25">
      <c r="A375" s="61">
        <v>2020</v>
      </c>
      <c r="B375" s="29">
        <v>2020000050003</v>
      </c>
      <c r="C375" s="30" t="s">
        <v>235</v>
      </c>
      <c r="D375" s="31" t="s">
        <v>236</v>
      </c>
      <c r="E375" s="51">
        <v>43433295564</v>
      </c>
      <c r="F375" s="32">
        <v>43433295564</v>
      </c>
      <c r="G375" s="34">
        <v>0.54379999999999995</v>
      </c>
      <c r="H375" s="34">
        <v>0.54759999999999998</v>
      </c>
      <c r="I375" s="31" t="s">
        <v>44</v>
      </c>
      <c r="J375" s="35" t="s">
        <v>44</v>
      </c>
      <c r="K375" s="35" t="s">
        <v>988</v>
      </c>
      <c r="L375" s="35" t="s">
        <v>867</v>
      </c>
      <c r="M375" s="36">
        <v>94647916.86669901</v>
      </c>
      <c r="N375" s="37">
        <v>0</v>
      </c>
      <c r="O375" s="37">
        <v>0</v>
      </c>
      <c r="P375" s="37">
        <f t="shared" si="14"/>
        <v>0</v>
      </c>
      <c r="Q375" s="29">
        <v>7067</v>
      </c>
      <c r="R375" s="38" t="s">
        <v>237</v>
      </c>
    </row>
    <row r="376" spans="1:18" ht="63" x14ac:dyDescent="0.25">
      <c r="A376" s="61">
        <v>2020</v>
      </c>
      <c r="B376" s="29">
        <v>2020000050003</v>
      </c>
      <c r="C376" s="30" t="s">
        <v>235</v>
      </c>
      <c r="D376" s="31" t="s">
        <v>236</v>
      </c>
      <c r="E376" s="51">
        <v>43433295564</v>
      </c>
      <c r="F376" s="32">
        <v>43433295564</v>
      </c>
      <c r="G376" s="34">
        <v>0.54379999999999995</v>
      </c>
      <c r="H376" s="34">
        <v>0.54759999999999998</v>
      </c>
      <c r="I376" s="31" t="s">
        <v>80</v>
      </c>
      <c r="J376" s="35" t="s">
        <v>134</v>
      </c>
      <c r="K376" s="35" t="s">
        <v>988</v>
      </c>
      <c r="L376" s="35" t="s">
        <v>867</v>
      </c>
      <c r="M376" s="36">
        <v>628276273.96826327</v>
      </c>
      <c r="N376" s="37">
        <v>0</v>
      </c>
      <c r="O376" s="37">
        <v>0</v>
      </c>
      <c r="P376" s="37">
        <f t="shared" si="14"/>
        <v>0</v>
      </c>
      <c r="Q376" s="29">
        <v>46911</v>
      </c>
      <c r="R376" s="38" t="s">
        <v>237</v>
      </c>
    </row>
    <row r="377" spans="1:18" ht="63" x14ac:dyDescent="0.25">
      <c r="A377" s="61">
        <v>2020</v>
      </c>
      <c r="B377" s="29">
        <v>2020000050003</v>
      </c>
      <c r="C377" s="30" t="s">
        <v>235</v>
      </c>
      <c r="D377" s="31" t="s">
        <v>236</v>
      </c>
      <c r="E377" s="51">
        <v>43433295564</v>
      </c>
      <c r="F377" s="32">
        <v>43433295564</v>
      </c>
      <c r="G377" s="34">
        <v>0.54379999999999995</v>
      </c>
      <c r="H377" s="34">
        <v>0.54759999999999998</v>
      </c>
      <c r="I377" s="31" t="s">
        <v>18</v>
      </c>
      <c r="J377" s="35" t="s">
        <v>196</v>
      </c>
      <c r="K377" s="35" t="s">
        <v>988</v>
      </c>
      <c r="L377" s="35" t="s">
        <v>867</v>
      </c>
      <c r="M377" s="36">
        <v>98719371.051993534</v>
      </c>
      <c r="N377" s="37">
        <v>0</v>
      </c>
      <c r="O377" s="37">
        <v>0</v>
      </c>
      <c r="P377" s="37">
        <f t="shared" si="14"/>
        <v>0</v>
      </c>
      <c r="Q377" s="29">
        <v>7371</v>
      </c>
      <c r="R377" s="38" t="s">
        <v>237</v>
      </c>
    </row>
    <row r="378" spans="1:18" ht="63" x14ac:dyDescent="0.25">
      <c r="A378" s="61">
        <v>2020</v>
      </c>
      <c r="B378" s="29">
        <v>2020000050003</v>
      </c>
      <c r="C378" s="30" t="s">
        <v>235</v>
      </c>
      <c r="D378" s="31" t="s">
        <v>236</v>
      </c>
      <c r="E378" s="51">
        <v>43433295564</v>
      </c>
      <c r="F378" s="32">
        <v>43433295564</v>
      </c>
      <c r="G378" s="34">
        <v>0.54379999999999995</v>
      </c>
      <c r="H378" s="34">
        <v>0.54759999999999998</v>
      </c>
      <c r="I378" s="31" t="s">
        <v>18</v>
      </c>
      <c r="J378" s="35" t="s">
        <v>136</v>
      </c>
      <c r="K378" s="35" t="s">
        <v>988</v>
      </c>
      <c r="L378" s="35" t="s">
        <v>867</v>
      </c>
      <c r="M378" s="36">
        <v>59384302.16314467</v>
      </c>
      <c r="N378" s="37">
        <v>0</v>
      </c>
      <c r="O378" s="37">
        <v>0</v>
      </c>
      <c r="P378" s="37">
        <f t="shared" si="14"/>
        <v>0</v>
      </c>
      <c r="Q378" s="29">
        <v>4434</v>
      </c>
      <c r="R378" s="38" t="s">
        <v>237</v>
      </c>
    </row>
    <row r="379" spans="1:18" ht="63" x14ac:dyDescent="0.25">
      <c r="A379" s="61">
        <v>2020</v>
      </c>
      <c r="B379" s="29">
        <v>2020000050003</v>
      </c>
      <c r="C379" s="30" t="s">
        <v>235</v>
      </c>
      <c r="D379" s="31" t="s">
        <v>236</v>
      </c>
      <c r="E379" s="51">
        <v>43433295564</v>
      </c>
      <c r="F379" s="32">
        <v>43433295564</v>
      </c>
      <c r="G379" s="34">
        <v>0.54379999999999995</v>
      </c>
      <c r="H379" s="34">
        <v>0.54759999999999998</v>
      </c>
      <c r="I379" s="31" t="s">
        <v>18</v>
      </c>
      <c r="J379" s="35" t="s">
        <v>33</v>
      </c>
      <c r="K379" s="35" t="s">
        <v>988</v>
      </c>
      <c r="L379" s="35" t="s">
        <v>867</v>
      </c>
      <c r="M379" s="36">
        <v>95987211.006598517</v>
      </c>
      <c r="N379" s="37">
        <v>0</v>
      </c>
      <c r="O379" s="37">
        <v>0</v>
      </c>
      <c r="P379" s="37">
        <f t="shared" si="14"/>
        <v>0</v>
      </c>
      <c r="Q379" s="29">
        <v>7167</v>
      </c>
      <c r="R379" s="38" t="s">
        <v>237</v>
      </c>
    </row>
    <row r="380" spans="1:18" ht="63" x14ac:dyDescent="0.25">
      <c r="A380" s="61">
        <v>2020</v>
      </c>
      <c r="B380" s="29">
        <v>2020000050003</v>
      </c>
      <c r="C380" s="30" t="s">
        <v>235</v>
      </c>
      <c r="D380" s="31" t="s">
        <v>236</v>
      </c>
      <c r="E380" s="51">
        <v>43433295564</v>
      </c>
      <c r="F380" s="32">
        <v>43433295564</v>
      </c>
      <c r="G380" s="34">
        <v>0.54379999999999995</v>
      </c>
      <c r="H380" s="34">
        <v>0.54759999999999998</v>
      </c>
      <c r="I380" s="31" t="s">
        <v>160</v>
      </c>
      <c r="J380" s="35" t="s">
        <v>197</v>
      </c>
      <c r="K380" s="35" t="s">
        <v>988</v>
      </c>
      <c r="L380" s="35" t="s">
        <v>867</v>
      </c>
      <c r="M380" s="36">
        <v>62504857.509110548</v>
      </c>
      <c r="N380" s="37">
        <v>0</v>
      </c>
      <c r="O380" s="37">
        <v>0</v>
      </c>
      <c r="P380" s="37">
        <f t="shared" si="14"/>
        <v>0</v>
      </c>
      <c r="Q380" s="29">
        <v>4667</v>
      </c>
      <c r="R380" s="38" t="s">
        <v>237</v>
      </c>
    </row>
    <row r="381" spans="1:18" ht="63" x14ac:dyDescent="0.25">
      <c r="A381" s="61">
        <v>2020</v>
      </c>
      <c r="B381" s="29">
        <v>2020000050003</v>
      </c>
      <c r="C381" s="30" t="s">
        <v>235</v>
      </c>
      <c r="D381" s="31" t="s">
        <v>236</v>
      </c>
      <c r="E381" s="51">
        <v>43433295564</v>
      </c>
      <c r="F381" s="32">
        <v>43433295564</v>
      </c>
      <c r="G381" s="34">
        <v>0.54379999999999995</v>
      </c>
      <c r="H381" s="34">
        <v>0.54759999999999998</v>
      </c>
      <c r="I381" s="31" t="s">
        <v>35</v>
      </c>
      <c r="J381" s="35" t="s">
        <v>36</v>
      </c>
      <c r="K381" s="35" t="s">
        <v>988</v>
      </c>
      <c r="L381" s="35" t="s">
        <v>867</v>
      </c>
      <c r="M381" s="36">
        <v>24455510.994565215</v>
      </c>
      <c r="N381" s="37">
        <v>0</v>
      </c>
      <c r="O381" s="37">
        <v>0</v>
      </c>
      <c r="P381" s="37">
        <f t="shared" si="14"/>
        <v>0</v>
      </c>
      <c r="Q381" s="29">
        <v>1826</v>
      </c>
      <c r="R381" s="38" t="s">
        <v>237</v>
      </c>
    </row>
    <row r="382" spans="1:18" ht="63" x14ac:dyDescent="0.25">
      <c r="A382" s="61">
        <v>2020</v>
      </c>
      <c r="B382" s="29">
        <v>2020000050003</v>
      </c>
      <c r="C382" s="30" t="s">
        <v>235</v>
      </c>
      <c r="D382" s="31" t="s">
        <v>236</v>
      </c>
      <c r="E382" s="51">
        <v>43433295564</v>
      </c>
      <c r="F382" s="32">
        <v>43433295564</v>
      </c>
      <c r="G382" s="34">
        <v>0.54379999999999995</v>
      </c>
      <c r="H382" s="34">
        <v>0.54759999999999998</v>
      </c>
      <c r="I382" s="31" t="s">
        <v>77</v>
      </c>
      <c r="J382" s="35" t="s">
        <v>138</v>
      </c>
      <c r="K382" s="35" t="s">
        <v>988</v>
      </c>
      <c r="L382" s="35" t="s">
        <v>867</v>
      </c>
      <c r="M382" s="36">
        <v>246872088.80767831</v>
      </c>
      <c r="N382" s="37">
        <v>0</v>
      </c>
      <c r="O382" s="37">
        <v>0</v>
      </c>
      <c r="P382" s="37">
        <f t="shared" si="14"/>
        <v>0</v>
      </c>
      <c r="Q382" s="29">
        <v>18433</v>
      </c>
      <c r="R382" s="38" t="s">
        <v>237</v>
      </c>
    </row>
    <row r="383" spans="1:18" ht="63" x14ac:dyDescent="0.25">
      <c r="A383" s="61">
        <v>2020</v>
      </c>
      <c r="B383" s="29">
        <v>2020000050003</v>
      </c>
      <c r="C383" s="30" t="s">
        <v>235</v>
      </c>
      <c r="D383" s="31" t="s">
        <v>236</v>
      </c>
      <c r="E383" s="51">
        <v>43433295564</v>
      </c>
      <c r="F383" s="32">
        <v>43433295564</v>
      </c>
      <c r="G383" s="34">
        <v>0.54379999999999995</v>
      </c>
      <c r="H383" s="34">
        <v>0.54759999999999998</v>
      </c>
      <c r="I383" s="31" t="s">
        <v>18</v>
      </c>
      <c r="J383" s="35" t="s">
        <v>149</v>
      </c>
      <c r="K383" s="35" t="s">
        <v>988</v>
      </c>
      <c r="L383" s="35" t="s">
        <v>867</v>
      </c>
      <c r="M383" s="36">
        <v>390109597.06993186</v>
      </c>
      <c r="N383" s="37">
        <v>0</v>
      </c>
      <c r="O383" s="37">
        <v>0</v>
      </c>
      <c r="P383" s="37">
        <f t="shared" si="14"/>
        <v>0</v>
      </c>
      <c r="Q383" s="29">
        <v>29128</v>
      </c>
      <c r="R383" s="38" t="s">
        <v>237</v>
      </c>
    </row>
    <row r="384" spans="1:18" ht="63" x14ac:dyDescent="0.25">
      <c r="A384" s="61">
        <v>2020</v>
      </c>
      <c r="B384" s="29">
        <v>2020000050003</v>
      </c>
      <c r="C384" s="30" t="s">
        <v>235</v>
      </c>
      <c r="D384" s="31" t="s">
        <v>236</v>
      </c>
      <c r="E384" s="51">
        <v>43433295564</v>
      </c>
      <c r="F384" s="32">
        <v>43433295564</v>
      </c>
      <c r="G384" s="34">
        <v>0.54379999999999995</v>
      </c>
      <c r="H384" s="34">
        <v>0.54759999999999998</v>
      </c>
      <c r="I384" s="31" t="s">
        <v>67</v>
      </c>
      <c r="J384" s="35" t="s">
        <v>68</v>
      </c>
      <c r="K384" s="35" t="s">
        <v>988</v>
      </c>
      <c r="L384" s="35" t="s">
        <v>867</v>
      </c>
      <c r="M384" s="36">
        <v>185867240.73525524</v>
      </c>
      <c r="N384" s="37">
        <v>0</v>
      </c>
      <c r="O384" s="37">
        <v>0</v>
      </c>
      <c r="P384" s="37">
        <f t="shared" si="14"/>
        <v>0</v>
      </c>
      <c r="Q384" s="29">
        <v>13878</v>
      </c>
      <c r="R384" s="38" t="s">
        <v>237</v>
      </c>
    </row>
    <row r="385" spans="1:18" ht="63" x14ac:dyDescent="0.25">
      <c r="A385" s="61">
        <v>2020</v>
      </c>
      <c r="B385" s="29">
        <v>2020000050003</v>
      </c>
      <c r="C385" s="30" t="s">
        <v>235</v>
      </c>
      <c r="D385" s="31" t="s">
        <v>236</v>
      </c>
      <c r="E385" s="51">
        <v>43433295564</v>
      </c>
      <c r="F385" s="32">
        <v>43433295564</v>
      </c>
      <c r="G385" s="34">
        <v>0.54379999999999995</v>
      </c>
      <c r="H385" s="34">
        <v>0.54759999999999998</v>
      </c>
      <c r="I385" s="31" t="s">
        <v>35</v>
      </c>
      <c r="J385" s="35" t="s">
        <v>38</v>
      </c>
      <c r="K385" s="35" t="s">
        <v>988</v>
      </c>
      <c r="L385" s="35" t="s">
        <v>867</v>
      </c>
      <c r="M385" s="36">
        <v>168268915.73697555</v>
      </c>
      <c r="N385" s="37">
        <v>0</v>
      </c>
      <c r="O385" s="37">
        <v>0</v>
      </c>
      <c r="P385" s="37">
        <f t="shared" si="14"/>
        <v>0</v>
      </c>
      <c r="Q385" s="29">
        <v>12564</v>
      </c>
      <c r="R385" s="38" t="s">
        <v>237</v>
      </c>
    </row>
    <row r="386" spans="1:18" ht="63" x14ac:dyDescent="0.25">
      <c r="A386" s="61">
        <v>2020</v>
      </c>
      <c r="B386" s="29">
        <v>2020000050003</v>
      </c>
      <c r="C386" s="30" t="s">
        <v>235</v>
      </c>
      <c r="D386" s="31" t="s">
        <v>236</v>
      </c>
      <c r="E386" s="51">
        <v>43433295564</v>
      </c>
      <c r="F386" s="32">
        <v>43433295564</v>
      </c>
      <c r="G386" s="34">
        <v>0.54379999999999995</v>
      </c>
      <c r="H386" s="34">
        <v>0.54759999999999998</v>
      </c>
      <c r="I386" s="31" t="s">
        <v>126</v>
      </c>
      <c r="J386" s="35" t="s">
        <v>140</v>
      </c>
      <c r="K386" s="35" t="s">
        <v>988</v>
      </c>
      <c r="L386" s="35" t="s">
        <v>867</v>
      </c>
      <c r="M386" s="36">
        <v>67259351.705753848</v>
      </c>
      <c r="N386" s="37">
        <v>0</v>
      </c>
      <c r="O386" s="37">
        <v>0</v>
      </c>
      <c r="P386" s="37">
        <f t="shared" si="14"/>
        <v>0</v>
      </c>
      <c r="Q386" s="29">
        <v>5022</v>
      </c>
      <c r="R386" s="38" t="s">
        <v>237</v>
      </c>
    </row>
    <row r="387" spans="1:18" ht="63" x14ac:dyDescent="0.25">
      <c r="A387" s="61">
        <v>2020</v>
      </c>
      <c r="B387" s="29">
        <v>2020000050003</v>
      </c>
      <c r="C387" s="30" t="s">
        <v>235</v>
      </c>
      <c r="D387" s="31" t="s">
        <v>236</v>
      </c>
      <c r="E387" s="51">
        <v>43433295564</v>
      </c>
      <c r="F387" s="32">
        <v>43433295564</v>
      </c>
      <c r="G387" s="34">
        <v>0.54379999999999995</v>
      </c>
      <c r="H387" s="34">
        <v>0.54759999999999998</v>
      </c>
      <c r="I387" s="31" t="s">
        <v>40</v>
      </c>
      <c r="J387" s="35" t="s">
        <v>41</v>
      </c>
      <c r="K387" s="35" t="s">
        <v>988</v>
      </c>
      <c r="L387" s="35" t="s">
        <v>867</v>
      </c>
      <c r="M387" s="36">
        <v>1960083759.6257439</v>
      </c>
      <c r="N387" s="37">
        <v>0</v>
      </c>
      <c r="O387" s="37">
        <v>0</v>
      </c>
      <c r="P387" s="37">
        <f t="shared" si="14"/>
        <v>0</v>
      </c>
      <c r="Q387" s="29">
        <v>146352</v>
      </c>
      <c r="R387" s="38" t="s">
        <v>237</v>
      </c>
    </row>
    <row r="388" spans="1:18" ht="31.5" x14ac:dyDescent="0.25">
      <c r="A388" s="61">
        <v>2020</v>
      </c>
      <c r="B388" s="29">
        <v>2020000050019</v>
      </c>
      <c r="C388" s="30" t="s">
        <v>211</v>
      </c>
      <c r="D388" s="31" t="s">
        <v>253</v>
      </c>
      <c r="E388" s="51">
        <v>26240955000</v>
      </c>
      <c r="F388" s="53">
        <v>26240955000</v>
      </c>
      <c r="G388" s="34">
        <v>1</v>
      </c>
      <c r="H388" s="34">
        <v>0.995</v>
      </c>
      <c r="I388" s="31" t="s">
        <v>126</v>
      </c>
      <c r="J388" s="35" t="s">
        <v>140</v>
      </c>
      <c r="K388" s="35" t="s">
        <v>988</v>
      </c>
      <c r="L388" s="35" t="s">
        <v>867</v>
      </c>
      <c r="M388" s="36">
        <v>138334312.65206814</v>
      </c>
      <c r="N388" s="37">
        <v>0</v>
      </c>
      <c r="O388" s="37">
        <v>0</v>
      </c>
      <c r="P388" s="37">
        <f t="shared" si="14"/>
        <v>0</v>
      </c>
      <c r="Q388" s="29">
        <v>975.26358475263589</v>
      </c>
      <c r="R388" s="38" t="s">
        <v>256</v>
      </c>
    </row>
    <row r="389" spans="1:18" ht="31.5" x14ac:dyDescent="0.25">
      <c r="A389" s="61">
        <v>2020</v>
      </c>
      <c r="B389" s="29">
        <v>2020000050019</v>
      </c>
      <c r="C389" s="30" t="s">
        <v>211</v>
      </c>
      <c r="D389" s="31" t="s">
        <v>253</v>
      </c>
      <c r="E389" s="51">
        <v>26240955000</v>
      </c>
      <c r="F389" s="53">
        <v>26240955000</v>
      </c>
      <c r="G389" s="34">
        <v>1</v>
      </c>
      <c r="H389" s="34">
        <v>0.995</v>
      </c>
      <c r="I389" s="31" t="s">
        <v>35</v>
      </c>
      <c r="J389" s="35" t="s">
        <v>38</v>
      </c>
      <c r="K389" s="35" t="s">
        <v>988</v>
      </c>
      <c r="L389" s="35" t="s">
        <v>867</v>
      </c>
      <c r="M389" s="36">
        <v>1127956703.163017</v>
      </c>
      <c r="N389" s="37">
        <v>0</v>
      </c>
      <c r="O389" s="37">
        <v>0</v>
      </c>
      <c r="P389" s="37">
        <f t="shared" si="14"/>
        <v>0</v>
      </c>
      <c r="Q389" s="29">
        <v>7952.1492295214921</v>
      </c>
      <c r="R389" s="38" t="s">
        <v>258</v>
      </c>
    </row>
    <row r="390" spans="1:18" ht="31.5" x14ac:dyDescent="0.25">
      <c r="A390" s="61">
        <v>2020</v>
      </c>
      <c r="B390" s="29">
        <v>2020000050019</v>
      </c>
      <c r="C390" s="30" t="s">
        <v>211</v>
      </c>
      <c r="D390" s="31" t="s">
        <v>253</v>
      </c>
      <c r="E390" s="51">
        <v>26240955000</v>
      </c>
      <c r="F390" s="53">
        <v>26240955000</v>
      </c>
      <c r="G390" s="34">
        <v>1</v>
      </c>
      <c r="H390" s="34">
        <v>0.995</v>
      </c>
      <c r="I390" s="31" t="s">
        <v>67</v>
      </c>
      <c r="J390" s="35" t="s">
        <v>68</v>
      </c>
      <c r="K390" s="35" t="s">
        <v>988</v>
      </c>
      <c r="L390" s="35" t="s">
        <v>867</v>
      </c>
      <c r="M390" s="36">
        <v>500131745.74209243</v>
      </c>
      <c r="N390" s="37">
        <v>0</v>
      </c>
      <c r="O390" s="37">
        <v>0</v>
      </c>
      <c r="P390" s="37">
        <f t="shared" si="14"/>
        <v>0</v>
      </c>
      <c r="Q390" s="29">
        <v>3525.9529602595294</v>
      </c>
      <c r="R390" s="38" t="s">
        <v>259</v>
      </c>
    </row>
    <row r="391" spans="1:18" ht="31.5" x14ac:dyDescent="0.25">
      <c r="A391" s="61">
        <v>2020</v>
      </c>
      <c r="B391" s="29">
        <v>2020000050019</v>
      </c>
      <c r="C391" s="30" t="s">
        <v>211</v>
      </c>
      <c r="D391" s="31" t="s">
        <v>253</v>
      </c>
      <c r="E391" s="51">
        <v>26240955000</v>
      </c>
      <c r="F391" s="53">
        <v>26240955000</v>
      </c>
      <c r="G391" s="34">
        <v>1</v>
      </c>
      <c r="H391" s="34">
        <v>0.995</v>
      </c>
      <c r="I391" s="31" t="s">
        <v>18</v>
      </c>
      <c r="J391" s="35" t="s">
        <v>149</v>
      </c>
      <c r="K391" s="35" t="s">
        <v>988</v>
      </c>
      <c r="L391" s="35" t="s">
        <v>867</v>
      </c>
      <c r="M391" s="36">
        <v>361797433.09002435</v>
      </c>
      <c r="N391" s="37">
        <v>0</v>
      </c>
      <c r="O391" s="37">
        <v>0</v>
      </c>
      <c r="P391" s="37">
        <f t="shared" si="14"/>
        <v>0</v>
      </c>
      <c r="Q391" s="29">
        <v>2550.6893755068941</v>
      </c>
      <c r="R391" s="38" t="s">
        <v>260</v>
      </c>
    </row>
    <row r="392" spans="1:18" ht="31.5" x14ac:dyDescent="0.25">
      <c r="A392" s="61">
        <v>2020</v>
      </c>
      <c r="B392" s="29">
        <v>2020000050019</v>
      </c>
      <c r="C392" s="30" t="s">
        <v>211</v>
      </c>
      <c r="D392" s="31" t="s">
        <v>253</v>
      </c>
      <c r="E392" s="51">
        <v>26240955000</v>
      </c>
      <c r="F392" s="53">
        <v>26240955000</v>
      </c>
      <c r="G392" s="34">
        <v>1</v>
      </c>
      <c r="H392" s="34">
        <v>0.995</v>
      </c>
      <c r="I392" s="31" t="s">
        <v>77</v>
      </c>
      <c r="J392" s="35" t="s">
        <v>138</v>
      </c>
      <c r="K392" s="35" t="s">
        <v>988</v>
      </c>
      <c r="L392" s="35" t="s">
        <v>867</v>
      </c>
      <c r="M392" s="36">
        <v>244745322.38442823</v>
      </c>
      <c r="N392" s="37">
        <v>0</v>
      </c>
      <c r="O392" s="37">
        <v>0</v>
      </c>
      <c r="P392" s="37">
        <f t="shared" si="14"/>
        <v>0</v>
      </c>
      <c r="Q392" s="29">
        <v>1725.4663422546637</v>
      </c>
      <c r="R392" s="38" t="s">
        <v>261</v>
      </c>
    </row>
    <row r="393" spans="1:18" ht="31.5" x14ac:dyDescent="0.25">
      <c r="A393" s="61">
        <v>2020</v>
      </c>
      <c r="B393" s="29">
        <v>2020000050019</v>
      </c>
      <c r="C393" s="30" t="s">
        <v>211</v>
      </c>
      <c r="D393" s="31" t="s">
        <v>253</v>
      </c>
      <c r="E393" s="51">
        <v>26240955000</v>
      </c>
      <c r="F393" s="53">
        <v>26240955000</v>
      </c>
      <c r="G393" s="34">
        <v>1</v>
      </c>
      <c r="H393" s="34">
        <v>0.995</v>
      </c>
      <c r="I393" s="31" t="s">
        <v>44</v>
      </c>
      <c r="J393" s="35" t="s">
        <v>44</v>
      </c>
      <c r="K393" s="35" t="s">
        <v>988</v>
      </c>
      <c r="L393" s="35" t="s">
        <v>867</v>
      </c>
      <c r="M393" s="36">
        <v>287309726.27737224</v>
      </c>
      <c r="N393" s="37">
        <v>0</v>
      </c>
      <c r="O393" s="37">
        <v>0</v>
      </c>
      <c r="P393" s="37">
        <f t="shared" si="14"/>
        <v>0</v>
      </c>
      <c r="Q393" s="29">
        <v>2025.5474452554745</v>
      </c>
      <c r="R393" s="38" t="s">
        <v>262</v>
      </c>
    </row>
    <row r="394" spans="1:18" ht="31.5" x14ac:dyDescent="0.25">
      <c r="A394" s="61">
        <v>2020</v>
      </c>
      <c r="B394" s="29">
        <v>2020000050019</v>
      </c>
      <c r="C394" s="30" t="s">
        <v>211</v>
      </c>
      <c r="D394" s="31" t="s">
        <v>253</v>
      </c>
      <c r="E394" s="51">
        <v>26240955000</v>
      </c>
      <c r="F394" s="53">
        <v>26240955000</v>
      </c>
      <c r="G394" s="34">
        <v>1</v>
      </c>
      <c r="H394" s="34">
        <v>0.995</v>
      </c>
      <c r="I394" s="31" t="s">
        <v>35</v>
      </c>
      <c r="J394" s="35" t="s">
        <v>36</v>
      </c>
      <c r="K394" s="35" t="s">
        <v>988</v>
      </c>
      <c r="L394" s="35" t="s">
        <v>867</v>
      </c>
      <c r="M394" s="36">
        <v>138334312.65206814</v>
      </c>
      <c r="N394" s="37">
        <v>0</v>
      </c>
      <c r="O394" s="37">
        <v>0</v>
      </c>
      <c r="P394" s="37">
        <f t="shared" si="14"/>
        <v>0</v>
      </c>
      <c r="Q394" s="29">
        <v>975.26358475263589</v>
      </c>
      <c r="R394" s="38" t="s">
        <v>263</v>
      </c>
    </row>
    <row r="395" spans="1:18" ht="31.5" x14ac:dyDescent="0.25">
      <c r="A395" s="61">
        <v>2020</v>
      </c>
      <c r="B395" s="29">
        <v>2020000050019</v>
      </c>
      <c r="C395" s="30" t="s">
        <v>211</v>
      </c>
      <c r="D395" s="31" t="s">
        <v>253</v>
      </c>
      <c r="E395" s="51">
        <v>26240955000</v>
      </c>
      <c r="F395" s="53">
        <v>26240955000</v>
      </c>
      <c r="G395" s="34">
        <v>1</v>
      </c>
      <c r="H395" s="34">
        <v>0.995</v>
      </c>
      <c r="I395" s="31" t="s">
        <v>160</v>
      </c>
      <c r="J395" s="35" t="s">
        <v>197</v>
      </c>
      <c r="K395" s="35" t="s">
        <v>988</v>
      </c>
      <c r="L395" s="35" t="s">
        <v>867</v>
      </c>
      <c r="M395" s="36">
        <v>159616514.59854016</v>
      </c>
      <c r="N395" s="37">
        <v>0</v>
      </c>
      <c r="O395" s="37">
        <v>0</v>
      </c>
      <c r="P395" s="37">
        <f t="shared" si="14"/>
        <v>0</v>
      </c>
      <c r="Q395" s="29">
        <v>1125.3041362530414</v>
      </c>
      <c r="R395" s="38" t="s">
        <v>264</v>
      </c>
    </row>
    <row r="396" spans="1:18" ht="31.5" x14ac:dyDescent="0.25">
      <c r="A396" s="61">
        <v>2020</v>
      </c>
      <c r="B396" s="29">
        <v>2020000050019</v>
      </c>
      <c r="C396" s="30" t="s">
        <v>211</v>
      </c>
      <c r="D396" s="31" t="s">
        <v>253</v>
      </c>
      <c r="E396" s="51">
        <v>26240955000</v>
      </c>
      <c r="F396" s="53">
        <v>26240955000</v>
      </c>
      <c r="G396" s="34">
        <v>1</v>
      </c>
      <c r="H396" s="34">
        <v>0.995</v>
      </c>
      <c r="I396" s="31" t="s">
        <v>18</v>
      </c>
      <c r="J396" s="35" t="s">
        <v>33</v>
      </c>
      <c r="K396" s="35" t="s">
        <v>988</v>
      </c>
      <c r="L396" s="35" t="s">
        <v>867</v>
      </c>
      <c r="M396" s="36">
        <v>319233029.19708031</v>
      </c>
      <c r="N396" s="37">
        <v>0</v>
      </c>
      <c r="O396" s="37">
        <v>0</v>
      </c>
      <c r="P396" s="37">
        <f t="shared" si="14"/>
        <v>0</v>
      </c>
      <c r="Q396" s="29">
        <v>2250.6082725060828</v>
      </c>
      <c r="R396" s="38" t="s">
        <v>265</v>
      </c>
    </row>
    <row r="397" spans="1:18" ht="31.5" x14ac:dyDescent="0.25">
      <c r="A397" s="61">
        <v>2020</v>
      </c>
      <c r="B397" s="29">
        <v>2020000050019</v>
      </c>
      <c r="C397" s="30" t="s">
        <v>211</v>
      </c>
      <c r="D397" s="31" t="s">
        <v>253</v>
      </c>
      <c r="E397" s="51">
        <v>26240955000</v>
      </c>
      <c r="F397" s="53">
        <v>26240955000</v>
      </c>
      <c r="G397" s="34">
        <v>1</v>
      </c>
      <c r="H397" s="34">
        <v>0.995</v>
      </c>
      <c r="I397" s="31" t="s">
        <v>18</v>
      </c>
      <c r="J397" s="35" t="s">
        <v>136</v>
      </c>
      <c r="K397" s="35" t="s">
        <v>988</v>
      </c>
      <c r="L397" s="35" t="s">
        <v>867</v>
      </c>
      <c r="M397" s="36">
        <v>202180918.49148419</v>
      </c>
      <c r="N397" s="37">
        <v>0</v>
      </c>
      <c r="O397" s="37">
        <v>0</v>
      </c>
      <c r="P397" s="37">
        <f t="shared" si="14"/>
        <v>0</v>
      </c>
      <c r="Q397" s="29">
        <v>1425.3852392538524</v>
      </c>
      <c r="R397" s="38" t="s">
        <v>266</v>
      </c>
    </row>
    <row r="398" spans="1:18" ht="31.5" x14ac:dyDescent="0.25">
      <c r="A398" s="61">
        <v>2020</v>
      </c>
      <c r="B398" s="29">
        <v>2020000050019</v>
      </c>
      <c r="C398" s="30" t="s">
        <v>211</v>
      </c>
      <c r="D398" s="31" t="s">
        <v>253</v>
      </c>
      <c r="E398" s="51">
        <v>26240955000</v>
      </c>
      <c r="F398" s="53">
        <v>26240955000</v>
      </c>
      <c r="G398" s="34">
        <v>1</v>
      </c>
      <c r="H398" s="34">
        <v>0.995</v>
      </c>
      <c r="I398" s="31" t="s">
        <v>18</v>
      </c>
      <c r="J398" s="35" t="s">
        <v>196</v>
      </c>
      <c r="K398" s="35" t="s">
        <v>988</v>
      </c>
      <c r="L398" s="35" t="s">
        <v>867</v>
      </c>
      <c r="M398" s="36">
        <v>148975413.62530413</v>
      </c>
      <c r="N398" s="37">
        <v>0</v>
      </c>
      <c r="O398" s="37">
        <v>0</v>
      </c>
      <c r="P398" s="37">
        <f t="shared" si="14"/>
        <v>0</v>
      </c>
      <c r="Q398" s="29">
        <v>1050.2838605028387</v>
      </c>
      <c r="R398" s="38" t="s">
        <v>267</v>
      </c>
    </row>
    <row r="399" spans="1:18" ht="31.5" x14ac:dyDescent="0.25">
      <c r="A399" s="61">
        <v>2020</v>
      </c>
      <c r="B399" s="29">
        <v>2020000050019</v>
      </c>
      <c r="C399" s="30" t="s">
        <v>211</v>
      </c>
      <c r="D399" s="31" t="s">
        <v>253</v>
      </c>
      <c r="E399" s="51">
        <v>26240955000</v>
      </c>
      <c r="F399" s="53">
        <v>26240955000</v>
      </c>
      <c r="G399" s="34">
        <v>1</v>
      </c>
      <c r="H399" s="34">
        <v>0.995</v>
      </c>
      <c r="I399" s="31" t="s">
        <v>80</v>
      </c>
      <c r="J399" s="35" t="s">
        <v>134</v>
      </c>
      <c r="K399" s="35" t="s">
        <v>988</v>
      </c>
      <c r="L399" s="35" t="s">
        <v>867</v>
      </c>
      <c r="M399" s="36">
        <v>148975413.62530413</v>
      </c>
      <c r="N399" s="37">
        <v>0</v>
      </c>
      <c r="O399" s="37">
        <v>0</v>
      </c>
      <c r="P399" s="37">
        <f t="shared" si="14"/>
        <v>0</v>
      </c>
      <c r="Q399" s="29">
        <v>1050.2838605028387</v>
      </c>
      <c r="R399" s="38" t="s">
        <v>267</v>
      </c>
    </row>
    <row r="400" spans="1:18" ht="31.5" x14ac:dyDescent="0.25">
      <c r="A400" s="61">
        <v>2020</v>
      </c>
      <c r="B400" s="29">
        <v>2020000050019</v>
      </c>
      <c r="C400" s="30" t="s">
        <v>211</v>
      </c>
      <c r="D400" s="31" t="s">
        <v>253</v>
      </c>
      <c r="E400" s="51">
        <v>26240955000</v>
      </c>
      <c r="F400" s="53">
        <v>26240955000</v>
      </c>
      <c r="G400" s="34">
        <v>1</v>
      </c>
      <c r="H400" s="34">
        <v>0.995</v>
      </c>
      <c r="I400" s="31" t="s">
        <v>80</v>
      </c>
      <c r="J400" s="35" t="s">
        <v>178</v>
      </c>
      <c r="K400" s="35" t="s">
        <v>988</v>
      </c>
      <c r="L400" s="35" t="s">
        <v>867</v>
      </c>
      <c r="M400" s="36">
        <v>234104221.41119221</v>
      </c>
      <c r="N400" s="37">
        <v>0</v>
      </c>
      <c r="O400" s="37">
        <v>0</v>
      </c>
      <c r="P400" s="37">
        <f t="shared" ref="P400:P463" si="15">E400-F400</f>
        <v>0</v>
      </c>
      <c r="Q400" s="29">
        <v>1650.4460665044605</v>
      </c>
      <c r="R400" s="38" t="s">
        <v>268</v>
      </c>
    </row>
    <row r="401" spans="1:18" ht="31.5" x14ac:dyDescent="0.25">
      <c r="A401" s="61">
        <v>2020</v>
      </c>
      <c r="B401" s="29">
        <v>2020000050019</v>
      </c>
      <c r="C401" s="30" t="s">
        <v>211</v>
      </c>
      <c r="D401" s="31" t="s">
        <v>253</v>
      </c>
      <c r="E401" s="51">
        <v>26240955000</v>
      </c>
      <c r="F401" s="53">
        <v>26240955000</v>
      </c>
      <c r="G401" s="34">
        <v>1</v>
      </c>
      <c r="H401" s="34">
        <v>0.995</v>
      </c>
      <c r="I401" s="31" t="s">
        <v>88</v>
      </c>
      <c r="J401" s="34" t="s">
        <v>205</v>
      </c>
      <c r="K401" s="35" t="s">
        <v>988</v>
      </c>
      <c r="L401" s="35" t="s">
        <v>867</v>
      </c>
      <c r="M401" s="36">
        <v>532055048.6618005</v>
      </c>
      <c r="N401" s="37">
        <v>0</v>
      </c>
      <c r="O401" s="37">
        <v>0</v>
      </c>
      <c r="P401" s="37">
        <f t="shared" si="15"/>
        <v>0</v>
      </c>
      <c r="Q401" s="29">
        <v>3751.0137875101382</v>
      </c>
      <c r="R401" s="38" t="s">
        <v>269</v>
      </c>
    </row>
    <row r="402" spans="1:18" ht="31.5" x14ac:dyDescent="0.25">
      <c r="A402" s="61">
        <v>2020</v>
      </c>
      <c r="B402" s="29">
        <v>2020000050019</v>
      </c>
      <c r="C402" s="30" t="s">
        <v>211</v>
      </c>
      <c r="D402" s="31" t="s">
        <v>253</v>
      </c>
      <c r="E402" s="51">
        <v>26240955000</v>
      </c>
      <c r="F402" s="53">
        <v>26240955000</v>
      </c>
      <c r="G402" s="34">
        <v>1</v>
      </c>
      <c r="H402" s="34">
        <v>0.995</v>
      </c>
      <c r="I402" s="31" t="s">
        <v>35</v>
      </c>
      <c r="J402" s="40" t="s">
        <v>32</v>
      </c>
      <c r="K402" s="35" t="s">
        <v>988</v>
      </c>
      <c r="L402" s="35" t="s">
        <v>867</v>
      </c>
      <c r="M402" s="36">
        <v>244745322.38442823</v>
      </c>
      <c r="N402" s="37">
        <v>0</v>
      </c>
      <c r="O402" s="37">
        <v>0</v>
      </c>
      <c r="P402" s="37">
        <f t="shared" si="15"/>
        <v>0</v>
      </c>
      <c r="Q402" s="29">
        <v>1725.4663422546637</v>
      </c>
      <c r="R402" s="38" t="s">
        <v>261</v>
      </c>
    </row>
    <row r="403" spans="1:18" ht="31.5" x14ac:dyDescent="0.25">
      <c r="A403" s="61">
        <v>2020</v>
      </c>
      <c r="B403" s="29">
        <v>2020000050019</v>
      </c>
      <c r="C403" s="30" t="s">
        <v>211</v>
      </c>
      <c r="D403" s="31" t="s">
        <v>253</v>
      </c>
      <c r="E403" s="51">
        <v>26240955000</v>
      </c>
      <c r="F403" s="53">
        <v>26240955000</v>
      </c>
      <c r="G403" s="34">
        <v>1</v>
      </c>
      <c r="H403" s="34">
        <v>0.995</v>
      </c>
      <c r="I403" s="31" t="s">
        <v>40</v>
      </c>
      <c r="J403" s="35" t="s">
        <v>251</v>
      </c>
      <c r="K403" s="35" t="s">
        <v>988</v>
      </c>
      <c r="L403" s="35" t="s">
        <v>867</v>
      </c>
      <c r="M403" s="36">
        <v>53205504.866180047</v>
      </c>
      <c r="N403" s="37">
        <v>0</v>
      </c>
      <c r="O403" s="37">
        <v>0</v>
      </c>
      <c r="P403" s="37">
        <f t="shared" si="15"/>
        <v>0</v>
      </c>
      <c r="Q403" s="29">
        <v>375.10137875101378</v>
      </c>
      <c r="R403" s="38" t="s">
        <v>270</v>
      </c>
    </row>
    <row r="404" spans="1:18" ht="31.5" x14ac:dyDescent="0.25">
      <c r="A404" s="61">
        <v>2020</v>
      </c>
      <c r="B404" s="29">
        <v>2020000050019</v>
      </c>
      <c r="C404" s="30" t="s">
        <v>211</v>
      </c>
      <c r="D404" s="31" t="s">
        <v>253</v>
      </c>
      <c r="E404" s="51">
        <v>26240955000</v>
      </c>
      <c r="F404" s="53">
        <v>26240955000</v>
      </c>
      <c r="G404" s="34">
        <v>1</v>
      </c>
      <c r="H404" s="34">
        <v>0.995</v>
      </c>
      <c r="I404" s="31" t="s">
        <v>61</v>
      </c>
      <c r="J404" s="35" t="s">
        <v>132</v>
      </c>
      <c r="K404" s="35" t="s">
        <v>988</v>
      </c>
      <c r="L404" s="35" t="s">
        <v>867</v>
      </c>
      <c r="M404" s="36">
        <v>223463120.43795621</v>
      </c>
      <c r="N404" s="37">
        <v>0</v>
      </c>
      <c r="O404" s="37">
        <v>0</v>
      </c>
      <c r="P404" s="37">
        <f t="shared" si="15"/>
        <v>0</v>
      </c>
      <c r="Q404" s="29">
        <v>1575.4257907542578</v>
      </c>
      <c r="R404" s="38" t="s">
        <v>271</v>
      </c>
    </row>
    <row r="405" spans="1:18" ht="31.5" x14ac:dyDescent="0.25">
      <c r="A405" s="61">
        <v>2020</v>
      </c>
      <c r="B405" s="29">
        <v>2020000050019</v>
      </c>
      <c r="C405" s="30" t="s">
        <v>211</v>
      </c>
      <c r="D405" s="31" t="s">
        <v>253</v>
      </c>
      <c r="E405" s="51">
        <v>26240955000</v>
      </c>
      <c r="F405" s="53">
        <v>26240955000</v>
      </c>
      <c r="G405" s="34">
        <v>1</v>
      </c>
      <c r="H405" s="34">
        <v>0.995</v>
      </c>
      <c r="I405" s="31" t="s">
        <v>77</v>
      </c>
      <c r="J405" s="35" t="s">
        <v>131</v>
      </c>
      <c r="K405" s="35" t="s">
        <v>988</v>
      </c>
      <c r="L405" s="35" t="s">
        <v>867</v>
      </c>
      <c r="M405" s="36">
        <v>106411009.73236009</v>
      </c>
      <c r="N405" s="37">
        <v>0</v>
      </c>
      <c r="O405" s="37">
        <v>0</v>
      </c>
      <c r="P405" s="37">
        <f t="shared" si="15"/>
        <v>0</v>
      </c>
      <c r="Q405" s="29">
        <v>750.20275750202757</v>
      </c>
      <c r="R405" s="38" t="s">
        <v>272</v>
      </c>
    </row>
    <row r="406" spans="1:18" ht="31.5" x14ac:dyDescent="0.25">
      <c r="A406" s="61">
        <v>2020</v>
      </c>
      <c r="B406" s="29">
        <v>2020000050019</v>
      </c>
      <c r="C406" s="30" t="s">
        <v>211</v>
      </c>
      <c r="D406" s="31" t="s">
        <v>253</v>
      </c>
      <c r="E406" s="51">
        <v>26240955000</v>
      </c>
      <c r="F406" s="53">
        <v>26240955000</v>
      </c>
      <c r="G406" s="34">
        <v>1</v>
      </c>
      <c r="H406" s="34">
        <v>0.995</v>
      </c>
      <c r="I406" s="31" t="s">
        <v>74</v>
      </c>
      <c r="J406" s="35" t="s">
        <v>195</v>
      </c>
      <c r="K406" s="35" t="s">
        <v>988</v>
      </c>
      <c r="L406" s="35" t="s">
        <v>867</v>
      </c>
      <c r="M406" s="36">
        <v>180898716.54501218</v>
      </c>
      <c r="N406" s="37">
        <v>0</v>
      </c>
      <c r="O406" s="37">
        <v>0</v>
      </c>
      <c r="P406" s="37">
        <f t="shared" si="15"/>
        <v>0</v>
      </c>
      <c r="Q406" s="29">
        <v>1275.344687753447</v>
      </c>
      <c r="R406" s="38" t="s">
        <v>273</v>
      </c>
    </row>
    <row r="407" spans="1:18" ht="31.5" x14ac:dyDescent="0.25">
      <c r="A407" s="61">
        <v>2020</v>
      </c>
      <c r="B407" s="29">
        <v>2020000050019</v>
      </c>
      <c r="C407" s="30" t="s">
        <v>211</v>
      </c>
      <c r="D407" s="31" t="s">
        <v>253</v>
      </c>
      <c r="E407" s="51">
        <v>26240955000</v>
      </c>
      <c r="F407" s="53">
        <v>26240955000</v>
      </c>
      <c r="G407" s="34">
        <v>1</v>
      </c>
      <c r="H407" s="34">
        <v>0.995</v>
      </c>
      <c r="I407" s="31" t="s">
        <v>40</v>
      </c>
      <c r="J407" s="35" t="s">
        <v>156</v>
      </c>
      <c r="K407" s="35" t="s">
        <v>988</v>
      </c>
      <c r="L407" s="35" t="s">
        <v>867</v>
      </c>
      <c r="M407" s="36">
        <v>170257615.57177615</v>
      </c>
      <c r="N407" s="37">
        <v>0</v>
      </c>
      <c r="O407" s="37">
        <v>0</v>
      </c>
      <c r="P407" s="37">
        <f t="shared" si="15"/>
        <v>0</v>
      </c>
      <c r="Q407" s="29">
        <v>1200.3244120032441</v>
      </c>
      <c r="R407" s="38" t="s">
        <v>274</v>
      </c>
    </row>
    <row r="408" spans="1:18" ht="31.5" x14ac:dyDescent="0.25">
      <c r="A408" s="61">
        <v>2020</v>
      </c>
      <c r="B408" s="29">
        <v>2020000050019</v>
      </c>
      <c r="C408" s="30" t="s">
        <v>211</v>
      </c>
      <c r="D408" s="31" t="s">
        <v>253</v>
      </c>
      <c r="E408" s="51">
        <v>26240955000</v>
      </c>
      <c r="F408" s="53">
        <v>26240955000</v>
      </c>
      <c r="G408" s="34">
        <v>1</v>
      </c>
      <c r="H408" s="34">
        <v>0.995</v>
      </c>
      <c r="I408" s="31" t="s">
        <v>67</v>
      </c>
      <c r="J408" s="35" t="s">
        <v>148</v>
      </c>
      <c r="K408" s="35" t="s">
        <v>988</v>
      </c>
      <c r="L408" s="35" t="s">
        <v>867</v>
      </c>
      <c r="M408" s="36">
        <v>138334312.65206814</v>
      </c>
      <c r="N408" s="37">
        <v>0</v>
      </c>
      <c r="O408" s="37">
        <v>0</v>
      </c>
      <c r="P408" s="37">
        <f t="shared" si="15"/>
        <v>0</v>
      </c>
      <c r="Q408" s="29">
        <v>975.26358475263589</v>
      </c>
      <c r="R408" s="38" t="s">
        <v>256</v>
      </c>
    </row>
    <row r="409" spans="1:18" ht="31.5" x14ac:dyDescent="0.25">
      <c r="A409" s="61">
        <v>2020</v>
      </c>
      <c r="B409" s="29">
        <v>2020000050019</v>
      </c>
      <c r="C409" s="30" t="s">
        <v>211</v>
      </c>
      <c r="D409" s="31" t="s">
        <v>253</v>
      </c>
      <c r="E409" s="51">
        <v>26240955000</v>
      </c>
      <c r="F409" s="53">
        <v>26240955000</v>
      </c>
      <c r="G409" s="34">
        <v>1</v>
      </c>
      <c r="H409" s="34">
        <v>0.995</v>
      </c>
      <c r="I409" s="31" t="s">
        <v>44</v>
      </c>
      <c r="J409" s="35" t="s">
        <v>147</v>
      </c>
      <c r="K409" s="35" t="s">
        <v>988</v>
      </c>
      <c r="L409" s="35" t="s">
        <v>867</v>
      </c>
      <c r="M409" s="36">
        <v>180898716.54501218</v>
      </c>
      <c r="N409" s="37">
        <v>0</v>
      </c>
      <c r="O409" s="37">
        <v>0</v>
      </c>
      <c r="P409" s="37">
        <f t="shared" si="15"/>
        <v>0</v>
      </c>
      <c r="Q409" s="29">
        <v>1275.344687753447</v>
      </c>
      <c r="R409" s="38" t="s">
        <v>273</v>
      </c>
    </row>
    <row r="410" spans="1:18" ht="31.5" x14ac:dyDescent="0.25">
      <c r="A410" s="61">
        <v>2020</v>
      </c>
      <c r="B410" s="29">
        <v>2020000050019</v>
      </c>
      <c r="C410" s="30" t="s">
        <v>211</v>
      </c>
      <c r="D410" s="31" t="s">
        <v>253</v>
      </c>
      <c r="E410" s="51">
        <v>26240955000</v>
      </c>
      <c r="F410" s="53">
        <v>26240955000</v>
      </c>
      <c r="G410" s="34">
        <v>1</v>
      </c>
      <c r="H410" s="34">
        <v>0.995</v>
      </c>
      <c r="I410" s="31" t="s">
        <v>40</v>
      </c>
      <c r="J410" s="35" t="s">
        <v>155</v>
      </c>
      <c r="K410" s="35" t="s">
        <v>988</v>
      </c>
      <c r="L410" s="35" t="s">
        <v>867</v>
      </c>
      <c r="M410" s="36">
        <v>127693211.67883211</v>
      </c>
      <c r="N410" s="37">
        <v>0</v>
      </c>
      <c r="O410" s="37">
        <v>0</v>
      </c>
      <c r="P410" s="37">
        <f t="shared" si="15"/>
        <v>0</v>
      </c>
      <c r="Q410" s="29">
        <v>900.24330900243308</v>
      </c>
      <c r="R410" s="38" t="s">
        <v>276</v>
      </c>
    </row>
    <row r="411" spans="1:18" ht="31.5" x14ac:dyDescent="0.25">
      <c r="A411" s="61">
        <v>2020</v>
      </c>
      <c r="B411" s="29">
        <v>2020000050019</v>
      </c>
      <c r="C411" s="30" t="s">
        <v>211</v>
      </c>
      <c r="D411" s="31" t="s">
        <v>253</v>
      </c>
      <c r="E411" s="51">
        <v>26240955000</v>
      </c>
      <c r="F411" s="53">
        <v>26240955000</v>
      </c>
      <c r="G411" s="34">
        <v>1</v>
      </c>
      <c r="H411" s="34">
        <v>0.995</v>
      </c>
      <c r="I411" s="31" t="s">
        <v>44</v>
      </c>
      <c r="J411" s="35" t="s">
        <v>57</v>
      </c>
      <c r="K411" s="35" t="s">
        <v>988</v>
      </c>
      <c r="L411" s="35" t="s">
        <v>867</v>
      </c>
      <c r="M411" s="36">
        <v>127693211.67883211</v>
      </c>
      <c r="N411" s="37">
        <v>0</v>
      </c>
      <c r="O411" s="37">
        <v>0</v>
      </c>
      <c r="P411" s="37">
        <f t="shared" si="15"/>
        <v>0</v>
      </c>
      <c r="Q411" s="29">
        <v>900.24330900243308</v>
      </c>
      <c r="R411" s="38" t="s">
        <v>276</v>
      </c>
    </row>
    <row r="412" spans="1:18" ht="31.5" x14ac:dyDescent="0.25">
      <c r="A412" s="61">
        <v>2020</v>
      </c>
      <c r="B412" s="29">
        <v>2020000050019</v>
      </c>
      <c r="C412" s="30" t="s">
        <v>211</v>
      </c>
      <c r="D412" s="31" t="s">
        <v>253</v>
      </c>
      <c r="E412" s="51">
        <v>26240955000</v>
      </c>
      <c r="F412" s="53">
        <v>26240955000</v>
      </c>
      <c r="G412" s="34">
        <v>1</v>
      </c>
      <c r="H412" s="34">
        <v>0.995</v>
      </c>
      <c r="I412" s="31" t="s">
        <v>44</v>
      </c>
      <c r="J412" s="35" t="s">
        <v>55</v>
      </c>
      <c r="K412" s="35" t="s">
        <v>988</v>
      </c>
      <c r="L412" s="35" t="s">
        <v>867</v>
      </c>
      <c r="M412" s="36">
        <v>180898716.54501218</v>
      </c>
      <c r="N412" s="37">
        <v>0</v>
      </c>
      <c r="O412" s="37">
        <v>0</v>
      </c>
      <c r="P412" s="37">
        <f t="shared" si="15"/>
        <v>0</v>
      </c>
      <c r="Q412" s="29">
        <v>1275.344687753447</v>
      </c>
      <c r="R412" s="38" t="s">
        <v>273</v>
      </c>
    </row>
    <row r="413" spans="1:18" ht="31.5" x14ac:dyDescent="0.25">
      <c r="A413" s="61">
        <v>2020</v>
      </c>
      <c r="B413" s="29">
        <v>2020000050019</v>
      </c>
      <c r="C413" s="30" t="s">
        <v>211</v>
      </c>
      <c r="D413" s="31" t="s">
        <v>253</v>
      </c>
      <c r="E413" s="51">
        <v>26240955000</v>
      </c>
      <c r="F413" s="53">
        <v>26240955000</v>
      </c>
      <c r="G413" s="34">
        <v>1</v>
      </c>
      <c r="H413" s="34">
        <v>0.995</v>
      </c>
      <c r="I413" s="31" t="s">
        <v>18</v>
      </c>
      <c r="J413" s="35" t="s">
        <v>130</v>
      </c>
      <c r="K413" s="35" t="s">
        <v>988</v>
      </c>
      <c r="L413" s="35" t="s">
        <v>867</v>
      </c>
      <c r="M413" s="36">
        <v>202180918.49148419</v>
      </c>
      <c r="N413" s="37">
        <v>0</v>
      </c>
      <c r="O413" s="37">
        <v>0</v>
      </c>
      <c r="P413" s="37">
        <f t="shared" si="15"/>
        <v>0</v>
      </c>
      <c r="Q413" s="29">
        <v>1425.3852392538524</v>
      </c>
      <c r="R413" s="38" t="s">
        <v>266</v>
      </c>
    </row>
    <row r="414" spans="1:18" ht="31.5" x14ac:dyDescent="0.25">
      <c r="A414" s="61">
        <v>2020</v>
      </c>
      <c r="B414" s="29">
        <v>2020000050019</v>
      </c>
      <c r="C414" s="30" t="s">
        <v>211</v>
      </c>
      <c r="D414" s="31" t="s">
        <v>253</v>
      </c>
      <c r="E414" s="51">
        <v>26240955000</v>
      </c>
      <c r="F414" s="53">
        <v>26240955000</v>
      </c>
      <c r="G414" s="34">
        <v>1</v>
      </c>
      <c r="H414" s="34">
        <v>0.995</v>
      </c>
      <c r="I414" s="31" t="s">
        <v>77</v>
      </c>
      <c r="J414" s="35" t="s">
        <v>128</v>
      </c>
      <c r="K414" s="35" t="s">
        <v>988</v>
      </c>
      <c r="L414" s="35" t="s">
        <v>867</v>
      </c>
      <c r="M414" s="36">
        <v>223463120.43795621</v>
      </c>
      <c r="N414" s="37">
        <v>0</v>
      </c>
      <c r="O414" s="37">
        <v>0</v>
      </c>
      <c r="P414" s="37">
        <f t="shared" si="15"/>
        <v>0</v>
      </c>
      <c r="Q414" s="29">
        <v>1575.4257907542578</v>
      </c>
      <c r="R414" s="38" t="s">
        <v>271</v>
      </c>
    </row>
    <row r="415" spans="1:18" ht="31.5" x14ac:dyDescent="0.25">
      <c r="A415" s="61">
        <v>2020</v>
      </c>
      <c r="B415" s="29">
        <v>2020000050019</v>
      </c>
      <c r="C415" s="30" t="s">
        <v>211</v>
      </c>
      <c r="D415" s="31" t="s">
        <v>253</v>
      </c>
      <c r="E415" s="51">
        <v>26240955000</v>
      </c>
      <c r="F415" s="53">
        <v>26240955000</v>
      </c>
      <c r="G415" s="34">
        <v>1</v>
      </c>
      <c r="H415" s="34">
        <v>0.995</v>
      </c>
      <c r="I415" s="31" t="s">
        <v>126</v>
      </c>
      <c r="J415" s="35" t="s">
        <v>127</v>
      </c>
      <c r="K415" s="35" t="s">
        <v>988</v>
      </c>
      <c r="L415" s="35" t="s">
        <v>867</v>
      </c>
      <c r="M415" s="36">
        <v>202180918.49148419</v>
      </c>
      <c r="N415" s="37">
        <v>0</v>
      </c>
      <c r="O415" s="37">
        <v>0</v>
      </c>
      <c r="P415" s="37">
        <f t="shared" si="15"/>
        <v>0</v>
      </c>
      <c r="Q415" s="29">
        <v>1425.3852392538524</v>
      </c>
      <c r="R415" s="38" t="s">
        <v>278</v>
      </c>
    </row>
    <row r="416" spans="1:18" ht="31.5" x14ac:dyDescent="0.25">
      <c r="A416" s="61">
        <v>2020</v>
      </c>
      <c r="B416" s="29">
        <v>2020000050019</v>
      </c>
      <c r="C416" s="30" t="s">
        <v>211</v>
      </c>
      <c r="D416" s="31" t="s">
        <v>253</v>
      </c>
      <c r="E416" s="51">
        <v>26240955000</v>
      </c>
      <c r="F416" s="53">
        <v>26240955000</v>
      </c>
      <c r="G416" s="34">
        <v>1</v>
      </c>
      <c r="H416" s="34">
        <v>0.995</v>
      </c>
      <c r="I416" s="31" t="s">
        <v>40</v>
      </c>
      <c r="J416" s="40" t="s">
        <v>249</v>
      </c>
      <c r="K416" s="35" t="s">
        <v>988</v>
      </c>
      <c r="L416" s="35" t="s">
        <v>867</v>
      </c>
      <c r="M416" s="36">
        <v>106411009.73236009</v>
      </c>
      <c r="N416" s="37">
        <v>0</v>
      </c>
      <c r="O416" s="37">
        <v>0</v>
      </c>
      <c r="P416" s="37">
        <f t="shared" si="15"/>
        <v>0</v>
      </c>
      <c r="Q416" s="29">
        <v>750.20275750202757</v>
      </c>
      <c r="R416" s="38" t="s">
        <v>272</v>
      </c>
    </row>
    <row r="417" spans="1:18" ht="31.5" x14ac:dyDescent="0.25">
      <c r="A417" s="61">
        <v>2020</v>
      </c>
      <c r="B417" s="29">
        <v>2020000050019</v>
      </c>
      <c r="C417" s="30" t="s">
        <v>211</v>
      </c>
      <c r="D417" s="31" t="s">
        <v>253</v>
      </c>
      <c r="E417" s="51">
        <v>26240955000</v>
      </c>
      <c r="F417" s="53">
        <v>26240955000</v>
      </c>
      <c r="G417" s="34">
        <v>1</v>
      </c>
      <c r="H417" s="34">
        <v>0.995</v>
      </c>
      <c r="I417" s="31" t="s">
        <v>44</v>
      </c>
      <c r="J417" s="35" t="s">
        <v>124</v>
      </c>
      <c r="K417" s="35" t="s">
        <v>988</v>
      </c>
      <c r="L417" s="35" t="s">
        <v>867</v>
      </c>
      <c r="M417" s="36">
        <v>170257615.57177615</v>
      </c>
      <c r="N417" s="37">
        <v>0</v>
      </c>
      <c r="O417" s="37">
        <v>0</v>
      </c>
      <c r="P417" s="37">
        <f t="shared" si="15"/>
        <v>0</v>
      </c>
      <c r="Q417" s="29">
        <v>1200.3244120032441</v>
      </c>
      <c r="R417" s="38" t="s">
        <v>280</v>
      </c>
    </row>
    <row r="418" spans="1:18" ht="31.5" x14ac:dyDescent="0.25">
      <c r="A418" s="61">
        <v>2020</v>
      </c>
      <c r="B418" s="29">
        <v>2020000050019</v>
      </c>
      <c r="C418" s="30" t="s">
        <v>211</v>
      </c>
      <c r="D418" s="31" t="s">
        <v>253</v>
      </c>
      <c r="E418" s="51">
        <v>26240955000</v>
      </c>
      <c r="F418" s="53">
        <v>26240955000</v>
      </c>
      <c r="G418" s="34">
        <v>1</v>
      </c>
      <c r="H418" s="34">
        <v>0.995</v>
      </c>
      <c r="I418" s="31" t="s">
        <v>74</v>
      </c>
      <c r="J418" s="35" t="s">
        <v>123</v>
      </c>
      <c r="K418" s="35" t="s">
        <v>988</v>
      </c>
      <c r="L418" s="35" t="s">
        <v>867</v>
      </c>
      <c r="M418" s="36">
        <v>478849543.79562044</v>
      </c>
      <c r="N418" s="37">
        <v>0</v>
      </c>
      <c r="O418" s="37">
        <v>0</v>
      </c>
      <c r="P418" s="37">
        <f t="shared" si="15"/>
        <v>0</v>
      </c>
      <c r="Q418" s="29">
        <v>3375.912408759124</v>
      </c>
      <c r="R418" s="38" t="s">
        <v>281</v>
      </c>
    </row>
    <row r="419" spans="1:18" ht="31.5" x14ac:dyDescent="0.25">
      <c r="A419" s="61">
        <v>2020</v>
      </c>
      <c r="B419" s="29">
        <v>2020000050019</v>
      </c>
      <c r="C419" s="30" t="s">
        <v>211</v>
      </c>
      <c r="D419" s="31" t="s">
        <v>253</v>
      </c>
      <c r="E419" s="51">
        <v>26240955000</v>
      </c>
      <c r="F419" s="53">
        <v>26240955000</v>
      </c>
      <c r="G419" s="34">
        <v>1</v>
      </c>
      <c r="H419" s="34">
        <v>0.995</v>
      </c>
      <c r="I419" s="31" t="s">
        <v>22</v>
      </c>
      <c r="J419" s="35" t="s">
        <v>121</v>
      </c>
      <c r="K419" s="35" t="s">
        <v>988</v>
      </c>
      <c r="L419" s="35" t="s">
        <v>867</v>
      </c>
      <c r="M419" s="36">
        <v>234104221.41119221</v>
      </c>
      <c r="N419" s="37">
        <v>0</v>
      </c>
      <c r="O419" s="37">
        <v>0</v>
      </c>
      <c r="P419" s="37">
        <f t="shared" si="15"/>
        <v>0</v>
      </c>
      <c r="Q419" s="29">
        <v>1650.4460665044605</v>
      </c>
      <c r="R419" s="38" t="s">
        <v>268</v>
      </c>
    </row>
    <row r="420" spans="1:18" ht="31.5" x14ac:dyDescent="0.25">
      <c r="A420" s="61">
        <v>2020</v>
      </c>
      <c r="B420" s="29">
        <v>2020000050019</v>
      </c>
      <c r="C420" s="30" t="s">
        <v>211</v>
      </c>
      <c r="D420" s="31" t="s">
        <v>253</v>
      </c>
      <c r="E420" s="51">
        <v>26240955000</v>
      </c>
      <c r="F420" s="53">
        <v>26240955000</v>
      </c>
      <c r="G420" s="34">
        <v>1</v>
      </c>
      <c r="H420" s="34">
        <v>0.995</v>
      </c>
      <c r="I420" s="31" t="s">
        <v>77</v>
      </c>
      <c r="J420" s="35" t="s">
        <v>120</v>
      </c>
      <c r="K420" s="35" t="s">
        <v>988</v>
      </c>
      <c r="L420" s="35" t="s">
        <v>867</v>
      </c>
      <c r="M420" s="36">
        <v>148975413.62530413</v>
      </c>
      <c r="N420" s="37">
        <v>0</v>
      </c>
      <c r="O420" s="37">
        <v>0</v>
      </c>
      <c r="P420" s="37">
        <f t="shared" si="15"/>
        <v>0</v>
      </c>
      <c r="Q420" s="29">
        <v>1050.2838605028387</v>
      </c>
      <c r="R420" s="38" t="s">
        <v>267</v>
      </c>
    </row>
    <row r="421" spans="1:18" ht="31.5" x14ac:dyDescent="0.25">
      <c r="A421" s="61">
        <v>2020</v>
      </c>
      <c r="B421" s="29">
        <v>2020000050019</v>
      </c>
      <c r="C421" s="30" t="s">
        <v>211</v>
      </c>
      <c r="D421" s="31" t="s">
        <v>253</v>
      </c>
      <c r="E421" s="51">
        <v>26240955000</v>
      </c>
      <c r="F421" s="53">
        <v>26240955000</v>
      </c>
      <c r="G421" s="34">
        <v>1</v>
      </c>
      <c r="H421" s="34">
        <v>0.995</v>
      </c>
      <c r="I421" s="31" t="s">
        <v>18</v>
      </c>
      <c r="J421" s="35" t="s">
        <v>146</v>
      </c>
      <c r="K421" s="35" t="s">
        <v>988</v>
      </c>
      <c r="L421" s="35" t="s">
        <v>867</v>
      </c>
      <c r="M421" s="36">
        <v>255386423.35766423</v>
      </c>
      <c r="N421" s="37">
        <v>0</v>
      </c>
      <c r="O421" s="37">
        <v>0</v>
      </c>
      <c r="P421" s="37">
        <f t="shared" si="15"/>
        <v>0</v>
      </c>
      <c r="Q421" s="29">
        <v>1800.4866180048662</v>
      </c>
      <c r="R421" s="38" t="s">
        <v>282</v>
      </c>
    </row>
    <row r="422" spans="1:18" ht="31.5" x14ac:dyDescent="0.25">
      <c r="A422" s="61">
        <v>2020</v>
      </c>
      <c r="B422" s="29">
        <v>2020000050019</v>
      </c>
      <c r="C422" s="30" t="s">
        <v>211</v>
      </c>
      <c r="D422" s="31" t="s">
        <v>253</v>
      </c>
      <c r="E422" s="51">
        <v>26240955000</v>
      </c>
      <c r="F422" s="53">
        <v>26240955000</v>
      </c>
      <c r="G422" s="34">
        <v>1</v>
      </c>
      <c r="H422" s="34">
        <v>0.995</v>
      </c>
      <c r="I422" s="31" t="s">
        <v>160</v>
      </c>
      <c r="J422" s="34" t="s">
        <v>767</v>
      </c>
      <c r="K422" s="35" t="s">
        <v>988</v>
      </c>
      <c r="L422" s="35" t="s">
        <v>867</v>
      </c>
      <c r="M422" s="36">
        <v>361797433.09002435</v>
      </c>
      <c r="N422" s="37">
        <v>0</v>
      </c>
      <c r="O422" s="37">
        <v>0</v>
      </c>
      <c r="P422" s="37">
        <f t="shared" si="15"/>
        <v>0</v>
      </c>
      <c r="Q422" s="29">
        <v>2550.6893755068941</v>
      </c>
      <c r="R422" s="38" t="s">
        <v>283</v>
      </c>
    </row>
    <row r="423" spans="1:18" ht="31.5" x14ac:dyDescent="0.25">
      <c r="A423" s="61">
        <v>2020</v>
      </c>
      <c r="B423" s="29">
        <v>2020000050019</v>
      </c>
      <c r="C423" s="30" t="s">
        <v>211</v>
      </c>
      <c r="D423" s="31" t="s">
        <v>253</v>
      </c>
      <c r="E423" s="51">
        <v>26240955000</v>
      </c>
      <c r="F423" s="53">
        <v>26240955000</v>
      </c>
      <c r="G423" s="34">
        <v>1</v>
      </c>
      <c r="H423" s="34">
        <v>0.995</v>
      </c>
      <c r="I423" s="31" t="s">
        <v>18</v>
      </c>
      <c r="J423" s="35" t="s">
        <v>118</v>
      </c>
      <c r="K423" s="35" t="s">
        <v>988</v>
      </c>
      <c r="L423" s="35" t="s">
        <v>867</v>
      </c>
      <c r="M423" s="36">
        <v>159616514.59854016</v>
      </c>
      <c r="N423" s="37">
        <v>0</v>
      </c>
      <c r="O423" s="37">
        <v>0</v>
      </c>
      <c r="P423" s="37">
        <f t="shared" si="15"/>
        <v>0</v>
      </c>
      <c r="Q423" s="29">
        <v>1125.3041362530414</v>
      </c>
      <c r="R423" s="38" t="s">
        <v>264</v>
      </c>
    </row>
    <row r="424" spans="1:18" ht="31.5" x14ac:dyDescent="0.25">
      <c r="A424" s="61">
        <v>2020</v>
      </c>
      <c r="B424" s="29">
        <v>2020000050019</v>
      </c>
      <c r="C424" s="30" t="s">
        <v>211</v>
      </c>
      <c r="D424" s="31" t="s">
        <v>253</v>
      </c>
      <c r="E424" s="51">
        <v>26240955000</v>
      </c>
      <c r="F424" s="53">
        <v>26240955000</v>
      </c>
      <c r="G424" s="34">
        <v>1</v>
      </c>
      <c r="H424" s="34">
        <v>0.995</v>
      </c>
      <c r="I424" s="31" t="s">
        <v>28</v>
      </c>
      <c r="J424" s="35" t="s">
        <v>30</v>
      </c>
      <c r="K424" s="35" t="s">
        <v>988</v>
      </c>
      <c r="L424" s="35" t="s">
        <v>867</v>
      </c>
      <c r="M424" s="36">
        <v>297950827.25060827</v>
      </c>
      <c r="N424" s="37">
        <v>0</v>
      </c>
      <c r="O424" s="37">
        <v>0</v>
      </c>
      <c r="P424" s="37">
        <f t="shared" si="15"/>
        <v>0</v>
      </c>
      <c r="Q424" s="29">
        <v>2100.5677210056774</v>
      </c>
      <c r="R424" s="38" t="s">
        <v>284</v>
      </c>
    </row>
    <row r="425" spans="1:18" ht="31.5" x14ac:dyDescent="0.25">
      <c r="A425" s="61">
        <v>2020</v>
      </c>
      <c r="B425" s="29">
        <v>2020000050019</v>
      </c>
      <c r="C425" s="30" t="s">
        <v>211</v>
      </c>
      <c r="D425" s="31" t="s">
        <v>253</v>
      </c>
      <c r="E425" s="51">
        <v>26240955000</v>
      </c>
      <c r="F425" s="53">
        <v>26240955000</v>
      </c>
      <c r="G425" s="34">
        <v>1</v>
      </c>
      <c r="H425" s="34">
        <v>0.995</v>
      </c>
      <c r="I425" s="31" t="s">
        <v>74</v>
      </c>
      <c r="J425" s="35" t="s">
        <v>194</v>
      </c>
      <c r="K425" s="35" t="s">
        <v>988</v>
      </c>
      <c r="L425" s="35" t="s">
        <v>867</v>
      </c>
      <c r="M425" s="36">
        <v>287309726.27737224</v>
      </c>
      <c r="N425" s="37">
        <v>0</v>
      </c>
      <c r="O425" s="37">
        <v>0</v>
      </c>
      <c r="P425" s="37">
        <f t="shared" si="15"/>
        <v>0</v>
      </c>
      <c r="Q425" s="29">
        <v>2025.5474452554745</v>
      </c>
      <c r="R425" s="38" t="s">
        <v>262</v>
      </c>
    </row>
    <row r="426" spans="1:18" ht="31.5" x14ac:dyDescent="0.25">
      <c r="A426" s="61">
        <v>2020</v>
      </c>
      <c r="B426" s="29">
        <v>2020000050019</v>
      </c>
      <c r="C426" s="30" t="s">
        <v>211</v>
      </c>
      <c r="D426" s="31" t="s">
        <v>253</v>
      </c>
      <c r="E426" s="51">
        <v>26240955000</v>
      </c>
      <c r="F426" s="53">
        <v>26240955000</v>
      </c>
      <c r="G426" s="34">
        <v>1</v>
      </c>
      <c r="H426" s="34">
        <v>0.995</v>
      </c>
      <c r="I426" s="31" t="s">
        <v>67</v>
      </c>
      <c r="J426" s="35" t="s">
        <v>117</v>
      </c>
      <c r="K426" s="35" t="s">
        <v>988</v>
      </c>
      <c r="L426" s="35" t="s">
        <v>867</v>
      </c>
      <c r="M426" s="36">
        <v>223463120.43795621</v>
      </c>
      <c r="N426" s="37">
        <v>0</v>
      </c>
      <c r="O426" s="37">
        <v>0</v>
      </c>
      <c r="P426" s="37">
        <f t="shared" si="15"/>
        <v>0</v>
      </c>
      <c r="Q426" s="29">
        <v>1575.4257907542578</v>
      </c>
      <c r="R426" s="38" t="s">
        <v>285</v>
      </c>
    </row>
    <row r="427" spans="1:18" ht="31.5" x14ac:dyDescent="0.25">
      <c r="A427" s="61">
        <v>2020</v>
      </c>
      <c r="B427" s="29">
        <v>2020000050019</v>
      </c>
      <c r="C427" s="30" t="s">
        <v>211</v>
      </c>
      <c r="D427" s="31" t="s">
        <v>253</v>
      </c>
      <c r="E427" s="51">
        <v>26240955000</v>
      </c>
      <c r="F427" s="53">
        <v>26240955000</v>
      </c>
      <c r="G427" s="34">
        <v>1</v>
      </c>
      <c r="H427" s="34">
        <v>0.995</v>
      </c>
      <c r="I427" s="31" t="s">
        <v>61</v>
      </c>
      <c r="J427" s="35" t="s">
        <v>154</v>
      </c>
      <c r="K427" s="35" t="s">
        <v>988</v>
      </c>
      <c r="L427" s="35" t="s">
        <v>867</v>
      </c>
      <c r="M427" s="36">
        <v>148975413.62530413</v>
      </c>
      <c r="N427" s="37">
        <v>0</v>
      </c>
      <c r="O427" s="37">
        <v>0</v>
      </c>
      <c r="P427" s="37">
        <f t="shared" si="15"/>
        <v>0</v>
      </c>
      <c r="Q427" s="29">
        <v>1050.2838605028387</v>
      </c>
      <c r="R427" s="38" t="s">
        <v>267</v>
      </c>
    </row>
    <row r="428" spans="1:18" ht="31.5" x14ac:dyDescent="0.25">
      <c r="A428" s="61">
        <v>2020</v>
      </c>
      <c r="B428" s="29">
        <v>2020000050019</v>
      </c>
      <c r="C428" s="30" t="s">
        <v>211</v>
      </c>
      <c r="D428" s="31" t="s">
        <v>253</v>
      </c>
      <c r="E428" s="51">
        <v>26240955000</v>
      </c>
      <c r="F428" s="53">
        <v>26240955000</v>
      </c>
      <c r="G428" s="34">
        <v>1</v>
      </c>
      <c r="H428" s="34">
        <v>0.995</v>
      </c>
      <c r="I428" s="31" t="s">
        <v>67</v>
      </c>
      <c r="J428" s="35" t="s">
        <v>115</v>
      </c>
      <c r="K428" s="35" t="s">
        <v>988</v>
      </c>
      <c r="L428" s="35" t="s">
        <v>867</v>
      </c>
      <c r="M428" s="36">
        <v>287309726.27737224</v>
      </c>
      <c r="N428" s="37">
        <v>0</v>
      </c>
      <c r="O428" s="37">
        <v>0</v>
      </c>
      <c r="P428" s="37">
        <f t="shared" si="15"/>
        <v>0</v>
      </c>
      <c r="Q428" s="29">
        <v>2025.5474452554745</v>
      </c>
      <c r="R428" s="38" t="s">
        <v>262</v>
      </c>
    </row>
    <row r="429" spans="1:18" ht="31.5" x14ac:dyDescent="0.25">
      <c r="A429" s="61">
        <v>2020</v>
      </c>
      <c r="B429" s="29">
        <v>2020000050019</v>
      </c>
      <c r="C429" s="30" t="s">
        <v>211</v>
      </c>
      <c r="D429" s="31" t="s">
        <v>253</v>
      </c>
      <c r="E429" s="51">
        <v>26240955000</v>
      </c>
      <c r="F429" s="53">
        <v>26240955000</v>
      </c>
      <c r="G429" s="34">
        <v>1</v>
      </c>
      <c r="H429" s="34">
        <v>0.995</v>
      </c>
      <c r="I429" s="31" t="s">
        <v>80</v>
      </c>
      <c r="J429" s="35" t="s">
        <v>248</v>
      </c>
      <c r="K429" s="35" t="s">
        <v>988</v>
      </c>
      <c r="L429" s="35" t="s">
        <v>867</v>
      </c>
      <c r="M429" s="36">
        <v>266027524.33090025</v>
      </c>
      <c r="N429" s="37">
        <v>0</v>
      </c>
      <c r="O429" s="37">
        <v>0</v>
      </c>
      <c r="P429" s="37">
        <f t="shared" si="15"/>
        <v>0</v>
      </c>
      <c r="Q429" s="29">
        <v>1875.5068937550691</v>
      </c>
      <c r="R429" s="38" t="s">
        <v>288</v>
      </c>
    </row>
    <row r="430" spans="1:18" ht="31.5" x14ac:dyDescent="0.25">
      <c r="A430" s="61">
        <v>2020</v>
      </c>
      <c r="B430" s="29">
        <v>2020000050019</v>
      </c>
      <c r="C430" s="30" t="s">
        <v>211</v>
      </c>
      <c r="D430" s="31" t="s">
        <v>253</v>
      </c>
      <c r="E430" s="51">
        <v>26240955000</v>
      </c>
      <c r="F430" s="53">
        <v>26240955000</v>
      </c>
      <c r="G430" s="34">
        <v>1</v>
      </c>
      <c r="H430" s="34">
        <v>0.995</v>
      </c>
      <c r="I430" s="31" t="s">
        <v>18</v>
      </c>
      <c r="J430" s="45" t="s">
        <v>64</v>
      </c>
      <c r="K430" s="35" t="s">
        <v>988</v>
      </c>
      <c r="L430" s="35" t="s">
        <v>867</v>
      </c>
      <c r="M430" s="36">
        <v>127693211.67883211</v>
      </c>
      <c r="N430" s="37">
        <v>0</v>
      </c>
      <c r="O430" s="37">
        <v>0</v>
      </c>
      <c r="P430" s="37">
        <f t="shared" si="15"/>
        <v>0</v>
      </c>
      <c r="Q430" s="29">
        <v>900.24330900243308</v>
      </c>
      <c r="R430" s="38" t="s">
        <v>276</v>
      </c>
    </row>
    <row r="431" spans="1:18" ht="31.5" x14ac:dyDescent="0.25">
      <c r="A431" s="61">
        <v>2020</v>
      </c>
      <c r="B431" s="29">
        <v>2020000050019</v>
      </c>
      <c r="C431" s="30" t="s">
        <v>211</v>
      </c>
      <c r="D431" s="31" t="s">
        <v>253</v>
      </c>
      <c r="E431" s="51">
        <v>26240955000</v>
      </c>
      <c r="F431" s="53">
        <v>26240955000</v>
      </c>
      <c r="G431" s="34">
        <v>1</v>
      </c>
      <c r="H431" s="34">
        <v>0.995</v>
      </c>
      <c r="I431" s="31" t="s">
        <v>160</v>
      </c>
      <c r="J431" s="35" t="s">
        <v>193</v>
      </c>
      <c r="K431" s="35" t="s">
        <v>988</v>
      </c>
      <c r="L431" s="35" t="s">
        <v>867</v>
      </c>
      <c r="M431" s="36">
        <v>191539817.51824817</v>
      </c>
      <c r="N431" s="37">
        <v>0</v>
      </c>
      <c r="O431" s="37">
        <v>0</v>
      </c>
      <c r="P431" s="37">
        <f t="shared" si="15"/>
        <v>0</v>
      </c>
      <c r="Q431" s="29">
        <v>1350.3649635036497</v>
      </c>
      <c r="R431" s="38" t="s">
        <v>291</v>
      </c>
    </row>
    <row r="432" spans="1:18" ht="31.5" x14ac:dyDescent="0.25">
      <c r="A432" s="61">
        <v>2020</v>
      </c>
      <c r="B432" s="29">
        <v>2020000050019</v>
      </c>
      <c r="C432" s="30" t="s">
        <v>211</v>
      </c>
      <c r="D432" s="31" t="s">
        <v>253</v>
      </c>
      <c r="E432" s="51">
        <v>26240955000</v>
      </c>
      <c r="F432" s="53">
        <v>26240955000</v>
      </c>
      <c r="G432" s="34">
        <v>1</v>
      </c>
      <c r="H432" s="34">
        <v>0.995</v>
      </c>
      <c r="I432" s="31" t="s">
        <v>112</v>
      </c>
      <c r="J432" s="35" t="s">
        <v>113</v>
      </c>
      <c r="K432" s="35" t="s">
        <v>988</v>
      </c>
      <c r="L432" s="35" t="s">
        <v>867</v>
      </c>
      <c r="M432" s="36">
        <v>266027524.33090025</v>
      </c>
      <c r="N432" s="37">
        <v>0</v>
      </c>
      <c r="O432" s="37">
        <v>0</v>
      </c>
      <c r="P432" s="37">
        <f t="shared" si="15"/>
        <v>0</v>
      </c>
      <c r="Q432" s="29">
        <v>1875.5068937550691</v>
      </c>
      <c r="R432" s="38" t="s">
        <v>288</v>
      </c>
    </row>
    <row r="433" spans="1:18" ht="31.5" x14ac:dyDescent="0.25">
      <c r="A433" s="61">
        <v>2020</v>
      </c>
      <c r="B433" s="29">
        <v>2020000050019</v>
      </c>
      <c r="C433" s="30" t="s">
        <v>211</v>
      </c>
      <c r="D433" s="31" t="s">
        <v>253</v>
      </c>
      <c r="E433" s="51">
        <v>26240955000</v>
      </c>
      <c r="F433" s="53">
        <v>26240955000</v>
      </c>
      <c r="G433" s="34">
        <v>1</v>
      </c>
      <c r="H433" s="34">
        <v>0.995</v>
      </c>
      <c r="I433" s="31" t="s">
        <v>74</v>
      </c>
      <c r="J433" s="35" t="s">
        <v>175</v>
      </c>
      <c r="K433" s="35" t="s">
        <v>988</v>
      </c>
      <c r="L433" s="35" t="s">
        <v>867</v>
      </c>
      <c r="M433" s="36">
        <v>329874130.17031628</v>
      </c>
      <c r="N433" s="37">
        <v>0</v>
      </c>
      <c r="O433" s="37">
        <v>0</v>
      </c>
      <c r="P433" s="37">
        <f t="shared" si="15"/>
        <v>0</v>
      </c>
      <c r="Q433" s="29">
        <v>2325.6285482562853</v>
      </c>
      <c r="R433" s="38" t="s">
        <v>292</v>
      </c>
    </row>
    <row r="434" spans="1:18" ht="31.5" x14ac:dyDescent="0.25">
      <c r="A434" s="61">
        <v>2020</v>
      </c>
      <c r="B434" s="29">
        <v>2020000050019</v>
      </c>
      <c r="C434" s="30" t="s">
        <v>211</v>
      </c>
      <c r="D434" s="31" t="s">
        <v>253</v>
      </c>
      <c r="E434" s="51">
        <v>26240955000</v>
      </c>
      <c r="F434" s="53">
        <v>26240955000</v>
      </c>
      <c r="G434" s="34">
        <v>1</v>
      </c>
      <c r="H434" s="34">
        <v>0.995</v>
      </c>
      <c r="I434" s="31" t="s">
        <v>105</v>
      </c>
      <c r="J434" s="35" t="s">
        <v>110</v>
      </c>
      <c r="K434" s="35" t="s">
        <v>988</v>
      </c>
      <c r="L434" s="35" t="s">
        <v>867</v>
      </c>
      <c r="M434" s="36">
        <v>308591928.22384429</v>
      </c>
      <c r="N434" s="37">
        <v>0</v>
      </c>
      <c r="O434" s="37">
        <v>0</v>
      </c>
      <c r="P434" s="37">
        <f t="shared" si="15"/>
        <v>0</v>
      </c>
      <c r="Q434" s="29">
        <v>2175.5879967558799</v>
      </c>
      <c r="R434" s="38" t="s">
        <v>293</v>
      </c>
    </row>
    <row r="435" spans="1:18" ht="31.5" x14ac:dyDescent="0.25">
      <c r="A435" s="61">
        <v>2020</v>
      </c>
      <c r="B435" s="29">
        <v>2020000050019</v>
      </c>
      <c r="C435" s="30" t="s">
        <v>211</v>
      </c>
      <c r="D435" s="31" t="s">
        <v>253</v>
      </c>
      <c r="E435" s="51">
        <v>26240955000</v>
      </c>
      <c r="F435" s="53">
        <v>26240955000</v>
      </c>
      <c r="G435" s="34">
        <v>1</v>
      </c>
      <c r="H435" s="34">
        <v>0.995</v>
      </c>
      <c r="I435" s="31" t="s">
        <v>74</v>
      </c>
      <c r="J435" s="35" t="s">
        <v>192</v>
      </c>
      <c r="K435" s="35" t="s">
        <v>988</v>
      </c>
      <c r="L435" s="35" t="s">
        <v>867</v>
      </c>
      <c r="M435" s="36">
        <v>138334312.65206814</v>
      </c>
      <c r="N435" s="37">
        <v>0</v>
      </c>
      <c r="O435" s="37">
        <v>0</v>
      </c>
      <c r="P435" s="37">
        <f t="shared" si="15"/>
        <v>0</v>
      </c>
      <c r="Q435" s="29">
        <v>975.26358475263589</v>
      </c>
      <c r="R435" s="38" t="s">
        <v>256</v>
      </c>
    </row>
    <row r="436" spans="1:18" ht="31.5" x14ac:dyDescent="0.25">
      <c r="A436" s="61">
        <v>2020</v>
      </c>
      <c r="B436" s="29">
        <v>2020000050019</v>
      </c>
      <c r="C436" s="30" t="s">
        <v>211</v>
      </c>
      <c r="D436" s="31" t="s">
        <v>253</v>
      </c>
      <c r="E436" s="51">
        <v>26240955000</v>
      </c>
      <c r="F436" s="53">
        <v>26240955000</v>
      </c>
      <c r="G436" s="34">
        <v>1</v>
      </c>
      <c r="H436" s="34">
        <v>0.995</v>
      </c>
      <c r="I436" s="31" t="s">
        <v>35</v>
      </c>
      <c r="J436" s="35" t="s">
        <v>29</v>
      </c>
      <c r="K436" s="35" t="s">
        <v>988</v>
      </c>
      <c r="L436" s="35" t="s">
        <v>867</v>
      </c>
      <c r="M436" s="36">
        <v>415002937.95620435</v>
      </c>
      <c r="N436" s="37">
        <v>0</v>
      </c>
      <c r="O436" s="37">
        <v>0</v>
      </c>
      <c r="P436" s="37">
        <f t="shared" si="15"/>
        <v>0</v>
      </c>
      <c r="Q436" s="29">
        <v>2925.7907542579078</v>
      </c>
      <c r="R436" s="38" t="s">
        <v>294</v>
      </c>
    </row>
    <row r="437" spans="1:18" ht="31.5" x14ac:dyDescent="0.25">
      <c r="A437" s="61">
        <v>2020</v>
      </c>
      <c r="B437" s="29">
        <v>2020000050019</v>
      </c>
      <c r="C437" s="30" t="s">
        <v>211</v>
      </c>
      <c r="D437" s="31" t="s">
        <v>253</v>
      </c>
      <c r="E437" s="51">
        <v>26240955000</v>
      </c>
      <c r="F437" s="53">
        <v>26240955000</v>
      </c>
      <c r="G437" s="34">
        <v>1</v>
      </c>
      <c r="H437" s="34">
        <v>0.995</v>
      </c>
      <c r="I437" s="31" t="s">
        <v>35</v>
      </c>
      <c r="J437" s="35" t="s">
        <v>27</v>
      </c>
      <c r="K437" s="35" t="s">
        <v>988</v>
      </c>
      <c r="L437" s="35" t="s">
        <v>867</v>
      </c>
      <c r="M437" s="36">
        <v>723594866.1800487</v>
      </c>
      <c r="N437" s="37">
        <v>0</v>
      </c>
      <c r="O437" s="37">
        <v>0</v>
      </c>
      <c r="P437" s="37">
        <f t="shared" si="15"/>
        <v>0</v>
      </c>
      <c r="Q437" s="29">
        <v>5101.3787510137881</v>
      </c>
      <c r="R437" s="38" t="s">
        <v>295</v>
      </c>
    </row>
    <row r="438" spans="1:18" ht="31.5" x14ac:dyDescent="0.25">
      <c r="A438" s="61">
        <v>2020</v>
      </c>
      <c r="B438" s="29">
        <v>2020000050019</v>
      </c>
      <c r="C438" s="30" t="s">
        <v>211</v>
      </c>
      <c r="D438" s="31" t="s">
        <v>253</v>
      </c>
      <c r="E438" s="51">
        <v>26240955000</v>
      </c>
      <c r="F438" s="53">
        <v>26240955000</v>
      </c>
      <c r="G438" s="34">
        <v>1</v>
      </c>
      <c r="H438" s="34">
        <v>0.995</v>
      </c>
      <c r="I438" s="31" t="s">
        <v>18</v>
      </c>
      <c r="J438" s="35" t="s">
        <v>191</v>
      </c>
      <c r="K438" s="35" t="s">
        <v>988</v>
      </c>
      <c r="L438" s="35" t="s">
        <v>867</v>
      </c>
      <c r="M438" s="36">
        <v>212822019.46472019</v>
      </c>
      <c r="N438" s="37">
        <v>0</v>
      </c>
      <c r="O438" s="37">
        <v>0</v>
      </c>
      <c r="P438" s="37">
        <f t="shared" si="15"/>
        <v>0</v>
      </c>
      <c r="Q438" s="29">
        <v>1500.4055150040551</v>
      </c>
      <c r="R438" s="38" t="s">
        <v>296</v>
      </c>
    </row>
    <row r="439" spans="1:18" ht="31.5" x14ac:dyDescent="0.25">
      <c r="A439" s="61">
        <v>2020</v>
      </c>
      <c r="B439" s="29">
        <v>2020000050019</v>
      </c>
      <c r="C439" s="30" t="s">
        <v>211</v>
      </c>
      <c r="D439" s="31" t="s">
        <v>253</v>
      </c>
      <c r="E439" s="51">
        <v>26240955000</v>
      </c>
      <c r="F439" s="53">
        <v>26240955000</v>
      </c>
      <c r="G439" s="34">
        <v>1</v>
      </c>
      <c r="H439" s="34">
        <v>0.995</v>
      </c>
      <c r="I439" s="31" t="s">
        <v>18</v>
      </c>
      <c r="J439" s="35" t="s">
        <v>108</v>
      </c>
      <c r="K439" s="35" t="s">
        <v>988</v>
      </c>
      <c r="L439" s="35" t="s">
        <v>867</v>
      </c>
      <c r="M439" s="36">
        <v>127693211.67883211</v>
      </c>
      <c r="N439" s="37">
        <v>0</v>
      </c>
      <c r="O439" s="37">
        <v>0</v>
      </c>
      <c r="P439" s="37">
        <f t="shared" si="15"/>
        <v>0</v>
      </c>
      <c r="Q439" s="29">
        <v>900.24330900243308</v>
      </c>
      <c r="R439" s="38" t="s">
        <v>276</v>
      </c>
    </row>
    <row r="440" spans="1:18" ht="31.5" x14ac:dyDescent="0.25">
      <c r="A440" s="61">
        <v>2020</v>
      </c>
      <c r="B440" s="29">
        <v>2020000050019</v>
      </c>
      <c r="C440" s="30" t="s">
        <v>211</v>
      </c>
      <c r="D440" s="31" t="s">
        <v>253</v>
      </c>
      <c r="E440" s="51">
        <v>26240955000</v>
      </c>
      <c r="F440" s="53">
        <v>26240955000</v>
      </c>
      <c r="G440" s="34">
        <v>1</v>
      </c>
      <c r="H440" s="34">
        <v>0.995</v>
      </c>
      <c r="I440" s="31" t="s">
        <v>61</v>
      </c>
      <c r="J440" s="35" t="s">
        <v>190</v>
      </c>
      <c r="K440" s="35" t="s">
        <v>988</v>
      </c>
      <c r="L440" s="35" t="s">
        <v>867</v>
      </c>
      <c r="M440" s="36">
        <v>180898716.54501218</v>
      </c>
      <c r="N440" s="37">
        <v>0</v>
      </c>
      <c r="O440" s="37">
        <v>0</v>
      </c>
      <c r="P440" s="37">
        <f t="shared" si="15"/>
        <v>0</v>
      </c>
      <c r="Q440" s="29">
        <v>1275.344687753447</v>
      </c>
      <c r="R440" s="38" t="s">
        <v>273</v>
      </c>
    </row>
    <row r="441" spans="1:18" ht="31.5" x14ac:dyDescent="0.25">
      <c r="A441" s="55">
        <v>2020</v>
      </c>
      <c r="B441" s="29">
        <v>2020000050019</v>
      </c>
      <c r="C441" s="30" t="s">
        <v>211</v>
      </c>
      <c r="D441" s="31" t="s">
        <v>253</v>
      </c>
      <c r="E441" s="51">
        <v>26240955000</v>
      </c>
      <c r="F441" s="56">
        <v>26240955000</v>
      </c>
      <c r="G441" s="34">
        <v>1</v>
      </c>
      <c r="H441" s="34">
        <v>0.995</v>
      </c>
      <c r="I441" s="31" t="s">
        <v>40</v>
      </c>
      <c r="J441" s="35" t="s">
        <v>153</v>
      </c>
      <c r="K441" s="35" t="s">
        <v>988</v>
      </c>
      <c r="L441" s="35" t="s">
        <v>867</v>
      </c>
      <c r="M441" s="36">
        <v>159616514.59854016</v>
      </c>
      <c r="N441" s="37">
        <v>0</v>
      </c>
      <c r="O441" s="37">
        <v>0</v>
      </c>
      <c r="P441" s="37">
        <f t="shared" si="15"/>
        <v>0</v>
      </c>
      <c r="Q441" s="35">
        <v>1125.3041362530414</v>
      </c>
      <c r="R441" s="38" t="s">
        <v>264</v>
      </c>
    </row>
    <row r="442" spans="1:18" ht="31.5" x14ac:dyDescent="0.25">
      <c r="A442" s="55">
        <v>2020</v>
      </c>
      <c r="B442" s="29">
        <v>2020000050019</v>
      </c>
      <c r="C442" s="30" t="s">
        <v>211</v>
      </c>
      <c r="D442" s="31" t="s">
        <v>253</v>
      </c>
      <c r="E442" s="51">
        <v>26240955000</v>
      </c>
      <c r="F442" s="56">
        <v>26240955000</v>
      </c>
      <c r="G442" s="34">
        <v>1</v>
      </c>
      <c r="H442" s="34">
        <v>0.995</v>
      </c>
      <c r="I442" s="31" t="s">
        <v>61</v>
      </c>
      <c r="J442" s="35" t="s">
        <v>107</v>
      </c>
      <c r="K442" s="35" t="s">
        <v>988</v>
      </c>
      <c r="L442" s="35" t="s">
        <v>867</v>
      </c>
      <c r="M442" s="36">
        <v>31923302.919708028</v>
      </c>
      <c r="N442" s="37">
        <v>0</v>
      </c>
      <c r="O442" s="37">
        <v>0</v>
      </c>
      <c r="P442" s="37">
        <f t="shared" si="15"/>
        <v>0</v>
      </c>
      <c r="Q442" s="29">
        <v>225.06082725060827</v>
      </c>
      <c r="R442" s="38" t="s">
        <v>299</v>
      </c>
    </row>
    <row r="443" spans="1:18" ht="31.5" x14ac:dyDescent="0.25">
      <c r="A443" s="55">
        <v>2020</v>
      </c>
      <c r="B443" s="29">
        <v>2020000050019</v>
      </c>
      <c r="C443" s="30" t="s">
        <v>211</v>
      </c>
      <c r="D443" s="31" t="s">
        <v>253</v>
      </c>
      <c r="E443" s="51">
        <v>26240955000</v>
      </c>
      <c r="F443" s="56">
        <v>26240955000</v>
      </c>
      <c r="G443" s="34">
        <v>1</v>
      </c>
      <c r="H443" s="34">
        <v>0.995</v>
      </c>
      <c r="I443" s="31" t="s">
        <v>105</v>
      </c>
      <c r="J443" s="35" t="s">
        <v>105</v>
      </c>
      <c r="K443" s="35" t="s">
        <v>988</v>
      </c>
      <c r="L443" s="35" t="s">
        <v>867</v>
      </c>
      <c r="M443" s="36">
        <v>468208442.82238442</v>
      </c>
      <c r="N443" s="37">
        <v>0</v>
      </c>
      <c r="O443" s="37">
        <v>0</v>
      </c>
      <c r="P443" s="37">
        <f t="shared" si="15"/>
        <v>0</v>
      </c>
      <c r="Q443" s="31">
        <v>3300.8921330089211</v>
      </c>
      <c r="R443" s="38" t="s">
        <v>301</v>
      </c>
    </row>
    <row r="444" spans="1:18" ht="31.5" x14ac:dyDescent="0.25">
      <c r="A444" s="55">
        <v>2020</v>
      </c>
      <c r="B444" s="29">
        <v>2020000050019</v>
      </c>
      <c r="C444" s="30" t="s">
        <v>211</v>
      </c>
      <c r="D444" s="31" t="s">
        <v>253</v>
      </c>
      <c r="E444" s="51">
        <v>26240955000</v>
      </c>
      <c r="F444" s="56">
        <v>26240955000</v>
      </c>
      <c r="G444" s="34">
        <v>1</v>
      </c>
      <c r="H444" s="34">
        <v>0.995</v>
      </c>
      <c r="I444" s="31" t="s">
        <v>77</v>
      </c>
      <c r="J444" s="35" t="s">
        <v>202</v>
      </c>
      <c r="K444" s="35" t="s">
        <v>988</v>
      </c>
      <c r="L444" s="35" t="s">
        <v>867</v>
      </c>
      <c r="M444" s="36">
        <v>159616514.59854016</v>
      </c>
      <c r="N444" s="37">
        <v>0</v>
      </c>
      <c r="O444" s="37">
        <v>0</v>
      </c>
      <c r="P444" s="37">
        <f t="shared" si="15"/>
        <v>0</v>
      </c>
      <c r="Q444" s="31">
        <v>1125.3041362530414</v>
      </c>
      <c r="R444" s="38" t="s">
        <v>264</v>
      </c>
    </row>
    <row r="445" spans="1:18" ht="31.5" x14ac:dyDescent="0.25">
      <c r="A445" s="55">
        <v>2020</v>
      </c>
      <c r="B445" s="29">
        <v>2020000050019</v>
      </c>
      <c r="C445" s="30" t="s">
        <v>211</v>
      </c>
      <c r="D445" s="31" t="s">
        <v>253</v>
      </c>
      <c r="E445" s="51">
        <v>26240955000</v>
      </c>
      <c r="F445" s="56">
        <v>26240955000</v>
      </c>
      <c r="G445" s="34">
        <v>1</v>
      </c>
      <c r="H445" s="34">
        <v>0.995</v>
      </c>
      <c r="I445" s="31" t="s">
        <v>126</v>
      </c>
      <c r="J445" s="35" t="s">
        <v>198</v>
      </c>
      <c r="K445" s="35" t="s">
        <v>988</v>
      </c>
      <c r="L445" s="35" t="s">
        <v>867</v>
      </c>
      <c r="M445" s="36">
        <v>212822019.46472019</v>
      </c>
      <c r="N445" s="37">
        <v>0</v>
      </c>
      <c r="O445" s="37">
        <v>0</v>
      </c>
      <c r="P445" s="37">
        <f t="shared" si="15"/>
        <v>0</v>
      </c>
      <c r="Q445" s="31">
        <v>1500.4055150040551</v>
      </c>
      <c r="R445" s="38" t="s">
        <v>296</v>
      </c>
    </row>
    <row r="446" spans="1:18" ht="31.5" x14ac:dyDescent="0.25">
      <c r="A446" s="55">
        <v>2020</v>
      </c>
      <c r="B446" s="29">
        <v>2020000050019</v>
      </c>
      <c r="C446" s="30" t="s">
        <v>211</v>
      </c>
      <c r="D446" s="31" t="s">
        <v>253</v>
      </c>
      <c r="E446" s="51">
        <v>26240955000</v>
      </c>
      <c r="F446" s="56">
        <v>26240955000</v>
      </c>
      <c r="G446" s="34">
        <v>1</v>
      </c>
      <c r="H446" s="34">
        <v>0.995</v>
      </c>
      <c r="I446" s="31" t="s">
        <v>77</v>
      </c>
      <c r="J446" s="45" t="s">
        <v>765</v>
      </c>
      <c r="K446" s="35" t="s">
        <v>988</v>
      </c>
      <c r="L446" s="35" t="s">
        <v>867</v>
      </c>
      <c r="M446" s="36">
        <v>266027524.33090025</v>
      </c>
      <c r="N446" s="37">
        <v>0</v>
      </c>
      <c r="O446" s="37">
        <v>0</v>
      </c>
      <c r="P446" s="37">
        <f t="shared" si="15"/>
        <v>0</v>
      </c>
      <c r="Q446" s="31">
        <v>1875.5068937550691</v>
      </c>
      <c r="R446" s="38" t="s">
        <v>288</v>
      </c>
    </row>
    <row r="447" spans="1:18" ht="31.5" x14ac:dyDescent="0.25">
      <c r="A447" s="55">
        <v>2020</v>
      </c>
      <c r="B447" s="29">
        <v>2020000050019</v>
      </c>
      <c r="C447" s="30" t="s">
        <v>211</v>
      </c>
      <c r="D447" s="31" t="s">
        <v>253</v>
      </c>
      <c r="E447" s="51">
        <v>26240955000</v>
      </c>
      <c r="F447" s="56">
        <v>26240955000</v>
      </c>
      <c r="G447" s="34">
        <v>1</v>
      </c>
      <c r="H447" s="34">
        <v>0.995</v>
      </c>
      <c r="I447" s="31" t="s">
        <v>44</v>
      </c>
      <c r="J447" s="35" t="s">
        <v>53</v>
      </c>
      <c r="K447" s="35" t="s">
        <v>988</v>
      </c>
      <c r="L447" s="35" t="s">
        <v>867</v>
      </c>
      <c r="M447" s="36">
        <v>255386423.35766423</v>
      </c>
      <c r="N447" s="37">
        <v>0</v>
      </c>
      <c r="O447" s="37">
        <v>0</v>
      </c>
      <c r="P447" s="37">
        <f t="shared" si="15"/>
        <v>0</v>
      </c>
      <c r="Q447" s="31">
        <v>1800.4866180048662</v>
      </c>
      <c r="R447" s="38" t="s">
        <v>282</v>
      </c>
    </row>
    <row r="448" spans="1:18" ht="31.5" x14ac:dyDescent="0.25">
      <c r="A448" s="55">
        <v>2020</v>
      </c>
      <c r="B448" s="29">
        <v>2020000050019</v>
      </c>
      <c r="C448" s="30" t="s">
        <v>211</v>
      </c>
      <c r="D448" s="31" t="s">
        <v>253</v>
      </c>
      <c r="E448" s="51">
        <v>26240955000</v>
      </c>
      <c r="F448" s="56">
        <v>26240955000</v>
      </c>
      <c r="G448" s="34">
        <v>1</v>
      </c>
      <c r="H448" s="34">
        <v>0.995</v>
      </c>
      <c r="I448" s="31" t="s">
        <v>18</v>
      </c>
      <c r="J448" s="35" t="s">
        <v>103</v>
      </c>
      <c r="K448" s="35" t="s">
        <v>988</v>
      </c>
      <c r="L448" s="35" t="s">
        <v>867</v>
      </c>
      <c r="M448" s="36">
        <v>329874130.17031628</v>
      </c>
      <c r="N448" s="37">
        <v>0</v>
      </c>
      <c r="O448" s="37">
        <v>0</v>
      </c>
      <c r="P448" s="37">
        <f t="shared" si="15"/>
        <v>0</v>
      </c>
      <c r="Q448" s="31">
        <v>2325.6285482562853</v>
      </c>
      <c r="R448" s="38" t="s">
        <v>292</v>
      </c>
    </row>
    <row r="449" spans="1:18" ht="31.5" x14ac:dyDescent="0.25">
      <c r="A449" s="55">
        <v>2020</v>
      </c>
      <c r="B449" s="29">
        <v>2020000050019</v>
      </c>
      <c r="C449" s="30" t="s">
        <v>211</v>
      </c>
      <c r="D449" s="31" t="s">
        <v>253</v>
      </c>
      <c r="E449" s="51">
        <v>26240955000</v>
      </c>
      <c r="F449" s="56">
        <v>26240955000</v>
      </c>
      <c r="G449" s="34">
        <v>1</v>
      </c>
      <c r="H449" s="34">
        <v>0.995</v>
      </c>
      <c r="I449" s="31" t="s">
        <v>18</v>
      </c>
      <c r="J449" s="31" t="s">
        <v>221</v>
      </c>
      <c r="K449" s="35" t="s">
        <v>988</v>
      </c>
      <c r="L449" s="35" t="s">
        <v>867</v>
      </c>
      <c r="M449" s="36">
        <v>255386423.35766423</v>
      </c>
      <c r="N449" s="37">
        <v>0</v>
      </c>
      <c r="O449" s="37">
        <v>0</v>
      </c>
      <c r="P449" s="37">
        <f t="shared" si="15"/>
        <v>0</v>
      </c>
      <c r="Q449" s="31">
        <v>1800.4866180048662</v>
      </c>
      <c r="R449" s="38" t="s">
        <v>282</v>
      </c>
    </row>
    <row r="450" spans="1:18" ht="31.5" x14ac:dyDescent="0.25">
      <c r="A450" s="55">
        <v>2020</v>
      </c>
      <c r="B450" s="29">
        <v>2020000050019</v>
      </c>
      <c r="C450" s="30" t="s">
        <v>211</v>
      </c>
      <c r="D450" s="31" t="s">
        <v>253</v>
      </c>
      <c r="E450" s="51">
        <v>26240955000</v>
      </c>
      <c r="F450" s="56">
        <v>26240955000</v>
      </c>
      <c r="G450" s="34">
        <v>1</v>
      </c>
      <c r="H450" s="34">
        <v>0.995</v>
      </c>
      <c r="I450" s="31" t="s">
        <v>35</v>
      </c>
      <c r="J450" s="35" t="s">
        <v>25</v>
      </c>
      <c r="K450" s="35" t="s">
        <v>988</v>
      </c>
      <c r="L450" s="35" t="s">
        <v>867</v>
      </c>
      <c r="M450" s="36">
        <v>425644038.92944038</v>
      </c>
      <c r="N450" s="37">
        <v>0</v>
      </c>
      <c r="O450" s="37">
        <v>0</v>
      </c>
      <c r="P450" s="37">
        <f t="shared" si="15"/>
        <v>0</v>
      </c>
      <c r="Q450" s="31">
        <v>3000.8110300081103</v>
      </c>
      <c r="R450" s="38" t="s">
        <v>306</v>
      </c>
    </row>
    <row r="451" spans="1:18" ht="31.5" x14ac:dyDescent="0.25">
      <c r="A451" s="55">
        <v>2020</v>
      </c>
      <c r="B451" s="29">
        <v>2020000050019</v>
      </c>
      <c r="C451" s="30" t="s">
        <v>211</v>
      </c>
      <c r="D451" s="31" t="s">
        <v>253</v>
      </c>
      <c r="E451" s="51">
        <v>26240955000</v>
      </c>
      <c r="F451" s="56">
        <v>26240955000</v>
      </c>
      <c r="G451" s="34">
        <v>1</v>
      </c>
      <c r="H451" s="34">
        <v>0.995</v>
      </c>
      <c r="I451" s="31" t="s">
        <v>67</v>
      </c>
      <c r="J451" s="35" t="s">
        <v>101</v>
      </c>
      <c r="K451" s="35" t="s">
        <v>988</v>
      </c>
      <c r="L451" s="35" t="s">
        <v>867</v>
      </c>
      <c r="M451" s="36">
        <v>287309726.27737224</v>
      </c>
      <c r="N451" s="37">
        <v>0</v>
      </c>
      <c r="O451" s="37">
        <v>0</v>
      </c>
      <c r="P451" s="37">
        <f t="shared" si="15"/>
        <v>0</v>
      </c>
      <c r="Q451" s="31">
        <v>2025.5474452554745</v>
      </c>
      <c r="R451" s="38" t="s">
        <v>262</v>
      </c>
    </row>
    <row r="452" spans="1:18" ht="31.5" x14ac:dyDescent="0.25">
      <c r="A452" s="55">
        <v>2020</v>
      </c>
      <c r="B452" s="29">
        <v>2020000050019</v>
      </c>
      <c r="C452" s="30" t="s">
        <v>211</v>
      </c>
      <c r="D452" s="31" t="s">
        <v>253</v>
      </c>
      <c r="E452" s="51">
        <v>26240955000</v>
      </c>
      <c r="F452" s="56">
        <v>26240955000</v>
      </c>
      <c r="G452" s="34">
        <v>1</v>
      </c>
      <c r="H452" s="34">
        <v>0.995</v>
      </c>
      <c r="I452" s="31" t="s">
        <v>88</v>
      </c>
      <c r="J452" s="35" t="s">
        <v>100</v>
      </c>
      <c r="K452" s="35" t="s">
        <v>988</v>
      </c>
      <c r="L452" s="35" t="s">
        <v>867</v>
      </c>
      <c r="M452" s="36">
        <v>329874130.17031628</v>
      </c>
      <c r="N452" s="37">
        <v>0</v>
      </c>
      <c r="O452" s="37">
        <v>0</v>
      </c>
      <c r="P452" s="37">
        <f t="shared" si="15"/>
        <v>0</v>
      </c>
      <c r="Q452" s="31">
        <v>2325.6285482562853</v>
      </c>
      <c r="R452" s="38" t="s">
        <v>308</v>
      </c>
    </row>
    <row r="453" spans="1:18" ht="31.5" x14ac:dyDescent="0.25">
      <c r="A453" s="55">
        <v>2020</v>
      </c>
      <c r="B453" s="29">
        <v>2020000050019</v>
      </c>
      <c r="C453" s="30" t="s">
        <v>211</v>
      </c>
      <c r="D453" s="31" t="s">
        <v>253</v>
      </c>
      <c r="E453" s="51">
        <v>26240955000</v>
      </c>
      <c r="F453" s="56">
        <v>26240955000</v>
      </c>
      <c r="G453" s="34">
        <v>1</v>
      </c>
      <c r="H453" s="34">
        <v>0.995</v>
      </c>
      <c r="I453" s="31" t="s">
        <v>88</v>
      </c>
      <c r="J453" s="34" t="s">
        <v>204</v>
      </c>
      <c r="K453" s="35" t="s">
        <v>988</v>
      </c>
      <c r="L453" s="35" t="s">
        <v>867</v>
      </c>
      <c r="M453" s="36">
        <v>255386423.35766423</v>
      </c>
      <c r="N453" s="37">
        <v>0</v>
      </c>
      <c r="O453" s="37">
        <v>0</v>
      </c>
      <c r="P453" s="37">
        <f t="shared" si="15"/>
        <v>0</v>
      </c>
      <c r="Q453" s="31">
        <v>1800.4866180048662</v>
      </c>
      <c r="R453" s="38" t="s">
        <v>282</v>
      </c>
    </row>
    <row r="454" spans="1:18" ht="31.5" x14ac:dyDescent="0.25">
      <c r="A454" s="55">
        <v>2020</v>
      </c>
      <c r="B454" s="29">
        <v>2020000050019</v>
      </c>
      <c r="C454" s="30" t="s">
        <v>211</v>
      </c>
      <c r="D454" s="31" t="s">
        <v>253</v>
      </c>
      <c r="E454" s="51">
        <v>26240955000</v>
      </c>
      <c r="F454" s="56">
        <v>26240955000</v>
      </c>
      <c r="G454" s="34">
        <v>1</v>
      </c>
      <c r="H454" s="34">
        <v>0.995</v>
      </c>
      <c r="I454" s="31" t="s">
        <v>61</v>
      </c>
      <c r="J454" s="35" t="s">
        <v>62</v>
      </c>
      <c r="K454" s="35" t="s">
        <v>988</v>
      </c>
      <c r="L454" s="35" t="s">
        <v>867</v>
      </c>
      <c r="M454" s="36">
        <v>106411009.73236009</v>
      </c>
      <c r="N454" s="37">
        <v>0</v>
      </c>
      <c r="O454" s="37">
        <v>0</v>
      </c>
      <c r="P454" s="37">
        <f t="shared" si="15"/>
        <v>0</v>
      </c>
      <c r="Q454" s="31">
        <v>750.20275750202757</v>
      </c>
      <c r="R454" s="38" t="s">
        <v>272</v>
      </c>
    </row>
    <row r="455" spans="1:18" ht="31.5" x14ac:dyDescent="0.25">
      <c r="A455" s="55">
        <v>2020</v>
      </c>
      <c r="B455" s="29">
        <v>2020000050019</v>
      </c>
      <c r="C455" s="30" t="s">
        <v>211</v>
      </c>
      <c r="D455" s="31" t="s">
        <v>253</v>
      </c>
      <c r="E455" s="51">
        <v>26240955000</v>
      </c>
      <c r="F455" s="56">
        <v>26240955000</v>
      </c>
      <c r="G455" s="34">
        <v>1</v>
      </c>
      <c r="H455" s="34">
        <v>0.995</v>
      </c>
      <c r="I455" s="31" t="s">
        <v>80</v>
      </c>
      <c r="J455" s="35" t="s">
        <v>97</v>
      </c>
      <c r="K455" s="35" t="s">
        <v>988</v>
      </c>
      <c r="L455" s="35" t="s">
        <v>867</v>
      </c>
      <c r="M455" s="36">
        <v>212822019.46472019</v>
      </c>
      <c r="N455" s="37">
        <v>0</v>
      </c>
      <c r="O455" s="37">
        <v>0</v>
      </c>
      <c r="P455" s="37">
        <f t="shared" si="15"/>
        <v>0</v>
      </c>
      <c r="Q455" s="31">
        <v>1500.4055150040551</v>
      </c>
      <c r="R455" s="38" t="s">
        <v>310</v>
      </c>
    </row>
    <row r="456" spans="1:18" ht="31.5" x14ac:dyDescent="0.25">
      <c r="A456" s="55">
        <v>2020</v>
      </c>
      <c r="B456" s="29">
        <v>2020000050019</v>
      </c>
      <c r="C456" s="30" t="s">
        <v>211</v>
      </c>
      <c r="D456" s="31" t="s">
        <v>253</v>
      </c>
      <c r="E456" s="51">
        <v>26240955000</v>
      </c>
      <c r="F456" s="56">
        <v>26240955000</v>
      </c>
      <c r="G456" s="34">
        <v>1</v>
      </c>
      <c r="H456" s="34">
        <v>0.995</v>
      </c>
      <c r="I456" s="31" t="s">
        <v>80</v>
      </c>
      <c r="J456" s="35" t="s">
        <v>246</v>
      </c>
      <c r="K456" s="35" t="s">
        <v>988</v>
      </c>
      <c r="L456" s="35" t="s">
        <v>867</v>
      </c>
      <c r="M456" s="36">
        <v>223463120.43795621</v>
      </c>
      <c r="N456" s="37">
        <v>0</v>
      </c>
      <c r="O456" s="37">
        <v>0</v>
      </c>
      <c r="P456" s="37">
        <f t="shared" si="15"/>
        <v>0</v>
      </c>
      <c r="Q456" s="31">
        <v>1575.4257907542578</v>
      </c>
      <c r="R456" s="38" t="s">
        <v>271</v>
      </c>
    </row>
    <row r="457" spans="1:18" ht="31.5" x14ac:dyDescent="0.25">
      <c r="A457" s="55">
        <v>2020</v>
      </c>
      <c r="B457" s="29">
        <v>2020000050019</v>
      </c>
      <c r="C457" s="30" t="s">
        <v>211</v>
      </c>
      <c r="D457" s="31" t="s">
        <v>253</v>
      </c>
      <c r="E457" s="51">
        <v>26240955000</v>
      </c>
      <c r="F457" s="56">
        <v>26240955000</v>
      </c>
      <c r="G457" s="34">
        <v>1</v>
      </c>
      <c r="H457" s="34">
        <v>0.995</v>
      </c>
      <c r="I457" s="31" t="s">
        <v>160</v>
      </c>
      <c r="J457" s="45" t="s">
        <v>797</v>
      </c>
      <c r="K457" s="35" t="s">
        <v>988</v>
      </c>
      <c r="L457" s="35" t="s">
        <v>867</v>
      </c>
      <c r="M457" s="36">
        <v>138334312.65206814</v>
      </c>
      <c r="N457" s="37">
        <v>0</v>
      </c>
      <c r="O457" s="37">
        <v>0</v>
      </c>
      <c r="P457" s="37">
        <f t="shared" si="15"/>
        <v>0</v>
      </c>
      <c r="Q457" s="31">
        <v>975.26358475263589</v>
      </c>
      <c r="R457" s="38" t="s">
        <v>256</v>
      </c>
    </row>
    <row r="458" spans="1:18" ht="31.5" x14ac:dyDescent="0.25">
      <c r="A458" s="55">
        <v>2020</v>
      </c>
      <c r="B458" s="29">
        <v>2020000050019</v>
      </c>
      <c r="C458" s="30" t="s">
        <v>211</v>
      </c>
      <c r="D458" s="31" t="s">
        <v>253</v>
      </c>
      <c r="E458" s="51">
        <v>26240955000</v>
      </c>
      <c r="F458" s="56">
        <v>26240955000</v>
      </c>
      <c r="G458" s="34">
        <v>1</v>
      </c>
      <c r="H458" s="34">
        <v>0.995</v>
      </c>
      <c r="I458" s="31" t="s">
        <v>88</v>
      </c>
      <c r="J458" s="35" t="s">
        <v>95</v>
      </c>
      <c r="K458" s="35" t="s">
        <v>988</v>
      </c>
      <c r="L458" s="35" t="s">
        <v>867</v>
      </c>
      <c r="M458" s="36">
        <v>159616514.59854016</v>
      </c>
      <c r="N458" s="37">
        <v>0</v>
      </c>
      <c r="O458" s="37">
        <v>0</v>
      </c>
      <c r="P458" s="37">
        <f t="shared" si="15"/>
        <v>0</v>
      </c>
      <c r="Q458" s="31">
        <v>1125.3041362530414</v>
      </c>
      <c r="R458" s="38" t="s">
        <v>264</v>
      </c>
    </row>
    <row r="459" spans="1:18" ht="31.5" x14ac:dyDescent="0.25">
      <c r="A459" s="55">
        <v>2020</v>
      </c>
      <c r="B459" s="29">
        <v>2020000050019</v>
      </c>
      <c r="C459" s="30" t="s">
        <v>211</v>
      </c>
      <c r="D459" s="31" t="s">
        <v>253</v>
      </c>
      <c r="E459" s="51">
        <v>26240955000</v>
      </c>
      <c r="F459" s="56">
        <v>26240955000</v>
      </c>
      <c r="G459" s="34">
        <v>1</v>
      </c>
      <c r="H459" s="34">
        <v>0.995</v>
      </c>
      <c r="I459" s="31" t="s">
        <v>61</v>
      </c>
      <c r="J459" s="35" t="s">
        <v>245</v>
      </c>
      <c r="K459" s="35" t="s">
        <v>988</v>
      </c>
      <c r="L459" s="35" t="s">
        <v>867</v>
      </c>
      <c r="M459" s="36">
        <v>85128807.785888076</v>
      </c>
      <c r="N459" s="37">
        <v>0</v>
      </c>
      <c r="O459" s="37">
        <v>0</v>
      </c>
      <c r="P459" s="37">
        <f t="shared" si="15"/>
        <v>0</v>
      </c>
      <c r="Q459" s="31">
        <v>600.16220600162205</v>
      </c>
      <c r="R459" s="38" t="s">
        <v>313</v>
      </c>
    </row>
    <row r="460" spans="1:18" ht="31.5" x14ac:dyDescent="0.25">
      <c r="A460" s="55">
        <v>2020</v>
      </c>
      <c r="B460" s="29">
        <v>2020000050019</v>
      </c>
      <c r="C460" s="30" t="s">
        <v>211</v>
      </c>
      <c r="D460" s="31" t="s">
        <v>253</v>
      </c>
      <c r="E460" s="51">
        <v>26240955000</v>
      </c>
      <c r="F460" s="56">
        <v>26240955000</v>
      </c>
      <c r="G460" s="34">
        <v>1</v>
      </c>
      <c r="H460" s="34">
        <v>0.995</v>
      </c>
      <c r="I460" s="31" t="s">
        <v>88</v>
      </c>
      <c r="J460" s="35" t="s">
        <v>93</v>
      </c>
      <c r="K460" s="35" t="s">
        <v>988</v>
      </c>
      <c r="L460" s="35" t="s">
        <v>867</v>
      </c>
      <c r="M460" s="36">
        <v>191539817.51824817</v>
      </c>
      <c r="N460" s="37">
        <v>0</v>
      </c>
      <c r="O460" s="37">
        <v>0</v>
      </c>
      <c r="P460" s="37">
        <f t="shared" si="15"/>
        <v>0</v>
      </c>
      <c r="Q460" s="31">
        <v>1350.3649635036497</v>
      </c>
      <c r="R460" s="38" t="s">
        <v>314</v>
      </c>
    </row>
    <row r="461" spans="1:18" ht="31.5" x14ac:dyDescent="0.25">
      <c r="A461" s="55">
        <v>2020</v>
      </c>
      <c r="B461" s="29">
        <v>2020000050019</v>
      </c>
      <c r="C461" s="30" t="s">
        <v>211</v>
      </c>
      <c r="D461" s="31" t="s">
        <v>253</v>
      </c>
      <c r="E461" s="51">
        <v>26240955000</v>
      </c>
      <c r="F461" s="56">
        <v>26240955000</v>
      </c>
      <c r="G461" s="34">
        <v>1</v>
      </c>
      <c r="H461" s="34">
        <v>0.995</v>
      </c>
      <c r="I461" s="31" t="s">
        <v>112</v>
      </c>
      <c r="J461" s="35" t="s">
        <v>187</v>
      </c>
      <c r="K461" s="35" t="s">
        <v>988</v>
      </c>
      <c r="L461" s="35" t="s">
        <v>867</v>
      </c>
      <c r="M461" s="36">
        <v>659748260.34063256</v>
      </c>
      <c r="N461" s="37">
        <v>0</v>
      </c>
      <c r="O461" s="37">
        <v>0</v>
      </c>
      <c r="P461" s="37">
        <f t="shared" si="15"/>
        <v>0</v>
      </c>
      <c r="Q461" s="31">
        <v>4651.2570965125706</v>
      </c>
      <c r="R461" s="38" t="s">
        <v>315</v>
      </c>
    </row>
    <row r="462" spans="1:18" ht="31.5" x14ac:dyDescent="0.25">
      <c r="A462" s="55">
        <v>2020</v>
      </c>
      <c r="B462" s="29">
        <v>2020000050019</v>
      </c>
      <c r="C462" s="30" t="s">
        <v>211</v>
      </c>
      <c r="D462" s="31" t="s">
        <v>253</v>
      </c>
      <c r="E462" s="51">
        <v>26240955000</v>
      </c>
      <c r="F462" s="56">
        <v>26240955000</v>
      </c>
      <c r="G462" s="34">
        <v>1</v>
      </c>
      <c r="H462" s="34">
        <v>0.995</v>
      </c>
      <c r="I462" s="31" t="s">
        <v>44</v>
      </c>
      <c r="J462" s="35" t="s">
        <v>51</v>
      </c>
      <c r="K462" s="35" t="s">
        <v>988</v>
      </c>
      <c r="L462" s="35" t="s">
        <v>867</v>
      </c>
      <c r="M462" s="36">
        <v>255386423.35766423</v>
      </c>
      <c r="N462" s="37">
        <v>0</v>
      </c>
      <c r="O462" s="37">
        <v>0</v>
      </c>
      <c r="P462" s="37">
        <f t="shared" si="15"/>
        <v>0</v>
      </c>
      <c r="Q462" s="31">
        <v>1800.4866180048662</v>
      </c>
      <c r="R462" s="38" t="s">
        <v>282</v>
      </c>
    </row>
    <row r="463" spans="1:18" ht="31.5" x14ac:dyDescent="0.25">
      <c r="A463" s="55">
        <v>2020</v>
      </c>
      <c r="B463" s="29">
        <v>2020000050019</v>
      </c>
      <c r="C463" s="30" t="s">
        <v>211</v>
      </c>
      <c r="D463" s="31" t="s">
        <v>253</v>
      </c>
      <c r="E463" s="51">
        <v>26240955000</v>
      </c>
      <c r="F463" s="56">
        <v>26240955000</v>
      </c>
      <c r="G463" s="34">
        <v>1</v>
      </c>
      <c r="H463" s="34">
        <v>0.995</v>
      </c>
      <c r="I463" s="31" t="s">
        <v>74</v>
      </c>
      <c r="J463" s="35" t="s">
        <v>91</v>
      </c>
      <c r="K463" s="35" t="s">
        <v>988</v>
      </c>
      <c r="L463" s="35" t="s">
        <v>867</v>
      </c>
      <c r="M463" s="36">
        <v>117052110.7055961</v>
      </c>
      <c r="N463" s="37">
        <v>0</v>
      </c>
      <c r="O463" s="37">
        <v>0</v>
      </c>
      <c r="P463" s="37">
        <f t="shared" si="15"/>
        <v>0</v>
      </c>
      <c r="Q463" s="31">
        <v>825.22303325223027</v>
      </c>
      <c r="R463" s="38" t="s">
        <v>317</v>
      </c>
    </row>
    <row r="464" spans="1:18" ht="31.5" x14ac:dyDescent="0.25">
      <c r="A464" s="55">
        <v>2020</v>
      </c>
      <c r="B464" s="29">
        <v>2020000050019</v>
      </c>
      <c r="C464" s="30" t="s">
        <v>211</v>
      </c>
      <c r="D464" s="31" t="s">
        <v>253</v>
      </c>
      <c r="E464" s="51">
        <v>26240955000</v>
      </c>
      <c r="F464" s="56">
        <v>26240955000</v>
      </c>
      <c r="G464" s="34">
        <v>1</v>
      </c>
      <c r="H464" s="34">
        <v>0.995</v>
      </c>
      <c r="I464" s="31" t="s">
        <v>88</v>
      </c>
      <c r="J464" s="35" t="s">
        <v>173</v>
      </c>
      <c r="K464" s="35" t="s">
        <v>988</v>
      </c>
      <c r="L464" s="35" t="s">
        <v>867</v>
      </c>
      <c r="M464" s="36">
        <v>148975413.62530413</v>
      </c>
      <c r="N464" s="37">
        <v>0</v>
      </c>
      <c r="O464" s="37">
        <v>0</v>
      </c>
      <c r="P464" s="37">
        <f t="shared" ref="P464:P502" si="16">E464-F464</f>
        <v>0</v>
      </c>
      <c r="Q464" s="31">
        <v>1050.2838605028387</v>
      </c>
      <c r="R464" s="38" t="s">
        <v>267</v>
      </c>
    </row>
    <row r="465" spans="1:18" ht="31.5" x14ac:dyDescent="0.25">
      <c r="A465" s="55">
        <v>2020</v>
      </c>
      <c r="B465" s="29">
        <v>2020000050019</v>
      </c>
      <c r="C465" s="30" t="s">
        <v>211</v>
      </c>
      <c r="D465" s="31" t="s">
        <v>253</v>
      </c>
      <c r="E465" s="51">
        <v>26240955000</v>
      </c>
      <c r="F465" s="56">
        <v>26240955000</v>
      </c>
      <c r="G465" s="34">
        <v>1</v>
      </c>
      <c r="H465" s="34">
        <v>0.995</v>
      </c>
      <c r="I465" s="31" t="s">
        <v>88</v>
      </c>
      <c r="J465" s="45" t="s">
        <v>203</v>
      </c>
      <c r="K465" s="35" t="s">
        <v>988</v>
      </c>
      <c r="L465" s="35" t="s">
        <v>867</v>
      </c>
      <c r="M465" s="36">
        <v>329874130.17031628</v>
      </c>
      <c r="N465" s="37">
        <v>0</v>
      </c>
      <c r="O465" s="37">
        <v>0</v>
      </c>
      <c r="P465" s="37">
        <f t="shared" si="16"/>
        <v>0</v>
      </c>
      <c r="Q465" s="31">
        <v>2325.6285482562853</v>
      </c>
      <c r="R465" s="38" t="s">
        <v>292</v>
      </c>
    </row>
    <row r="466" spans="1:18" ht="31.5" x14ac:dyDescent="0.25">
      <c r="A466" s="55">
        <v>2020</v>
      </c>
      <c r="B466" s="29">
        <v>2020000050019</v>
      </c>
      <c r="C466" s="30" t="s">
        <v>211</v>
      </c>
      <c r="D466" s="31" t="s">
        <v>253</v>
      </c>
      <c r="E466" s="51">
        <v>26240955000</v>
      </c>
      <c r="F466" s="56">
        <v>26240955000</v>
      </c>
      <c r="G466" s="34">
        <v>1</v>
      </c>
      <c r="H466" s="34">
        <v>0.995</v>
      </c>
      <c r="I466" s="31" t="s">
        <v>40</v>
      </c>
      <c r="J466" s="35" t="s">
        <v>86</v>
      </c>
      <c r="K466" s="35" t="s">
        <v>988</v>
      </c>
      <c r="L466" s="35" t="s">
        <v>867</v>
      </c>
      <c r="M466" s="36">
        <v>127693211.67883211</v>
      </c>
      <c r="N466" s="37">
        <v>0</v>
      </c>
      <c r="O466" s="37">
        <v>0</v>
      </c>
      <c r="P466" s="37">
        <f t="shared" si="16"/>
        <v>0</v>
      </c>
      <c r="Q466" s="31">
        <v>900.24330900243308</v>
      </c>
      <c r="R466" s="38" t="s">
        <v>276</v>
      </c>
    </row>
    <row r="467" spans="1:18" ht="31.5" x14ac:dyDescent="0.25">
      <c r="A467" s="55">
        <v>2020</v>
      </c>
      <c r="B467" s="29">
        <v>2020000050019</v>
      </c>
      <c r="C467" s="30" t="s">
        <v>211</v>
      </c>
      <c r="D467" s="31" t="s">
        <v>253</v>
      </c>
      <c r="E467" s="51">
        <v>26240955000</v>
      </c>
      <c r="F467" s="56">
        <v>26240955000</v>
      </c>
      <c r="G467" s="34">
        <v>1</v>
      </c>
      <c r="H467" s="34">
        <v>0.995</v>
      </c>
      <c r="I467" s="31" t="s">
        <v>88</v>
      </c>
      <c r="J467" s="35" t="s">
        <v>172</v>
      </c>
      <c r="K467" s="35" t="s">
        <v>988</v>
      </c>
      <c r="L467" s="35" t="s">
        <v>867</v>
      </c>
      <c r="M467" s="36">
        <v>266027524.33090025</v>
      </c>
      <c r="N467" s="37">
        <v>0</v>
      </c>
      <c r="O467" s="37">
        <v>0</v>
      </c>
      <c r="P467" s="37">
        <f t="shared" si="16"/>
        <v>0</v>
      </c>
      <c r="Q467" s="31">
        <v>1875.5068937550691</v>
      </c>
      <c r="R467" s="38" t="s">
        <v>288</v>
      </c>
    </row>
    <row r="468" spans="1:18" ht="31.5" x14ac:dyDescent="0.25">
      <c r="A468" s="55">
        <v>2020</v>
      </c>
      <c r="B468" s="29">
        <v>2020000050019</v>
      </c>
      <c r="C468" s="30" t="s">
        <v>211</v>
      </c>
      <c r="D468" s="31" t="s">
        <v>253</v>
      </c>
      <c r="E468" s="51">
        <v>26240955000</v>
      </c>
      <c r="F468" s="56">
        <v>26240955000</v>
      </c>
      <c r="G468" s="34">
        <v>1</v>
      </c>
      <c r="H468" s="34">
        <v>0.995</v>
      </c>
      <c r="I468" s="31" t="s">
        <v>44</v>
      </c>
      <c r="J468" s="40" t="s">
        <v>244</v>
      </c>
      <c r="K468" s="35" t="s">
        <v>988</v>
      </c>
      <c r="L468" s="35" t="s">
        <v>867</v>
      </c>
      <c r="M468" s="36">
        <v>127693211.67883211</v>
      </c>
      <c r="N468" s="37">
        <v>0</v>
      </c>
      <c r="O468" s="37">
        <v>0</v>
      </c>
      <c r="P468" s="37">
        <f t="shared" si="16"/>
        <v>0</v>
      </c>
      <c r="Q468" s="31">
        <v>900.24330900243308</v>
      </c>
      <c r="R468" s="38" t="s">
        <v>276</v>
      </c>
    </row>
    <row r="469" spans="1:18" ht="31.5" x14ac:dyDescent="0.25">
      <c r="A469" s="55">
        <v>2020</v>
      </c>
      <c r="B469" s="29">
        <v>2020000050019</v>
      </c>
      <c r="C469" s="30" t="s">
        <v>211</v>
      </c>
      <c r="D469" s="31" t="s">
        <v>253</v>
      </c>
      <c r="E469" s="51">
        <v>26240955000</v>
      </c>
      <c r="F469" s="56">
        <v>26240955000</v>
      </c>
      <c r="G469" s="34">
        <v>1</v>
      </c>
      <c r="H469" s="34">
        <v>0.995</v>
      </c>
      <c r="I469" s="31" t="s">
        <v>80</v>
      </c>
      <c r="J469" s="35" t="s">
        <v>85</v>
      </c>
      <c r="K469" s="35" t="s">
        <v>988</v>
      </c>
      <c r="L469" s="35" t="s">
        <v>867</v>
      </c>
      <c r="M469" s="36">
        <v>287309726.27737224</v>
      </c>
      <c r="N469" s="37">
        <v>0</v>
      </c>
      <c r="O469" s="37">
        <v>0</v>
      </c>
      <c r="P469" s="37">
        <f t="shared" si="16"/>
        <v>0</v>
      </c>
      <c r="Q469" s="31">
        <v>2025.5474452554745</v>
      </c>
      <c r="R469" s="38" t="s">
        <v>262</v>
      </c>
    </row>
    <row r="470" spans="1:18" ht="31.5" x14ac:dyDescent="0.25">
      <c r="A470" s="55">
        <v>2020</v>
      </c>
      <c r="B470" s="29">
        <v>2020000050019</v>
      </c>
      <c r="C470" s="30" t="s">
        <v>211</v>
      </c>
      <c r="D470" s="31" t="s">
        <v>253</v>
      </c>
      <c r="E470" s="51">
        <v>26240955000</v>
      </c>
      <c r="F470" s="56">
        <v>26240955000</v>
      </c>
      <c r="G470" s="34">
        <v>1</v>
      </c>
      <c r="H470" s="34">
        <v>0.995</v>
      </c>
      <c r="I470" s="31" t="s">
        <v>80</v>
      </c>
      <c r="J470" s="45" t="s">
        <v>762</v>
      </c>
      <c r="K470" s="35" t="s">
        <v>988</v>
      </c>
      <c r="L470" s="35" t="s">
        <v>867</v>
      </c>
      <c r="M470" s="36">
        <v>361797433.09002435</v>
      </c>
      <c r="N470" s="37">
        <v>0</v>
      </c>
      <c r="O470" s="37">
        <v>0</v>
      </c>
      <c r="P470" s="37">
        <f t="shared" si="16"/>
        <v>0</v>
      </c>
      <c r="Q470" s="31">
        <v>2550.6893755068941</v>
      </c>
      <c r="R470" s="38" t="s">
        <v>283</v>
      </c>
    </row>
    <row r="471" spans="1:18" ht="31.5" x14ac:dyDescent="0.25">
      <c r="A471" s="62">
        <v>2020</v>
      </c>
      <c r="B471" s="29">
        <v>2020000050019</v>
      </c>
      <c r="C471" s="30" t="s">
        <v>211</v>
      </c>
      <c r="D471" s="31" t="s">
        <v>253</v>
      </c>
      <c r="E471" s="51">
        <v>26240955000</v>
      </c>
      <c r="F471" s="56">
        <v>26240955000</v>
      </c>
      <c r="G471" s="34">
        <v>1</v>
      </c>
      <c r="H471" s="34">
        <v>0.995</v>
      </c>
      <c r="I471" s="31" t="s">
        <v>126</v>
      </c>
      <c r="J471" s="35" t="s">
        <v>170</v>
      </c>
      <c r="K471" s="35" t="s">
        <v>988</v>
      </c>
      <c r="L471" s="35" t="s">
        <v>867</v>
      </c>
      <c r="M471" s="36">
        <v>95769908.759124085</v>
      </c>
      <c r="N471" s="37">
        <v>0</v>
      </c>
      <c r="O471" s="37">
        <v>0</v>
      </c>
      <c r="P471" s="37">
        <f t="shared" si="16"/>
        <v>0</v>
      </c>
      <c r="Q471" s="31">
        <v>675.18248175182487</v>
      </c>
      <c r="R471" s="38" t="s">
        <v>321</v>
      </c>
    </row>
    <row r="472" spans="1:18" ht="31.5" x14ac:dyDescent="0.25">
      <c r="A472" s="62">
        <v>2020</v>
      </c>
      <c r="B472" s="29">
        <v>2020000050019</v>
      </c>
      <c r="C472" s="30" t="s">
        <v>211</v>
      </c>
      <c r="D472" s="31" t="s">
        <v>253</v>
      </c>
      <c r="E472" s="51">
        <v>26240955000</v>
      </c>
      <c r="F472" s="56">
        <v>26240955000</v>
      </c>
      <c r="G472" s="34">
        <v>1</v>
      </c>
      <c r="H472" s="34">
        <v>0.995</v>
      </c>
      <c r="I472" s="31" t="s">
        <v>35</v>
      </c>
      <c r="J472" s="35" t="s">
        <v>23</v>
      </c>
      <c r="K472" s="35" t="s">
        <v>988</v>
      </c>
      <c r="L472" s="35" t="s">
        <v>867</v>
      </c>
      <c r="M472" s="36">
        <v>266027524.33090025</v>
      </c>
      <c r="N472" s="37">
        <v>0</v>
      </c>
      <c r="O472" s="37">
        <v>0</v>
      </c>
      <c r="P472" s="37">
        <f t="shared" si="16"/>
        <v>0</v>
      </c>
      <c r="Q472" s="31">
        <v>1875.5068937550691</v>
      </c>
      <c r="R472" s="38" t="s">
        <v>288</v>
      </c>
    </row>
    <row r="473" spans="1:18" ht="31.5" x14ac:dyDescent="0.25">
      <c r="A473" s="62">
        <v>2020</v>
      </c>
      <c r="B473" s="29">
        <v>2020000050019</v>
      </c>
      <c r="C473" s="30" t="s">
        <v>211</v>
      </c>
      <c r="D473" s="31" t="s">
        <v>253</v>
      </c>
      <c r="E473" s="51">
        <v>26240955000</v>
      </c>
      <c r="F473" s="56">
        <v>26240955000</v>
      </c>
      <c r="G473" s="34">
        <v>1</v>
      </c>
      <c r="H473" s="34">
        <v>0.995</v>
      </c>
      <c r="I473" s="31" t="s">
        <v>67</v>
      </c>
      <c r="J473" s="35" t="s">
        <v>169</v>
      </c>
      <c r="K473" s="35" t="s">
        <v>988</v>
      </c>
      <c r="L473" s="35" t="s">
        <v>867</v>
      </c>
      <c r="M473" s="36">
        <v>297950827.25060827</v>
      </c>
      <c r="N473" s="37">
        <v>0</v>
      </c>
      <c r="O473" s="37">
        <v>0</v>
      </c>
      <c r="P473" s="37">
        <f t="shared" si="16"/>
        <v>0</v>
      </c>
      <c r="Q473" s="31">
        <v>2100.5677210056774</v>
      </c>
      <c r="R473" s="38" t="s">
        <v>323</v>
      </c>
    </row>
    <row r="474" spans="1:18" ht="31.5" x14ac:dyDescent="0.25">
      <c r="A474" s="62">
        <v>2020</v>
      </c>
      <c r="B474" s="29">
        <v>2020000050019</v>
      </c>
      <c r="C474" s="30" t="s">
        <v>211</v>
      </c>
      <c r="D474" s="31" t="s">
        <v>253</v>
      </c>
      <c r="E474" s="51">
        <v>26240955000</v>
      </c>
      <c r="F474" s="56">
        <v>26240955000</v>
      </c>
      <c r="G474" s="34">
        <v>1</v>
      </c>
      <c r="H474" s="34">
        <v>0.995</v>
      </c>
      <c r="I474" s="31" t="s">
        <v>44</v>
      </c>
      <c r="J474" s="35" t="s">
        <v>47</v>
      </c>
      <c r="K474" s="35" t="s">
        <v>988</v>
      </c>
      <c r="L474" s="35" t="s">
        <v>867</v>
      </c>
      <c r="M474" s="36">
        <v>180898716.54501218</v>
      </c>
      <c r="N474" s="37">
        <v>0</v>
      </c>
      <c r="O474" s="37">
        <v>0</v>
      </c>
      <c r="P474" s="37">
        <f t="shared" si="16"/>
        <v>0</v>
      </c>
      <c r="Q474" s="31">
        <v>1275.344687753447</v>
      </c>
      <c r="R474" s="38" t="s">
        <v>273</v>
      </c>
    </row>
    <row r="475" spans="1:18" ht="31.5" x14ac:dyDescent="0.25">
      <c r="A475" s="62">
        <v>2020</v>
      </c>
      <c r="B475" s="29">
        <v>2020000050019</v>
      </c>
      <c r="C475" s="30" t="s">
        <v>211</v>
      </c>
      <c r="D475" s="31" t="s">
        <v>253</v>
      </c>
      <c r="E475" s="51">
        <v>26240955000</v>
      </c>
      <c r="F475" s="56">
        <v>26240955000</v>
      </c>
      <c r="G475" s="34">
        <v>1</v>
      </c>
      <c r="H475" s="34">
        <v>0.995</v>
      </c>
      <c r="I475" s="31" t="s">
        <v>40</v>
      </c>
      <c r="J475" s="35" t="s">
        <v>167</v>
      </c>
      <c r="K475" s="35" t="s">
        <v>988</v>
      </c>
      <c r="L475" s="35" t="s">
        <v>867</v>
      </c>
      <c r="M475" s="36">
        <v>202180918.49148419</v>
      </c>
      <c r="N475" s="37">
        <v>0</v>
      </c>
      <c r="O475" s="37">
        <v>0</v>
      </c>
      <c r="P475" s="37">
        <f t="shared" si="16"/>
        <v>0</v>
      </c>
      <c r="Q475" s="31">
        <v>1425.3852392538524</v>
      </c>
      <c r="R475" s="38" t="s">
        <v>266</v>
      </c>
    </row>
    <row r="476" spans="1:18" ht="31.5" x14ac:dyDescent="0.25">
      <c r="A476" s="62">
        <v>2020</v>
      </c>
      <c r="B476" s="29">
        <v>2020000050019</v>
      </c>
      <c r="C476" s="30" t="s">
        <v>211</v>
      </c>
      <c r="D476" s="31" t="s">
        <v>253</v>
      </c>
      <c r="E476" s="51">
        <v>26240955000</v>
      </c>
      <c r="F476" s="56">
        <v>26240955000</v>
      </c>
      <c r="G476" s="34">
        <v>1</v>
      </c>
      <c r="H476" s="34">
        <v>0.995</v>
      </c>
      <c r="I476" s="31" t="s">
        <v>77</v>
      </c>
      <c r="J476" s="35" t="s">
        <v>78</v>
      </c>
      <c r="K476" s="35" t="s">
        <v>988</v>
      </c>
      <c r="L476" s="35" t="s">
        <v>867</v>
      </c>
      <c r="M476" s="36">
        <v>351156332.11678833</v>
      </c>
      <c r="N476" s="37">
        <v>0</v>
      </c>
      <c r="O476" s="37">
        <v>0</v>
      </c>
      <c r="P476" s="37">
        <f t="shared" si="16"/>
        <v>0</v>
      </c>
      <c r="Q476" s="31">
        <v>2475.6690997566911</v>
      </c>
      <c r="R476" s="38" t="s">
        <v>324</v>
      </c>
    </row>
    <row r="477" spans="1:18" ht="31.5" x14ac:dyDescent="0.25">
      <c r="A477" s="62">
        <v>2020</v>
      </c>
      <c r="B477" s="29">
        <v>2020000050019</v>
      </c>
      <c r="C477" s="30" t="s">
        <v>211</v>
      </c>
      <c r="D477" s="31" t="s">
        <v>253</v>
      </c>
      <c r="E477" s="51">
        <v>26240955000</v>
      </c>
      <c r="F477" s="56">
        <v>26240955000</v>
      </c>
      <c r="G477" s="34">
        <v>1</v>
      </c>
      <c r="H477" s="34">
        <v>0.995</v>
      </c>
      <c r="I477" s="31" t="s">
        <v>80</v>
      </c>
      <c r="J477" s="45" t="s">
        <v>242</v>
      </c>
      <c r="K477" s="35" t="s">
        <v>988</v>
      </c>
      <c r="L477" s="35" t="s">
        <v>867</v>
      </c>
      <c r="M477" s="36">
        <v>319233029.19708031</v>
      </c>
      <c r="N477" s="37">
        <v>0</v>
      </c>
      <c r="O477" s="37">
        <v>0</v>
      </c>
      <c r="P477" s="37">
        <f t="shared" si="16"/>
        <v>0</v>
      </c>
      <c r="Q477" s="31">
        <v>2250.6082725060828</v>
      </c>
      <c r="R477" s="38" t="s">
        <v>265</v>
      </c>
    </row>
    <row r="478" spans="1:18" ht="31.5" x14ac:dyDescent="0.25">
      <c r="A478" s="62">
        <v>2020</v>
      </c>
      <c r="B478" s="29">
        <v>2020000050019</v>
      </c>
      <c r="C478" s="30" t="s">
        <v>211</v>
      </c>
      <c r="D478" s="31" t="s">
        <v>253</v>
      </c>
      <c r="E478" s="51">
        <v>26240955000</v>
      </c>
      <c r="F478" s="56">
        <v>26240955000</v>
      </c>
      <c r="G478" s="34">
        <v>1</v>
      </c>
      <c r="H478" s="34">
        <v>0.995</v>
      </c>
      <c r="I478" s="31" t="s">
        <v>80</v>
      </c>
      <c r="J478" s="35" t="s">
        <v>150</v>
      </c>
      <c r="K478" s="35" t="s">
        <v>988</v>
      </c>
      <c r="L478" s="35" t="s">
        <v>867</v>
      </c>
      <c r="M478" s="36">
        <v>148975413.62530413</v>
      </c>
      <c r="N478" s="37">
        <v>0</v>
      </c>
      <c r="O478" s="37">
        <v>0</v>
      </c>
      <c r="P478" s="37">
        <f t="shared" si="16"/>
        <v>0</v>
      </c>
      <c r="Q478" s="31">
        <v>1050.2838605028387</v>
      </c>
      <c r="R478" s="38" t="s">
        <v>326</v>
      </c>
    </row>
    <row r="479" spans="1:18" ht="31.5" x14ac:dyDescent="0.25">
      <c r="A479" s="62">
        <v>2020</v>
      </c>
      <c r="B479" s="29">
        <v>2020000050019</v>
      </c>
      <c r="C479" s="30" t="s">
        <v>211</v>
      </c>
      <c r="D479" s="31" t="s">
        <v>253</v>
      </c>
      <c r="E479" s="51">
        <v>26240955000</v>
      </c>
      <c r="F479" s="56">
        <v>26240955000</v>
      </c>
      <c r="G479" s="34">
        <v>1</v>
      </c>
      <c r="H479" s="34">
        <v>0.995</v>
      </c>
      <c r="I479" s="31" t="s">
        <v>160</v>
      </c>
      <c r="J479" s="45" t="s">
        <v>184</v>
      </c>
      <c r="K479" s="35" t="s">
        <v>988</v>
      </c>
      <c r="L479" s="35" t="s">
        <v>867</v>
      </c>
      <c r="M479" s="36">
        <v>180898716.54501218</v>
      </c>
      <c r="N479" s="37">
        <v>0</v>
      </c>
      <c r="O479" s="37">
        <v>0</v>
      </c>
      <c r="P479" s="37">
        <f t="shared" si="16"/>
        <v>0</v>
      </c>
      <c r="Q479" s="31">
        <v>1275.344687753447</v>
      </c>
      <c r="R479" s="38" t="s">
        <v>273</v>
      </c>
    </row>
    <row r="480" spans="1:18" ht="31.5" x14ac:dyDescent="0.25">
      <c r="A480" s="62">
        <v>2020</v>
      </c>
      <c r="B480" s="29">
        <v>2020000050019</v>
      </c>
      <c r="C480" s="30" t="s">
        <v>211</v>
      </c>
      <c r="D480" s="31" t="s">
        <v>253</v>
      </c>
      <c r="E480" s="51">
        <v>26240955000</v>
      </c>
      <c r="F480" s="56">
        <v>26240955000</v>
      </c>
      <c r="G480" s="34">
        <v>1</v>
      </c>
      <c r="H480" s="34">
        <v>0.995</v>
      </c>
      <c r="I480" s="31" t="s">
        <v>44</v>
      </c>
      <c r="J480" s="35" t="s">
        <v>45</v>
      </c>
      <c r="K480" s="35" t="s">
        <v>988</v>
      </c>
      <c r="L480" s="35" t="s">
        <v>867</v>
      </c>
      <c r="M480" s="36">
        <v>276668625.30413628</v>
      </c>
      <c r="N480" s="37">
        <v>0</v>
      </c>
      <c r="O480" s="37">
        <v>0</v>
      </c>
      <c r="P480" s="37">
        <f t="shared" si="16"/>
        <v>0</v>
      </c>
      <c r="Q480" s="31">
        <v>1950.5271695052718</v>
      </c>
      <c r="R480" s="38" t="s">
        <v>327</v>
      </c>
    </row>
    <row r="481" spans="1:18" ht="31.5" x14ac:dyDescent="0.25">
      <c r="A481" s="62">
        <v>2020</v>
      </c>
      <c r="B481" s="29">
        <v>2020000050019</v>
      </c>
      <c r="C481" s="30" t="s">
        <v>211</v>
      </c>
      <c r="D481" s="31" t="s">
        <v>253</v>
      </c>
      <c r="E481" s="51">
        <v>26240955000</v>
      </c>
      <c r="F481" s="56">
        <v>26240955000</v>
      </c>
      <c r="G481" s="34">
        <v>1</v>
      </c>
      <c r="H481" s="34">
        <v>0.995</v>
      </c>
      <c r="I481" s="31" t="s">
        <v>80</v>
      </c>
      <c r="J481" s="35" t="s">
        <v>166</v>
      </c>
      <c r="K481" s="35" t="s">
        <v>988</v>
      </c>
      <c r="L481" s="35" t="s">
        <v>867</v>
      </c>
      <c r="M481" s="36">
        <v>319233029.19708031</v>
      </c>
      <c r="N481" s="37">
        <v>0</v>
      </c>
      <c r="O481" s="37">
        <v>0</v>
      </c>
      <c r="P481" s="37">
        <f t="shared" si="16"/>
        <v>0</v>
      </c>
      <c r="Q481" s="31">
        <v>2250.6082725060828</v>
      </c>
      <c r="R481" s="38" t="s">
        <v>328</v>
      </c>
    </row>
    <row r="482" spans="1:18" ht="31.5" x14ac:dyDescent="0.25">
      <c r="A482" s="62">
        <v>2020</v>
      </c>
      <c r="B482" s="29">
        <v>2020000050019</v>
      </c>
      <c r="C482" s="30" t="s">
        <v>211</v>
      </c>
      <c r="D482" s="31" t="s">
        <v>253</v>
      </c>
      <c r="E482" s="51">
        <v>26240955000</v>
      </c>
      <c r="F482" s="56">
        <v>26240955000</v>
      </c>
      <c r="G482" s="34">
        <v>1</v>
      </c>
      <c r="H482" s="34">
        <v>0.995</v>
      </c>
      <c r="I482" s="31" t="s">
        <v>112</v>
      </c>
      <c r="J482" s="35" t="s">
        <v>165</v>
      </c>
      <c r="K482" s="35" t="s">
        <v>988</v>
      </c>
      <c r="L482" s="35" t="s">
        <v>867</v>
      </c>
      <c r="M482" s="36">
        <v>808723673.96593678</v>
      </c>
      <c r="N482" s="37">
        <v>0</v>
      </c>
      <c r="O482" s="37">
        <v>0</v>
      </c>
      <c r="P482" s="37">
        <f t="shared" si="16"/>
        <v>0</v>
      </c>
      <c r="Q482" s="31">
        <v>5701.5409570154097</v>
      </c>
      <c r="R482" s="38" t="s">
        <v>329</v>
      </c>
    </row>
    <row r="483" spans="1:18" ht="31.5" x14ac:dyDescent="0.25">
      <c r="A483" s="62">
        <v>2020</v>
      </c>
      <c r="B483" s="29">
        <v>2020000050019</v>
      </c>
      <c r="C483" s="30" t="s">
        <v>211</v>
      </c>
      <c r="D483" s="31" t="s">
        <v>253</v>
      </c>
      <c r="E483" s="51">
        <v>26240955000</v>
      </c>
      <c r="F483" s="56">
        <v>26240955000</v>
      </c>
      <c r="G483" s="34">
        <v>1</v>
      </c>
      <c r="H483" s="34">
        <v>0.995</v>
      </c>
      <c r="I483" s="31" t="s">
        <v>40</v>
      </c>
      <c r="J483" s="35" t="s">
        <v>240</v>
      </c>
      <c r="K483" s="35" t="s">
        <v>988</v>
      </c>
      <c r="L483" s="35" t="s">
        <v>867</v>
      </c>
      <c r="M483" s="36">
        <v>138334312.65206814</v>
      </c>
      <c r="N483" s="37">
        <v>0</v>
      </c>
      <c r="O483" s="37">
        <v>0</v>
      </c>
      <c r="P483" s="37">
        <f t="shared" si="16"/>
        <v>0</v>
      </c>
      <c r="Q483" s="35">
        <v>975.26358475263589</v>
      </c>
      <c r="R483" s="38" t="s">
        <v>256</v>
      </c>
    </row>
    <row r="484" spans="1:18" ht="31.5" x14ac:dyDescent="0.25">
      <c r="A484" s="62">
        <v>2020</v>
      </c>
      <c r="B484" s="29">
        <v>2020000050019</v>
      </c>
      <c r="C484" s="30" t="s">
        <v>211</v>
      </c>
      <c r="D484" s="31" t="s">
        <v>253</v>
      </c>
      <c r="E484" s="51">
        <v>26240955000</v>
      </c>
      <c r="F484" s="56">
        <v>26240955000</v>
      </c>
      <c r="G484" s="34">
        <v>1</v>
      </c>
      <c r="H484" s="34">
        <v>0.995</v>
      </c>
      <c r="I484" s="31" t="s">
        <v>67</v>
      </c>
      <c r="J484" s="35" t="s">
        <v>164</v>
      </c>
      <c r="K484" s="35" t="s">
        <v>988</v>
      </c>
      <c r="L484" s="35" t="s">
        <v>867</v>
      </c>
      <c r="M484" s="36">
        <v>148975413.62530413</v>
      </c>
      <c r="N484" s="37">
        <v>0</v>
      </c>
      <c r="O484" s="37">
        <v>0</v>
      </c>
      <c r="P484" s="37">
        <f t="shared" si="16"/>
        <v>0</v>
      </c>
      <c r="Q484" s="35">
        <v>1050.2838605028387</v>
      </c>
      <c r="R484" s="38" t="s">
        <v>267</v>
      </c>
    </row>
    <row r="485" spans="1:18" ht="31.5" x14ac:dyDescent="0.25">
      <c r="A485" s="62">
        <v>2020</v>
      </c>
      <c r="B485" s="29">
        <v>2020000050019</v>
      </c>
      <c r="C485" s="30" t="s">
        <v>211</v>
      </c>
      <c r="D485" s="31" t="s">
        <v>253</v>
      </c>
      <c r="E485" s="51">
        <v>26240955000</v>
      </c>
      <c r="F485" s="56">
        <v>26240955000</v>
      </c>
      <c r="G485" s="34">
        <v>1</v>
      </c>
      <c r="H485" s="34">
        <v>0.995</v>
      </c>
      <c r="I485" s="31" t="s">
        <v>74</v>
      </c>
      <c r="J485" s="35" t="s">
        <v>239</v>
      </c>
      <c r="K485" s="35" t="s">
        <v>988</v>
      </c>
      <c r="L485" s="35" t="s">
        <v>867</v>
      </c>
      <c r="M485" s="36">
        <v>202180918.49148419</v>
      </c>
      <c r="N485" s="37">
        <v>0</v>
      </c>
      <c r="O485" s="37">
        <v>0</v>
      </c>
      <c r="P485" s="37">
        <f t="shared" si="16"/>
        <v>0</v>
      </c>
      <c r="Q485" s="35">
        <v>1425.3852392538524</v>
      </c>
      <c r="R485" s="38" t="s">
        <v>266</v>
      </c>
    </row>
    <row r="486" spans="1:18" ht="31.5" x14ac:dyDescent="0.25">
      <c r="A486" s="62">
        <v>2020</v>
      </c>
      <c r="B486" s="29">
        <v>2020000050019</v>
      </c>
      <c r="C486" s="30" t="s">
        <v>211</v>
      </c>
      <c r="D486" s="31" t="s">
        <v>253</v>
      </c>
      <c r="E486" s="51">
        <v>26240955000</v>
      </c>
      <c r="F486" s="56">
        <v>26240955000</v>
      </c>
      <c r="G486" s="34">
        <v>1</v>
      </c>
      <c r="H486" s="34">
        <v>0.995</v>
      </c>
      <c r="I486" s="31" t="s">
        <v>126</v>
      </c>
      <c r="J486" s="35" t="s">
        <v>163</v>
      </c>
      <c r="K486" s="35" t="s">
        <v>988</v>
      </c>
      <c r="L486" s="35" t="s">
        <v>867</v>
      </c>
      <c r="M486" s="36">
        <v>127693211.67883211</v>
      </c>
      <c r="N486" s="37">
        <v>0</v>
      </c>
      <c r="O486" s="37">
        <v>0</v>
      </c>
      <c r="P486" s="37">
        <f t="shared" si="16"/>
        <v>0</v>
      </c>
      <c r="Q486" s="35">
        <v>900.24330900243308</v>
      </c>
      <c r="R486" s="38" t="s">
        <v>332</v>
      </c>
    </row>
    <row r="487" spans="1:18" ht="31.5" x14ac:dyDescent="0.25">
      <c r="A487" s="62">
        <v>2020</v>
      </c>
      <c r="B487" s="29">
        <v>2020000050019</v>
      </c>
      <c r="C487" s="30" t="s">
        <v>211</v>
      </c>
      <c r="D487" s="31" t="s">
        <v>253</v>
      </c>
      <c r="E487" s="51">
        <v>26240955000</v>
      </c>
      <c r="F487" s="56">
        <v>26240955000</v>
      </c>
      <c r="G487" s="34">
        <v>1</v>
      </c>
      <c r="H487" s="34">
        <v>0.995</v>
      </c>
      <c r="I487" s="31" t="s">
        <v>160</v>
      </c>
      <c r="J487" s="35" t="s">
        <v>162</v>
      </c>
      <c r="K487" s="35" t="s">
        <v>988</v>
      </c>
      <c r="L487" s="35" t="s">
        <v>867</v>
      </c>
      <c r="M487" s="36">
        <v>148975413.62530413</v>
      </c>
      <c r="N487" s="37">
        <v>0</v>
      </c>
      <c r="O487" s="37">
        <v>0</v>
      </c>
      <c r="P487" s="37">
        <f t="shared" si="16"/>
        <v>0</v>
      </c>
      <c r="Q487" s="35">
        <v>1050.2838605028387</v>
      </c>
      <c r="R487" s="63" t="s">
        <v>267</v>
      </c>
    </row>
    <row r="488" spans="1:18" ht="31.5" x14ac:dyDescent="0.25">
      <c r="A488" s="62">
        <v>2020</v>
      </c>
      <c r="B488" s="29">
        <v>2020000050019</v>
      </c>
      <c r="C488" s="30" t="s">
        <v>211</v>
      </c>
      <c r="D488" s="31" t="s">
        <v>253</v>
      </c>
      <c r="E488" s="51">
        <v>26240955000</v>
      </c>
      <c r="F488" s="56">
        <v>26240955000</v>
      </c>
      <c r="G488" s="34">
        <v>1</v>
      </c>
      <c r="H488" s="34">
        <v>0.995</v>
      </c>
      <c r="I488" s="31" t="s">
        <v>74</v>
      </c>
      <c r="J488" s="35" t="s">
        <v>75</v>
      </c>
      <c r="K488" s="35" t="s">
        <v>988</v>
      </c>
      <c r="L488" s="35" t="s">
        <v>867</v>
      </c>
      <c r="M488" s="36">
        <v>276668625.30413628</v>
      </c>
      <c r="N488" s="37">
        <v>0</v>
      </c>
      <c r="O488" s="37">
        <v>0</v>
      </c>
      <c r="P488" s="37">
        <f t="shared" si="16"/>
        <v>0</v>
      </c>
      <c r="Q488" s="35">
        <v>1950.5271695052718</v>
      </c>
      <c r="R488" s="63" t="s">
        <v>327</v>
      </c>
    </row>
    <row r="489" spans="1:18" ht="31.5" x14ac:dyDescent="0.25">
      <c r="A489" s="62">
        <v>2020</v>
      </c>
      <c r="B489" s="29">
        <v>2020000050019</v>
      </c>
      <c r="C489" s="30" t="s">
        <v>211</v>
      </c>
      <c r="D489" s="31" t="s">
        <v>253</v>
      </c>
      <c r="E489" s="51">
        <v>26240955000</v>
      </c>
      <c r="F489" s="56">
        <v>26240955000</v>
      </c>
      <c r="G489" s="34">
        <v>1</v>
      </c>
      <c r="H489" s="34">
        <v>0.995</v>
      </c>
      <c r="I489" s="31" t="s">
        <v>160</v>
      </c>
      <c r="J489" s="35" t="s">
        <v>161</v>
      </c>
      <c r="K489" s="35" t="s">
        <v>988</v>
      </c>
      <c r="L489" s="35" t="s">
        <v>867</v>
      </c>
      <c r="M489" s="36">
        <v>106411009.73236009</v>
      </c>
      <c r="N489" s="37">
        <v>0</v>
      </c>
      <c r="O489" s="37">
        <v>0</v>
      </c>
      <c r="P489" s="37">
        <f t="shared" si="16"/>
        <v>0</v>
      </c>
      <c r="Q489" s="35">
        <v>750.20275750202757</v>
      </c>
      <c r="R489" s="63" t="s">
        <v>333</v>
      </c>
    </row>
    <row r="490" spans="1:18" ht="31.5" x14ac:dyDescent="0.25">
      <c r="A490" s="62">
        <v>2020</v>
      </c>
      <c r="B490" s="29">
        <v>2020000050019</v>
      </c>
      <c r="C490" s="30" t="s">
        <v>211</v>
      </c>
      <c r="D490" s="31" t="s">
        <v>253</v>
      </c>
      <c r="E490" s="51">
        <v>26240955000</v>
      </c>
      <c r="F490" s="56">
        <v>26240955000</v>
      </c>
      <c r="G490" s="34">
        <v>1</v>
      </c>
      <c r="H490" s="34">
        <v>0.995</v>
      </c>
      <c r="I490" s="31" t="s">
        <v>67</v>
      </c>
      <c r="J490" s="35" t="s">
        <v>72</v>
      </c>
      <c r="K490" s="35" t="s">
        <v>988</v>
      </c>
      <c r="L490" s="35" t="s">
        <v>867</v>
      </c>
      <c r="M490" s="36">
        <v>170257615.57177615</v>
      </c>
      <c r="N490" s="37">
        <v>0</v>
      </c>
      <c r="O490" s="37">
        <v>0</v>
      </c>
      <c r="P490" s="37">
        <f t="shared" si="16"/>
        <v>0</v>
      </c>
      <c r="Q490" s="35">
        <v>1200.3244120032441</v>
      </c>
      <c r="R490" s="63" t="s">
        <v>280</v>
      </c>
    </row>
    <row r="491" spans="1:18" ht="31.5" x14ac:dyDescent="0.25">
      <c r="A491" s="62">
        <v>2020</v>
      </c>
      <c r="B491" s="29">
        <v>2020000050019</v>
      </c>
      <c r="C491" s="30" t="s">
        <v>211</v>
      </c>
      <c r="D491" s="31" t="s">
        <v>253</v>
      </c>
      <c r="E491" s="51">
        <v>26240955000</v>
      </c>
      <c r="F491" s="56">
        <v>26240955000</v>
      </c>
      <c r="G491" s="34">
        <v>1</v>
      </c>
      <c r="H491" s="34">
        <v>0.995</v>
      </c>
      <c r="I491" s="31" t="s">
        <v>67</v>
      </c>
      <c r="J491" s="35" t="s">
        <v>158</v>
      </c>
      <c r="K491" s="35" t="s">
        <v>988</v>
      </c>
      <c r="L491" s="35" t="s">
        <v>867</v>
      </c>
      <c r="M491" s="36">
        <v>361797433.09002435</v>
      </c>
      <c r="N491" s="37">
        <v>0</v>
      </c>
      <c r="O491" s="37">
        <v>0</v>
      </c>
      <c r="P491" s="37">
        <f t="shared" si="16"/>
        <v>0</v>
      </c>
      <c r="Q491" s="35">
        <v>2550.6893755068941</v>
      </c>
      <c r="R491" s="63" t="s">
        <v>283</v>
      </c>
    </row>
    <row r="492" spans="1:18" ht="31.5" x14ac:dyDescent="0.25">
      <c r="A492" s="62">
        <v>2020</v>
      </c>
      <c r="B492" s="29">
        <v>2020000050019</v>
      </c>
      <c r="C492" s="30" t="s">
        <v>211</v>
      </c>
      <c r="D492" s="31" t="s">
        <v>253</v>
      </c>
      <c r="E492" s="51">
        <v>26240955000</v>
      </c>
      <c r="F492" s="56">
        <v>26240955000</v>
      </c>
      <c r="G492" s="34">
        <v>1</v>
      </c>
      <c r="H492" s="34">
        <v>0.995</v>
      </c>
      <c r="I492" s="31" t="s">
        <v>67</v>
      </c>
      <c r="J492" s="35" t="s">
        <v>238</v>
      </c>
      <c r="K492" s="35" t="s">
        <v>988</v>
      </c>
      <c r="L492" s="35" t="s">
        <v>867</v>
      </c>
      <c r="M492" s="36">
        <v>244745322.38442823</v>
      </c>
      <c r="N492" s="37">
        <v>0</v>
      </c>
      <c r="O492" s="37">
        <v>0</v>
      </c>
      <c r="P492" s="37">
        <f t="shared" si="16"/>
        <v>0</v>
      </c>
      <c r="Q492" s="35">
        <v>1725.4663422546637</v>
      </c>
      <c r="R492" s="63" t="s">
        <v>261</v>
      </c>
    </row>
    <row r="493" spans="1:18" ht="31.5" x14ac:dyDescent="0.25">
      <c r="A493" s="62">
        <v>2020</v>
      </c>
      <c r="B493" s="29">
        <v>2020000050019</v>
      </c>
      <c r="C493" s="30" t="s">
        <v>211</v>
      </c>
      <c r="D493" s="31" t="s">
        <v>253</v>
      </c>
      <c r="E493" s="51">
        <v>26240955000</v>
      </c>
      <c r="F493" s="56">
        <v>26240955000</v>
      </c>
      <c r="G493" s="34">
        <v>1</v>
      </c>
      <c r="H493" s="34">
        <v>0.995</v>
      </c>
      <c r="I493" s="31" t="s">
        <v>18</v>
      </c>
      <c r="J493" s="35" t="s">
        <v>19</v>
      </c>
      <c r="K493" s="35" t="s">
        <v>988</v>
      </c>
      <c r="L493" s="35" t="s">
        <v>867</v>
      </c>
      <c r="M493" s="36">
        <v>148975413.62530413</v>
      </c>
      <c r="N493" s="37">
        <v>0</v>
      </c>
      <c r="O493" s="37">
        <v>0</v>
      </c>
      <c r="P493" s="37">
        <f t="shared" si="16"/>
        <v>0</v>
      </c>
      <c r="Q493" s="35">
        <v>1050.2838605028387</v>
      </c>
      <c r="R493" s="63" t="s">
        <v>267</v>
      </c>
    </row>
    <row r="494" spans="1:18" ht="31.5" x14ac:dyDescent="0.25">
      <c r="A494" s="62">
        <v>2020</v>
      </c>
      <c r="B494" s="29">
        <v>2020000050019</v>
      </c>
      <c r="C494" s="30" t="s">
        <v>211</v>
      </c>
      <c r="D494" s="31" t="s">
        <v>253</v>
      </c>
      <c r="E494" s="51">
        <v>26240955000</v>
      </c>
      <c r="F494" s="56">
        <v>26240955000</v>
      </c>
      <c r="G494" s="34">
        <v>1</v>
      </c>
      <c r="H494" s="34">
        <v>0.995</v>
      </c>
      <c r="I494" s="31" t="s">
        <v>61</v>
      </c>
      <c r="J494" s="35" t="s">
        <v>142</v>
      </c>
      <c r="K494" s="35" t="s">
        <v>988</v>
      </c>
      <c r="L494" s="35" t="s">
        <v>867</v>
      </c>
      <c r="M494" s="36">
        <v>127693211.67883211</v>
      </c>
      <c r="N494" s="37">
        <v>0</v>
      </c>
      <c r="O494" s="37">
        <v>0</v>
      </c>
      <c r="P494" s="37">
        <f t="shared" si="16"/>
        <v>0</v>
      </c>
      <c r="Q494" s="35">
        <v>900.24330900243308</v>
      </c>
      <c r="R494" s="63" t="s">
        <v>276</v>
      </c>
    </row>
    <row r="495" spans="1:18" ht="47.25" x14ac:dyDescent="0.25">
      <c r="A495" s="64">
        <v>2020</v>
      </c>
      <c r="B495" s="29">
        <v>2020000050013</v>
      </c>
      <c r="C495" s="30" t="s">
        <v>206</v>
      </c>
      <c r="D495" s="31" t="s">
        <v>207</v>
      </c>
      <c r="E495" s="51">
        <v>6788620869</v>
      </c>
      <c r="F495" s="65">
        <v>6788620869</v>
      </c>
      <c r="G495" s="34">
        <v>0.60589999999999999</v>
      </c>
      <c r="H495" s="34">
        <v>0.86439999999999995</v>
      </c>
      <c r="I495" s="31" t="s">
        <v>40</v>
      </c>
      <c r="J495" s="35" t="s">
        <v>41</v>
      </c>
      <c r="K495" s="35" t="s">
        <v>986</v>
      </c>
      <c r="L495" s="31" t="s">
        <v>334</v>
      </c>
      <c r="M495" s="36">
        <f>(E495*Q495)/192066</f>
        <v>5172848090.8640156</v>
      </c>
      <c r="N495" s="37">
        <v>0</v>
      </c>
      <c r="O495" s="37">
        <v>0</v>
      </c>
      <c r="P495" s="37">
        <f t="shared" si="16"/>
        <v>0</v>
      </c>
      <c r="Q495" s="35">
        <v>146352</v>
      </c>
      <c r="R495" s="66" t="s">
        <v>335</v>
      </c>
    </row>
    <row r="496" spans="1:18" ht="47.25" x14ac:dyDescent="0.25">
      <c r="A496" s="64">
        <v>2020</v>
      </c>
      <c r="B496" s="29">
        <v>2020000050013</v>
      </c>
      <c r="C496" s="30" t="s">
        <v>206</v>
      </c>
      <c r="D496" s="31" t="s">
        <v>207</v>
      </c>
      <c r="E496" s="51">
        <v>6788620869</v>
      </c>
      <c r="F496" s="65">
        <v>6788620869</v>
      </c>
      <c r="G496" s="34">
        <v>0.60589999999999999</v>
      </c>
      <c r="H496" s="34">
        <v>0.86439999999999995</v>
      </c>
      <c r="I496" s="31" t="s">
        <v>40</v>
      </c>
      <c r="J496" s="35" t="s">
        <v>251</v>
      </c>
      <c r="K496" s="35" t="s">
        <v>986</v>
      </c>
      <c r="L496" s="31" t="s">
        <v>334</v>
      </c>
      <c r="M496" s="36">
        <f>(E496*Q496)/192066</f>
        <v>1615772778.1359844</v>
      </c>
      <c r="N496" s="37">
        <v>0</v>
      </c>
      <c r="O496" s="37">
        <v>0</v>
      </c>
      <c r="P496" s="37">
        <f t="shared" si="16"/>
        <v>0</v>
      </c>
      <c r="Q496" s="35">
        <v>45714</v>
      </c>
      <c r="R496" s="66" t="s">
        <v>335</v>
      </c>
    </row>
    <row r="497" spans="1:18" ht="110.25" x14ac:dyDescent="0.25">
      <c r="A497" s="64">
        <v>2020</v>
      </c>
      <c r="B497" s="29">
        <v>2020000050012</v>
      </c>
      <c r="C497" s="30" t="s">
        <v>336</v>
      </c>
      <c r="D497" s="31" t="s">
        <v>337</v>
      </c>
      <c r="E497" s="51">
        <v>5419592232</v>
      </c>
      <c r="F497" s="65">
        <v>5419592232</v>
      </c>
      <c r="G497" s="34" t="e">
        <v>#N/A</v>
      </c>
      <c r="H497" s="34" t="e">
        <v>#N/A</v>
      </c>
      <c r="I497" s="31" t="s">
        <v>338</v>
      </c>
      <c r="J497" s="35"/>
      <c r="K497" s="35" t="e">
        <v>#N/A</v>
      </c>
      <c r="L497" s="31" t="s">
        <v>334</v>
      </c>
      <c r="M497" s="36">
        <f>(E497*1376)/15000</f>
        <v>497157260.74879998</v>
      </c>
      <c r="N497" s="37">
        <v>0</v>
      </c>
      <c r="O497" s="37">
        <v>0</v>
      </c>
      <c r="P497" s="37">
        <f t="shared" si="16"/>
        <v>0</v>
      </c>
      <c r="Q497" s="67">
        <f t="shared" ref="Q497:Q502" si="17">(M497*17880)/E497</f>
        <v>1640.1919999999998</v>
      </c>
      <c r="R497" s="38" t="s">
        <v>340</v>
      </c>
    </row>
    <row r="498" spans="1:18" ht="78.75" x14ac:dyDescent="0.25">
      <c r="A498" s="64">
        <v>2020</v>
      </c>
      <c r="B498" s="29">
        <v>2020000050012</v>
      </c>
      <c r="C498" s="30" t="s">
        <v>336</v>
      </c>
      <c r="D498" s="31" t="s">
        <v>337</v>
      </c>
      <c r="E498" s="51">
        <v>5419592232</v>
      </c>
      <c r="F498" s="65">
        <v>5419592232</v>
      </c>
      <c r="G498" s="34" t="e">
        <v>#N/A</v>
      </c>
      <c r="H498" s="34" t="e">
        <v>#N/A</v>
      </c>
      <c r="I498" s="31" t="s">
        <v>338</v>
      </c>
      <c r="J498" s="35"/>
      <c r="K498" s="35" t="e">
        <v>#N/A</v>
      </c>
      <c r="L498" s="31" t="s">
        <v>334</v>
      </c>
      <c r="M498" s="36">
        <f>(E498*1140)/15000</f>
        <v>411889009.63200003</v>
      </c>
      <c r="N498" s="37">
        <v>0</v>
      </c>
      <c r="O498" s="37">
        <v>0</v>
      </c>
      <c r="P498" s="37">
        <f t="shared" si="16"/>
        <v>0</v>
      </c>
      <c r="Q498" s="67">
        <f t="shared" si="17"/>
        <v>1358.88</v>
      </c>
      <c r="R498" s="38" t="s">
        <v>342</v>
      </c>
    </row>
    <row r="499" spans="1:18" ht="126" x14ac:dyDescent="0.25">
      <c r="A499" s="64">
        <v>2020</v>
      </c>
      <c r="B499" s="29">
        <v>2020000050012</v>
      </c>
      <c r="C499" s="30" t="s">
        <v>336</v>
      </c>
      <c r="D499" s="31" t="s">
        <v>337</v>
      </c>
      <c r="E499" s="51">
        <v>5419592232</v>
      </c>
      <c r="F499" s="65">
        <v>5419592232</v>
      </c>
      <c r="G499" s="34" t="e">
        <v>#N/A</v>
      </c>
      <c r="H499" s="34" t="e">
        <v>#N/A</v>
      </c>
      <c r="I499" s="31" t="s">
        <v>338</v>
      </c>
      <c r="J499" s="35"/>
      <c r="K499" s="35" t="e">
        <v>#N/A</v>
      </c>
      <c r="L499" s="31" t="s">
        <v>334</v>
      </c>
      <c r="M499" s="36">
        <f>(E499*439)/15000</f>
        <v>158613399.32319999</v>
      </c>
      <c r="N499" s="37">
        <v>0</v>
      </c>
      <c r="O499" s="37">
        <v>0</v>
      </c>
      <c r="P499" s="37">
        <f t="shared" si="16"/>
        <v>0</v>
      </c>
      <c r="Q499" s="67">
        <f t="shared" si="17"/>
        <v>523.28800000000001</v>
      </c>
      <c r="R499" s="38" t="s">
        <v>344</v>
      </c>
    </row>
    <row r="500" spans="1:18" ht="126" x14ac:dyDescent="0.25">
      <c r="A500" s="64">
        <v>2020</v>
      </c>
      <c r="B500" s="29">
        <v>2020000050012</v>
      </c>
      <c r="C500" s="30" t="s">
        <v>336</v>
      </c>
      <c r="D500" s="31" t="s">
        <v>337</v>
      </c>
      <c r="E500" s="51">
        <v>5419592232</v>
      </c>
      <c r="F500" s="65">
        <v>5419592232</v>
      </c>
      <c r="G500" s="34" t="e">
        <v>#N/A</v>
      </c>
      <c r="H500" s="34" t="e">
        <v>#N/A</v>
      </c>
      <c r="I500" s="31" t="s">
        <v>338</v>
      </c>
      <c r="J500" s="35"/>
      <c r="K500" s="35" t="e">
        <v>#N/A</v>
      </c>
      <c r="L500" s="31" t="s">
        <v>334</v>
      </c>
      <c r="M500" s="36">
        <f>(E500*100)/15000</f>
        <v>36130614.880000003</v>
      </c>
      <c r="N500" s="37">
        <v>0</v>
      </c>
      <c r="O500" s="37">
        <v>0</v>
      </c>
      <c r="P500" s="37">
        <f t="shared" si="16"/>
        <v>0</v>
      </c>
      <c r="Q500" s="67">
        <f t="shared" si="17"/>
        <v>119.2</v>
      </c>
      <c r="R500" s="38" t="s">
        <v>346</v>
      </c>
    </row>
    <row r="501" spans="1:18" ht="126" x14ac:dyDescent="0.25">
      <c r="A501" s="64">
        <v>2020</v>
      </c>
      <c r="B501" s="29">
        <v>2020000050012</v>
      </c>
      <c r="C501" s="30" t="s">
        <v>336</v>
      </c>
      <c r="D501" s="31" t="s">
        <v>337</v>
      </c>
      <c r="E501" s="51">
        <v>5419592232</v>
      </c>
      <c r="F501" s="65">
        <v>5419592232</v>
      </c>
      <c r="G501" s="34" t="e">
        <v>#N/A</v>
      </c>
      <c r="H501" s="34" t="e">
        <v>#N/A</v>
      </c>
      <c r="I501" s="31" t="s">
        <v>338</v>
      </c>
      <c r="J501" s="35"/>
      <c r="K501" s="35" t="e">
        <v>#N/A</v>
      </c>
      <c r="L501" s="31" t="s">
        <v>334</v>
      </c>
      <c r="M501" s="36">
        <f>(E501*3295)/15000</f>
        <v>1190503760.296</v>
      </c>
      <c r="N501" s="37">
        <v>0</v>
      </c>
      <c r="O501" s="37">
        <v>0</v>
      </c>
      <c r="P501" s="37">
        <f t="shared" si="16"/>
        <v>0</v>
      </c>
      <c r="Q501" s="67">
        <f t="shared" si="17"/>
        <v>3927.64</v>
      </c>
      <c r="R501" s="38" t="s">
        <v>348</v>
      </c>
    </row>
    <row r="502" spans="1:18" ht="126" x14ac:dyDescent="0.25">
      <c r="A502" s="64">
        <v>2020</v>
      </c>
      <c r="B502" s="29">
        <v>2020000050012</v>
      </c>
      <c r="C502" s="30" t="s">
        <v>336</v>
      </c>
      <c r="D502" s="31" t="s">
        <v>337</v>
      </c>
      <c r="E502" s="51">
        <v>5419592232</v>
      </c>
      <c r="F502" s="65">
        <v>5419592232</v>
      </c>
      <c r="G502" s="34" t="e">
        <v>#N/A</v>
      </c>
      <c r="H502" s="34" t="e">
        <v>#N/A</v>
      </c>
      <c r="I502" s="31" t="s">
        <v>338</v>
      </c>
      <c r="J502" s="35"/>
      <c r="K502" s="35" t="e">
        <v>#N/A</v>
      </c>
      <c r="L502" s="31" t="s">
        <v>334</v>
      </c>
      <c r="M502" s="36">
        <f>(E502*8650)/15000</f>
        <v>3125298187.1199999</v>
      </c>
      <c r="N502" s="37">
        <v>0</v>
      </c>
      <c r="O502" s="37">
        <v>0</v>
      </c>
      <c r="P502" s="37">
        <f t="shared" si="16"/>
        <v>0</v>
      </c>
      <c r="Q502" s="67">
        <f t="shared" si="17"/>
        <v>10310.800000000001</v>
      </c>
      <c r="R502" s="38" t="s">
        <v>350</v>
      </c>
    </row>
    <row r="503" spans="1:18" ht="31.5" x14ac:dyDescent="0.25">
      <c r="A503" s="68">
        <v>2021</v>
      </c>
      <c r="B503" s="30">
        <v>2021004250258</v>
      </c>
      <c r="C503" s="30" t="s">
        <v>211</v>
      </c>
      <c r="D503" s="31" t="s">
        <v>351</v>
      </c>
      <c r="E503" s="51" t="s">
        <v>352</v>
      </c>
      <c r="F503" s="69" t="s">
        <v>352</v>
      </c>
      <c r="G503" s="34">
        <v>1</v>
      </c>
      <c r="H503" s="34">
        <v>0.66559999999999997</v>
      </c>
      <c r="I503" s="31" t="s">
        <v>80</v>
      </c>
      <c r="J503" s="35" t="s">
        <v>97</v>
      </c>
      <c r="K503" s="35" t="s">
        <v>988</v>
      </c>
      <c r="L503" s="31" t="s">
        <v>20</v>
      </c>
      <c r="M503" s="36">
        <v>132330960.20308693</v>
      </c>
      <c r="N503" s="37">
        <v>0</v>
      </c>
      <c r="O503" s="37">
        <v>0</v>
      </c>
      <c r="P503" s="37">
        <v>0</v>
      </c>
      <c r="Q503" s="70">
        <v>1519.0901705930139</v>
      </c>
      <c r="R503" s="71" t="s">
        <v>353</v>
      </c>
    </row>
    <row r="504" spans="1:18" ht="31.5" x14ac:dyDescent="0.25">
      <c r="A504" s="68">
        <v>2021</v>
      </c>
      <c r="B504" s="30">
        <v>2021004250258</v>
      </c>
      <c r="C504" s="30" t="s">
        <v>211</v>
      </c>
      <c r="D504" s="31" t="s">
        <v>351</v>
      </c>
      <c r="E504" s="51" t="s">
        <v>354</v>
      </c>
      <c r="F504" s="69" t="s">
        <v>354</v>
      </c>
      <c r="G504" s="34">
        <v>1</v>
      </c>
      <c r="H504" s="34">
        <v>0.66559999999999997</v>
      </c>
      <c r="I504" s="31" t="s">
        <v>40</v>
      </c>
      <c r="J504" s="40" t="s">
        <v>249</v>
      </c>
      <c r="K504" s="35" t="s">
        <v>988</v>
      </c>
      <c r="L504" s="31" t="s">
        <v>20</v>
      </c>
      <c r="M504" s="36">
        <v>66165480.101543464</v>
      </c>
      <c r="N504" s="37">
        <v>0</v>
      </c>
      <c r="O504" s="37">
        <v>0</v>
      </c>
      <c r="P504" s="37">
        <v>0</v>
      </c>
      <c r="Q504" s="70">
        <v>759.54508529650695</v>
      </c>
      <c r="R504" s="71" t="s">
        <v>356</v>
      </c>
    </row>
    <row r="505" spans="1:18" ht="31.5" x14ac:dyDescent="0.25">
      <c r="A505" s="68">
        <v>2021</v>
      </c>
      <c r="B505" s="30">
        <v>2021004250258</v>
      </c>
      <c r="C505" s="30" t="s">
        <v>211</v>
      </c>
      <c r="D505" s="31" t="s">
        <v>351</v>
      </c>
      <c r="E505" s="51" t="s">
        <v>357</v>
      </c>
      <c r="F505" s="69" t="s">
        <v>357</v>
      </c>
      <c r="G505" s="34">
        <v>1</v>
      </c>
      <c r="H505" s="34">
        <v>0.66559999999999997</v>
      </c>
      <c r="I505" s="31" t="s">
        <v>44</v>
      </c>
      <c r="J505" s="35" t="s">
        <v>124</v>
      </c>
      <c r="K505" s="35" t="s">
        <v>988</v>
      </c>
      <c r="L505" s="31" t="s">
        <v>20</v>
      </c>
      <c r="M505" s="36">
        <v>112481316.17262389</v>
      </c>
      <c r="N505" s="37">
        <v>0</v>
      </c>
      <c r="O505" s="37">
        <v>0</v>
      </c>
      <c r="P505" s="37">
        <v>0</v>
      </c>
      <c r="Q505" s="70">
        <v>1291.2266450040618</v>
      </c>
      <c r="R505" s="71" t="s">
        <v>358</v>
      </c>
    </row>
    <row r="506" spans="1:18" ht="31.5" x14ac:dyDescent="0.25">
      <c r="A506" s="68">
        <v>2021</v>
      </c>
      <c r="B506" s="30">
        <v>2021004250258</v>
      </c>
      <c r="C506" s="30" t="s">
        <v>211</v>
      </c>
      <c r="D506" s="31" t="s">
        <v>351</v>
      </c>
      <c r="E506" s="51" t="s">
        <v>359</v>
      </c>
      <c r="F506" s="69" t="s">
        <v>359</v>
      </c>
      <c r="G506" s="34">
        <v>1</v>
      </c>
      <c r="H506" s="34">
        <v>0.66559999999999997</v>
      </c>
      <c r="I506" s="31" t="s">
        <v>74</v>
      </c>
      <c r="J506" s="35" t="s">
        <v>123</v>
      </c>
      <c r="K506" s="35" t="s">
        <v>988</v>
      </c>
      <c r="L506" s="31" t="s">
        <v>20</v>
      </c>
      <c r="M506" s="36">
        <v>304361208.46709991</v>
      </c>
      <c r="N506" s="37">
        <v>0</v>
      </c>
      <c r="O506" s="37">
        <v>0</v>
      </c>
      <c r="P506" s="37">
        <v>0</v>
      </c>
      <c r="Q506" s="70">
        <v>3493.9073923639316</v>
      </c>
      <c r="R506" s="71" t="s">
        <v>360</v>
      </c>
    </row>
    <row r="507" spans="1:18" ht="31.5" x14ac:dyDescent="0.25">
      <c r="A507" s="68">
        <v>2021</v>
      </c>
      <c r="B507" s="30">
        <v>2021004250258</v>
      </c>
      <c r="C507" s="30" t="s">
        <v>211</v>
      </c>
      <c r="D507" s="31" t="s">
        <v>351</v>
      </c>
      <c r="E507" s="51" t="s">
        <v>361</v>
      </c>
      <c r="F507" s="69" t="s">
        <v>361</v>
      </c>
      <c r="G507" s="34">
        <v>1</v>
      </c>
      <c r="H507" s="34">
        <v>0.66559999999999997</v>
      </c>
      <c r="I507" s="31" t="s">
        <v>22</v>
      </c>
      <c r="J507" s="35" t="s">
        <v>121</v>
      </c>
      <c r="K507" s="35" t="s">
        <v>988</v>
      </c>
      <c r="L507" s="31" t="s">
        <v>20</v>
      </c>
      <c r="M507" s="36">
        <v>145564056.22339562</v>
      </c>
      <c r="N507" s="37">
        <v>0</v>
      </c>
      <c r="O507" s="37">
        <v>0</v>
      </c>
      <c r="P507" s="37">
        <v>0</v>
      </c>
      <c r="Q507" s="70">
        <v>1670.9991876523152</v>
      </c>
      <c r="R507" s="71" t="s">
        <v>362</v>
      </c>
    </row>
    <row r="508" spans="1:18" ht="31.5" x14ac:dyDescent="0.25">
      <c r="A508" s="68">
        <v>2021</v>
      </c>
      <c r="B508" s="30">
        <v>2021004250258</v>
      </c>
      <c r="C508" s="30" t="s">
        <v>211</v>
      </c>
      <c r="D508" s="31" t="s">
        <v>351</v>
      </c>
      <c r="E508" s="51" t="s">
        <v>363</v>
      </c>
      <c r="F508" s="69" t="s">
        <v>363</v>
      </c>
      <c r="G508" s="34">
        <v>1</v>
      </c>
      <c r="H508" s="34">
        <v>0.66559999999999997</v>
      </c>
      <c r="I508" s="31" t="s">
        <v>77</v>
      </c>
      <c r="J508" s="35" t="s">
        <v>120</v>
      </c>
      <c r="K508" s="35" t="s">
        <v>988</v>
      </c>
      <c r="L508" s="31" t="s">
        <v>20</v>
      </c>
      <c r="M508" s="36">
        <v>92631672.142160848</v>
      </c>
      <c r="N508" s="37">
        <v>0</v>
      </c>
      <c r="O508" s="37">
        <v>0</v>
      </c>
      <c r="P508" s="37">
        <v>0</v>
      </c>
      <c r="Q508" s="70">
        <v>1063.3631194151096</v>
      </c>
      <c r="R508" s="71" t="s">
        <v>364</v>
      </c>
    </row>
    <row r="509" spans="1:18" ht="31.5" x14ac:dyDescent="0.25">
      <c r="A509" s="68">
        <v>2021</v>
      </c>
      <c r="B509" s="30">
        <v>2021004250258</v>
      </c>
      <c r="C509" s="30" t="s">
        <v>211</v>
      </c>
      <c r="D509" s="31" t="s">
        <v>351</v>
      </c>
      <c r="E509" s="51" t="s">
        <v>365</v>
      </c>
      <c r="F509" s="69" t="s">
        <v>365</v>
      </c>
      <c r="G509" s="34">
        <v>1</v>
      </c>
      <c r="H509" s="34">
        <v>0.66559999999999997</v>
      </c>
      <c r="I509" s="31" t="s">
        <v>18</v>
      </c>
      <c r="J509" s="35" t="s">
        <v>146</v>
      </c>
      <c r="K509" s="35" t="s">
        <v>988</v>
      </c>
      <c r="L509" s="31" t="s">
        <v>20</v>
      </c>
      <c r="M509" s="36">
        <v>158797152.24370432</v>
      </c>
      <c r="N509" s="37">
        <v>0</v>
      </c>
      <c r="O509" s="37">
        <v>0</v>
      </c>
      <c r="P509" s="37">
        <v>0</v>
      </c>
      <c r="Q509" s="70">
        <v>1822.9082047116165</v>
      </c>
      <c r="R509" s="71" t="s">
        <v>366</v>
      </c>
    </row>
    <row r="510" spans="1:18" ht="31.5" x14ac:dyDescent="0.25">
      <c r="A510" s="68">
        <v>2021</v>
      </c>
      <c r="B510" s="30">
        <v>2021004250258</v>
      </c>
      <c r="C510" s="30" t="s">
        <v>211</v>
      </c>
      <c r="D510" s="31" t="s">
        <v>351</v>
      </c>
      <c r="E510" s="51" t="s">
        <v>367</v>
      </c>
      <c r="F510" s="69" t="s">
        <v>367</v>
      </c>
      <c r="G510" s="34">
        <v>1</v>
      </c>
      <c r="H510" s="34">
        <v>0.66559999999999997</v>
      </c>
      <c r="I510" s="31" t="s">
        <v>160</v>
      </c>
      <c r="J510" s="34" t="s">
        <v>767</v>
      </c>
      <c r="K510" s="35" t="s">
        <v>988</v>
      </c>
      <c r="L510" s="31" t="s">
        <v>20</v>
      </c>
      <c r="M510" s="36">
        <v>218346084.33509341</v>
      </c>
      <c r="N510" s="37">
        <v>0</v>
      </c>
      <c r="O510" s="37">
        <v>0</v>
      </c>
      <c r="P510" s="37">
        <v>0</v>
      </c>
      <c r="Q510" s="70">
        <v>2506.4987814784727</v>
      </c>
      <c r="R510" s="71" t="s">
        <v>368</v>
      </c>
    </row>
    <row r="511" spans="1:18" ht="31.5" x14ac:dyDescent="0.25">
      <c r="A511" s="68">
        <v>2021</v>
      </c>
      <c r="B511" s="30">
        <v>2021004250258</v>
      </c>
      <c r="C511" s="30" t="s">
        <v>211</v>
      </c>
      <c r="D511" s="31" t="s">
        <v>351</v>
      </c>
      <c r="E511" s="51" t="s">
        <v>369</v>
      </c>
      <c r="F511" s="69" t="s">
        <v>369</v>
      </c>
      <c r="G511" s="34">
        <v>1</v>
      </c>
      <c r="H511" s="34">
        <v>0.66559999999999997</v>
      </c>
      <c r="I511" s="31" t="s">
        <v>18</v>
      </c>
      <c r="J511" s="31" t="s">
        <v>118</v>
      </c>
      <c r="K511" s="35" t="s">
        <v>988</v>
      </c>
      <c r="L511" s="31" t="s">
        <v>20</v>
      </c>
      <c r="M511" s="36">
        <v>99248220.152315184</v>
      </c>
      <c r="N511" s="37">
        <v>0</v>
      </c>
      <c r="O511" s="37">
        <v>0</v>
      </c>
      <c r="P511" s="37">
        <v>0</v>
      </c>
      <c r="Q511" s="70">
        <v>1139.3176279447603</v>
      </c>
      <c r="R511" s="71" t="s">
        <v>370</v>
      </c>
    </row>
    <row r="512" spans="1:18" ht="31.5" x14ac:dyDescent="0.25">
      <c r="A512" s="68">
        <v>2021</v>
      </c>
      <c r="B512" s="30">
        <v>2021004250258</v>
      </c>
      <c r="C512" s="30" t="s">
        <v>211</v>
      </c>
      <c r="D512" s="31" t="s">
        <v>351</v>
      </c>
      <c r="E512" s="51" t="s">
        <v>352</v>
      </c>
      <c r="F512" s="69" t="s">
        <v>371</v>
      </c>
      <c r="G512" s="34">
        <v>1</v>
      </c>
      <c r="H512" s="34">
        <v>0.66559999999999997</v>
      </c>
      <c r="I512" s="31" t="s">
        <v>28</v>
      </c>
      <c r="J512" s="35" t="s">
        <v>30</v>
      </c>
      <c r="K512" s="35" t="s">
        <v>988</v>
      </c>
      <c r="L512" s="31" t="s">
        <v>20</v>
      </c>
      <c r="M512" s="36">
        <v>185263344.2843217</v>
      </c>
      <c r="N512" s="37">
        <v>0</v>
      </c>
      <c r="O512" s="37">
        <v>0</v>
      </c>
      <c r="P512" s="37">
        <v>0</v>
      </c>
      <c r="Q512" s="70">
        <v>2126.7262388302192</v>
      </c>
      <c r="R512" s="71" t="s">
        <v>372</v>
      </c>
    </row>
    <row r="513" spans="1:18" ht="31.5" x14ac:dyDescent="0.25">
      <c r="A513" s="68">
        <v>2021</v>
      </c>
      <c r="B513" s="30">
        <v>2021004250258</v>
      </c>
      <c r="C513" s="30" t="s">
        <v>211</v>
      </c>
      <c r="D513" s="31" t="s">
        <v>351</v>
      </c>
      <c r="E513" s="51" t="s">
        <v>354</v>
      </c>
      <c r="F513" s="69" t="s">
        <v>373</v>
      </c>
      <c r="G513" s="34">
        <v>1</v>
      </c>
      <c r="H513" s="34">
        <v>0.66559999999999997</v>
      </c>
      <c r="I513" s="31" t="s">
        <v>74</v>
      </c>
      <c r="J513" s="31" t="s">
        <v>194</v>
      </c>
      <c r="K513" s="35" t="s">
        <v>988</v>
      </c>
      <c r="L513" s="31" t="s">
        <v>20</v>
      </c>
      <c r="M513" s="36">
        <v>178646796.27416733</v>
      </c>
      <c r="N513" s="37">
        <v>0</v>
      </c>
      <c r="O513" s="37">
        <v>0</v>
      </c>
      <c r="P513" s="37">
        <v>0</v>
      </c>
      <c r="Q513" s="70">
        <v>2050.7717303005688</v>
      </c>
      <c r="R513" s="71" t="s">
        <v>374</v>
      </c>
    </row>
    <row r="514" spans="1:18" ht="31.5" x14ac:dyDescent="0.25">
      <c r="A514" s="68">
        <v>2021</v>
      </c>
      <c r="B514" s="30">
        <v>2021004250258</v>
      </c>
      <c r="C514" s="30" t="s">
        <v>211</v>
      </c>
      <c r="D514" s="31" t="s">
        <v>351</v>
      </c>
      <c r="E514" s="51" t="s">
        <v>357</v>
      </c>
      <c r="F514" s="69" t="s">
        <v>375</v>
      </c>
      <c r="G514" s="34">
        <v>1</v>
      </c>
      <c r="H514" s="34">
        <v>0.66559999999999997</v>
      </c>
      <c r="I514" s="31" t="s">
        <v>67</v>
      </c>
      <c r="J514" s="35" t="s">
        <v>117</v>
      </c>
      <c r="K514" s="35" t="s">
        <v>988</v>
      </c>
      <c r="L514" s="31" t="s">
        <v>20</v>
      </c>
      <c r="M514" s="36">
        <v>138947508.21324128</v>
      </c>
      <c r="N514" s="37">
        <v>0</v>
      </c>
      <c r="O514" s="37">
        <v>0</v>
      </c>
      <c r="P514" s="37">
        <v>0</v>
      </c>
      <c r="Q514" s="70">
        <v>1595.0446791226645</v>
      </c>
      <c r="R514" s="71" t="s">
        <v>376</v>
      </c>
    </row>
    <row r="515" spans="1:18" ht="31.5" x14ac:dyDescent="0.25">
      <c r="A515" s="68">
        <v>2021</v>
      </c>
      <c r="B515" s="30">
        <v>2021004250258</v>
      </c>
      <c r="C515" s="30" t="s">
        <v>211</v>
      </c>
      <c r="D515" s="31" t="s">
        <v>351</v>
      </c>
      <c r="E515" s="51" t="s">
        <v>359</v>
      </c>
      <c r="F515" s="69" t="s">
        <v>377</v>
      </c>
      <c r="G515" s="34">
        <v>1</v>
      </c>
      <c r="H515" s="34">
        <v>0.66559999999999997</v>
      </c>
      <c r="I515" s="31" t="s">
        <v>61</v>
      </c>
      <c r="J515" s="35" t="s">
        <v>154</v>
      </c>
      <c r="K515" s="35" t="s">
        <v>988</v>
      </c>
      <c r="L515" s="31" t="s">
        <v>20</v>
      </c>
      <c r="M515" s="36">
        <v>86015124.132006496</v>
      </c>
      <c r="N515" s="37">
        <v>0</v>
      </c>
      <c r="O515" s="37">
        <v>0</v>
      </c>
      <c r="P515" s="37">
        <v>0</v>
      </c>
      <c r="Q515" s="70">
        <v>987.40861088545898</v>
      </c>
      <c r="R515" s="71" t="s">
        <v>378</v>
      </c>
    </row>
    <row r="516" spans="1:18" ht="31.5" x14ac:dyDescent="0.25">
      <c r="A516" s="68">
        <v>2021</v>
      </c>
      <c r="B516" s="30">
        <v>2021004250258</v>
      </c>
      <c r="C516" s="30" t="s">
        <v>211</v>
      </c>
      <c r="D516" s="31" t="s">
        <v>351</v>
      </c>
      <c r="E516" s="51" t="s">
        <v>361</v>
      </c>
      <c r="F516" s="69" t="s">
        <v>379</v>
      </c>
      <c r="G516" s="34">
        <v>1</v>
      </c>
      <c r="H516" s="34">
        <v>0.66559999999999997</v>
      </c>
      <c r="I516" s="31" t="s">
        <v>67</v>
      </c>
      <c r="J516" s="35" t="s">
        <v>115</v>
      </c>
      <c r="K516" s="35" t="s">
        <v>988</v>
      </c>
      <c r="L516" s="31" t="s">
        <v>20</v>
      </c>
      <c r="M516" s="36">
        <v>185263344.2843217</v>
      </c>
      <c r="N516" s="37">
        <v>0</v>
      </c>
      <c r="O516" s="37">
        <v>0</v>
      </c>
      <c r="P516" s="37">
        <v>0</v>
      </c>
      <c r="Q516" s="70">
        <v>2126.7262388302192</v>
      </c>
      <c r="R516" s="71" t="s">
        <v>372</v>
      </c>
    </row>
    <row r="517" spans="1:18" ht="31.5" x14ac:dyDescent="0.25">
      <c r="A517" s="68">
        <v>2021</v>
      </c>
      <c r="B517" s="30">
        <v>2021004250258</v>
      </c>
      <c r="C517" s="30" t="s">
        <v>211</v>
      </c>
      <c r="D517" s="31" t="s">
        <v>351</v>
      </c>
      <c r="E517" s="51" t="s">
        <v>363</v>
      </c>
      <c r="F517" s="69" t="s">
        <v>380</v>
      </c>
      <c r="G517" s="34">
        <v>1</v>
      </c>
      <c r="H517" s="34">
        <v>0.66559999999999997</v>
      </c>
      <c r="I517" s="31" t="s">
        <v>80</v>
      </c>
      <c r="J517" s="35" t="s">
        <v>248</v>
      </c>
      <c r="K517" s="35" t="s">
        <v>988</v>
      </c>
      <c r="L517" s="31" t="s">
        <v>20</v>
      </c>
      <c r="M517" s="36">
        <v>165413700.25385866</v>
      </c>
      <c r="N517" s="37">
        <v>0</v>
      </c>
      <c r="O517" s="37">
        <v>0</v>
      </c>
      <c r="P517" s="37">
        <v>0</v>
      </c>
      <c r="Q517" s="70">
        <v>1898.8627132412673</v>
      </c>
      <c r="R517" s="71" t="s">
        <v>381</v>
      </c>
    </row>
    <row r="518" spans="1:18" ht="31.5" x14ac:dyDescent="0.25">
      <c r="A518" s="68">
        <v>2021</v>
      </c>
      <c r="B518" s="30">
        <v>2021004250258</v>
      </c>
      <c r="C518" s="30" t="s">
        <v>211</v>
      </c>
      <c r="D518" s="31" t="s">
        <v>351</v>
      </c>
      <c r="E518" s="51" t="s">
        <v>365</v>
      </c>
      <c r="F518" s="69" t="s">
        <v>382</v>
      </c>
      <c r="G518" s="34">
        <v>1</v>
      </c>
      <c r="H518" s="34">
        <v>0.66559999999999997</v>
      </c>
      <c r="I518" s="31" t="s">
        <v>18</v>
      </c>
      <c r="J518" s="45" t="s">
        <v>64</v>
      </c>
      <c r="K518" s="35" t="s">
        <v>988</v>
      </c>
      <c r="L518" s="31" t="s">
        <v>20</v>
      </c>
      <c r="M518" s="36">
        <v>79398576.12185216</v>
      </c>
      <c r="N518" s="37">
        <v>0</v>
      </c>
      <c r="O518" s="37">
        <v>0</v>
      </c>
      <c r="P518" s="37">
        <v>0</v>
      </c>
      <c r="Q518" s="70">
        <v>911.45410235580823</v>
      </c>
      <c r="R518" s="71" t="s">
        <v>383</v>
      </c>
    </row>
    <row r="519" spans="1:18" ht="31.5" x14ac:dyDescent="0.25">
      <c r="A519" s="68">
        <v>2021</v>
      </c>
      <c r="B519" s="30">
        <v>2021004250258</v>
      </c>
      <c r="C519" s="30" t="s">
        <v>211</v>
      </c>
      <c r="D519" s="31" t="s">
        <v>351</v>
      </c>
      <c r="E519" s="51" t="s">
        <v>367</v>
      </c>
      <c r="F519" s="69" t="s">
        <v>384</v>
      </c>
      <c r="G519" s="34">
        <v>1</v>
      </c>
      <c r="H519" s="34">
        <v>0.66559999999999997</v>
      </c>
      <c r="I519" s="31" t="s">
        <v>160</v>
      </c>
      <c r="J519" s="35" t="s">
        <v>193</v>
      </c>
      <c r="K519" s="35" t="s">
        <v>988</v>
      </c>
      <c r="L519" s="31" t="s">
        <v>20</v>
      </c>
      <c r="M519" s="36">
        <v>119097864.18277822</v>
      </c>
      <c r="N519" s="37">
        <v>0</v>
      </c>
      <c r="O519" s="37">
        <v>0</v>
      </c>
      <c r="P519" s="37">
        <v>0</v>
      </c>
      <c r="Q519" s="70">
        <v>1367.1811535337124</v>
      </c>
      <c r="R519" s="71" t="s">
        <v>385</v>
      </c>
    </row>
    <row r="520" spans="1:18" ht="31.5" x14ac:dyDescent="0.25">
      <c r="A520" s="68">
        <v>2021</v>
      </c>
      <c r="B520" s="30">
        <v>2021004250258</v>
      </c>
      <c r="C520" s="30" t="s">
        <v>211</v>
      </c>
      <c r="D520" s="31" t="s">
        <v>351</v>
      </c>
      <c r="E520" s="51">
        <v>16289941209</v>
      </c>
      <c r="F520" s="51">
        <v>16289941209</v>
      </c>
      <c r="G520" s="34">
        <v>1</v>
      </c>
      <c r="H520" s="34">
        <v>0.66559999999999997</v>
      </c>
      <c r="I520" s="31" t="s">
        <v>112</v>
      </c>
      <c r="J520" s="35" t="s">
        <v>113</v>
      </c>
      <c r="K520" s="35" t="s">
        <v>988</v>
      </c>
      <c r="L520" s="31" t="s">
        <v>20</v>
      </c>
      <c r="M520" s="36">
        <v>165413700.25385866</v>
      </c>
      <c r="N520" s="37">
        <v>0</v>
      </c>
      <c r="O520" s="37">
        <v>0</v>
      </c>
      <c r="P520" s="37">
        <v>0</v>
      </c>
      <c r="Q520" s="70" t="s">
        <v>881</v>
      </c>
      <c r="R520" s="71" t="s">
        <v>381</v>
      </c>
    </row>
    <row r="521" spans="1:18" ht="31.5" x14ac:dyDescent="0.25">
      <c r="A521" s="68">
        <v>2021</v>
      </c>
      <c r="B521" s="30">
        <v>2021004250258</v>
      </c>
      <c r="C521" s="30" t="s">
        <v>211</v>
      </c>
      <c r="D521" s="31" t="s">
        <v>351</v>
      </c>
      <c r="E521" s="51" t="s">
        <v>371</v>
      </c>
      <c r="F521" s="69" t="s">
        <v>387</v>
      </c>
      <c r="G521" s="34">
        <v>1</v>
      </c>
      <c r="H521" s="34">
        <v>0.66559999999999997</v>
      </c>
      <c r="I521" s="31" t="s">
        <v>74</v>
      </c>
      <c r="J521" s="35" t="s">
        <v>175</v>
      </c>
      <c r="K521" s="35" t="s">
        <v>988</v>
      </c>
      <c r="L521" s="31" t="s">
        <v>20</v>
      </c>
      <c r="M521" s="36">
        <v>205112988.31478474</v>
      </c>
      <c r="N521" s="37">
        <v>0</v>
      </c>
      <c r="O521" s="37">
        <v>0</v>
      </c>
      <c r="P521" s="37">
        <v>0</v>
      </c>
      <c r="Q521" s="70">
        <v>2354.5897644191714</v>
      </c>
      <c r="R521" s="71" t="s">
        <v>388</v>
      </c>
    </row>
    <row r="522" spans="1:18" ht="31.5" x14ac:dyDescent="0.25">
      <c r="A522" s="68">
        <v>2021</v>
      </c>
      <c r="B522" s="30">
        <v>2021004250258</v>
      </c>
      <c r="C522" s="30" t="s">
        <v>211</v>
      </c>
      <c r="D522" s="31" t="s">
        <v>351</v>
      </c>
      <c r="E522" s="51" t="s">
        <v>373</v>
      </c>
      <c r="F522" s="69" t="s">
        <v>389</v>
      </c>
      <c r="G522" s="34">
        <v>1</v>
      </c>
      <c r="H522" s="34">
        <v>0.66559999999999997</v>
      </c>
      <c r="I522" s="31" t="s">
        <v>105</v>
      </c>
      <c r="J522" s="35" t="s">
        <v>110</v>
      </c>
      <c r="K522" s="35" t="s">
        <v>988</v>
      </c>
      <c r="L522" s="31" t="s">
        <v>20</v>
      </c>
      <c r="M522" s="36">
        <v>191879892.29447603</v>
      </c>
      <c r="N522" s="37">
        <v>0</v>
      </c>
      <c r="O522" s="37">
        <v>0</v>
      </c>
      <c r="P522" s="37">
        <v>0</v>
      </c>
      <c r="Q522" s="70">
        <v>2202.6807473598701</v>
      </c>
      <c r="R522" s="71" t="s">
        <v>390</v>
      </c>
    </row>
    <row r="523" spans="1:18" ht="31.5" x14ac:dyDescent="0.25">
      <c r="A523" s="68">
        <v>2021</v>
      </c>
      <c r="B523" s="30">
        <v>2021004250258</v>
      </c>
      <c r="C523" s="30" t="s">
        <v>211</v>
      </c>
      <c r="D523" s="31" t="s">
        <v>351</v>
      </c>
      <c r="E523" s="51" t="s">
        <v>375</v>
      </c>
      <c r="F523" s="69" t="s">
        <v>391</v>
      </c>
      <c r="G523" s="34">
        <v>1</v>
      </c>
      <c r="H523" s="34">
        <v>0.66559999999999997</v>
      </c>
      <c r="I523" s="31" t="s">
        <v>74</v>
      </c>
      <c r="J523" s="35" t="s">
        <v>192</v>
      </c>
      <c r="K523" s="35" t="s">
        <v>988</v>
      </c>
      <c r="L523" s="31" t="s">
        <v>20</v>
      </c>
      <c r="M523" s="36">
        <v>86015124.132006496</v>
      </c>
      <c r="N523" s="37">
        <v>0</v>
      </c>
      <c r="O523" s="37">
        <v>0</v>
      </c>
      <c r="P523" s="37">
        <v>0</v>
      </c>
      <c r="Q523" s="70">
        <v>987.40861088545898</v>
      </c>
      <c r="R523" s="71" t="s">
        <v>378</v>
      </c>
    </row>
    <row r="524" spans="1:18" ht="31.5" x14ac:dyDescent="0.25">
      <c r="A524" s="68">
        <v>2021</v>
      </c>
      <c r="B524" s="30">
        <v>2021004250258</v>
      </c>
      <c r="C524" s="30" t="s">
        <v>211</v>
      </c>
      <c r="D524" s="31" t="s">
        <v>351</v>
      </c>
      <c r="E524" s="51" t="s">
        <v>377</v>
      </c>
      <c r="F524" s="69" t="s">
        <v>392</v>
      </c>
      <c r="G524" s="34">
        <v>1</v>
      </c>
      <c r="H524" s="34">
        <v>0.66559999999999997</v>
      </c>
      <c r="I524" s="31" t="s">
        <v>35</v>
      </c>
      <c r="J524" s="35" t="s">
        <v>29</v>
      </c>
      <c r="K524" s="35" t="s">
        <v>988</v>
      </c>
      <c r="L524" s="31" t="s">
        <v>20</v>
      </c>
      <c r="M524" s="36">
        <v>258045372.39601949</v>
      </c>
      <c r="N524" s="37">
        <v>0</v>
      </c>
      <c r="O524" s="37">
        <v>0</v>
      </c>
      <c r="P524" s="37">
        <v>0</v>
      </c>
      <c r="Q524" s="70">
        <v>2962.225832656377</v>
      </c>
      <c r="R524" s="71" t="s">
        <v>393</v>
      </c>
    </row>
    <row r="525" spans="1:18" ht="31.5" x14ac:dyDescent="0.25">
      <c r="A525" s="68">
        <v>2021</v>
      </c>
      <c r="B525" s="30">
        <v>2021004250258</v>
      </c>
      <c r="C525" s="30" t="s">
        <v>211</v>
      </c>
      <c r="D525" s="31" t="s">
        <v>351</v>
      </c>
      <c r="E525" s="51" t="s">
        <v>379</v>
      </c>
      <c r="F525" s="69" t="s">
        <v>394</v>
      </c>
      <c r="G525" s="34">
        <v>1</v>
      </c>
      <c r="H525" s="34">
        <v>0.66559999999999997</v>
      </c>
      <c r="I525" s="31" t="s">
        <v>35</v>
      </c>
      <c r="J525" s="35" t="s">
        <v>27</v>
      </c>
      <c r="K525" s="35" t="s">
        <v>988</v>
      </c>
      <c r="L525" s="31" t="s">
        <v>20</v>
      </c>
      <c r="M525" s="36">
        <v>449925264.69049555</v>
      </c>
      <c r="N525" s="37">
        <v>0</v>
      </c>
      <c r="O525" s="37">
        <v>0</v>
      </c>
      <c r="P525" s="37">
        <v>0</v>
      </c>
      <c r="Q525" s="70">
        <v>5164.9065800162471</v>
      </c>
      <c r="R525" s="71" t="s">
        <v>395</v>
      </c>
    </row>
    <row r="526" spans="1:18" ht="31.5" x14ac:dyDescent="0.25">
      <c r="A526" s="68">
        <v>2021</v>
      </c>
      <c r="B526" s="30">
        <v>2021004250258</v>
      </c>
      <c r="C526" s="30" t="s">
        <v>211</v>
      </c>
      <c r="D526" s="31" t="s">
        <v>351</v>
      </c>
      <c r="E526" s="51" t="s">
        <v>380</v>
      </c>
      <c r="F526" s="69" t="s">
        <v>396</v>
      </c>
      <c r="G526" s="34">
        <v>1</v>
      </c>
      <c r="H526" s="34">
        <v>0.66559999999999997</v>
      </c>
      <c r="I526" s="31" t="s">
        <v>18</v>
      </c>
      <c r="J526" s="35" t="s">
        <v>191</v>
      </c>
      <c r="K526" s="35" t="s">
        <v>988</v>
      </c>
      <c r="L526" s="31" t="s">
        <v>20</v>
      </c>
      <c r="M526" s="36">
        <v>132330960.20308693</v>
      </c>
      <c r="N526" s="37">
        <v>0</v>
      </c>
      <c r="O526" s="37">
        <v>0</v>
      </c>
      <c r="P526" s="37">
        <v>0</v>
      </c>
      <c r="Q526" s="70">
        <v>1519.0901705930139</v>
      </c>
      <c r="R526" s="71" t="s">
        <v>353</v>
      </c>
    </row>
    <row r="527" spans="1:18" ht="31.5" x14ac:dyDescent="0.25">
      <c r="A527" s="68">
        <v>2021</v>
      </c>
      <c r="B527" s="30">
        <v>2021004250258</v>
      </c>
      <c r="C527" s="30" t="s">
        <v>211</v>
      </c>
      <c r="D527" s="31" t="s">
        <v>351</v>
      </c>
      <c r="E527" s="51" t="s">
        <v>382</v>
      </c>
      <c r="F527" s="69" t="s">
        <v>397</v>
      </c>
      <c r="G527" s="34">
        <v>1</v>
      </c>
      <c r="H527" s="34">
        <v>0.66559999999999997</v>
      </c>
      <c r="I527" s="31" t="s">
        <v>18</v>
      </c>
      <c r="J527" s="35" t="s">
        <v>108</v>
      </c>
      <c r="K527" s="35" t="s">
        <v>988</v>
      </c>
      <c r="L527" s="31" t="s">
        <v>20</v>
      </c>
      <c r="M527" s="36">
        <v>79398576.12185216</v>
      </c>
      <c r="N527" s="37">
        <v>0</v>
      </c>
      <c r="O527" s="37">
        <v>0</v>
      </c>
      <c r="P527" s="37">
        <v>0</v>
      </c>
      <c r="Q527" s="70">
        <v>911.45410235580823</v>
      </c>
      <c r="R527" s="71" t="s">
        <v>383</v>
      </c>
    </row>
    <row r="528" spans="1:18" ht="31.5" x14ac:dyDescent="0.25">
      <c r="A528" s="68">
        <v>2021</v>
      </c>
      <c r="B528" s="30">
        <v>2021004250258</v>
      </c>
      <c r="C528" s="30" t="s">
        <v>211</v>
      </c>
      <c r="D528" s="31" t="s">
        <v>351</v>
      </c>
      <c r="E528" s="51" t="s">
        <v>384</v>
      </c>
      <c r="F528" s="69" t="s">
        <v>398</v>
      </c>
      <c r="G528" s="34">
        <v>1</v>
      </c>
      <c r="H528" s="34">
        <v>0.66559999999999997</v>
      </c>
      <c r="I528" s="31" t="s">
        <v>61</v>
      </c>
      <c r="J528" s="35" t="s">
        <v>190</v>
      </c>
      <c r="K528" s="35" t="s">
        <v>988</v>
      </c>
      <c r="L528" s="31" t="s">
        <v>20</v>
      </c>
      <c r="M528" s="36">
        <v>112481316.17262389</v>
      </c>
      <c r="N528" s="37">
        <v>0</v>
      </c>
      <c r="O528" s="37">
        <v>0</v>
      </c>
      <c r="P528" s="37">
        <v>0</v>
      </c>
      <c r="Q528" s="70">
        <v>1291.2266450040618</v>
      </c>
      <c r="R528" s="71" t="s">
        <v>358</v>
      </c>
    </row>
    <row r="529" spans="1:18" ht="31.5" x14ac:dyDescent="0.25">
      <c r="A529" s="68">
        <v>2021</v>
      </c>
      <c r="B529" s="30">
        <v>2021004250258</v>
      </c>
      <c r="C529" s="30" t="s">
        <v>211</v>
      </c>
      <c r="D529" s="31" t="s">
        <v>351</v>
      </c>
      <c r="E529" s="51" t="s">
        <v>386</v>
      </c>
      <c r="F529" s="69" t="s">
        <v>399</v>
      </c>
      <c r="G529" s="34">
        <v>1</v>
      </c>
      <c r="H529" s="34">
        <v>0.66559999999999997</v>
      </c>
      <c r="I529" s="31" t="s">
        <v>40</v>
      </c>
      <c r="J529" s="35" t="s">
        <v>153</v>
      </c>
      <c r="K529" s="35" t="s">
        <v>988</v>
      </c>
      <c r="L529" s="31" t="s">
        <v>20</v>
      </c>
      <c r="M529" s="36">
        <v>105864768.16246954</v>
      </c>
      <c r="N529" s="37">
        <v>0</v>
      </c>
      <c r="O529" s="37">
        <v>0</v>
      </c>
      <c r="P529" s="37">
        <v>0</v>
      </c>
      <c r="Q529" s="70">
        <v>1215.2721364744111</v>
      </c>
      <c r="R529" s="71" t="s">
        <v>370</v>
      </c>
    </row>
    <row r="530" spans="1:18" ht="31.5" x14ac:dyDescent="0.25">
      <c r="A530" s="68">
        <v>2021</v>
      </c>
      <c r="B530" s="30">
        <v>2021004250258</v>
      </c>
      <c r="C530" s="30" t="s">
        <v>211</v>
      </c>
      <c r="D530" s="31" t="s">
        <v>351</v>
      </c>
      <c r="E530" s="51" t="s">
        <v>387</v>
      </c>
      <c r="F530" s="69" t="s">
        <v>400</v>
      </c>
      <c r="G530" s="34">
        <v>1</v>
      </c>
      <c r="H530" s="34">
        <v>0.66559999999999997</v>
      </c>
      <c r="I530" s="31" t="s">
        <v>61</v>
      </c>
      <c r="J530" s="35" t="s">
        <v>107</v>
      </c>
      <c r="K530" s="35" t="s">
        <v>988</v>
      </c>
      <c r="L530" s="31" t="s">
        <v>20</v>
      </c>
      <c r="M530" s="36">
        <v>19849644.03046304</v>
      </c>
      <c r="N530" s="37">
        <v>0</v>
      </c>
      <c r="O530" s="37">
        <v>0</v>
      </c>
      <c r="P530" s="37">
        <v>0</v>
      </c>
      <c r="Q530" s="70">
        <v>227.86352558895206</v>
      </c>
      <c r="R530" s="71" t="s">
        <v>401</v>
      </c>
    </row>
    <row r="531" spans="1:18" ht="31.5" x14ac:dyDescent="0.25">
      <c r="A531" s="68">
        <v>2021</v>
      </c>
      <c r="B531" s="30">
        <v>2021004250258</v>
      </c>
      <c r="C531" s="30" t="s">
        <v>211</v>
      </c>
      <c r="D531" s="31" t="s">
        <v>351</v>
      </c>
      <c r="E531" s="51" t="s">
        <v>389</v>
      </c>
      <c r="F531" s="69" t="s">
        <v>402</v>
      </c>
      <c r="G531" s="34">
        <v>1</v>
      </c>
      <c r="H531" s="34">
        <v>0.66559999999999997</v>
      </c>
      <c r="I531" s="31" t="s">
        <v>105</v>
      </c>
      <c r="J531" s="35" t="s">
        <v>105</v>
      </c>
      <c r="K531" s="35" t="s">
        <v>988</v>
      </c>
      <c r="L531" s="31" t="s">
        <v>20</v>
      </c>
      <c r="M531" s="36">
        <v>291128112.44679123</v>
      </c>
      <c r="N531" s="37">
        <v>0</v>
      </c>
      <c r="O531" s="37">
        <v>0</v>
      </c>
      <c r="P531" s="37">
        <v>0</v>
      </c>
      <c r="Q531" s="70">
        <v>3341.9983753046304</v>
      </c>
      <c r="R531" s="71" t="s">
        <v>403</v>
      </c>
    </row>
    <row r="532" spans="1:18" ht="31.5" x14ac:dyDescent="0.25">
      <c r="A532" s="68">
        <v>2021</v>
      </c>
      <c r="B532" s="30">
        <v>2021004250258</v>
      </c>
      <c r="C532" s="30" t="s">
        <v>211</v>
      </c>
      <c r="D532" s="31" t="s">
        <v>351</v>
      </c>
      <c r="E532" s="51" t="s">
        <v>391</v>
      </c>
      <c r="F532" s="69" t="s">
        <v>404</v>
      </c>
      <c r="G532" s="34">
        <v>1</v>
      </c>
      <c r="H532" s="34">
        <v>0.66559999999999997</v>
      </c>
      <c r="I532" s="31" t="s">
        <v>77</v>
      </c>
      <c r="J532" s="35" t="s">
        <v>202</v>
      </c>
      <c r="K532" s="35" t="s">
        <v>988</v>
      </c>
      <c r="L532" s="31" t="s">
        <v>20</v>
      </c>
      <c r="M532" s="36">
        <v>99248220.152315184</v>
      </c>
      <c r="N532" s="37">
        <v>0</v>
      </c>
      <c r="O532" s="37">
        <v>0</v>
      </c>
      <c r="P532" s="37">
        <v>0</v>
      </c>
      <c r="Q532" s="70">
        <v>1139.3176279447603</v>
      </c>
      <c r="R532" s="71" t="s">
        <v>370</v>
      </c>
    </row>
    <row r="533" spans="1:18" ht="31.5" x14ac:dyDescent="0.25">
      <c r="A533" s="68">
        <v>2021</v>
      </c>
      <c r="B533" s="30">
        <v>2021004250258</v>
      </c>
      <c r="C533" s="30" t="s">
        <v>211</v>
      </c>
      <c r="D533" s="31" t="s">
        <v>351</v>
      </c>
      <c r="E533" s="51" t="s">
        <v>392</v>
      </c>
      <c r="F533" s="69" t="s">
        <v>405</v>
      </c>
      <c r="G533" s="34">
        <v>1</v>
      </c>
      <c r="H533" s="34">
        <v>0.66559999999999997</v>
      </c>
      <c r="I533" s="31" t="s">
        <v>126</v>
      </c>
      <c r="J533" s="35" t="s">
        <v>198</v>
      </c>
      <c r="K533" s="35" t="s">
        <v>988</v>
      </c>
      <c r="L533" s="31" t="s">
        <v>20</v>
      </c>
      <c r="M533" s="36">
        <v>132330960.20308693</v>
      </c>
      <c r="N533" s="37">
        <v>0</v>
      </c>
      <c r="O533" s="37">
        <v>0</v>
      </c>
      <c r="P533" s="37">
        <v>0</v>
      </c>
      <c r="Q533" s="70">
        <v>1519.0901705930139</v>
      </c>
      <c r="R533" s="71" t="s">
        <v>353</v>
      </c>
    </row>
    <row r="534" spans="1:18" ht="31.5" x14ac:dyDescent="0.25">
      <c r="A534" s="68">
        <v>2021</v>
      </c>
      <c r="B534" s="30">
        <v>2021004250258</v>
      </c>
      <c r="C534" s="30" t="s">
        <v>211</v>
      </c>
      <c r="D534" s="31" t="s">
        <v>351</v>
      </c>
      <c r="E534" s="51" t="s">
        <v>394</v>
      </c>
      <c r="F534" s="69" t="s">
        <v>406</v>
      </c>
      <c r="G534" s="34">
        <v>1</v>
      </c>
      <c r="H534" s="34">
        <v>0.66559999999999997</v>
      </c>
      <c r="I534" s="31" t="s">
        <v>77</v>
      </c>
      <c r="J534" s="45" t="s">
        <v>765</v>
      </c>
      <c r="K534" s="35" t="s">
        <v>988</v>
      </c>
      <c r="L534" s="31" t="s">
        <v>20</v>
      </c>
      <c r="M534" s="36">
        <v>165413700.25385866</v>
      </c>
      <c r="N534" s="37">
        <v>0</v>
      </c>
      <c r="O534" s="37">
        <v>0</v>
      </c>
      <c r="P534" s="37">
        <v>0</v>
      </c>
      <c r="Q534" s="70">
        <v>1898.8627132412673</v>
      </c>
      <c r="R534" s="71" t="s">
        <v>381</v>
      </c>
    </row>
    <row r="535" spans="1:18" ht="31.5" x14ac:dyDescent="0.25">
      <c r="A535" s="68">
        <v>2021</v>
      </c>
      <c r="B535" s="30">
        <v>2021004250258</v>
      </c>
      <c r="C535" s="30" t="s">
        <v>211</v>
      </c>
      <c r="D535" s="31" t="s">
        <v>351</v>
      </c>
      <c r="E535" s="51" t="s">
        <v>396</v>
      </c>
      <c r="F535" s="69" t="s">
        <v>407</v>
      </c>
      <c r="G535" s="34">
        <v>1</v>
      </c>
      <c r="H535" s="34">
        <v>0.66559999999999997</v>
      </c>
      <c r="I535" s="31" t="s">
        <v>44</v>
      </c>
      <c r="J535" s="35" t="s">
        <v>53</v>
      </c>
      <c r="K535" s="35" t="s">
        <v>988</v>
      </c>
      <c r="L535" s="31" t="s">
        <v>20</v>
      </c>
      <c r="M535" s="36">
        <v>158797152.24370432</v>
      </c>
      <c r="N535" s="37">
        <v>0</v>
      </c>
      <c r="O535" s="37">
        <v>0</v>
      </c>
      <c r="P535" s="37">
        <v>0</v>
      </c>
      <c r="Q535" s="70">
        <v>1822.9082047116165</v>
      </c>
      <c r="R535" s="71" t="s">
        <v>366</v>
      </c>
    </row>
    <row r="536" spans="1:18" ht="31.5" x14ac:dyDescent="0.25">
      <c r="A536" s="68">
        <v>2021</v>
      </c>
      <c r="B536" s="30">
        <v>2021004250258</v>
      </c>
      <c r="C536" s="30" t="s">
        <v>211</v>
      </c>
      <c r="D536" s="31" t="s">
        <v>351</v>
      </c>
      <c r="E536" s="51" t="s">
        <v>397</v>
      </c>
      <c r="F536" s="69" t="s">
        <v>408</v>
      </c>
      <c r="G536" s="34">
        <v>1</v>
      </c>
      <c r="H536" s="34">
        <v>0.66559999999999997</v>
      </c>
      <c r="I536" s="31" t="s">
        <v>18</v>
      </c>
      <c r="J536" s="35" t="s">
        <v>103</v>
      </c>
      <c r="K536" s="35" t="s">
        <v>988</v>
      </c>
      <c r="L536" s="31" t="s">
        <v>20</v>
      </c>
      <c r="M536" s="36">
        <v>205112988.31478474</v>
      </c>
      <c r="N536" s="37">
        <v>0</v>
      </c>
      <c r="O536" s="37">
        <v>0</v>
      </c>
      <c r="P536" s="37">
        <v>0</v>
      </c>
      <c r="Q536" s="70">
        <v>2354.5897644191714</v>
      </c>
      <c r="R536" s="71" t="s">
        <v>388</v>
      </c>
    </row>
    <row r="537" spans="1:18" ht="31.5" x14ac:dyDescent="0.25">
      <c r="A537" s="68">
        <v>2021</v>
      </c>
      <c r="B537" s="30">
        <v>2021004250258</v>
      </c>
      <c r="C537" s="30" t="s">
        <v>211</v>
      </c>
      <c r="D537" s="31" t="s">
        <v>351</v>
      </c>
      <c r="E537" s="51" t="s">
        <v>398</v>
      </c>
      <c r="F537" s="69" t="s">
        <v>409</v>
      </c>
      <c r="G537" s="34">
        <v>1</v>
      </c>
      <c r="H537" s="34">
        <v>0.66559999999999997</v>
      </c>
      <c r="I537" s="31" t="s">
        <v>18</v>
      </c>
      <c r="J537" s="31" t="s">
        <v>221</v>
      </c>
      <c r="K537" s="35" t="s">
        <v>988</v>
      </c>
      <c r="L537" s="31" t="s">
        <v>20</v>
      </c>
      <c r="M537" s="36">
        <v>158797152.24370432</v>
      </c>
      <c r="N537" s="37">
        <v>0</v>
      </c>
      <c r="O537" s="37">
        <v>0</v>
      </c>
      <c r="P537" s="37">
        <v>0</v>
      </c>
      <c r="Q537" s="70">
        <v>1822.9082047116165</v>
      </c>
      <c r="R537" s="71" t="s">
        <v>366</v>
      </c>
    </row>
    <row r="538" spans="1:18" ht="31.5" x14ac:dyDescent="0.25">
      <c r="A538" s="68">
        <v>2021</v>
      </c>
      <c r="B538" s="30">
        <v>2021004250258</v>
      </c>
      <c r="C538" s="30" t="s">
        <v>211</v>
      </c>
      <c r="D538" s="31" t="s">
        <v>351</v>
      </c>
      <c r="E538" s="51" t="s">
        <v>399</v>
      </c>
      <c r="F538" s="69" t="s">
        <v>410</v>
      </c>
      <c r="G538" s="34">
        <v>1</v>
      </c>
      <c r="H538" s="34">
        <v>0.66559999999999997</v>
      </c>
      <c r="I538" s="31" t="s">
        <v>35</v>
      </c>
      <c r="J538" s="35" t="s">
        <v>25</v>
      </c>
      <c r="K538" s="35" t="s">
        <v>988</v>
      </c>
      <c r="L538" s="31" t="s">
        <v>20</v>
      </c>
      <c r="M538" s="36">
        <v>258045372.39601949</v>
      </c>
      <c r="N538" s="37">
        <v>0</v>
      </c>
      <c r="O538" s="37">
        <v>0</v>
      </c>
      <c r="P538" s="37">
        <v>0</v>
      </c>
      <c r="Q538" s="70">
        <v>2962.225832656377</v>
      </c>
      <c r="R538" s="71" t="s">
        <v>393</v>
      </c>
    </row>
    <row r="539" spans="1:18" ht="31.5" x14ac:dyDescent="0.25">
      <c r="A539" s="68">
        <v>2021</v>
      </c>
      <c r="B539" s="30">
        <v>2021004250258</v>
      </c>
      <c r="C539" s="30" t="s">
        <v>211</v>
      </c>
      <c r="D539" s="31" t="s">
        <v>351</v>
      </c>
      <c r="E539" s="51" t="s">
        <v>400</v>
      </c>
      <c r="F539" s="69" t="s">
        <v>411</v>
      </c>
      <c r="G539" s="34">
        <v>1</v>
      </c>
      <c r="H539" s="34">
        <v>0.66559999999999997</v>
      </c>
      <c r="I539" s="31" t="s">
        <v>67</v>
      </c>
      <c r="J539" s="35" t="s">
        <v>101</v>
      </c>
      <c r="K539" s="35" t="s">
        <v>988</v>
      </c>
      <c r="L539" s="31" t="s">
        <v>20</v>
      </c>
      <c r="M539" s="36">
        <v>178646796.27416733</v>
      </c>
      <c r="N539" s="37">
        <v>0</v>
      </c>
      <c r="O539" s="37">
        <v>0</v>
      </c>
      <c r="P539" s="37">
        <v>0</v>
      </c>
      <c r="Q539" s="70">
        <v>2050.7717303005688</v>
      </c>
      <c r="R539" s="71" t="s">
        <v>374</v>
      </c>
    </row>
    <row r="540" spans="1:18" ht="31.5" x14ac:dyDescent="0.25">
      <c r="A540" s="68">
        <v>2021</v>
      </c>
      <c r="B540" s="30">
        <v>2021004250258</v>
      </c>
      <c r="C540" s="30" t="s">
        <v>211</v>
      </c>
      <c r="D540" s="31" t="s">
        <v>351</v>
      </c>
      <c r="E540" s="51" t="s">
        <v>402</v>
      </c>
      <c r="F540" s="69" t="s">
        <v>412</v>
      </c>
      <c r="G540" s="34">
        <v>1</v>
      </c>
      <c r="H540" s="34">
        <v>0.66559999999999997</v>
      </c>
      <c r="I540" s="31" t="s">
        <v>88</v>
      </c>
      <c r="J540" s="35" t="s">
        <v>100</v>
      </c>
      <c r="K540" s="35" t="s">
        <v>988</v>
      </c>
      <c r="L540" s="31" t="s">
        <v>20</v>
      </c>
      <c r="M540" s="36">
        <v>205112988.31478474</v>
      </c>
      <c r="N540" s="37">
        <v>0</v>
      </c>
      <c r="O540" s="37">
        <v>0</v>
      </c>
      <c r="P540" s="37">
        <v>0</v>
      </c>
      <c r="Q540" s="70">
        <v>2354.5897644191714</v>
      </c>
      <c r="R540" s="71" t="s">
        <v>388</v>
      </c>
    </row>
    <row r="541" spans="1:18" ht="31.5" x14ac:dyDescent="0.25">
      <c r="A541" s="68">
        <v>2021</v>
      </c>
      <c r="B541" s="30">
        <v>2021004250258</v>
      </c>
      <c r="C541" s="30" t="s">
        <v>211</v>
      </c>
      <c r="D541" s="31" t="s">
        <v>351</v>
      </c>
      <c r="E541" s="51" t="s">
        <v>404</v>
      </c>
      <c r="F541" s="69" t="s">
        <v>413</v>
      </c>
      <c r="G541" s="34">
        <v>1</v>
      </c>
      <c r="H541" s="34">
        <v>0.66559999999999997</v>
      </c>
      <c r="I541" s="31" t="s">
        <v>88</v>
      </c>
      <c r="J541" s="34" t="s">
        <v>204</v>
      </c>
      <c r="K541" s="35" t="s">
        <v>988</v>
      </c>
      <c r="L541" s="31" t="s">
        <v>20</v>
      </c>
      <c r="M541" s="36">
        <v>152180604.23354995</v>
      </c>
      <c r="N541" s="37">
        <v>0</v>
      </c>
      <c r="O541" s="37">
        <v>0</v>
      </c>
      <c r="P541" s="37">
        <v>0</v>
      </c>
      <c r="Q541" s="70">
        <v>1746.9536961819658</v>
      </c>
      <c r="R541" s="71" t="s">
        <v>414</v>
      </c>
    </row>
    <row r="542" spans="1:18" ht="31.5" x14ac:dyDescent="0.25">
      <c r="A542" s="68">
        <v>2021</v>
      </c>
      <c r="B542" s="30">
        <v>2021004250258</v>
      </c>
      <c r="C542" s="30" t="s">
        <v>211</v>
      </c>
      <c r="D542" s="31" t="s">
        <v>351</v>
      </c>
      <c r="E542" s="51" t="s">
        <v>405</v>
      </c>
      <c r="F542" s="69" t="s">
        <v>415</v>
      </c>
      <c r="G542" s="34">
        <v>1</v>
      </c>
      <c r="H542" s="34">
        <v>0.66559999999999997</v>
      </c>
      <c r="I542" s="31" t="s">
        <v>61</v>
      </c>
      <c r="J542" s="35" t="s">
        <v>62</v>
      </c>
      <c r="K542" s="35" t="s">
        <v>988</v>
      </c>
      <c r="L542" s="31" t="s">
        <v>20</v>
      </c>
      <c r="M542" s="36">
        <v>66165480.101543464</v>
      </c>
      <c r="N542" s="37">
        <v>0</v>
      </c>
      <c r="O542" s="37">
        <v>0</v>
      </c>
      <c r="P542" s="37">
        <v>0</v>
      </c>
      <c r="Q542" s="70">
        <v>759.54508529650695</v>
      </c>
      <c r="R542" s="71" t="s">
        <v>356</v>
      </c>
    </row>
    <row r="543" spans="1:18" ht="31.5" x14ac:dyDescent="0.25">
      <c r="A543" s="68">
        <v>2021</v>
      </c>
      <c r="B543" s="30">
        <v>2021004250258</v>
      </c>
      <c r="C543" s="30" t="s">
        <v>211</v>
      </c>
      <c r="D543" s="31" t="s">
        <v>351</v>
      </c>
      <c r="E543" s="51" t="s">
        <v>406</v>
      </c>
      <c r="F543" s="69" t="s">
        <v>416</v>
      </c>
      <c r="G543" s="34">
        <v>1</v>
      </c>
      <c r="H543" s="34">
        <v>0.66559999999999997</v>
      </c>
      <c r="I543" s="31" t="s">
        <v>80</v>
      </c>
      <c r="J543" s="35" t="s">
        <v>246</v>
      </c>
      <c r="K543" s="35" t="s">
        <v>988</v>
      </c>
      <c r="L543" s="31" t="s">
        <v>20</v>
      </c>
      <c r="M543" s="36">
        <v>138947508.21324128</v>
      </c>
      <c r="N543" s="37">
        <v>0</v>
      </c>
      <c r="O543" s="37">
        <v>0</v>
      </c>
      <c r="P543" s="37">
        <v>0</v>
      </c>
      <c r="Q543" s="70">
        <v>1595.0446791226645</v>
      </c>
      <c r="R543" s="71" t="s">
        <v>376</v>
      </c>
    </row>
    <row r="544" spans="1:18" ht="31.5" x14ac:dyDescent="0.25">
      <c r="A544" s="68">
        <v>2021</v>
      </c>
      <c r="B544" s="30">
        <v>2021004250258</v>
      </c>
      <c r="C544" s="30" t="s">
        <v>211</v>
      </c>
      <c r="D544" s="31" t="s">
        <v>351</v>
      </c>
      <c r="E544" s="51" t="s">
        <v>407</v>
      </c>
      <c r="F544" s="69" t="s">
        <v>417</v>
      </c>
      <c r="G544" s="34">
        <v>1</v>
      </c>
      <c r="H544" s="34">
        <v>0.66559999999999997</v>
      </c>
      <c r="I544" s="31" t="s">
        <v>160</v>
      </c>
      <c r="J544" s="45" t="s">
        <v>797</v>
      </c>
      <c r="K544" s="35" t="s">
        <v>988</v>
      </c>
      <c r="L544" s="31" t="s">
        <v>20</v>
      </c>
      <c r="M544" s="36">
        <v>86015124.132006496</v>
      </c>
      <c r="N544" s="37">
        <v>0</v>
      </c>
      <c r="O544" s="37">
        <v>0</v>
      </c>
      <c r="P544" s="37">
        <v>0</v>
      </c>
      <c r="Q544" s="70">
        <v>987.40861088545898</v>
      </c>
      <c r="R544" s="71" t="s">
        <v>378</v>
      </c>
    </row>
    <row r="545" spans="1:18" ht="31.5" x14ac:dyDescent="0.25">
      <c r="A545" s="68">
        <v>2021</v>
      </c>
      <c r="B545" s="30">
        <v>2021004250258</v>
      </c>
      <c r="C545" s="30" t="s">
        <v>211</v>
      </c>
      <c r="D545" s="31" t="s">
        <v>351</v>
      </c>
      <c r="E545" s="51" t="s">
        <v>408</v>
      </c>
      <c r="F545" s="69" t="s">
        <v>418</v>
      </c>
      <c r="G545" s="34">
        <v>1</v>
      </c>
      <c r="H545" s="34">
        <v>0.66559999999999997</v>
      </c>
      <c r="I545" s="31" t="s">
        <v>88</v>
      </c>
      <c r="J545" s="35" t="s">
        <v>95</v>
      </c>
      <c r="K545" s="35" t="s">
        <v>988</v>
      </c>
      <c r="L545" s="31" t="s">
        <v>20</v>
      </c>
      <c r="M545" s="36">
        <v>99248220.152315184</v>
      </c>
      <c r="N545" s="37">
        <v>0</v>
      </c>
      <c r="O545" s="37">
        <v>0</v>
      </c>
      <c r="P545" s="37">
        <v>0</v>
      </c>
      <c r="Q545" s="70">
        <v>1139.3176279447603</v>
      </c>
      <c r="R545" s="71" t="s">
        <v>370</v>
      </c>
    </row>
    <row r="546" spans="1:18" ht="31.5" x14ac:dyDescent="0.25">
      <c r="A546" s="68">
        <v>2021</v>
      </c>
      <c r="B546" s="30">
        <v>2021004250258</v>
      </c>
      <c r="C546" s="30" t="s">
        <v>211</v>
      </c>
      <c r="D546" s="31" t="s">
        <v>351</v>
      </c>
      <c r="E546" s="51" t="s">
        <v>409</v>
      </c>
      <c r="F546" s="69" t="s">
        <v>419</v>
      </c>
      <c r="G546" s="34">
        <v>1</v>
      </c>
      <c r="H546" s="34">
        <v>0.66559999999999997</v>
      </c>
      <c r="I546" s="31" t="s">
        <v>61</v>
      </c>
      <c r="J546" s="35" t="s">
        <v>245</v>
      </c>
      <c r="K546" s="35" t="s">
        <v>988</v>
      </c>
      <c r="L546" s="31" t="s">
        <v>20</v>
      </c>
      <c r="M546" s="36">
        <v>52932384.081234768</v>
      </c>
      <c r="N546" s="37">
        <v>0</v>
      </c>
      <c r="O546" s="37">
        <v>0</v>
      </c>
      <c r="P546" s="37">
        <v>0</v>
      </c>
      <c r="Q546" s="70">
        <v>607.63606823720556</v>
      </c>
      <c r="R546" s="71" t="s">
        <v>420</v>
      </c>
    </row>
    <row r="547" spans="1:18" ht="31.5" x14ac:dyDescent="0.25">
      <c r="A547" s="68">
        <v>2021</v>
      </c>
      <c r="B547" s="30">
        <v>2021004250258</v>
      </c>
      <c r="C547" s="30" t="s">
        <v>211</v>
      </c>
      <c r="D547" s="31" t="s">
        <v>351</v>
      </c>
      <c r="E547" s="51" t="s">
        <v>410</v>
      </c>
      <c r="F547" s="69" t="s">
        <v>421</v>
      </c>
      <c r="G547" s="34">
        <v>1</v>
      </c>
      <c r="H547" s="34">
        <v>0.66559999999999997</v>
      </c>
      <c r="I547" s="31" t="s">
        <v>88</v>
      </c>
      <c r="J547" s="35" t="s">
        <v>93</v>
      </c>
      <c r="K547" s="35" t="s">
        <v>988</v>
      </c>
      <c r="L547" s="31" t="s">
        <v>20</v>
      </c>
      <c r="M547" s="36">
        <v>119097864.18277822</v>
      </c>
      <c r="N547" s="37">
        <v>0</v>
      </c>
      <c r="O547" s="37">
        <v>0</v>
      </c>
      <c r="P547" s="37">
        <v>0</v>
      </c>
      <c r="Q547" s="70">
        <v>1367.1811535337124</v>
      </c>
      <c r="R547" s="71" t="s">
        <v>385</v>
      </c>
    </row>
    <row r="548" spans="1:18" ht="31.5" x14ac:dyDescent="0.25">
      <c r="A548" s="68">
        <v>2021</v>
      </c>
      <c r="B548" s="30">
        <v>2021004250258</v>
      </c>
      <c r="C548" s="30" t="s">
        <v>211</v>
      </c>
      <c r="D548" s="31" t="s">
        <v>351</v>
      </c>
      <c r="E548" s="51" t="s">
        <v>411</v>
      </c>
      <c r="F548" s="69" t="s">
        <v>422</v>
      </c>
      <c r="G548" s="34">
        <v>1</v>
      </c>
      <c r="H548" s="34">
        <v>0.66559999999999997</v>
      </c>
      <c r="I548" s="31" t="s">
        <v>112</v>
      </c>
      <c r="J548" s="35" t="s">
        <v>187</v>
      </c>
      <c r="K548" s="35" t="s">
        <v>988</v>
      </c>
      <c r="L548" s="31" t="s">
        <v>20</v>
      </c>
      <c r="M548" s="36">
        <v>410225976.62956947</v>
      </c>
      <c r="N548" s="37">
        <v>0</v>
      </c>
      <c r="O548" s="37">
        <v>0</v>
      </c>
      <c r="P548" s="37">
        <v>0</v>
      </c>
      <c r="Q548" s="70">
        <v>4709.1795288383428</v>
      </c>
      <c r="R548" s="71" t="s">
        <v>423</v>
      </c>
    </row>
    <row r="549" spans="1:18" ht="31.5" x14ac:dyDescent="0.25">
      <c r="A549" s="68">
        <v>2021</v>
      </c>
      <c r="B549" s="30">
        <v>2021004250258</v>
      </c>
      <c r="C549" s="30" t="s">
        <v>211</v>
      </c>
      <c r="D549" s="31" t="s">
        <v>351</v>
      </c>
      <c r="E549" s="51" t="s">
        <v>412</v>
      </c>
      <c r="F549" s="69" t="s">
        <v>424</v>
      </c>
      <c r="G549" s="34">
        <v>1</v>
      </c>
      <c r="H549" s="34">
        <v>0.66559999999999997</v>
      </c>
      <c r="I549" s="31" t="s">
        <v>44</v>
      </c>
      <c r="J549" s="35" t="s">
        <v>51</v>
      </c>
      <c r="K549" s="35" t="s">
        <v>988</v>
      </c>
      <c r="L549" s="31" t="s">
        <v>20</v>
      </c>
      <c r="M549" s="36">
        <v>158797152.24370432</v>
      </c>
      <c r="N549" s="37">
        <v>0</v>
      </c>
      <c r="O549" s="37">
        <v>0</v>
      </c>
      <c r="P549" s="37">
        <v>0</v>
      </c>
      <c r="Q549" s="70">
        <v>1822.9082047116165</v>
      </c>
      <c r="R549" s="71" t="s">
        <v>366</v>
      </c>
    </row>
    <row r="550" spans="1:18" ht="31.5" x14ac:dyDescent="0.25">
      <c r="A550" s="68">
        <v>2021</v>
      </c>
      <c r="B550" s="30">
        <v>2021004250258</v>
      </c>
      <c r="C550" s="30" t="s">
        <v>211</v>
      </c>
      <c r="D550" s="31" t="s">
        <v>351</v>
      </c>
      <c r="E550" s="51" t="s">
        <v>413</v>
      </c>
      <c r="F550" s="69" t="s">
        <v>425</v>
      </c>
      <c r="G550" s="34">
        <v>1</v>
      </c>
      <c r="H550" s="34">
        <v>0.66559999999999997</v>
      </c>
      <c r="I550" s="31" t="s">
        <v>74</v>
      </c>
      <c r="J550" s="35" t="s">
        <v>91</v>
      </c>
      <c r="K550" s="35" t="s">
        <v>988</v>
      </c>
      <c r="L550" s="31" t="s">
        <v>20</v>
      </c>
      <c r="M550" s="36">
        <v>72782028.111697808</v>
      </c>
      <c r="N550" s="37">
        <v>0</v>
      </c>
      <c r="O550" s="37">
        <v>0</v>
      </c>
      <c r="P550" s="37">
        <v>0</v>
      </c>
      <c r="Q550" s="70">
        <v>835.49959382615759</v>
      </c>
      <c r="R550" s="71" t="s">
        <v>426</v>
      </c>
    </row>
    <row r="551" spans="1:18" ht="31.5" x14ac:dyDescent="0.25">
      <c r="A551" s="68">
        <v>2021</v>
      </c>
      <c r="B551" s="30">
        <v>2021004250258</v>
      </c>
      <c r="C551" s="30" t="s">
        <v>211</v>
      </c>
      <c r="D551" s="31" t="s">
        <v>351</v>
      </c>
      <c r="E551" s="51" t="s">
        <v>415</v>
      </c>
      <c r="F551" s="69" t="s">
        <v>427</v>
      </c>
      <c r="G551" s="34">
        <v>1</v>
      </c>
      <c r="H551" s="34">
        <v>0.66559999999999997</v>
      </c>
      <c r="I551" s="31" t="s">
        <v>88</v>
      </c>
      <c r="J551" s="35" t="s">
        <v>173</v>
      </c>
      <c r="K551" s="35" t="s">
        <v>988</v>
      </c>
      <c r="L551" s="31" t="s">
        <v>20</v>
      </c>
      <c r="M551" s="36">
        <v>99248220.152315184</v>
      </c>
      <c r="N551" s="37">
        <v>0</v>
      </c>
      <c r="O551" s="37">
        <v>0</v>
      </c>
      <c r="P551" s="37">
        <v>0</v>
      </c>
      <c r="Q551" s="70">
        <v>1139.3176279447603</v>
      </c>
      <c r="R551" s="71" t="s">
        <v>370</v>
      </c>
    </row>
    <row r="552" spans="1:18" ht="31.5" x14ac:dyDescent="0.25">
      <c r="A552" s="68">
        <v>2021</v>
      </c>
      <c r="B552" s="30">
        <v>2021004250258</v>
      </c>
      <c r="C552" s="30" t="s">
        <v>211</v>
      </c>
      <c r="D552" s="31" t="s">
        <v>351</v>
      </c>
      <c r="E552" s="51" t="s">
        <v>416</v>
      </c>
      <c r="F552" s="69" t="s">
        <v>428</v>
      </c>
      <c r="G552" s="34">
        <v>1</v>
      </c>
      <c r="H552" s="34">
        <v>0.66559999999999997</v>
      </c>
      <c r="I552" s="31" t="s">
        <v>88</v>
      </c>
      <c r="J552" s="45" t="s">
        <v>203</v>
      </c>
      <c r="K552" s="35" t="s">
        <v>988</v>
      </c>
      <c r="L552" s="31" t="s">
        <v>20</v>
      </c>
      <c r="M552" s="36">
        <v>205112988.31478474</v>
      </c>
      <c r="N552" s="37">
        <v>0</v>
      </c>
      <c r="O552" s="37">
        <v>0</v>
      </c>
      <c r="P552" s="37">
        <v>0</v>
      </c>
      <c r="Q552" s="70">
        <v>2354.5897644191714</v>
      </c>
      <c r="R552" s="71" t="s">
        <v>388</v>
      </c>
    </row>
    <row r="553" spans="1:18" ht="31.5" x14ac:dyDescent="0.25">
      <c r="A553" s="68">
        <v>2021</v>
      </c>
      <c r="B553" s="30">
        <v>2021004250258</v>
      </c>
      <c r="C553" s="30" t="s">
        <v>211</v>
      </c>
      <c r="D553" s="31" t="s">
        <v>351</v>
      </c>
      <c r="E553" s="51" t="s">
        <v>417</v>
      </c>
      <c r="F553" s="69" t="s">
        <v>429</v>
      </c>
      <c r="G553" s="34">
        <v>1</v>
      </c>
      <c r="H553" s="34">
        <v>0.66559999999999997</v>
      </c>
      <c r="I553" s="31" t="s">
        <v>40</v>
      </c>
      <c r="J553" s="35" t="s">
        <v>86</v>
      </c>
      <c r="K553" s="35" t="s">
        <v>988</v>
      </c>
      <c r="L553" s="31" t="s">
        <v>20</v>
      </c>
      <c r="M553" s="36">
        <v>66165480.101543464</v>
      </c>
      <c r="N553" s="37">
        <v>0</v>
      </c>
      <c r="O553" s="37">
        <v>0</v>
      </c>
      <c r="P553" s="37">
        <v>0</v>
      </c>
      <c r="Q553" s="70">
        <v>759.54508529650695</v>
      </c>
      <c r="R553" s="71" t="s">
        <v>356</v>
      </c>
    </row>
    <row r="554" spans="1:18" ht="31.5" x14ac:dyDescent="0.25">
      <c r="A554" s="68">
        <v>2021</v>
      </c>
      <c r="B554" s="30">
        <v>2021004250258</v>
      </c>
      <c r="C554" s="30" t="s">
        <v>211</v>
      </c>
      <c r="D554" s="31" t="s">
        <v>351</v>
      </c>
      <c r="E554" s="51" t="s">
        <v>418</v>
      </c>
      <c r="F554" s="69" t="s">
        <v>430</v>
      </c>
      <c r="G554" s="34">
        <v>1</v>
      </c>
      <c r="H554" s="34">
        <v>0.66559999999999997</v>
      </c>
      <c r="I554" s="31" t="s">
        <v>88</v>
      </c>
      <c r="J554" s="35" t="s">
        <v>172</v>
      </c>
      <c r="K554" s="35" t="s">
        <v>988</v>
      </c>
      <c r="L554" s="31" t="s">
        <v>20</v>
      </c>
      <c r="M554" s="36">
        <v>165413700.25385866</v>
      </c>
      <c r="N554" s="37">
        <v>0</v>
      </c>
      <c r="O554" s="37">
        <v>0</v>
      </c>
      <c r="P554" s="37">
        <v>0</v>
      </c>
      <c r="Q554" s="70">
        <v>1898.8627132412673</v>
      </c>
      <c r="R554" s="71" t="s">
        <v>381</v>
      </c>
    </row>
    <row r="555" spans="1:18" ht="31.5" x14ac:dyDescent="0.25">
      <c r="A555" s="68">
        <v>2021</v>
      </c>
      <c r="B555" s="30">
        <v>2021004250258</v>
      </c>
      <c r="C555" s="30" t="s">
        <v>211</v>
      </c>
      <c r="D555" s="31" t="s">
        <v>351</v>
      </c>
      <c r="E555" s="51" t="s">
        <v>419</v>
      </c>
      <c r="F555" s="69" t="s">
        <v>431</v>
      </c>
      <c r="G555" s="34">
        <v>1</v>
      </c>
      <c r="H555" s="34">
        <v>0.66559999999999997</v>
      </c>
      <c r="I555" s="31" t="s">
        <v>44</v>
      </c>
      <c r="J555" s="40" t="s">
        <v>244</v>
      </c>
      <c r="K555" s="35" t="s">
        <v>988</v>
      </c>
      <c r="L555" s="31" t="s">
        <v>20</v>
      </c>
      <c r="M555" s="36">
        <v>79398576.12185216</v>
      </c>
      <c r="N555" s="37">
        <v>0</v>
      </c>
      <c r="O555" s="37">
        <v>0</v>
      </c>
      <c r="P555" s="37">
        <v>0</v>
      </c>
      <c r="Q555" s="70">
        <v>911.45410235580823</v>
      </c>
      <c r="R555" s="71" t="s">
        <v>383</v>
      </c>
    </row>
    <row r="556" spans="1:18" ht="31.5" x14ac:dyDescent="0.25">
      <c r="A556" s="68">
        <v>2021</v>
      </c>
      <c r="B556" s="30">
        <v>2021004250258</v>
      </c>
      <c r="C556" s="30" t="s">
        <v>211</v>
      </c>
      <c r="D556" s="31" t="s">
        <v>351</v>
      </c>
      <c r="E556" s="51" t="s">
        <v>421</v>
      </c>
      <c r="F556" s="69" t="s">
        <v>432</v>
      </c>
      <c r="G556" s="34">
        <v>1</v>
      </c>
      <c r="H556" s="34">
        <v>0.66559999999999997</v>
      </c>
      <c r="I556" s="31" t="s">
        <v>80</v>
      </c>
      <c r="J556" s="35" t="s">
        <v>85</v>
      </c>
      <c r="K556" s="35" t="s">
        <v>988</v>
      </c>
      <c r="L556" s="31" t="s">
        <v>20</v>
      </c>
      <c r="M556" s="36">
        <v>178646796.27416733</v>
      </c>
      <c r="N556" s="37">
        <v>0</v>
      </c>
      <c r="O556" s="37">
        <v>0</v>
      </c>
      <c r="P556" s="37">
        <v>0</v>
      </c>
      <c r="Q556" s="70">
        <v>2050.7717303005688</v>
      </c>
      <c r="R556" s="71" t="s">
        <v>374</v>
      </c>
    </row>
    <row r="557" spans="1:18" ht="31.5" x14ac:dyDescent="0.25">
      <c r="A557" s="68">
        <v>2021</v>
      </c>
      <c r="B557" s="30">
        <v>2021004250258</v>
      </c>
      <c r="C557" s="30" t="s">
        <v>211</v>
      </c>
      <c r="D557" s="31" t="s">
        <v>351</v>
      </c>
      <c r="E557" s="51" t="s">
        <v>422</v>
      </c>
      <c r="F557" s="69" t="s">
        <v>433</v>
      </c>
      <c r="G557" s="34">
        <v>1</v>
      </c>
      <c r="H557" s="34">
        <v>0.66559999999999997</v>
      </c>
      <c r="I557" s="31" t="s">
        <v>80</v>
      </c>
      <c r="J557" s="45" t="s">
        <v>762</v>
      </c>
      <c r="K557" s="35" t="s">
        <v>988</v>
      </c>
      <c r="L557" s="31" t="s">
        <v>20</v>
      </c>
      <c r="M557" s="36">
        <v>224962632.34524778</v>
      </c>
      <c r="N557" s="37">
        <v>0</v>
      </c>
      <c r="O557" s="37">
        <v>0</v>
      </c>
      <c r="P557" s="37">
        <v>0</v>
      </c>
      <c r="Q557" s="70">
        <v>2582.4532900081235</v>
      </c>
      <c r="R557" s="71" t="s">
        <v>434</v>
      </c>
    </row>
    <row r="558" spans="1:18" ht="31.5" x14ac:dyDescent="0.25">
      <c r="A558" s="68">
        <v>2021</v>
      </c>
      <c r="B558" s="30">
        <v>2021004250258</v>
      </c>
      <c r="C558" s="30" t="s">
        <v>211</v>
      </c>
      <c r="D558" s="31" t="s">
        <v>351</v>
      </c>
      <c r="E558" s="51" t="s">
        <v>424</v>
      </c>
      <c r="F558" s="69" t="s">
        <v>435</v>
      </c>
      <c r="G558" s="34">
        <v>1</v>
      </c>
      <c r="H558" s="34">
        <v>0.66559999999999997</v>
      </c>
      <c r="I558" s="31" t="s">
        <v>126</v>
      </c>
      <c r="J558" s="35" t="s">
        <v>170</v>
      </c>
      <c r="K558" s="35" t="s">
        <v>988</v>
      </c>
      <c r="L558" s="31" t="s">
        <v>20</v>
      </c>
      <c r="M558" s="36">
        <v>59548932.091389112</v>
      </c>
      <c r="N558" s="37">
        <v>0</v>
      </c>
      <c r="O558" s="37">
        <v>0</v>
      </c>
      <c r="P558" s="37">
        <v>0</v>
      </c>
      <c r="Q558" s="70">
        <v>683.5905767668562</v>
      </c>
      <c r="R558" s="71" t="s">
        <v>436</v>
      </c>
    </row>
    <row r="559" spans="1:18" ht="31.5" x14ac:dyDescent="0.25">
      <c r="A559" s="68">
        <v>2021</v>
      </c>
      <c r="B559" s="30">
        <v>2021004250258</v>
      </c>
      <c r="C559" s="30" t="s">
        <v>211</v>
      </c>
      <c r="D559" s="31" t="s">
        <v>351</v>
      </c>
      <c r="E559" s="51" t="s">
        <v>425</v>
      </c>
      <c r="F559" s="69" t="s">
        <v>437</v>
      </c>
      <c r="G559" s="34">
        <v>1</v>
      </c>
      <c r="H559" s="34">
        <v>0.66559999999999997</v>
      </c>
      <c r="I559" s="31" t="s">
        <v>35</v>
      </c>
      <c r="J559" s="35" t="s">
        <v>23</v>
      </c>
      <c r="K559" s="35" t="s">
        <v>988</v>
      </c>
      <c r="L559" s="31" t="s">
        <v>20</v>
      </c>
      <c r="M559" s="36">
        <v>165413700.25385866</v>
      </c>
      <c r="N559" s="37">
        <v>0</v>
      </c>
      <c r="O559" s="37">
        <v>0</v>
      </c>
      <c r="P559" s="37">
        <v>0</v>
      </c>
      <c r="Q559" s="70">
        <v>1898.8627132412673</v>
      </c>
      <c r="R559" s="71" t="s">
        <v>381</v>
      </c>
    </row>
    <row r="560" spans="1:18" ht="31.5" x14ac:dyDescent="0.25">
      <c r="A560" s="68">
        <v>2021</v>
      </c>
      <c r="B560" s="30">
        <v>2021004250258</v>
      </c>
      <c r="C560" s="30" t="s">
        <v>211</v>
      </c>
      <c r="D560" s="31" t="s">
        <v>351</v>
      </c>
      <c r="E560" s="51" t="s">
        <v>427</v>
      </c>
      <c r="F560" s="69" t="s">
        <v>438</v>
      </c>
      <c r="G560" s="34">
        <v>1</v>
      </c>
      <c r="H560" s="34">
        <v>0.66559999999999997</v>
      </c>
      <c r="I560" s="31" t="s">
        <v>67</v>
      </c>
      <c r="J560" s="35" t="s">
        <v>169</v>
      </c>
      <c r="K560" s="35" t="s">
        <v>988</v>
      </c>
      <c r="L560" s="31" t="s">
        <v>20</v>
      </c>
      <c r="M560" s="36">
        <v>185263344.2843217</v>
      </c>
      <c r="N560" s="37">
        <v>0</v>
      </c>
      <c r="O560" s="37">
        <v>0</v>
      </c>
      <c r="P560" s="37">
        <v>0</v>
      </c>
      <c r="Q560" s="70">
        <v>2126.7262388302192</v>
      </c>
      <c r="R560" s="71" t="s">
        <v>372</v>
      </c>
    </row>
    <row r="561" spans="1:18" ht="31.5" x14ac:dyDescent="0.25">
      <c r="A561" s="68">
        <v>2021</v>
      </c>
      <c r="B561" s="30">
        <v>2021004250258</v>
      </c>
      <c r="C561" s="30" t="s">
        <v>211</v>
      </c>
      <c r="D561" s="31" t="s">
        <v>351</v>
      </c>
      <c r="E561" s="51" t="s">
        <v>428</v>
      </c>
      <c r="F561" s="69" t="s">
        <v>440</v>
      </c>
      <c r="G561" s="34">
        <v>1</v>
      </c>
      <c r="H561" s="34">
        <v>0.66559999999999997</v>
      </c>
      <c r="I561" s="31" t="s">
        <v>44</v>
      </c>
      <c r="J561" s="35" t="s">
        <v>47</v>
      </c>
      <c r="K561" s="35" t="s">
        <v>988</v>
      </c>
      <c r="L561" s="31" t="s">
        <v>20</v>
      </c>
      <c r="M561" s="36">
        <v>112481316.17262389</v>
      </c>
      <c r="N561" s="37">
        <v>0</v>
      </c>
      <c r="O561" s="37">
        <v>0</v>
      </c>
      <c r="P561" s="37">
        <v>0</v>
      </c>
      <c r="Q561" s="70">
        <v>1291.2266450040618</v>
      </c>
      <c r="R561" s="71" t="s">
        <v>358</v>
      </c>
    </row>
    <row r="562" spans="1:18" ht="31.5" x14ac:dyDescent="0.25">
      <c r="A562" s="68">
        <v>2021</v>
      </c>
      <c r="B562" s="30">
        <v>2021004250258</v>
      </c>
      <c r="C562" s="30" t="s">
        <v>211</v>
      </c>
      <c r="D562" s="31" t="s">
        <v>351</v>
      </c>
      <c r="E562" s="51" t="s">
        <v>429</v>
      </c>
      <c r="F562" s="69" t="s">
        <v>441</v>
      </c>
      <c r="G562" s="34">
        <v>1</v>
      </c>
      <c r="H562" s="34">
        <v>0.66559999999999997</v>
      </c>
      <c r="I562" s="31" t="s">
        <v>40</v>
      </c>
      <c r="J562" s="35" t="s">
        <v>167</v>
      </c>
      <c r="K562" s="35" t="s">
        <v>988</v>
      </c>
      <c r="L562" s="31" t="s">
        <v>20</v>
      </c>
      <c r="M562" s="36">
        <v>125714412.19293258</v>
      </c>
      <c r="N562" s="37">
        <v>0</v>
      </c>
      <c r="O562" s="37">
        <v>0</v>
      </c>
      <c r="P562" s="37">
        <v>0</v>
      </c>
      <c r="Q562" s="70">
        <v>1443.135662063363</v>
      </c>
      <c r="R562" s="71" t="s">
        <v>442</v>
      </c>
    </row>
    <row r="563" spans="1:18" ht="31.5" x14ac:dyDescent="0.25">
      <c r="A563" s="68">
        <v>2021</v>
      </c>
      <c r="B563" s="30">
        <v>2021004250258</v>
      </c>
      <c r="C563" s="30" t="s">
        <v>211</v>
      </c>
      <c r="D563" s="31" t="s">
        <v>351</v>
      </c>
      <c r="E563" s="51" t="s">
        <v>430</v>
      </c>
      <c r="F563" s="69" t="s">
        <v>443</v>
      </c>
      <c r="G563" s="34">
        <v>1</v>
      </c>
      <c r="H563" s="34">
        <v>0.66559999999999997</v>
      </c>
      <c r="I563" s="31" t="s">
        <v>77</v>
      </c>
      <c r="J563" s="35" t="s">
        <v>78</v>
      </c>
      <c r="K563" s="35" t="s">
        <v>988</v>
      </c>
      <c r="L563" s="31" t="s">
        <v>20</v>
      </c>
      <c r="M563" s="36">
        <v>218346084.33509341</v>
      </c>
      <c r="N563" s="37">
        <v>0</v>
      </c>
      <c r="O563" s="37">
        <v>0</v>
      </c>
      <c r="P563" s="37">
        <v>0</v>
      </c>
      <c r="Q563" s="70">
        <v>2506.4987814784727</v>
      </c>
      <c r="R563" s="71" t="s">
        <v>368</v>
      </c>
    </row>
    <row r="564" spans="1:18" ht="31.5" x14ac:dyDescent="0.25">
      <c r="A564" s="68">
        <v>2021</v>
      </c>
      <c r="B564" s="30">
        <v>2021004250258</v>
      </c>
      <c r="C564" s="30" t="s">
        <v>211</v>
      </c>
      <c r="D564" s="31" t="s">
        <v>351</v>
      </c>
      <c r="E564" s="51" t="s">
        <v>431</v>
      </c>
      <c r="F564" s="69" t="s">
        <v>444</v>
      </c>
      <c r="G564" s="34">
        <v>1</v>
      </c>
      <c r="H564" s="34">
        <v>0.66559999999999997</v>
      </c>
      <c r="I564" s="31" t="s">
        <v>80</v>
      </c>
      <c r="J564" s="45" t="s">
        <v>242</v>
      </c>
      <c r="K564" s="35" t="s">
        <v>988</v>
      </c>
      <c r="L564" s="31" t="s">
        <v>20</v>
      </c>
      <c r="M564" s="36">
        <v>198496440.30463037</v>
      </c>
      <c r="N564" s="37">
        <v>0</v>
      </c>
      <c r="O564" s="37">
        <v>0</v>
      </c>
      <c r="P564" s="37">
        <v>0</v>
      </c>
      <c r="Q564" s="70">
        <v>2278.6352558895205</v>
      </c>
      <c r="R564" s="71" t="s">
        <v>445</v>
      </c>
    </row>
    <row r="565" spans="1:18" ht="31.5" x14ac:dyDescent="0.25">
      <c r="A565" s="68">
        <v>2021</v>
      </c>
      <c r="B565" s="30">
        <v>2021004250258</v>
      </c>
      <c r="C565" s="30" t="s">
        <v>211</v>
      </c>
      <c r="D565" s="31" t="s">
        <v>351</v>
      </c>
      <c r="E565" s="51" t="s">
        <v>432</v>
      </c>
      <c r="F565" s="69" t="s">
        <v>446</v>
      </c>
      <c r="G565" s="34">
        <v>1</v>
      </c>
      <c r="H565" s="34">
        <v>0.66559999999999997</v>
      </c>
      <c r="I565" s="31" t="s">
        <v>80</v>
      </c>
      <c r="J565" s="35" t="s">
        <v>150</v>
      </c>
      <c r="K565" s="35" t="s">
        <v>988</v>
      </c>
      <c r="L565" s="31" t="s">
        <v>20</v>
      </c>
      <c r="M565" s="36">
        <v>92631672.142160848</v>
      </c>
      <c r="N565" s="37">
        <v>0</v>
      </c>
      <c r="O565" s="37">
        <v>0</v>
      </c>
      <c r="P565" s="37">
        <v>0</v>
      </c>
      <c r="Q565" s="70">
        <v>1063.3631194151096</v>
      </c>
      <c r="R565" s="71" t="s">
        <v>364</v>
      </c>
    </row>
    <row r="566" spans="1:18" ht="31.5" x14ac:dyDescent="0.25">
      <c r="A566" s="68">
        <v>2021</v>
      </c>
      <c r="B566" s="30">
        <v>2021004250258</v>
      </c>
      <c r="C566" s="30" t="s">
        <v>211</v>
      </c>
      <c r="D566" s="31" t="s">
        <v>351</v>
      </c>
      <c r="E566" s="51" t="s">
        <v>433</v>
      </c>
      <c r="F566" s="69" t="s">
        <v>447</v>
      </c>
      <c r="G566" s="34">
        <v>1</v>
      </c>
      <c r="H566" s="34">
        <v>0.66559999999999997</v>
      </c>
      <c r="I566" s="31" t="s">
        <v>160</v>
      </c>
      <c r="J566" s="45" t="s">
        <v>184</v>
      </c>
      <c r="K566" s="35" t="s">
        <v>988</v>
      </c>
      <c r="L566" s="31" t="s">
        <v>20</v>
      </c>
      <c r="M566" s="36">
        <v>112481316.17262389</v>
      </c>
      <c r="N566" s="37">
        <v>0</v>
      </c>
      <c r="O566" s="37">
        <v>0</v>
      </c>
      <c r="P566" s="37">
        <v>0</v>
      </c>
      <c r="Q566" s="70">
        <v>1291.2266450040618</v>
      </c>
      <c r="R566" s="71" t="s">
        <v>358</v>
      </c>
    </row>
    <row r="567" spans="1:18" ht="31.5" x14ac:dyDescent="0.25">
      <c r="A567" s="68">
        <v>2021</v>
      </c>
      <c r="B567" s="30">
        <v>2021004250258</v>
      </c>
      <c r="C567" s="30" t="s">
        <v>211</v>
      </c>
      <c r="D567" s="31" t="s">
        <v>351</v>
      </c>
      <c r="E567" s="51" t="s">
        <v>435</v>
      </c>
      <c r="F567" s="69" t="s">
        <v>448</v>
      </c>
      <c r="G567" s="34">
        <v>1</v>
      </c>
      <c r="H567" s="34">
        <v>0.66559999999999997</v>
      </c>
      <c r="I567" s="31" t="s">
        <v>44</v>
      </c>
      <c r="J567" s="35" t="s">
        <v>45</v>
      </c>
      <c r="K567" s="35" t="s">
        <v>988</v>
      </c>
      <c r="L567" s="31" t="s">
        <v>20</v>
      </c>
      <c r="M567" s="36">
        <v>172030248.26401299</v>
      </c>
      <c r="N567" s="37">
        <v>0</v>
      </c>
      <c r="O567" s="37">
        <v>0</v>
      </c>
      <c r="P567" s="37">
        <v>0</v>
      </c>
      <c r="Q567" s="70">
        <v>1974.817221770918</v>
      </c>
      <c r="R567" s="71" t="s">
        <v>449</v>
      </c>
    </row>
    <row r="568" spans="1:18" ht="31.5" x14ac:dyDescent="0.25">
      <c r="A568" s="68">
        <v>2021</v>
      </c>
      <c r="B568" s="30">
        <v>2021004250258</v>
      </c>
      <c r="C568" s="30" t="s">
        <v>211</v>
      </c>
      <c r="D568" s="31" t="s">
        <v>351</v>
      </c>
      <c r="E568" s="51" t="s">
        <v>437</v>
      </c>
      <c r="F568" s="69" t="s">
        <v>450</v>
      </c>
      <c r="G568" s="34">
        <v>1</v>
      </c>
      <c r="H568" s="34">
        <v>0.66559999999999997</v>
      </c>
      <c r="I568" s="31" t="s">
        <v>80</v>
      </c>
      <c r="J568" s="35" t="s">
        <v>166</v>
      </c>
      <c r="K568" s="35" t="s">
        <v>988</v>
      </c>
      <c r="L568" s="31" t="s">
        <v>20</v>
      </c>
      <c r="M568" s="36">
        <v>205112988.31478474</v>
      </c>
      <c r="N568" s="37">
        <v>0</v>
      </c>
      <c r="O568" s="37">
        <v>0</v>
      </c>
      <c r="P568" s="37">
        <v>0</v>
      </c>
      <c r="Q568" s="70">
        <v>2354.5897644191714</v>
      </c>
      <c r="R568" s="71" t="s">
        <v>388</v>
      </c>
    </row>
    <row r="569" spans="1:18" ht="31.5" x14ac:dyDescent="0.25">
      <c r="A569" s="68">
        <v>2021</v>
      </c>
      <c r="B569" s="30">
        <v>2021004250258</v>
      </c>
      <c r="C569" s="30" t="s">
        <v>211</v>
      </c>
      <c r="D569" s="31" t="s">
        <v>351</v>
      </c>
      <c r="E569" s="51" t="s">
        <v>438</v>
      </c>
      <c r="F569" s="69" t="s">
        <v>451</v>
      </c>
      <c r="G569" s="34">
        <v>1</v>
      </c>
      <c r="H569" s="34">
        <v>0.66559999999999997</v>
      </c>
      <c r="I569" s="31" t="s">
        <v>112</v>
      </c>
      <c r="J569" s="35" t="s">
        <v>165</v>
      </c>
      <c r="K569" s="35" t="s">
        <v>988</v>
      </c>
      <c r="L569" s="31" t="s">
        <v>20</v>
      </c>
      <c r="M569" s="36">
        <v>502857648.7717303</v>
      </c>
      <c r="N569" s="37">
        <v>0</v>
      </c>
      <c r="O569" s="37">
        <v>0</v>
      </c>
      <c r="P569" s="37">
        <v>0</v>
      </c>
      <c r="Q569" s="70">
        <v>5772.5426482534522</v>
      </c>
      <c r="R569" s="71" t="s">
        <v>452</v>
      </c>
    </row>
    <row r="570" spans="1:18" ht="31.5" x14ac:dyDescent="0.25">
      <c r="A570" s="68">
        <v>2021</v>
      </c>
      <c r="B570" s="30">
        <v>2021004250258</v>
      </c>
      <c r="C570" s="30" t="s">
        <v>211</v>
      </c>
      <c r="D570" s="31" t="s">
        <v>351</v>
      </c>
      <c r="E570" s="51" t="s">
        <v>440</v>
      </c>
      <c r="F570" s="69" t="s">
        <v>453</v>
      </c>
      <c r="G570" s="34">
        <v>1</v>
      </c>
      <c r="H570" s="34">
        <v>0.66559999999999997</v>
      </c>
      <c r="I570" s="31" t="s">
        <v>40</v>
      </c>
      <c r="J570" s="35" t="s">
        <v>240</v>
      </c>
      <c r="K570" s="35" t="s">
        <v>988</v>
      </c>
      <c r="L570" s="31" t="s">
        <v>20</v>
      </c>
      <c r="M570" s="36">
        <v>79398576.12185216</v>
      </c>
      <c r="N570" s="37">
        <v>0</v>
      </c>
      <c r="O570" s="37">
        <v>0</v>
      </c>
      <c r="P570" s="37">
        <v>0</v>
      </c>
      <c r="Q570" s="70">
        <v>911.45410235580823</v>
      </c>
      <c r="R570" s="71" t="s">
        <v>383</v>
      </c>
    </row>
    <row r="571" spans="1:18" ht="31.5" x14ac:dyDescent="0.25">
      <c r="A571" s="68">
        <v>2021</v>
      </c>
      <c r="B571" s="30">
        <v>2021004250258</v>
      </c>
      <c r="C571" s="30" t="s">
        <v>211</v>
      </c>
      <c r="D571" s="31" t="s">
        <v>351</v>
      </c>
      <c r="E571" s="51" t="s">
        <v>441</v>
      </c>
      <c r="F571" s="69" t="s">
        <v>454</v>
      </c>
      <c r="G571" s="34">
        <v>1</v>
      </c>
      <c r="H571" s="34">
        <v>0.66559999999999997</v>
      </c>
      <c r="I571" s="31" t="s">
        <v>67</v>
      </c>
      <c r="J571" s="35" t="s">
        <v>164</v>
      </c>
      <c r="K571" s="35" t="s">
        <v>988</v>
      </c>
      <c r="L571" s="31" t="s">
        <v>20</v>
      </c>
      <c r="M571" s="36">
        <v>92631672.142160848</v>
      </c>
      <c r="N571" s="37">
        <v>0</v>
      </c>
      <c r="O571" s="37">
        <v>0</v>
      </c>
      <c r="P571" s="37">
        <v>0</v>
      </c>
      <c r="Q571" s="70">
        <v>1063.3631194151096</v>
      </c>
      <c r="R571" s="71" t="s">
        <v>364</v>
      </c>
    </row>
    <row r="572" spans="1:18" ht="31.5" x14ac:dyDescent="0.25">
      <c r="A572" s="68">
        <v>2021</v>
      </c>
      <c r="B572" s="30">
        <v>2021004250258</v>
      </c>
      <c r="C572" s="30" t="s">
        <v>211</v>
      </c>
      <c r="D572" s="31" t="s">
        <v>351</v>
      </c>
      <c r="E572" s="51" t="s">
        <v>443</v>
      </c>
      <c r="F572" s="69" t="s">
        <v>455</v>
      </c>
      <c r="G572" s="34">
        <v>1</v>
      </c>
      <c r="H572" s="34">
        <v>0.66559999999999997</v>
      </c>
      <c r="I572" s="31" t="s">
        <v>74</v>
      </c>
      <c r="J572" s="35" t="s">
        <v>239</v>
      </c>
      <c r="K572" s="35" t="s">
        <v>988</v>
      </c>
      <c r="L572" s="31" t="s">
        <v>20</v>
      </c>
      <c r="M572" s="36">
        <v>125714412.19293258</v>
      </c>
      <c r="N572" s="37">
        <v>0</v>
      </c>
      <c r="O572" s="37">
        <v>0</v>
      </c>
      <c r="P572" s="37">
        <v>0</v>
      </c>
      <c r="Q572" s="70">
        <v>1443.135662063363</v>
      </c>
      <c r="R572" s="71" t="s">
        <v>442</v>
      </c>
    </row>
    <row r="573" spans="1:18" ht="31.5" x14ac:dyDescent="0.25">
      <c r="A573" s="68">
        <v>2021</v>
      </c>
      <c r="B573" s="30">
        <v>2021004250258</v>
      </c>
      <c r="C573" s="30" t="s">
        <v>211</v>
      </c>
      <c r="D573" s="31" t="s">
        <v>351</v>
      </c>
      <c r="E573" s="51" t="s">
        <v>444</v>
      </c>
      <c r="F573" s="69" t="s">
        <v>456</v>
      </c>
      <c r="G573" s="34">
        <v>1</v>
      </c>
      <c r="H573" s="34">
        <v>0.66559999999999997</v>
      </c>
      <c r="I573" s="31" t="s">
        <v>126</v>
      </c>
      <c r="J573" s="35" t="s">
        <v>163</v>
      </c>
      <c r="K573" s="35" t="s">
        <v>988</v>
      </c>
      <c r="L573" s="31" t="s">
        <v>20</v>
      </c>
      <c r="M573" s="36">
        <v>79398576.12185216</v>
      </c>
      <c r="N573" s="37">
        <v>0</v>
      </c>
      <c r="O573" s="37">
        <v>0</v>
      </c>
      <c r="P573" s="37">
        <v>0</v>
      </c>
      <c r="Q573" s="70">
        <v>911.45410235580823</v>
      </c>
      <c r="R573" s="71" t="s">
        <v>383</v>
      </c>
    </row>
    <row r="574" spans="1:18" ht="31.5" x14ac:dyDescent="0.25">
      <c r="A574" s="68">
        <v>2021</v>
      </c>
      <c r="B574" s="30">
        <v>2021004250258</v>
      </c>
      <c r="C574" s="30" t="s">
        <v>211</v>
      </c>
      <c r="D574" s="31" t="s">
        <v>351</v>
      </c>
      <c r="E574" s="51" t="s">
        <v>446</v>
      </c>
      <c r="F574" s="69" t="s">
        <v>457</v>
      </c>
      <c r="G574" s="34">
        <v>1</v>
      </c>
      <c r="H574" s="34">
        <v>0.66559999999999997</v>
      </c>
      <c r="I574" s="31" t="s">
        <v>160</v>
      </c>
      <c r="J574" s="35" t="s">
        <v>162</v>
      </c>
      <c r="K574" s="35" t="s">
        <v>988</v>
      </c>
      <c r="L574" s="31" t="s">
        <v>20</v>
      </c>
      <c r="M574" s="36">
        <v>86015124.132006496</v>
      </c>
      <c r="N574" s="37">
        <v>0</v>
      </c>
      <c r="O574" s="37">
        <v>0</v>
      </c>
      <c r="P574" s="37">
        <v>0</v>
      </c>
      <c r="Q574" s="70">
        <v>987.40861088545898</v>
      </c>
      <c r="R574" s="71" t="s">
        <v>378</v>
      </c>
    </row>
    <row r="575" spans="1:18" ht="31.5" x14ac:dyDescent="0.25">
      <c r="A575" s="68">
        <v>2021</v>
      </c>
      <c r="B575" s="30">
        <v>2021004250258</v>
      </c>
      <c r="C575" s="30" t="s">
        <v>211</v>
      </c>
      <c r="D575" s="31" t="s">
        <v>351</v>
      </c>
      <c r="E575" s="51" t="s">
        <v>447</v>
      </c>
      <c r="F575" s="69" t="s">
        <v>458</v>
      </c>
      <c r="G575" s="34">
        <v>1</v>
      </c>
      <c r="H575" s="34">
        <v>0.66559999999999997</v>
      </c>
      <c r="I575" s="31" t="s">
        <v>160</v>
      </c>
      <c r="J575" s="35" t="s">
        <v>161</v>
      </c>
      <c r="K575" s="35" t="s">
        <v>988</v>
      </c>
      <c r="L575" s="31" t="s">
        <v>20</v>
      </c>
      <c r="M575" s="36">
        <v>66165480.101543464</v>
      </c>
      <c r="N575" s="37">
        <v>0</v>
      </c>
      <c r="O575" s="37">
        <v>0</v>
      </c>
      <c r="P575" s="37">
        <v>0</v>
      </c>
      <c r="Q575" s="70">
        <v>759.54508529650695</v>
      </c>
      <c r="R575" s="71" t="s">
        <v>356</v>
      </c>
    </row>
    <row r="576" spans="1:18" ht="31.5" x14ac:dyDescent="0.25">
      <c r="A576" s="68">
        <v>2021</v>
      </c>
      <c r="B576" s="30">
        <v>2021004250258</v>
      </c>
      <c r="C576" s="30" t="s">
        <v>211</v>
      </c>
      <c r="D576" s="31" t="s">
        <v>351</v>
      </c>
      <c r="E576" s="51" t="s">
        <v>448</v>
      </c>
      <c r="F576" s="69" t="s">
        <v>459</v>
      </c>
      <c r="G576" s="34">
        <v>1</v>
      </c>
      <c r="H576" s="34">
        <v>0.66559999999999997</v>
      </c>
      <c r="I576" s="31" t="s">
        <v>74</v>
      </c>
      <c r="J576" s="35" t="s">
        <v>75</v>
      </c>
      <c r="K576" s="35" t="s">
        <v>988</v>
      </c>
      <c r="L576" s="31" t="s">
        <v>20</v>
      </c>
      <c r="M576" s="36">
        <v>172030248.26401299</v>
      </c>
      <c r="N576" s="37">
        <v>0</v>
      </c>
      <c r="O576" s="37">
        <v>0</v>
      </c>
      <c r="P576" s="37">
        <v>0</v>
      </c>
      <c r="Q576" s="70">
        <v>1974.817221770918</v>
      </c>
      <c r="R576" s="71" t="s">
        <v>449</v>
      </c>
    </row>
    <row r="577" spans="1:18" ht="31.5" x14ac:dyDescent="0.25">
      <c r="A577" s="68">
        <v>2021</v>
      </c>
      <c r="B577" s="30">
        <v>2021004250258</v>
      </c>
      <c r="C577" s="30" t="s">
        <v>211</v>
      </c>
      <c r="D577" s="31" t="s">
        <v>351</v>
      </c>
      <c r="E577" s="51" t="s">
        <v>450</v>
      </c>
      <c r="F577" s="69" t="s">
        <v>460</v>
      </c>
      <c r="G577" s="34">
        <v>1</v>
      </c>
      <c r="H577" s="34">
        <v>0.66559999999999997</v>
      </c>
      <c r="I577" s="31" t="s">
        <v>67</v>
      </c>
      <c r="J577" s="35" t="s">
        <v>72</v>
      </c>
      <c r="K577" s="35" t="s">
        <v>988</v>
      </c>
      <c r="L577" s="31" t="s">
        <v>20</v>
      </c>
      <c r="M577" s="36">
        <v>105864768.16246954</v>
      </c>
      <c r="N577" s="37">
        <v>0</v>
      </c>
      <c r="O577" s="37">
        <v>0</v>
      </c>
      <c r="P577" s="37">
        <v>0</v>
      </c>
      <c r="Q577" s="70">
        <v>1215.2721364744111</v>
      </c>
      <c r="R577" s="71" t="s">
        <v>461</v>
      </c>
    </row>
    <row r="578" spans="1:18" ht="31.5" x14ac:dyDescent="0.25">
      <c r="A578" s="68">
        <v>2021</v>
      </c>
      <c r="B578" s="30">
        <v>2021004250258</v>
      </c>
      <c r="C578" s="30" t="s">
        <v>211</v>
      </c>
      <c r="D578" s="31" t="s">
        <v>351</v>
      </c>
      <c r="E578" s="51" t="s">
        <v>451</v>
      </c>
      <c r="F578" s="69" t="s">
        <v>462</v>
      </c>
      <c r="G578" s="34">
        <v>1</v>
      </c>
      <c r="H578" s="34">
        <v>0.66559999999999997</v>
      </c>
      <c r="I578" s="31" t="s">
        <v>67</v>
      </c>
      <c r="J578" s="35" t="s">
        <v>158</v>
      </c>
      <c r="K578" s="35" t="s">
        <v>988</v>
      </c>
      <c r="L578" s="31" t="s">
        <v>20</v>
      </c>
      <c r="M578" s="36">
        <v>224962632.34524778</v>
      </c>
      <c r="N578" s="37">
        <v>0</v>
      </c>
      <c r="O578" s="37">
        <v>0</v>
      </c>
      <c r="P578" s="37">
        <v>0</v>
      </c>
      <c r="Q578" s="70">
        <v>2582.4532900081235</v>
      </c>
      <c r="R578" s="71" t="s">
        <v>434</v>
      </c>
    </row>
    <row r="579" spans="1:18" ht="31.5" x14ac:dyDescent="0.25">
      <c r="A579" s="68">
        <v>2021</v>
      </c>
      <c r="B579" s="30">
        <v>2021004250259</v>
      </c>
      <c r="C579" s="30" t="s">
        <v>211</v>
      </c>
      <c r="D579" s="31" t="s">
        <v>351</v>
      </c>
      <c r="E579" s="51" t="s">
        <v>453</v>
      </c>
      <c r="F579" s="69" t="s">
        <v>463</v>
      </c>
      <c r="G579" s="34" t="e">
        <v>#N/A</v>
      </c>
      <c r="H579" s="34" t="e">
        <v>#N/A</v>
      </c>
      <c r="I579" s="31" t="s">
        <v>67</v>
      </c>
      <c r="J579" s="35" t="s">
        <v>238</v>
      </c>
      <c r="K579" s="35" t="e">
        <v>#N/A</v>
      </c>
      <c r="L579" s="31" t="s">
        <v>20</v>
      </c>
      <c r="M579" s="36">
        <v>145564056.22339562</v>
      </c>
      <c r="N579" s="37">
        <v>0</v>
      </c>
      <c r="O579" s="37">
        <v>0</v>
      </c>
      <c r="P579" s="37">
        <v>0</v>
      </c>
      <c r="Q579" s="70">
        <v>1670.9991876523152</v>
      </c>
      <c r="R579" s="71" t="s">
        <v>362</v>
      </c>
    </row>
    <row r="580" spans="1:18" ht="31.5" x14ac:dyDescent="0.25">
      <c r="A580" s="68">
        <v>2021</v>
      </c>
      <c r="B580" s="30">
        <v>2021004250258</v>
      </c>
      <c r="C580" s="30" t="s">
        <v>211</v>
      </c>
      <c r="D580" s="31" t="s">
        <v>351</v>
      </c>
      <c r="E580" s="51" t="s">
        <v>453</v>
      </c>
      <c r="F580" s="69" t="s">
        <v>463</v>
      </c>
      <c r="G580" s="34">
        <v>1</v>
      </c>
      <c r="H580" s="34">
        <v>0.66559999999999997</v>
      </c>
      <c r="I580" s="31" t="s">
        <v>18</v>
      </c>
      <c r="J580" s="35" t="s">
        <v>19</v>
      </c>
      <c r="K580" s="35" t="s">
        <v>988</v>
      </c>
      <c r="L580" s="31" t="s">
        <v>20</v>
      </c>
      <c r="M580" s="36">
        <v>92631672.142160848</v>
      </c>
      <c r="N580" s="37">
        <v>0</v>
      </c>
      <c r="O580" s="37">
        <v>0</v>
      </c>
      <c r="P580" s="37">
        <v>0</v>
      </c>
      <c r="Q580" s="70">
        <v>1063.3631194151096</v>
      </c>
      <c r="R580" s="71" t="s">
        <v>364</v>
      </c>
    </row>
    <row r="581" spans="1:18" ht="31.5" x14ac:dyDescent="0.25">
      <c r="A581" s="68">
        <v>2021</v>
      </c>
      <c r="B581" s="30">
        <v>2021004250258</v>
      </c>
      <c r="C581" s="30" t="s">
        <v>211</v>
      </c>
      <c r="D581" s="31" t="s">
        <v>351</v>
      </c>
      <c r="E581" s="51" t="s">
        <v>454</v>
      </c>
      <c r="F581" s="69" t="s">
        <v>464</v>
      </c>
      <c r="G581" s="34">
        <v>1</v>
      </c>
      <c r="H581" s="34">
        <v>0.66559999999999997</v>
      </c>
      <c r="I581" s="31" t="s">
        <v>61</v>
      </c>
      <c r="J581" s="35" t="s">
        <v>142</v>
      </c>
      <c r="K581" s="35" t="s">
        <v>988</v>
      </c>
      <c r="L581" s="31" t="s">
        <v>20</v>
      </c>
      <c r="M581" s="36">
        <v>72782028.111697808</v>
      </c>
      <c r="N581" s="37">
        <v>0</v>
      </c>
      <c r="O581" s="37">
        <v>0</v>
      </c>
      <c r="P581" s="37">
        <v>0</v>
      </c>
      <c r="Q581" s="70">
        <v>835.49959382615759</v>
      </c>
      <c r="R581" s="71" t="s">
        <v>426</v>
      </c>
    </row>
    <row r="582" spans="1:18" ht="31.5" x14ac:dyDescent="0.25">
      <c r="A582" s="68">
        <v>2021</v>
      </c>
      <c r="B582" s="30">
        <v>2021004250258</v>
      </c>
      <c r="C582" s="30" t="s">
        <v>211</v>
      </c>
      <c r="D582" s="31" t="s">
        <v>351</v>
      </c>
      <c r="E582" s="51" t="s">
        <v>455</v>
      </c>
      <c r="F582" s="69" t="s">
        <v>465</v>
      </c>
      <c r="G582" s="34">
        <v>1</v>
      </c>
      <c r="H582" s="34">
        <v>0.66559999999999997</v>
      </c>
      <c r="I582" s="31" t="s">
        <v>126</v>
      </c>
      <c r="J582" s="35" t="s">
        <v>140</v>
      </c>
      <c r="K582" s="35" t="s">
        <v>988</v>
      </c>
      <c r="L582" s="31" t="s">
        <v>20</v>
      </c>
      <c r="M582" s="36">
        <v>86015124.132006496</v>
      </c>
      <c r="N582" s="37">
        <v>0</v>
      </c>
      <c r="O582" s="37">
        <v>0</v>
      </c>
      <c r="P582" s="37">
        <v>0</v>
      </c>
      <c r="Q582" s="70">
        <v>987.40861088545898</v>
      </c>
      <c r="R582" s="71" t="s">
        <v>378</v>
      </c>
    </row>
    <row r="583" spans="1:18" ht="31.5" x14ac:dyDescent="0.25">
      <c r="A583" s="68">
        <v>2021</v>
      </c>
      <c r="B583" s="30">
        <v>2021004250258</v>
      </c>
      <c r="C583" s="30" t="s">
        <v>211</v>
      </c>
      <c r="D583" s="31" t="s">
        <v>351</v>
      </c>
      <c r="E583" s="51" t="s">
        <v>456</v>
      </c>
      <c r="F583" s="69" t="s">
        <v>466</v>
      </c>
      <c r="G583" s="34">
        <v>1</v>
      </c>
      <c r="H583" s="34">
        <v>0.66559999999999997</v>
      </c>
      <c r="I583" s="31" t="s">
        <v>35</v>
      </c>
      <c r="J583" s="35" t="s">
        <v>38</v>
      </c>
      <c r="K583" s="35" t="s">
        <v>988</v>
      </c>
      <c r="L583" s="31" t="s">
        <v>20</v>
      </c>
      <c r="M583" s="36">
        <v>668271349.02558899</v>
      </c>
      <c r="N583" s="37">
        <v>0</v>
      </c>
      <c r="O583" s="37">
        <v>0</v>
      </c>
      <c r="P583" s="37">
        <v>0</v>
      </c>
      <c r="Q583" s="70">
        <v>7671.4053614947197</v>
      </c>
      <c r="R583" s="71" t="s">
        <v>467</v>
      </c>
    </row>
    <row r="584" spans="1:18" ht="31.5" x14ac:dyDescent="0.25">
      <c r="A584" s="68">
        <v>2021</v>
      </c>
      <c r="B584" s="30">
        <v>2021004250258</v>
      </c>
      <c r="C584" s="30" t="s">
        <v>211</v>
      </c>
      <c r="D584" s="31" t="s">
        <v>351</v>
      </c>
      <c r="E584" s="51" t="s">
        <v>457</v>
      </c>
      <c r="F584" s="69" t="s">
        <v>468</v>
      </c>
      <c r="G584" s="34">
        <v>1</v>
      </c>
      <c r="H584" s="34">
        <v>0.66559999999999997</v>
      </c>
      <c r="I584" s="31" t="s">
        <v>67</v>
      </c>
      <c r="J584" s="35" t="s">
        <v>68</v>
      </c>
      <c r="K584" s="35" t="s">
        <v>988</v>
      </c>
      <c r="L584" s="31" t="s">
        <v>20</v>
      </c>
      <c r="M584" s="36">
        <v>310977756.47725427</v>
      </c>
      <c r="N584" s="37">
        <v>0</v>
      </c>
      <c r="O584" s="37">
        <v>0</v>
      </c>
      <c r="P584" s="37">
        <v>0</v>
      </c>
      <c r="Q584" s="70">
        <v>3569.8619008935825</v>
      </c>
      <c r="R584" s="71" t="s">
        <v>469</v>
      </c>
    </row>
    <row r="585" spans="1:18" ht="31.5" x14ac:dyDescent="0.25">
      <c r="A585" s="68">
        <v>2021</v>
      </c>
      <c r="B585" s="30">
        <v>2021004250258</v>
      </c>
      <c r="C585" s="30" t="s">
        <v>211</v>
      </c>
      <c r="D585" s="31" t="s">
        <v>351</v>
      </c>
      <c r="E585" s="51" t="s">
        <v>458</v>
      </c>
      <c r="F585" s="69" t="s">
        <v>470</v>
      </c>
      <c r="G585" s="34">
        <v>1</v>
      </c>
      <c r="H585" s="34">
        <v>0.66559999999999997</v>
      </c>
      <c r="I585" s="31" t="s">
        <v>18</v>
      </c>
      <c r="J585" s="35" t="s">
        <v>149</v>
      </c>
      <c r="K585" s="35" t="s">
        <v>988</v>
      </c>
      <c r="L585" s="31" t="s">
        <v>20</v>
      </c>
      <c r="M585" s="36">
        <v>224962632.34524778</v>
      </c>
      <c r="N585" s="37">
        <v>0</v>
      </c>
      <c r="O585" s="37">
        <v>0</v>
      </c>
      <c r="P585" s="37">
        <v>0</v>
      </c>
      <c r="Q585" s="70">
        <v>2582.4532900081235</v>
      </c>
      <c r="R585" s="71" t="s">
        <v>434</v>
      </c>
    </row>
    <row r="586" spans="1:18" ht="31.5" x14ac:dyDescent="0.25">
      <c r="A586" s="68">
        <v>2021</v>
      </c>
      <c r="B586" s="30">
        <v>2021004250258</v>
      </c>
      <c r="C586" s="30" t="s">
        <v>211</v>
      </c>
      <c r="D586" s="31" t="s">
        <v>351</v>
      </c>
      <c r="E586" s="51" t="s">
        <v>459</v>
      </c>
      <c r="F586" s="69" t="s">
        <v>471</v>
      </c>
      <c r="G586" s="34">
        <v>1</v>
      </c>
      <c r="H586" s="34">
        <v>0.66559999999999997</v>
      </c>
      <c r="I586" s="31" t="s">
        <v>77</v>
      </c>
      <c r="J586" s="35" t="s">
        <v>138</v>
      </c>
      <c r="K586" s="35" t="s">
        <v>988</v>
      </c>
      <c r="L586" s="31" t="s">
        <v>20</v>
      </c>
      <c r="M586" s="36">
        <v>152180604.23354995</v>
      </c>
      <c r="N586" s="37">
        <v>0</v>
      </c>
      <c r="O586" s="37">
        <v>0</v>
      </c>
      <c r="P586" s="37">
        <v>0</v>
      </c>
      <c r="Q586" s="70">
        <v>1746.9536961819658</v>
      </c>
      <c r="R586" s="71" t="s">
        <v>414</v>
      </c>
    </row>
    <row r="587" spans="1:18" ht="31.5" x14ac:dyDescent="0.25">
      <c r="A587" s="68">
        <v>2021</v>
      </c>
      <c r="B587" s="30">
        <v>2021004250258</v>
      </c>
      <c r="C587" s="30" t="s">
        <v>211</v>
      </c>
      <c r="D587" s="31" t="s">
        <v>351</v>
      </c>
      <c r="E587" s="51" t="s">
        <v>460</v>
      </c>
      <c r="F587" s="69" t="s">
        <v>472</v>
      </c>
      <c r="G587" s="34">
        <v>1</v>
      </c>
      <c r="H587" s="34">
        <v>0.66559999999999997</v>
      </c>
      <c r="I587" s="31" t="s">
        <v>35</v>
      </c>
      <c r="J587" s="35" t="s">
        <v>36</v>
      </c>
      <c r="K587" s="35" t="s">
        <v>988</v>
      </c>
      <c r="L587" s="31" t="s">
        <v>20</v>
      </c>
      <c r="M587" s="36">
        <v>86015124.132006496</v>
      </c>
      <c r="N587" s="37">
        <v>0</v>
      </c>
      <c r="O587" s="37">
        <v>0</v>
      </c>
      <c r="P587" s="37">
        <v>0</v>
      </c>
      <c r="Q587" s="70">
        <v>987.40861088545898</v>
      </c>
      <c r="R587" s="71" t="s">
        <v>378</v>
      </c>
    </row>
    <row r="588" spans="1:18" ht="31.5" x14ac:dyDescent="0.25">
      <c r="A588" s="68">
        <v>2021</v>
      </c>
      <c r="B588" s="30">
        <v>2021004250258</v>
      </c>
      <c r="C588" s="30" t="s">
        <v>211</v>
      </c>
      <c r="D588" s="31" t="s">
        <v>351</v>
      </c>
      <c r="E588" s="51" t="s">
        <v>462</v>
      </c>
      <c r="F588" s="69" t="s">
        <v>473</v>
      </c>
      <c r="G588" s="34">
        <v>1</v>
      </c>
      <c r="H588" s="34">
        <v>0.66559999999999997</v>
      </c>
      <c r="I588" s="31" t="s">
        <v>44</v>
      </c>
      <c r="J588" s="35" t="s">
        <v>44</v>
      </c>
      <c r="K588" s="35" t="s">
        <v>988</v>
      </c>
      <c r="L588" s="31" t="s">
        <v>20</v>
      </c>
      <c r="M588" s="36">
        <v>178646796.27416733</v>
      </c>
      <c r="N588" s="37">
        <v>0</v>
      </c>
      <c r="O588" s="37">
        <v>0</v>
      </c>
      <c r="P588" s="37">
        <v>0</v>
      </c>
      <c r="Q588" s="70">
        <v>2050.7717303005688</v>
      </c>
      <c r="R588" s="71" t="s">
        <v>374</v>
      </c>
    </row>
    <row r="589" spans="1:18" ht="31.5" x14ac:dyDescent="0.25">
      <c r="A589" s="68">
        <v>2021</v>
      </c>
      <c r="B589" s="30">
        <v>2021004250258</v>
      </c>
      <c r="C589" s="30" t="s">
        <v>211</v>
      </c>
      <c r="D589" s="31" t="s">
        <v>351</v>
      </c>
      <c r="E589" s="51" t="s">
        <v>463</v>
      </c>
      <c r="F589" s="69" t="s">
        <v>474</v>
      </c>
      <c r="G589" s="34">
        <v>1</v>
      </c>
      <c r="H589" s="34">
        <v>0.66559999999999997</v>
      </c>
      <c r="I589" s="31" t="s">
        <v>160</v>
      </c>
      <c r="J589" s="35" t="s">
        <v>197</v>
      </c>
      <c r="K589" s="35" t="s">
        <v>988</v>
      </c>
      <c r="L589" s="31" t="s">
        <v>20</v>
      </c>
      <c r="M589" s="36">
        <v>99248220.152315184</v>
      </c>
      <c r="N589" s="37">
        <v>0</v>
      </c>
      <c r="O589" s="37">
        <v>0</v>
      </c>
      <c r="P589" s="37">
        <v>0</v>
      </c>
      <c r="Q589" s="70">
        <v>1139.3176279447603</v>
      </c>
      <c r="R589" s="71" t="s">
        <v>370</v>
      </c>
    </row>
    <row r="590" spans="1:18" ht="31.5" x14ac:dyDescent="0.25">
      <c r="A590" s="68">
        <v>2021</v>
      </c>
      <c r="B590" s="30">
        <v>2021004250258</v>
      </c>
      <c r="C590" s="30" t="s">
        <v>211</v>
      </c>
      <c r="D590" s="31" t="s">
        <v>351</v>
      </c>
      <c r="E590" s="51" t="s">
        <v>464</v>
      </c>
      <c r="F590" s="69" t="s">
        <v>475</v>
      </c>
      <c r="G590" s="34">
        <v>1</v>
      </c>
      <c r="H590" s="34">
        <v>0.66559999999999997</v>
      </c>
      <c r="I590" s="31" t="s">
        <v>18</v>
      </c>
      <c r="J590" s="35" t="s">
        <v>33</v>
      </c>
      <c r="K590" s="35" t="s">
        <v>988</v>
      </c>
      <c r="L590" s="31" t="s">
        <v>20</v>
      </c>
      <c r="M590" s="36">
        <v>198496440.30463037</v>
      </c>
      <c r="N590" s="37">
        <v>0</v>
      </c>
      <c r="O590" s="37">
        <v>0</v>
      </c>
      <c r="P590" s="37">
        <v>0</v>
      </c>
      <c r="Q590" s="70">
        <v>2278.6352558895205</v>
      </c>
      <c r="R590" s="71" t="s">
        <v>445</v>
      </c>
    </row>
    <row r="591" spans="1:18" ht="31.5" x14ac:dyDescent="0.25">
      <c r="A591" s="68">
        <v>2021</v>
      </c>
      <c r="B591" s="30">
        <v>2021004250258</v>
      </c>
      <c r="C591" s="30" t="s">
        <v>211</v>
      </c>
      <c r="D591" s="31" t="s">
        <v>351</v>
      </c>
      <c r="E591" s="51" t="s">
        <v>464</v>
      </c>
      <c r="F591" s="69" t="s">
        <v>475</v>
      </c>
      <c r="G591" s="34">
        <v>1</v>
      </c>
      <c r="H591" s="34">
        <v>0.66559999999999997</v>
      </c>
      <c r="I591" s="31" t="s">
        <v>74</v>
      </c>
      <c r="J591" s="35" t="s">
        <v>136</v>
      </c>
      <c r="K591" s="35" t="s">
        <v>988</v>
      </c>
      <c r="L591" s="31" t="s">
        <v>20</v>
      </c>
      <c r="M591" s="36">
        <v>125714412.19293258</v>
      </c>
      <c r="N591" s="37">
        <v>0</v>
      </c>
      <c r="O591" s="37">
        <v>0</v>
      </c>
      <c r="P591" s="37">
        <v>0</v>
      </c>
      <c r="Q591" s="70">
        <v>1443.135662063363</v>
      </c>
      <c r="R591" s="71" t="s">
        <v>442</v>
      </c>
    </row>
    <row r="592" spans="1:18" ht="31.5" x14ac:dyDescent="0.25">
      <c r="A592" s="68">
        <v>2021</v>
      </c>
      <c r="B592" s="30">
        <v>2021004250258</v>
      </c>
      <c r="C592" s="30" t="s">
        <v>211</v>
      </c>
      <c r="D592" s="31" t="s">
        <v>351</v>
      </c>
      <c r="E592" s="51" t="s">
        <v>465</v>
      </c>
      <c r="F592" s="69" t="s">
        <v>476</v>
      </c>
      <c r="G592" s="34">
        <v>1</v>
      </c>
      <c r="H592" s="34">
        <v>0.66559999999999997</v>
      </c>
      <c r="I592" s="31" t="s">
        <v>18</v>
      </c>
      <c r="J592" s="35" t="s">
        <v>196</v>
      </c>
      <c r="K592" s="35" t="s">
        <v>988</v>
      </c>
      <c r="L592" s="31" t="s">
        <v>20</v>
      </c>
      <c r="M592" s="36">
        <v>92631672.142160848</v>
      </c>
      <c r="N592" s="37">
        <v>0</v>
      </c>
      <c r="O592" s="37">
        <v>0</v>
      </c>
      <c r="P592" s="37">
        <v>0</v>
      </c>
      <c r="Q592" s="70">
        <v>1063.3631194151096</v>
      </c>
      <c r="R592" s="71" t="s">
        <v>364</v>
      </c>
    </row>
    <row r="593" spans="1:18" ht="31.5" x14ac:dyDescent="0.25">
      <c r="A593" s="68">
        <v>2021</v>
      </c>
      <c r="B593" s="30">
        <v>2021004250258</v>
      </c>
      <c r="C593" s="30" t="s">
        <v>211</v>
      </c>
      <c r="D593" s="31" t="s">
        <v>351</v>
      </c>
      <c r="E593" s="51" t="s">
        <v>466</v>
      </c>
      <c r="F593" s="69" t="s">
        <v>477</v>
      </c>
      <c r="G593" s="34">
        <v>1</v>
      </c>
      <c r="H593" s="34">
        <v>0.66559999999999997</v>
      </c>
      <c r="I593" s="31" t="s">
        <v>80</v>
      </c>
      <c r="J593" s="35" t="s">
        <v>134</v>
      </c>
      <c r="K593" s="35" t="s">
        <v>988</v>
      </c>
      <c r="L593" s="31" t="s">
        <v>20</v>
      </c>
      <c r="M593" s="36">
        <v>86015124.132006496</v>
      </c>
      <c r="N593" s="37">
        <v>0</v>
      </c>
      <c r="O593" s="37">
        <v>0</v>
      </c>
      <c r="P593" s="37">
        <v>0</v>
      </c>
      <c r="Q593" s="70">
        <v>987.40861088545898</v>
      </c>
      <c r="R593" s="71" t="s">
        <v>378</v>
      </c>
    </row>
    <row r="594" spans="1:18" ht="31.5" x14ac:dyDescent="0.25">
      <c r="A594" s="68">
        <v>2021</v>
      </c>
      <c r="B594" s="30">
        <v>2021004250258</v>
      </c>
      <c r="C594" s="30" t="s">
        <v>211</v>
      </c>
      <c r="D594" s="31" t="s">
        <v>351</v>
      </c>
      <c r="E594" s="51" t="s">
        <v>468</v>
      </c>
      <c r="F594" s="69" t="s">
        <v>478</v>
      </c>
      <c r="G594" s="34">
        <v>1</v>
      </c>
      <c r="H594" s="34">
        <v>0.66559999999999997</v>
      </c>
      <c r="I594" s="31" t="s">
        <v>80</v>
      </c>
      <c r="J594" s="31" t="s">
        <v>178</v>
      </c>
      <c r="K594" s="35" t="s">
        <v>988</v>
      </c>
      <c r="L594" s="31" t="s">
        <v>20</v>
      </c>
      <c r="M594" s="36">
        <v>145564056.22339562</v>
      </c>
      <c r="N594" s="37">
        <v>0</v>
      </c>
      <c r="O594" s="37">
        <v>0</v>
      </c>
      <c r="P594" s="37">
        <v>0</v>
      </c>
      <c r="Q594" s="70">
        <v>1670.9991876523152</v>
      </c>
      <c r="R594" s="71" t="s">
        <v>362</v>
      </c>
    </row>
    <row r="595" spans="1:18" ht="31.5" x14ac:dyDescent="0.25">
      <c r="A595" s="68">
        <v>2021</v>
      </c>
      <c r="B595" s="30">
        <v>2021004250258</v>
      </c>
      <c r="C595" s="30" t="s">
        <v>211</v>
      </c>
      <c r="D595" s="31" t="s">
        <v>351</v>
      </c>
      <c r="E595" s="51" t="s">
        <v>470</v>
      </c>
      <c r="F595" s="69" t="s">
        <v>479</v>
      </c>
      <c r="G595" s="34">
        <v>1</v>
      </c>
      <c r="H595" s="34">
        <v>0.66559999999999997</v>
      </c>
      <c r="I595" s="31" t="s">
        <v>88</v>
      </c>
      <c r="J595" s="34" t="s">
        <v>205</v>
      </c>
      <c r="K595" s="35" t="s">
        <v>988</v>
      </c>
      <c r="L595" s="31" t="s">
        <v>20</v>
      </c>
      <c r="M595" s="36">
        <v>330827400.50771731</v>
      </c>
      <c r="N595" s="37">
        <v>0</v>
      </c>
      <c r="O595" s="37">
        <v>0</v>
      </c>
      <c r="P595" s="37">
        <v>0</v>
      </c>
      <c r="Q595" s="70">
        <v>3797.7254264825347</v>
      </c>
      <c r="R595" s="71" t="s">
        <v>480</v>
      </c>
    </row>
    <row r="596" spans="1:18" ht="31.5" x14ac:dyDescent="0.25">
      <c r="A596" s="68">
        <v>2021</v>
      </c>
      <c r="B596" s="30">
        <v>2021004250258</v>
      </c>
      <c r="C596" s="30" t="s">
        <v>211</v>
      </c>
      <c r="D596" s="31" t="s">
        <v>351</v>
      </c>
      <c r="E596" s="51" t="s">
        <v>470</v>
      </c>
      <c r="F596" s="69" t="s">
        <v>479</v>
      </c>
      <c r="G596" s="34">
        <v>1</v>
      </c>
      <c r="H596" s="34">
        <v>0.66559999999999997</v>
      </c>
      <c r="I596" s="31" t="s">
        <v>35</v>
      </c>
      <c r="J596" s="40" t="s">
        <v>32</v>
      </c>
      <c r="K596" s="35" t="s">
        <v>988</v>
      </c>
      <c r="L596" s="31" t="s">
        <v>20</v>
      </c>
      <c r="M596" s="36">
        <v>152180604.23354995</v>
      </c>
      <c r="N596" s="37">
        <v>0</v>
      </c>
      <c r="O596" s="37">
        <v>0</v>
      </c>
      <c r="P596" s="37">
        <v>0</v>
      </c>
      <c r="Q596" s="70">
        <v>1746.9536961819658</v>
      </c>
      <c r="R596" s="71" t="s">
        <v>414</v>
      </c>
    </row>
    <row r="597" spans="1:18" ht="31.5" x14ac:dyDescent="0.25">
      <c r="A597" s="68">
        <v>2021</v>
      </c>
      <c r="B597" s="30">
        <v>2021004250258</v>
      </c>
      <c r="C597" s="30" t="s">
        <v>211</v>
      </c>
      <c r="D597" s="31" t="s">
        <v>351</v>
      </c>
      <c r="E597" s="51" t="s">
        <v>471</v>
      </c>
      <c r="F597" s="69" t="s">
        <v>481</v>
      </c>
      <c r="G597" s="34">
        <v>1</v>
      </c>
      <c r="H597" s="34">
        <v>0.66559999999999997</v>
      </c>
      <c r="I597" s="31" t="s">
        <v>40</v>
      </c>
      <c r="J597" s="35" t="s">
        <v>251</v>
      </c>
      <c r="K597" s="35" t="s">
        <v>988</v>
      </c>
      <c r="L597" s="31" t="s">
        <v>20</v>
      </c>
      <c r="M597" s="36">
        <v>72782028.111697808</v>
      </c>
      <c r="N597" s="37">
        <v>0</v>
      </c>
      <c r="O597" s="37">
        <v>0</v>
      </c>
      <c r="P597" s="37">
        <v>0</v>
      </c>
      <c r="Q597" s="70">
        <v>835.49959382615759</v>
      </c>
      <c r="R597" s="71" t="s">
        <v>426</v>
      </c>
    </row>
    <row r="598" spans="1:18" ht="31.5" x14ac:dyDescent="0.25">
      <c r="A598" s="68">
        <v>2021</v>
      </c>
      <c r="B598" s="30">
        <v>2021004250258</v>
      </c>
      <c r="C598" s="30" t="s">
        <v>211</v>
      </c>
      <c r="D598" s="31" t="s">
        <v>351</v>
      </c>
      <c r="E598" s="51" t="s">
        <v>472</v>
      </c>
      <c r="F598" s="69" t="s">
        <v>482</v>
      </c>
      <c r="G598" s="34">
        <v>1</v>
      </c>
      <c r="H598" s="34">
        <v>0.66559999999999997</v>
      </c>
      <c r="I598" s="31" t="s">
        <v>61</v>
      </c>
      <c r="J598" s="35" t="s">
        <v>132</v>
      </c>
      <c r="K598" s="35" t="s">
        <v>988</v>
      </c>
      <c r="L598" s="31" t="s">
        <v>20</v>
      </c>
      <c r="M598" s="36">
        <v>132330960.20308693</v>
      </c>
      <c r="N598" s="37">
        <v>0</v>
      </c>
      <c r="O598" s="37">
        <v>0</v>
      </c>
      <c r="P598" s="37">
        <v>0</v>
      </c>
      <c r="Q598" s="70">
        <v>1519.0901705930139</v>
      </c>
      <c r="R598" s="71" t="s">
        <v>353</v>
      </c>
    </row>
    <row r="599" spans="1:18" ht="31.5" x14ac:dyDescent="0.25">
      <c r="A599" s="68">
        <v>2021</v>
      </c>
      <c r="B599" s="30">
        <v>2021004250258</v>
      </c>
      <c r="C599" s="30" t="s">
        <v>211</v>
      </c>
      <c r="D599" s="31" t="s">
        <v>351</v>
      </c>
      <c r="E599" s="51" t="s">
        <v>473</v>
      </c>
      <c r="F599" s="69" t="s">
        <v>483</v>
      </c>
      <c r="G599" s="34">
        <v>1</v>
      </c>
      <c r="H599" s="34">
        <v>0.66559999999999997</v>
      </c>
      <c r="I599" s="31" t="s">
        <v>77</v>
      </c>
      <c r="J599" s="35" t="s">
        <v>131</v>
      </c>
      <c r="K599" s="35" t="s">
        <v>988</v>
      </c>
      <c r="L599" s="31" t="s">
        <v>20</v>
      </c>
      <c r="M599" s="36">
        <v>66165480.101543464</v>
      </c>
      <c r="N599" s="37">
        <v>0</v>
      </c>
      <c r="O599" s="37">
        <v>0</v>
      </c>
      <c r="P599" s="37">
        <v>0</v>
      </c>
      <c r="Q599" s="70">
        <v>759.54508529650695</v>
      </c>
      <c r="R599" s="71" t="s">
        <v>356</v>
      </c>
    </row>
    <row r="600" spans="1:18" ht="31.5" x14ac:dyDescent="0.25">
      <c r="A600" s="68">
        <v>2021</v>
      </c>
      <c r="B600" s="30">
        <v>2021004250258</v>
      </c>
      <c r="C600" s="30" t="s">
        <v>211</v>
      </c>
      <c r="D600" s="31" t="s">
        <v>351</v>
      </c>
      <c r="E600" s="51" t="s">
        <v>474</v>
      </c>
      <c r="F600" s="69" t="s">
        <v>484</v>
      </c>
      <c r="G600" s="34">
        <v>1</v>
      </c>
      <c r="H600" s="34">
        <v>0.66559999999999997</v>
      </c>
      <c r="I600" s="31" t="s">
        <v>74</v>
      </c>
      <c r="J600" s="35" t="s">
        <v>195</v>
      </c>
      <c r="K600" s="35" t="s">
        <v>988</v>
      </c>
      <c r="L600" s="31" t="s">
        <v>20</v>
      </c>
      <c r="M600" s="36">
        <v>119097864.18277822</v>
      </c>
      <c r="N600" s="37">
        <v>0</v>
      </c>
      <c r="O600" s="37">
        <v>0</v>
      </c>
      <c r="P600" s="37">
        <v>0</v>
      </c>
      <c r="Q600" s="70">
        <v>1367.1811535337124</v>
      </c>
      <c r="R600" s="71" t="s">
        <v>385</v>
      </c>
    </row>
    <row r="601" spans="1:18" ht="31.5" x14ac:dyDescent="0.25">
      <c r="A601" s="68">
        <v>2021</v>
      </c>
      <c r="B601" s="30">
        <v>2021004250258</v>
      </c>
      <c r="C601" s="30" t="s">
        <v>211</v>
      </c>
      <c r="D601" s="31" t="s">
        <v>351</v>
      </c>
      <c r="E601" s="51" t="s">
        <v>475</v>
      </c>
      <c r="F601" s="69" t="s">
        <v>485</v>
      </c>
      <c r="G601" s="34">
        <v>1</v>
      </c>
      <c r="H601" s="34">
        <v>0.66559999999999997</v>
      </c>
      <c r="I601" s="31" t="s">
        <v>40</v>
      </c>
      <c r="J601" s="35" t="s">
        <v>156</v>
      </c>
      <c r="K601" s="35" t="s">
        <v>988</v>
      </c>
      <c r="L601" s="31" t="s">
        <v>20</v>
      </c>
      <c r="M601" s="36">
        <v>105864768.16246954</v>
      </c>
      <c r="N601" s="37">
        <v>0</v>
      </c>
      <c r="O601" s="37">
        <v>0</v>
      </c>
      <c r="P601" s="37">
        <v>0</v>
      </c>
      <c r="Q601" s="70">
        <v>1215.2721364744111</v>
      </c>
      <c r="R601" s="71" t="s">
        <v>461</v>
      </c>
    </row>
    <row r="602" spans="1:18" ht="31.5" x14ac:dyDescent="0.25">
      <c r="A602" s="68">
        <v>2021</v>
      </c>
      <c r="B602" s="30">
        <v>2021004250258</v>
      </c>
      <c r="C602" s="30" t="s">
        <v>211</v>
      </c>
      <c r="D602" s="31" t="s">
        <v>351</v>
      </c>
      <c r="E602" s="51" t="s">
        <v>476</v>
      </c>
      <c r="F602" s="69" t="s">
        <v>486</v>
      </c>
      <c r="G602" s="34">
        <v>1</v>
      </c>
      <c r="H602" s="34">
        <v>0.66559999999999997</v>
      </c>
      <c r="I602" s="31" t="s">
        <v>67</v>
      </c>
      <c r="J602" s="35" t="s">
        <v>148</v>
      </c>
      <c r="K602" s="35" t="s">
        <v>988</v>
      </c>
      <c r="L602" s="31" t="s">
        <v>20</v>
      </c>
      <c r="M602" s="36">
        <v>86015124.132006496</v>
      </c>
      <c r="N602" s="37">
        <v>0</v>
      </c>
      <c r="O602" s="37">
        <v>0</v>
      </c>
      <c r="P602" s="37">
        <v>0</v>
      </c>
      <c r="Q602" s="70">
        <v>987.40861088545898</v>
      </c>
      <c r="R602" s="71" t="s">
        <v>378</v>
      </c>
    </row>
    <row r="603" spans="1:18" ht="31.5" x14ac:dyDescent="0.25">
      <c r="A603" s="68">
        <v>2021</v>
      </c>
      <c r="B603" s="30">
        <v>2021004250258</v>
      </c>
      <c r="C603" s="30" t="s">
        <v>211</v>
      </c>
      <c r="D603" s="31" t="s">
        <v>351</v>
      </c>
      <c r="E603" s="51" t="s">
        <v>477</v>
      </c>
      <c r="F603" s="69" t="s">
        <v>487</v>
      </c>
      <c r="G603" s="34">
        <v>1</v>
      </c>
      <c r="H603" s="34">
        <v>0.66559999999999997</v>
      </c>
      <c r="I603" s="31" t="s">
        <v>44</v>
      </c>
      <c r="J603" s="31" t="s">
        <v>147</v>
      </c>
      <c r="K603" s="35" t="s">
        <v>988</v>
      </c>
      <c r="L603" s="31" t="s">
        <v>20</v>
      </c>
      <c r="M603" s="36">
        <v>112481316.17262389</v>
      </c>
      <c r="N603" s="37">
        <v>0</v>
      </c>
      <c r="O603" s="37">
        <v>0</v>
      </c>
      <c r="P603" s="37">
        <v>0</v>
      </c>
      <c r="Q603" s="70">
        <v>1291.2266450040618</v>
      </c>
      <c r="R603" s="71" t="s">
        <v>358</v>
      </c>
    </row>
    <row r="604" spans="1:18" ht="31.5" x14ac:dyDescent="0.25">
      <c r="A604" s="68">
        <v>2021</v>
      </c>
      <c r="B604" s="30">
        <v>2021004250258</v>
      </c>
      <c r="C604" s="30" t="s">
        <v>211</v>
      </c>
      <c r="D604" s="31" t="s">
        <v>351</v>
      </c>
      <c r="E604" s="51" t="s">
        <v>478</v>
      </c>
      <c r="F604" s="69" t="s">
        <v>488</v>
      </c>
      <c r="G604" s="34">
        <v>1</v>
      </c>
      <c r="H604" s="34">
        <v>0.66559999999999997</v>
      </c>
      <c r="I604" s="31" t="s">
        <v>40</v>
      </c>
      <c r="J604" s="35" t="s">
        <v>155</v>
      </c>
      <c r="K604" s="35" t="s">
        <v>988</v>
      </c>
      <c r="L604" s="31" t="s">
        <v>20</v>
      </c>
      <c r="M604" s="36">
        <v>86015124.132006496</v>
      </c>
      <c r="N604" s="37">
        <v>0</v>
      </c>
      <c r="O604" s="37">
        <v>0</v>
      </c>
      <c r="P604" s="37">
        <v>0</v>
      </c>
      <c r="Q604" s="70">
        <v>987.40861088545898</v>
      </c>
      <c r="R604" s="71" t="s">
        <v>378</v>
      </c>
    </row>
    <row r="605" spans="1:18" ht="31.5" x14ac:dyDescent="0.25">
      <c r="A605" s="68">
        <v>2021</v>
      </c>
      <c r="B605" s="30">
        <v>2021004250258</v>
      </c>
      <c r="C605" s="30" t="s">
        <v>211</v>
      </c>
      <c r="D605" s="31" t="s">
        <v>351</v>
      </c>
      <c r="E605" s="51" t="s">
        <v>479</v>
      </c>
      <c r="F605" s="69" t="s">
        <v>489</v>
      </c>
      <c r="G605" s="34">
        <v>1</v>
      </c>
      <c r="H605" s="34">
        <v>0.66559999999999997</v>
      </c>
      <c r="I605" s="31" t="s">
        <v>44</v>
      </c>
      <c r="J605" s="31" t="s">
        <v>57</v>
      </c>
      <c r="K605" s="35" t="s">
        <v>988</v>
      </c>
      <c r="L605" s="31" t="s">
        <v>20</v>
      </c>
      <c r="M605" s="36">
        <v>79398576.12185216</v>
      </c>
      <c r="N605" s="37">
        <v>0</v>
      </c>
      <c r="O605" s="37">
        <v>0</v>
      </c>
      <c r="P605" s="37">
        <v>0</v>
      </c>
      <c r="Q605" s="70">
        <v>911.45410235580823</v>
      </c>
      <c r="R605" s="71" t="s">
        <v>383</v>
      </c>
    </row>
    <row r="606" spans="1:18" ht="31.5" x14ac:dyDescent="0.25">
      <c r="A606" s="68">
        <v>2021</v>
      </c>
      <c r="B606" s="30">
        <v>2021004250258</v>
      </c>
      <c r="C606" s="30" t="s">
        <v>211</v>
      </c>
      <c r="D606" s="31" t="s">
        <v>351</v>
      </c>
      <c r="E606" s="51" t="s">
        <v>481</v>
      </c>
      <c r="F606" s="69" t="s">
        <v>490</v>
      </c>
      <c r="G606" s="34">
        <v>1</v>
      </c>
      <c r="H606" s="34">
        <v>0.66559999999999997</v>
      </c>
      <c r="I606" s="31" t="s">
        <v>44</v>
      </c>
      <c r="J606" s="35" t="s">
        <v>55</v>
      </c>
      <c r="K606" s="35" t="s">
        <v>988</v>
      </c>
      <c r="L606" s="31" t="s">
        <v>20</v>
      </c>
      <c r="M606" s="36">
        <v>112481316.17262389</v>
      </c>
      <c r="N606" s="37">
        <v>0</v>
      </c>
      <c r="O606" s="37">
        <v>0</v>
      </c>
      <c r="P606" s="37">
        <v>0</v>
      </c>
      <c r="Q606" s="70">
        <v>1291.2266450040618</v>
      </c>
      <c r="R606" s="71" t="s">
        <v>358</v>
      </c>
    </row>
    <row r="607" spans="1:18" ht="31.5" x14ac:dyDescent="0.25">
      <c r="A607" s="68">
        <v>2021</v>
      </c>
      <c r="B607" s="30">
        <v>2021004250258</v>
      </c>
      <c r="C607" s="30" t="s">
        <v>211</v>
      </c>
      <c r="D607" s="31" t="s">
        <v>351</v>
      </c>
      <c r="E607" s="51" t="s">
        <v>482</v>
      </c>
      <c r="F607" s="69" t="s">
        <v>491</v>
      </c>
      <c r="G607" s="34">
        <v>1</v>
      </c>
      <c r="H607" s="34">
        <v>0.66559999999999997</v>
      </c>
      <c r="I607" s="31" t="s">
        <v>18</v>
      </c>
      <c r="J607" s="35" t="s">
        <v>130</v>
      </c>
      <c r="K607" s="35" t="s">
        <v>988</v>
      </c>
      <c r="L607" s="31" t="s">
        <v>20</v>
      </c>
      <c r="M607" s="36">
        <v>125714412.19293258</v>
      </c>
      <c r="N607" s="37">
        <v>0</v>
      </c>
      <c r="O607" s="37">
        <v>0</v>
      </c>
      <c r="P607" s="37">
        <v>0</v>
      </c>
      <c r="Q607" s="70">
        <v>1443.135662063363</v>
      </c>
      <c r="R607" s="71" t="s">
        <v>442</v>
      </c>
    </row>
    <row r="608" spans="1:18" ht="31.5" x14ac:dyDescent="0.25">
      <c r="A608" s="68">
        <v>2021</v>
      </c>
      <c r="B608" s="30">
        <v>2021004250258</v>
      </c>
      <c r="C608" s="30" t="s">
        <v>211</v>
      </c>
      <c r="D608" s="31" t="s">
        <v>351</v>
      </c>
      <c r="E608" s="51" t="s">
        <v>483</v>
      </c>
      <c r="F608" s="69" t="s">
        <v>492</v>
      </c>
      <c r="G608" s="34">
        <v>1</v>
      </c>
      <c r="H608" s="34">
        <v>0.66559999999999997</v>
      </c>
      <c r="I608" s="31" t="s">
        <v>77</v>
      </c>
      <c r="J608" s="35" t="s">
        <v>128</v>
      </c>
      <c r="K608" s="35" t="s">
        <v>988</v>
      </c>
      <c r="L608" s="31" t="s">
        <v>20</v>
      </c>
      <c r="M608" s="36">
        <v>138947508.21324128</v>
      </c>
      <c r="N608" s="37">
        <v>0</v>
      </c>
      <c r="O608" s="37">
        <v>0</v>
      </c>
      <c r="P608" s="37">
        <v>0</v>
      </c>
      <c r="Q608" s="70">
        <v>1595.0446791226645</v>
      </c>
      <c r="R608" s="71" t="s">
        <v>376</v>
      </c>
    </row>
    <row r="609" spans="1:18" ht="31.5" x14ac:dyDescent="0.25">
      <c r="A609" s="68">
        <v>2021</v>
      </c>
      <c r="B609" s="30">
        <v>2021004250258</v>
      </c>
      <c r="C609" s="30" t="s">
        <v>211</v>
      </c>
      <c r="D609" s="31" t="s">
        <v>351</v>
      </c>
      <c r="E609" s="51" t="s">
        <v>484</v>
      </c>
      <c r="F609" s="69" t="s">
        <v>493</v>
      </c>
      <c r="G609" s="34">
        <v>1</v>
      </c>
      <c r="H609" s="34">
        <v>0.66559999999999997</v>
      </c>
      <c r="I609" s="31" t="s">
        <v>126</v>
      </c>
      <c r="J609" s="35" t="s">
        <v>127</v>
      </c>
      <c r="K609" s="35" t="s">
        <v>988</v>
      </c>
      <c r="L609" s="31" t="s">
        <v>20</v>
      </c>
      <c r="M609" s="36">
        <v>119097864.18277822</v>
      </c>
      <c r="N609" s="37">
        <v>0</v>
      </c>
      <c r="O609" s="37">
        <v>0</v>
      </c>
      <c r="P609" s="37">
        <v>0</v>
      </c>
      <c r="Q609" s="70">
        <v>1367.1811535337124</v>
      </c>
      <c r="R609" s="71" t="s">
        <v>385</v>
      </c>
    </row>
    <row r="610" spans="1:18" ht="47.25" x14ac:dyDescent="0.25">
      <c r="A610" s="68">
        <v>2021</v>
      </c>
      <c r="B610" s="30">
        <v>2020000050035</v>
      </c>
      <c r="C610" s="30" t="s">
        <v>494</v>
      </c>
      <c r="D610" s="31" t="s">
        <v>495</v>
      </c>
      <c r="E610" s="51">
        <v>8993872200</v>
      </c>
      <c r="F610" s="32">
        <v>8993872200</v>
      </c>
      <c r="G610" s="34">
        <v>0</v>
      </c>
      <c r="H610" s="34">
        <v>0</v>
      </c>
      <c r="I610" s="31" t="s">
        <v>35</v>
      </c>
      <c r="J610" s="35" t="s">
        <v>27</v>
      </c>
      <c r="K610" s="35" t="s">
        <v>986</v>
      </c>
      <c r="L610" s="31" t="s">
        <v>497</v>
      </c>
      <c r="M610" s="36">
        <f t="shared" ref="M610:M641" si="18">(E610*Q610)/1360</f>
        <v>132262826.47058824</v>
      </c>
      <c r="N610" s="37">
        <v>0</v>
      </c>
      <c r="O610" s="37">
        <v>0</v>
      </c>
      <c r="P610" s="37">
        <f t="shared" ref="P610:P641" si="19">E610-F610</f>
        <v>0</v>
      </c>
      <c r="Q610" s="30">
        <v>20</v>
      </c>
      <c r="R610" s="38" t="s">
        <v>498</v>
      </c>
    </row>
    <row r="611" spans="1:18" ht="47.25" x14ac:dyDescent="0.25">
      <c r="A611" s="68">
        <v>2021</v>
      </c>
      <c r="B611" s="30">
        <v>2020000050035</v>
      </c>
      <c r="C611" s="30" t="s">
        <v>494</v>
      </c>
      <c r="D611" s="31" t="s">
        <v>495</v>
      </c>
      <c r="E611" s="51">
        <v>8993872200</v>
      </c>
      <c r="F611" s="32">
        <v>8993872200</v>
      </c>
      <c r="G611" s="34">
        <v>0</v>
      </c>
      <c r="H611" s="34">
        <v>0</v>
      </c>
      <c r="I611" s="31" t="s">
        <v>88</v>
      </c>
      <c r="J611" s="45" t="s">
        <v>203</v>
      </c>
      <c r="K611" s="35" t="s">
        <v>986</v>
      </c>
      <c r="L611" s="31" t="s">
        <v>497</v>
      </c>
      <c r="M611" s="36">
        <f t="shared" si="18"/>
        <v>132262826.47058824</v>
      </c>
      <c r="N611" s="37">
        <v>0</v>
      </c>
      <c r="O611" s="37">
        <v>0</v>
      </c>
      <c r="P611" s="37">
        <f t="shared" si="19"/>
        <v>0</v>
      </c>
      <c r="Q611" s="30">
        <v>20</v>
      </c>
      <c r="R611" s="38" t="s">
        <v>499</v>
      </c>
    </row>
    <row r="612" spans="1:18" ht="47.25" x14ac:dyDescent="0.25">
      <c r="A612" s="68">
        <v>2021</v>
      </c>
      <c r="B612" s="30">
        <v>2020000050035</v>
      </c>
      <c r="C612" s="30" t="s">
        <v>494</v>
      </c>
      <c r="D612" s="31" t="s">
        <v>495</v>
      </c>
      <c r="E612" s="51">
        <v>8993872200</v>
      </c>
      <c r="F612" s="32">
        <v>8993872200</v>
      </c>
      <c r="G612" s="34">
        <v>0</v>
      </c>
      <c r="H612" s="34">
        <v>0</v>
      </c>
      <c r="I612" s="31" t="s">
        <v>126</v>
      </c>
      <c r="J612" s="35" t="s">
        <v>140</v>
      </c>
      <c r="K612" s="35" t="s">
        <v>986</v>
      </c>
      <c r="L612" s="31" t="s">
        <v>497</v>
      </c>
      <c r="M612" s="36">
        <f t="shared" si="18"/>
        <v>85970837.205882356</v>
      </c>
      <c r="N612" s="37">
        <v>0</v>
      </c>
      <c r="O612" s="37">
        <v>0</v>
      </c>
      <c r="P612" s="37">
        <f t="shared" si="19"/>
        <v>0</v>
      </c>
      <c r="Q612" s="30">
        <v>13</v>
      </c>
      <c r="R612" s="38" t="s">
        <v>500</v>
      </c>
    </row>
    <row r="613" spans="1:18" ht="47.25" x14ac:dyDescent="0.25">
      <c r="A613" s="68">
        <v>2021</v>
      </c>
      <c r="B613" s="30">
        <v>2020000050035</v>
      </c>
      <c r="C613" s="30" t="s">
        <v>494</v>
      </c>
      <c r="D613" s="31" t="s">
        <v>495</v>
      </c>
      <c r="E613" s="51">
        <v>8993872200</v>
      </c>
      <c r="F613" s="32">
        <v>8993872200</v>
      </c>
      <c r="G613" s="34">
        <v>0</v>
      </c>
      <c r="H613" s="34">
        <v>0</v>
      </c>
      <c r="I613" s="31" t="s">
        <v>35</v>
      </c>
      <c r="J613" s="35" t="s">
        <v>38</v>
      </c>
      <c r="K613" s="35" t="s">
        <v>986</v>
      </c>
      <c r="L613" s="31" t="s">
        <v>497</v>
      </c>
      <c r="M613" s="36">
        <f t="shared" si="18"/>
        <v>132262826.47058824</v>
      </c>
      <c r="N613" s="37">
        <v>0</v>
      </c>
      <c r="O613" s="37">
        <v>0</v>
      </c>
      <c r="P613" s="37">
        <f t="shared" si="19"/>
        <v>0</v>
      </c>
      <c r="Q613" s="30">
        <v>20</v>
      </c>
      <c r="R613" s="38" t="s">
        <v>501</v>
      </c>
    </row>
    <row r="614" spans="1:18" ht="47.25" x14ac:dyDescent="0.25">
      <c r="A614" s="68">
        <v>2021</v>
      </c>
      <c r="B614" s="30">
        <v>2020000050035</v>
      </c>
      <c r="C614" s="30" t="s">
        <v>494</v>
      </c>
      <c r="D614" s="31" t="s">
        <v>495</v>
      </c>
      <c r="E614" s="51">
        <v>8993872200</v>
      </c>
      <c r="F614" s="32">
        <v>8993872200</v>
      </c>
      <c r="G614" s="34">
        <v>0</v>
      </c>
      <c r="H614" s="34">
        <v>0</v>
      </c>
      <c r="I614" s="31" t="s">
        <v>18</v>
      </c>
      <c r="J614" s="35" t="s">
        <v>149</v>
      </c>
      <c r="K614" s="35" t="s">
        <v>986</v>
      </c>
      <c r="L614" s="31" t="s">
        <v>497</v>
      </c>
      <c r="M614" s="36">
        <f t="shared" si="18"/>
        <v>271138794.2647059</v>
      </c>
      <c r="N614" s="37">
        <v>0</v>
      </c>
      <c r="O614" s="37">
        <v>0</v>
      </c>
      <c r="P614" s="37">
        <f t="shared" si="19"/>
        <v>0</v>
      </c>
      <c r="Q614" s="30">
        <v>41</v>
      </c>
      <c r="R614" s="38" t="s">
        <v>502</v>
      </c>
    </row>
    <row r="615" spans="1:18" ht="47.25" x14ac:dyDescent="0.25">
      <c r="A615" s="68">
        <v>2021</v>
      </c>
      <c r="B615" s="30">
        <v>2020000050035</v>
      </c>
      <c r="C615" s="30" t="s">
        <v>494</v>
      </c>
      <c r="D615" s="31" t="s">
        <v>495</v>
      </c>
      <c r="E615" s="51">
        <v>8993872200</v>
      </c>
      <c r="F615" s="32">
        <v>8993872200</v>
      </c>
      <c r="G615" s="34">
        <v>0</v>
      </c>
      <c r="H615" s="34">
        <v>0</v>
      </c>
      <c r="I615" s="31" t="s">
        <v>35</v>
      </c>
      <c r="J615" s="35" t="s">
        <v>36</v>
      </c>
      <c r="K615" s="35" t="s">
        <v>986</v>
      </c>
      <c r="L615" s="31" t="s">
        <v>497</v>
      </c>
      <c r="M615" s="36">
        <f t="shared" si="18"/>
        <v>132262826.47058824</v>
      </c>
      <c r="N615" s="37">
        <v>0</v>
      </c>
      <c r="O615" s="37">
        <v>0</v>
      </c>
      <c r="P615" s="37">
        <f t="shared" si="19"/>
        <v>0</v>
      </c>
      <c r="Q615" s="30">
        <v>20</v>
      </c>
      <c r="R615" s="38" t="s">
        <v>503</v>
      </c>
    </row>
    <row r="616" spans="1:18" ht="47.25" x14ac:dyDescent="0.25">
      <c r="A616" s="68">
        <v>2021</v>
      </c>
      <c r="B616" s="30">
        <v>2020000050035</v>
      </c>
      <c r="C616" s="30" t="s">
        <v>494</v>
      </c>
      <c r="D616" s="31" t="s">
        <v>495</v>
      </c>
      <c r="E616" s="54">
        <v>8993872200</v>
      </c>
      <c r="F616" s="36">
        <v>8993872200</v>
      </c>
      <c r="G616" s="34">
        <v>0</v>
      </c>
      <c r="H616" s="34">
        <v>0</v>
      </c>
      <c r="I616" s="31" t="s">
        <v>160</v>
      </c>
      <c r="J616" s="35" t="s">
        <v>197</v>
      </c>
      <c r="K616" s="35" t="s">
        <v>986</v>
      </c>
      <c r="L616" s="31" t="s">
        <v>497</v>
      </c>
      <c r="M616" s="36">
        <f t="shared" si="18"/>
        <v>132262826.47058824</v>
      </c>
      <c r="N616" s="37">
        <v>0</v>
      </c>
      <c r="O616" s="37">
        <v>0</v>
      </c>
      <c r="P616" s="37">
        <f t="shared" si="19"/>
        <v>0</v>
      </c>
      <c r="Q616" s="30">
        <v>20</v>
      </c>
      <c r="R616" s="38" t="s">
        <v>504</v>
      </c>
    </row>
    <row r="617" spans="1:18" ht="47.25" x14ac:dyDescent="0.25">
      <c r="A617" s="68">
        <v>2021</v>
      </c>
      <c r="B617" s="30">
        <v>2020000050035</v>
      </c>
      <c r="C617" s="30" t="s">
        <v>494</v>
      </c>
      <c r="D617" s="31" t="s">
        <v>495</v>
      </c>
      <c r="E617" s="51">
        <v>8993872200</v>
      </c>
      <c r="F617" s="32">
        <v>8993872200</v>
      </c>
      <c r="G617" s="34">
        <v>0</v>
      </c>
      <c r="H617" s="34">
        <v>0</v>
      </c>
      <c r="I617" s="31" t="s">
        <v>18</v>
      </c>
      <c r="J617" s="35" t="s">
        <v>33</v>
      </c>
      <c r="K617" s="35" t="s">
        <v>986</v>
      </c>
      <c r="L617" s="31" t="s">
        <v>497</v>
      </c>
      <c r="M617" s="36">
        <f t="shared" si="18"/>
        <v>132262826.47058824</v>
      </c>
      <c r="N617" s="37">
        <v>0</v>
      </c>
      <c r="O617" s="37">
        <v>0</v>
      </c>
      <c r="P617" s="37">
        <f t="shared" si="19"/>
        <v>0</v>
      </c>
      <c r="Q617" s="30">
        <v>20</v>
      </c>
      <c r="R617" s="38" t="s">
        <v>505</v>
      </c>
    </row>
    <row r="618" spans="1:18" ht="47.25" x14ac:dyDescent="0.25">
      <c r="A618" s="68">
        <v>2021</v>
      </c>
      <c r="B618" s="30">
        <v>2020000050035</v>
      </c>
      <c r="C618" s="30" t="s">
        <v>494</v>
      </c>
      <c r="D618" s="31" t="s">
        <v>495</v>
      </c>
      <c r="E618" s="51">
        <v>8993872200</v>
      </c>
      <c r="F618" s="32">
        <v>8993872200</v>
      </c>
      <c r="G618" s="34">
        <v>0</v>
      </c>
      <c r="H618" s="34">
        <v>0</v>
      </c>
      <c r="I618" s="31" t="s">
        <v>18</v>
      </c>
      <c r="J618" s="35" t="s">
        <v>196</v>
      </c>
      <c r="K618" s="35" t="s">
        <v>986</v>
      </c>
      <c r="L618" s="31" t="s">
        <v>497</v>
      </c>
      <c r="M618" s="36">
        <f t="shared" si="18"/>
        <v>132262826.47058824</v>
      </c>
      <c r="N618" s="37">
        <v>0</v>
      </c>
      <c r="O618" s="37">
        <v>0</v>
      </c>
      <c r="P618" s="37">
        <f t="shared" si="19"/>
        <v>0</v>
      </c>
      <c r="Q618" s="30">
        <v>20</v>
      </c>
      <c r="R618" s="38" t="s">
        <v>505</v>
      </c>
    </row>
    <row r="619" spans="1:18" ht="47.25" x14ac:dyDescent="0.25">
      <c r="A619" s="68">
        <v>2021</v>
      </c>
      <c r="B619" s="30">
        <v>2020000050035</v>
      </c>
      <c r="C619" s="30" t="s">
        <v>494</v>
      </c>
      <c r="D619" s="31" t="s">
        <v>495</v>
      </c>
      <c r="E619" s="51">
        <v>8993872200</v>
      </c>
      <c r="F619" s="32">
        <v>8993872200</v>
      </c>
      <c r="G619" s="34">
        <v>0</v>
      </c>
      <c r="H619" s="34">
        <v>0</v>
      </c>
      <c r="I619" s="31" t="s">
        <v>80</v>
      </c>
      <c r="J619" s="31" t="s">
        <v>178</v>
      </c>
      <c r="K619" s="35" t="s">
        <v>986</v>
      </c>
      <c r="L619" s="31" t="s">
        <v>497</v>
      </c>
      <c r="M619" s="36">
        <f t="shared" si="18"/>
        <v>132262826.47058824</v>
      </c>
      <c r="N619" s="37">
        <v>0</v>
      </c>
      <c r="O619" s="37">
        <v>0</v>
      </c>
      <c r="P619" s="37">
        <f t="shared" si="19"/>
        <v>0</v>
      </c>
      <c r="Q619" s="30">
        <v>20</v>
      </c>
      <c r="R619" s="38" t="s">
        <v>506</v>
      </c>
    </row>
    <row r="620" spans="1:18" ht="47.25" x14ac:dyDescent="0.25">
      <c r="A620" s="68">
        <v>2021</v>
      </c>
      <c r="B620" s="30">
        <v>2020000050035</v>
      </c>
      <c r="C620" s="30" t="s">
        <v>494</v>
      </c>
      <c r="D620" s="31" t="s">
        <v>495</v>
      </c>
      <c r="E620" s="51">
        <v>8993872200</v>
      </c>
      <c r="F620" s="32">
        <v>8993872200</v>
      </c>
      <c r="G620" s="34">
        <v>0</v>
      </c>
      <c r="H620" s="34">
        <v>0</v>
      </c>
      <c r="I620" s="31" t="s">
        <v>77</v>
      </c>
      <c r="J620" s="35" t="s">
        <v>78</v>
      </c>
      <c r="K620" s="35" t="s">
        <v>986</v>
      </c>
      <c r="L620" s="31" t="s">
        <v>497</v>
      </c>
      <c r="M620" s="36">
        <f t="shared" si="18"/>
        <v>138875967.79411766</v>
      </c>
      <c r="N620" s="37">
        <v>0</v>
      </c>
      <c r="O620" s="37">
        <v>0</v>
      </c>
      <c r="P620" s="37">
        <f t="shared" si="19"/>
        <v>0</v>
      </c>
      <c r="Q620" s="30">
        <v>21</v>
      </c>
      <c r="R620" s="38" t="s">
        <v>508</v>
      </c>
    </row>
    <row r="621" spans="1:18" ht="47.25" x14ac:dyDescent="0.25">
      <c r="A621" s="68">
        <v>2021</v>
      </c>
      <c r="B621" s="30">
        <v>2020000050035</v>
      </c>
      <c r="C621" s="30" t="s">
        <v>494</v>
      </c>
      <c r="D621" s="31" t="s">
        <v>495</v>
      </c>
      <c r="E621" s="51">
        <v>8993872200</v>
      </c>
      <c r="F621" s="32">
        <v>8993872200</v>
      </c>
      <c r="G621" s="34">
        <v>0</v>
      </c>
      <c r="H621" s="34">
        <v>0</v>
      </c>
      <c r="I621" s="31" t="s">
        <v>80</v>
      </c>
      <c r="J621" s="45" t="s">
        <v>242</v>
      </c>
      <c r="K621" s="35" t="s">
        <v>986</v>
      </c>
      <c r="L621" s="31" t="s">
        <v>497</v>
      </c>
      <c r="M621" s="36">
        <f t="shared" si="18"/>
        <v>132262826.47058824</v>
      </c>
      <c r="N621" s="37">
        <v>0</v>
      </c>
      <c r="O621" s="37">
        <v>0</v>
      </c>
      <c r="P621" s="37">
        <f t="shared" si="19"/>
        <v>0</v>
      </c>
      <c r="Q621" s="30">
        <v>20</v>
      </c>
      <c r="R621" s="38" t="s">
        <v>506</v>
      </c>
    </row>
    <row r="622" spans="1:18" ht="47.25" x14ac:dyDescent="0.25">
      <c r="A622" s="68">
        <v>2021</v>
      </c>
      <c r="B622" s="30">
        <v>2020000050035</v>
      </c>
      <c r="C622" s="30" t="s">
        <v>494</v>
      </c>
      <c r="D622" s="31" t="s">
        <v>495</v>
      </c>
      <c r="E622" s="51">
        <v>8993872200</v>
      </c>
      <c r="F622" s="32">
        <v>8993872200</v>
      </c>
      <c r="G622" s="34">
        <v>0</v>
      </c>
      <c r="H622" s="34">
        <v>0</v>
      </c>
      <c r="I622" s="31" t="s">
        <v>80</v>
      </c>
      <c r="J622" s="35" t="s">
        <v>150</v>
      </c>
      <c r="K622" s="35" t="s">
        <v>986</v>
      </c>
      <c r="L622" s="31" t="s">
        <v>497</v>
      </c>
      <c r="M622" s="36">
        <f t="shared" si="18"/>
        <v>297591359.55882353</v>
      </c>
      <c r="N622" s="37">
        <v>0</v>
      </c>
      <c r="O622" s="37">
        <v>0</v>
      </c>
      <c r="P622" s="37">
        <f t="shared" si="19"/>
        <v>0</v>
      </c>
      <c r="Q622" s="30">
        <v>45</v>
      </c>
      <c r="R622" s="38" t="s">
        <v>510</v>
      </c>
    </row>
    <row r="623" spans="1:18" ht="47.25" x14ac:dyDescent="0.25">
      <c r="A623" s="68">
        <v>2021</v>
      </c>
      <c r="B623" s="30">
        <v>2020000050035</v>
      </c>
      <c r="C623" s="30" t="s">
        <v>494</v>
      </c>
      <c r="D623" s="31" t="s">
        <v>495</v>
      </c>
      <c r="E623" s="51">
        <v>8993872200</v>
      </c>
      <c r="F623" s="32">
        <v>8993872200</v>
      </c>
      <c r="G623" s="34">
        <v>0</v>
      </c>
      <c r="H623" s="34">
        <v>0</v>
      </c>
      <c r="I623" s="31" t="s">
        <v>160</v>
      </c>
      <c r="J623" s="45" t="s">
        <v>184</v>
      </c>
      <c r="K623" s="35" t="s">
        <v>986</v>
      </c>
      <c r="L623" s="31" t="s">
        <v>497</v>
      </c>
      <c r="M623" s="36">
        <f t="shared" si="18"/>
        <v>132262826.47058824</v>
      </c>
      <c r="N623" s="37">
        <v>0</v>
      </c>
      <c r="O623" s="37">
        <v>0</v>
      </c>
      <c r="P623" s="37">
        <f t="shared" si="19"/>
        <v>0</v>
      </c>
      <c r="Q623" s="30">
        <v>20</v>
      </c>
      <c r="R623" s="38" t="s">
        <v>511</v>
      </c>
    </row>
    <row r="624" spans="1:18" ht="47.25" x14ac:dyDescent="0.25">
      <c r="A624" s="68">
        <v>2021</v>
      </c>
      <c r="B624" s="30">
        <v>2020000050035</v>
      </c>
      <c r="C624" s="30" t="s">
        <v>494</v>
      </c>
      <c r="D624" s="31" t="s">
        <v>495</v>
      </c>
      <c r="E624" s="51">
        <v>8993872200</v>
      </c>
      <c r="F624" s="32">
        <v>8993872200</v>
      </c>
      <c r="G624" s="34">
        <v>0</v>
      </c>
      <c r="H624" s="34">
        <v>0</v>
      </c>
      <c r="I624" s="31" t="s">
        <v>112</v>
      </c>
      <c r="J624" s="35" t="s">
        <v>165</v>
      </c>
      <c r="K624" s="35" t="s">
        <v>986</v>
      </c>
      <c r="L624" s="31" t="s">
        <v>497</v>
      </c>
      <c r="M624" s="36">
        <f t="shared" si="18"/>
        <v>396788479.41176468</v>
      </c>
      <c r="N624" s="37">
        <v>0</v>
      </c>
      <c r="O624" s="37">
        <v>0</v>
      </c>
      <c r="P624" s="37">
        <f t="shared" si="19"/>
        <v>0</v>
      </c>
      <c r="Q624" s="30">
        <v>60</v>
      </c>
      <c r="R624" s="38" t="s">
        <v>513</v>
      </c>
    </row>
    <row r="625" spans="1:18" ht="47.25" x14ac:dyDescent="0.25">
      <c r="A625" s="68">
        <v>2021</v>
      </c>
      <c r="B625" s="30">
        <v>2020000050035</v>
      </c>
      <c r="C625" s="30" t="s">
        <v>494</v>
      </c>
      <c r="D625" s="31" t="s">
        <v>495</v>
      </c>
      <c r="E625" s="51">
        <v>8993872200</v>
      </c>
      <c r="F625" s="32">
        <v>8993872200</v>
      </c>
      <c r="G625" s="34">
        <v>0</v>
      </c>
      <c r="H625" s="34">
        <v>0</v>
      </c>
      <c r="I625" s="31" t="s">
        <v>74</v>
      </c>
      <c r="J625" s="35" t="s">
        <v>239</v>
      </c>
      <c r="K625" s="35" t="s">
        <v>986</v>
      </c>
      <c r="L625" s="31" t="s">
        <v>497</v>
      </c>
      <c r="M625" s="36">
        <f t="shared" si="18"/>
        <v>211620522.35294119</v>
      </c>
      <c r="N625" s="37">
        <v>0</v>
      </c>
      <c r="O625" s="37">
        <v>0</v>
      </c>
      <c r="P625" s="37">
        <f t="shared" si="19"/>
        <v>0</v>
      </c>
      <c r="Q625" s="30">
        <v>32</v>
      </c>
      <c r="R625" s="38" t="s">
        <v>514</v>
      </c>
    </row>
    <row r="626" spans="1:18" ht="47.25" x14ac:dyDescent="0.25">
      <c r="A626" s="68">
        <v>2021</v>
      </c>
      <c r="B626" s="30">
        <v>2020000050035</v>
      </c>
      <c r="C626" s="30" t="s">
        <v>494</v>
      </c>
      <c r="D626" s="31" t="s">
        <v>495</v>
      </c>
      <c r="E626" s="51">
        <v>8993872200</v>
      </c>
      <c r="F626" s="32">
        <v>8993872200</v>
      </c>
      <c r="G626" s="34">
        <v>0</v>
      </c>
      <c r="H626" s="34">
        <v>0</v>
      </c>
      <c r="I626" s="31" t="s">
        <v>160</v>
      </c>
      <c r="J626" s="35" t="s">
        <v>162</v>
      </c>
      <c r="K626" s="35" t="s">
        <v>986</v>
      </c>
      <c r="L626" s="31" t="s">
        <v>497</v>
      </c>
      <c r="M626" s="36">
        <f t="shared" si="18"/>
        <v>132262826.47058824</v>
      </c>
      <c r="N626" s="37">
        <v>0</v>
      </c>
      <c r="O626" s="37">
        <v>0</v>
      </c>
      <c r="P626" s="37">
        <f t="shared" si="19"/>
        <v>0</v>
      </c>
      <c r="Q626" s="30">
        <v>20</v>
      </c>
      <c r="R626" s="38" t="s">
        <v>498</v>
      </c>
    </row>
    <row r="627" spans="1:18" ht="47.25" x14ac:dyDescent="0.25">
      <c r="A627" s="68">
        <v>2021</v>
      </c>
      <c r="B627" s="30">
        <v>2020000050035</v>
      </c>
      <c r="C627" s="30" t="s">
        <v>494</v>
      </c>
      <c r="D627" s="31" t="s">
        <v>495</v>
      </c>
      <c r="E627" s="51">
        <v>8993872200</v>
      </c>
      <c r="F627" s="32">
        <v>8993872200</v>
      </c>
      <c r="G627" s="34">
        <v>0</v>
      </c>
      <c r="H627" s="34">
        <v>0</v>
      </c>
      <c r="I627" s="31" t="s">
        <v>160</v>
      </c>
      <c r="J627" s="35" t="s">
        <v>161</v>
      </c>
      <c r="K627" s="35" t="s">
        <v>986</v>
      </c>
      <c r="L627" s="31" t="s">
        <v>497</v>
      </c>
      <c r="M627" s="36">
        <f t="shared" si="18"/>
        <v>264525652.94117647</v>
      </c>
      <c r="N627" s="37">
        <v>0</v>
      </c>
      <c r="O627" s="37">
        <v>0</v>
      </c>
      <c r="P627" s="37">
        <f t="shared" si="19"/>
        <v>0</v>
      </c>
      <c r="Q627" s="30">
        <v>40</v>
      </c>
      <c r="R627" s="38" t="s">
        <v>516</v>
      </c>
    </row>
    <row r="628" spans="1:18" ht="47.25" x14ac:dyDescent="0.25">
      <c r="A628" s="68">
        <v>2021</v>
      </c>
      <c r="B628" s="30">
        <v>2020000050035</v>
      </c>
      <c r="C628" s="30" t="s">
        <v>494</v>
      </c>
      <c r="D628" s="31" t="s">
        <v>495</v>
      </c>
      <c r="E628" s="51">
        <v>8993872200</v>
      </c>
      <c r="F628" s="32">
        <v>8993872200</v>
      </c>
      <c r="G628" s="34">
        <v>0</v>
      </c>
      <c r="H628" s="34">
        <v>0</v>
      </c>
      <c r="I628" s="31" t="s">
        <v>67</v>
      </c>
      <c r="J628" s="35" t="s">
        <v>72</v>
      </c>
      <c r="K628" s="35" t="s">
        <v>986</v>
      </c>
      <c r="L628" s="31" t="s">
        <v>497</v>
      </c>
      <c r="M628" s="36">
        <f t="shared" si="18"/>
        <v>132262826.47058824</v>
      </c>
      <c r="N628" s="37">
        <v>0</v>
      </c>
      <c r="O628" s="37">
        <v>0</v>
      </c>
      <c r="P628" s="37">
        <f t="shared" si="19"/>
        <v>0</v>
      </c>
      <c r="Q628" s="30">
        <v>20</v>
      </c>
      <c r="R628" s="38" t="s">
        <v>518</v>
      </c>
    </row>
    <row r="629" spans="1:18" ht="47.25" x14ac:dyDescent="0.25">
      <c r="A629" s="68">
        <v>2021</v>
      </c>
      <c r="B629" s="30">
        <v>2020000050035</v>
      </c>
      <c r="C629" s="30" t="s">
        <v>494</v>
      </c>
      <c r="D629" s="31" t="s">
        <v>495</v>
      </c>
      <c r="E629" s="51">
        <v>8993872200</v>
      </c>
      <c r="F629" s="32">
        <v>8993872200</v>
      </c>
      <c r="G629" s="34">
        <v>0</v>
      </c>
      <c r="H629" s="34">
        <v>0</v>
      </c>
      <c r="I629" s="31" t="s">
        <v>61</v>
      </c>
      <c r="J629" s="35" t="s">
        <v>132</v>
      </c>
      <c r="K629" s="35" t="s">
        <v>986</v>
      </c>
      <c r="L629" s="31" t="s">
        <v>497</v>
      </c>
      <c r="M629" s="36">
        <f t="shared" si="18"/>
        <v>264525652.94117647</v>
      </c>
      <c r="N629" s="37">
        <v>0</v>
      </c>
      <c r="O629" s="37">
        <v>0</v>
      </c>
      <c r="P629" s="37">
        <f t="shared" si="19"/>
        <v>0</v>
      </c>
      <c r="Q629" s="30">
        <v>40</v>
      </c>
      <c r="R629" s="38" t="s">
        <v>520</v>
      </c>
    </row>
    <row r="630" spans="1:18" ht="47.25" x14ac:dyDescent="0.25">
      <c r="A630" s="68">
        <v>2021</v>
      </c>
      <c r="B630" s="30">
        <v>2020000050035</v>
      </c>
      <c r="C630" s="30" t="s">
        <v>494</v>
      </c>
      <c r="D630" s="31" t="s">
        <v>495</v>
      </c>
      <c r="E630" s="51">
        <v>8993872200</v>
      </c>
      <c r="F630" s="32">
        <v>8993872200</v>
      </c>
      <c r="G630" s="34">
        <v>0</v>
      </c>
      <c r="H630" s="34">
        <v>0</v>
      </c>
      <c r="I630" s="31" t="s">
        <v>77</v>
      </c>
      <c r="J630" s="35" t="s">
        <v>131</v>
      </c>
      <c r="K630" s="35" t="s">
        <v>986</v>
      </c>
      <c r="L630" s="31" t="s">
        <v>497</v>
      </c>
      <c r="M630" s="36">
        <f t="shared" si="18"/>
        <v>132262826.47058824</v>
      </c>
      <c r="N630" s="37">
        <v>0</v>
      </c>
      <c r="O630" s="37">
        <v>0</v>
      </c>
      <c r="P630" s="37">
        <f t="shared" si="19"/>
        <v>0</v>
      </c>
      <c r="Q630" s="30">
        <v>20</v>
      </c>
      <c r="R630" s="38" t="s">
        <v>522</v>
      </c>
    </row>
    <row r="631" spans="1:18" ht="47.25" x14ac:dyDescent="0.25">
      <c r="A631" s="68">
        <v>2021</v>
      </c>
      <c r="B631" s="30">
        <v>2020000050035</v>
      </c>
      <c r="C631" s="30" t="s">
        <v>494</v>
      </c>
      <c r="D631" s="31" t="s">
        <v>495</v>
      </c>
      <c r="E631" s="51">
        <v>8993872200</v>
      </c>
      <c r="F631" s="32">
        <v>8993872200</v>
      </c>
      <c r="G631" s="34">
        <v>0</v>
      </c>
      <c r="H631" s="34">
        <v>0</v>
      </c>
      <c r="I631" s="31" t="s">
        <v>74</v>
      </c>
      <c r="J631" s="35" t="s">
        <v>195</v>
      </c>
      <c r="K631" s="35" t="s">
        <v>986</v>
      </c>
      <c r="L631" s="31" t="s">
        <v>497</v>
      </c>
      <c r="M631" s="36">
        <f t="shared" si="18"/>
        <v>132262826.47058824</v>
      </c>
      <c r="N631" s="37">
        <v>0</v>
      </c>
      <c r="O631" s="37">
        <v>0</v>
      </c>
      <c r="P631" s="37">
        <f t="shared" si="19"/>
        <v>0</v>
      </c>
      <c r="Q631" s="30">
        <v>20</v>
      </c>
      <c r="R631" s="38" t="s">
        <v>524</v>
      </c>
    </row>
    <row r="632" spans="1:18" ht="47.25" x14ac:dyDescent="0.25">
      <c r="A632" s="68">
        <v>2021</v>
      </c>
      <c r="B632" s="30">
        <v>2020000050035</v>
      </c>
      <c r="C632" s="30" t="s">
        <v>494</v>
      </c>
      <c r="D632" s="31" t="s">
        <v>495</v>
      </c>
      <c r="E632" s="51">
        <v>8993872200</v>
      </c>
      <c r="F632" s="32">
        <v>8993872200</v>
      </c>
      <c r="G632" s="34">
        <v>0</v>
      </c>
      <c r="H632" s="34">
        <v>0</v>
      </c>
      <c r="I632" s="31" t="s">
        <v>67</v>
      </c>
      <c r="J632" s="35" t="s">
        <v>148</v>
      </c>
      <c r="K632" s="35" t="s">
        <v>986</v>
      </c>
      <c r="L632" s="31" t="s">
        <v>497</v>
      </c>
      <c r="M632" s="36">
        <f t="shared" si="18"/>
        <v>132262826.47058824</v>
      </c>
      <c r="N632" s="37">
        <v>0</v>
      </c>
      <c r="O632" s="37">
        <v>0</v>
      </c>
      <c r="P632" s="37">
        <f t="shared" si="19"/>
        <v>0</v>
      </c>
      <c r="Q632" s="30">
        <v>20</v>
      </c>
      <c r="R632" s="38" t="s">
        <v>518</v>
      </c>
    </row>
    <row r="633" spans="1:18" ht="47.25" x14ac:dyDescent="0.25">
      <c r="A633" s="68">
        <v>2021</v>
      </c>
      <c r="B633" s="30">
        <v>2020000050035</v>
      </c>
      <c r="C633" s="30" t="s">
        <v>494</v>
      </c>
      <c r="D633" s="31" t="s">
        <v>495</v>
      </c>
      <c r="E633" s="51">
        <v>8993872200</v>
      </c>
      <c r="F633" s="32">
        <v>8993872200</v>
      </c>
      <c r="G633" s="34">
        <v>0</v>
      </c>
      <c r="H633" s="34">
        <v>0</v>
      </c>
      <c r="I633" s="31" t="s">
        <v>40</v>
      </c>
      <c r="J633" s="35" t="s">
        <v>155</v>
      </c>
      <c r="K633" s="35" t="s">
        <v>986</v>
      </c>
      <c r="L633" s="31" t="s">
        <v>497</v>
      </c>
      <c r="M633" s="36">
        <f t="shared" si="18"/>
        <v>66131413.235294119</v>
      </c>
      <c r="N633" s="37">
        <v>0</v>
      </c>
      <c r="O633" s="37">
        <v>0</v>
      </c>
      <c r="P633" s="37">
        <f t="shared" si="19"/>
        <v>0</v>
      </c>
      <c r="Q633" s="30">
        <v>10</v>
      </c>
      <c r="R633" s="38" t="s">
        <v>506</v>
      </c>
    </row>
    <row r="634" spans="1:18" ht="47.25" x14ac:dyDescent="0.25">
      <c r="A634" s="68">
        <v>2021</v>
      </c>
      <c r="B634" s="30">
        <v>2020000050035</v>
      </c>
      <c r="C634" s="30" t="s">
        <v>494</v>
      </c>
      <c r="D634" s="31" t="s">
        <v>495</v>
      </c>
      <c r="E634" s="51">
        <v>8993872200</v>
      </c>
      <c r="F634" s="32">
        <v>8993872200</v>
      </c>
      <c r="G634" s="34">
        <v>0</v>
      </c>
      <c r="H634" s="34">
        <v>0</v>
      </c>
      <c r="I634" s="31" t="s">
        <v>22</v>
      </c>
      <c r="J634" s="35" t="s">
        <v>22</v>
      </c>
      <c r="K634" s="35" t="s">
        <v>986</v>
      </c>
      <c r="L634" s="31" t="s">
        <v>497</v>
      </c>
      <c r="M634" s="36">
        <f t="shared" si="18"/>
        <v>112423402.5</v>
      </c>
      <c r="N634" s="37">
        <v>0</v>
      </c>
      <c r="O634" s="37">
        <v>0</v>
      </c>
      <c r="P634" s="37">
        <f t="shared" si="19"/>
        <v>0</v>
      </c>
      <c r="Q634" s="30">
        <v>17</v>
      </c>
      <c r="R634" s="38" t="s">
        <v>526</v>
      </c>
    </row>
    <row r="635" spans="1:18" ht="47.25" x14ac:dyDescent="0.25">
      <c r="A635" s="68">
        <v>2021</v>
      </c>
      <c r="B635" s="30">
        <v>2020000050035</v>
      </c>
      <c r="C635" s="30" t="s">
        <v>494</v>
      </c>
      <c r="D635" s="31" t="s">
        <v>495</v>
      </c>
      <c r="E635" s="51">
        <v>8993872200</v>
      </c>
      <c r="F635" s="32">
        <v>8993872200</v>
      </c>
      <c r="G635" s="34">
        <v>0</v>
      </c>
      <c r="H635" s="34">
        <v>0</v>
      </c>
      <c r="I635" s="31" t="s">
        <v>74</v>
      </c>
      <c r="J635" s="35" t="s">
        <v>123</v>
      </c>
      <c r="K635" s="35" t="s">
        <v>986</v>
      </c>
      <c r="L635" s="31" t="s">
        <v>497</v>
      </c>
      <c r="M635" s="36">
        <f t="shared" si="18"/>
        <v>132262826.47058824</v>
      </c>
      <c r="N635" s="37">
        <v>0</v>
      </c>
      <c r="O635" s="37">
        <v>0</v>
      </c>
      <c r="P635" s="37">
        <f t="shared" si="19"/>
        <v>0</v>
      </c>
      <c r="Q635" s="30">
        <v>20</v>
      </c>
      <c r="R635" s="38" t="s">
        <v>524</v>
      </c>
    </row>
    <row r="636" spans="1:18" ht="47.25" x14ac:dyDescent="0.25">
      <c r="A636" s="68">
        <v>2021</v>
      </c>
      <c r="B636" s="30">
        <v>2020000050035</v>
      </c>
      <c r="C636" s="30" t="s">
        <v>494</v>
      </c>
      <c r="D636" s="31" t="s">
        <v>495</v>
      </c>
      <c r="E636" s="51">
        <v>8993872200</v>
      </c>
      <c r="F636" s="32">
        <v>8993872200</v>
      </c>
      <c r="G636" s="34">
        <v>0</v>
      </c>
      <c r="H636" s="34">
        <v>0</v>
      </c>
      <c r="I636" s="31" t="s">
        <v>22</v>
      </c>
      <c r="J636" s="35" t="s">
        <v>121</v>
      </c>
      <c r="K636" s="35" t="s">
        <v>986</v>
      </c>
      <c r="L636" s="31" t="s">
        <v>497</v>
      </c>
      <c r="M636" s="36">
        <f t="shared" si="18"/>
        <v>138875967.79411766</v>
      </c>
      <c r="N636" s="37">
        <v>0</v>
      </c>
      <c r="O636" s="37">
        <v>0</v>
      </c>
      <c r="P636" s="37">
        <f t="shared" si="19"/>
        <v>0</v>
      </c>
      <c r="Q636" s="30">
        <v>21</v>
      </c>
      <c r="R636" s="38" t="s">
        <v>526</v>
      </c>
    </row>
    <row r="637" spans="1:18" ht="47.25" x14ac:dyDescent="0.25">
      <c r="A637" s="68">
        <v>2021</v>
      </c>
      <c r="B637" s="30">
        <v>2020000050035</v>
      </c>
      <c r="C637" s="30" t="s">
        <v>494</v>
      </c>
      <c r="D637" s="31" t="s">
        <v>495</v>
      </c>
      <c r="E637" s="51">
        <v>8993872200</v>
      </c>
      <c r="F637" s="32">
        <v>8993872200</v>
      </c>
      <c r="G637" s="34">
        <v>0</v>
      </c>
      <c r="H637" s="34">
        <v>0</v>
      </c>
      <c r="I637" s="31" t="s">
        <v>160</v>
      </c>
      <c r="J637" s="34" t="s">
        <v>767</v>
      </c>
      <c r="K637" s="35" t="s">
        <v>986</v>
      </c>
      <c r="L637" s="31" t="s">
        <v>497</v>
      </c>
      <c r="M637" s="36">
        <f t="shared" si="18"/>
        <v>132262826.47058824</v>
      </c>
      <c r="N637" s="37">
        <v>0</v>
      </c>
      <c r="O637" s="37">
        <v>0</v>
      </c>
      <c r="P637" s="37">
        <f t="shared" si="19"/>
        <v>0</v>
      </c>
      <c r="Q637" s="30">
        <v>20</v>
      </c>
      <c r="R637" s="38" t="s">
        <v>498</v>
      </c>
    </row>
    <row r="638" spans="1:18" ht="47.25" x14ac:dyDescent="0.25">
      <c r="A638" s="68">
        <v>2021</v>
      </c>
      <c r="B638" s="30">
        <v>2020000050035</v>
      </c>
      <c r="C638" s="30" t="s">
        <v>494</v>
      </c>
      <c r="D638" s="31" t="s">
        <v>495</v>
      </c>
      <c r="E638" s="51">
        <v>8993872200</v>
      </c>
      <c r="F638" s="32">
        <v>8993872200</v>
      </c>
      <c r="G638" s="34">
        <v>0</v>
      </c>
      <c r="H638" s="34">
        <v>0</v>
      </c>
      <c r="I638" s="31" t="s">
        <v>74</v>
      </c>
      <c r="J638" s="31" t="s">
        <v>194</v>
      </c>
      <c r="K638" s="35" t="s">
        <v>986</v>
      </c>
      <c r="L638" s="31" t="s">
        <v>497</v>
      </c>
      <c r="M638" s="36">
        <f t="shared" si="18"/>
        <v>132262826.47058824</v>
      </c>
      <c r="N638" s="37">
        <v>0</v>
      </c>
      <c r="O638" s="37">
        <v>0</v>
      </c>
      <c r="P638" s="37">
        <f t="shared" si="19"/>
        <v>0</v>
      </c>
      <c r="Q638" s="30">
        <v>20</v>
      </c>
      <c r="R638" s="38" t="s">
        <v>503</v>
      </c>
    </row>
    <row r="639" spans="1:18" ht="47.25" x14ac:dyDescent="0.25">
      <c r="A639" s="68">
        <v>2021</v>
      </c>
      <c r="B639" s="30">
        <v>2020000050035</v>
      </c>
      <c r="C639" s="30" t="s">
        <v>494</v>
      </c>
      <c r="D639" s="31" t="s">
        <v>495</v>
      </c>
      <c r="E639" s="51">
        <v>8993872200</v>
      </c>
      <c r="F639" s="32">
        <v>8993872200</v>
      </c>
      <c r="G639" s="34">
        <v>0</v>
      </c>
      <c r="H639" s="34">
        <v>0</v>
      </c>
      <c r="I639" s="31" t="s">
        <v>67</v>
      </c>
      <c r="J639" s="35" t="s">
        <v>115</v>
      </c>
      <c r="K639" s="35" t="s">
        <v>986</v>
      </c>
      <c r="L639" s="31" t="s">
        <v>497</v>
      </c>
      <c r="M639" s="36">
        <f t="shared" si="18"/>
        <v>132262826.47058824</v>
      </c>
      <c r="N639" s="37">
        <v>0</v>
      </c>
      <c r="O639" s="37">
        <v>0</v>
      </c>
      <c r="P639" s="37">
        <f t="shared" si="19"/>
        <v>0</v>
      </c>
      <c r="Q639" s="30">
        <v>20</v>
      </c>
      <c r="R639" s="38" t="s">
        <v>529</v>
      </c>
    </row>
    <row r="640" spans="1:18" ht="47.25" x14ac:dyDescent="0.25">
      <c r="A640" s="68">
        <v>2021</v>
      </c>
      <c r="B640" s="30">
        <v>2020000050035</v>
      </c>
      <c r="C640" s="30" t="s">
        <v>494</v>
      </c>
      <c r="D640" s="31" t="s">
        <v>495</v>
      </c>
      <c r="E640" s="51">
        <v>8993872200</v>
      </c>
      <c r="F640" s="32">
        <v>8993872200</v>
      </c>
      <c r="G640" s="34">
        <v>0</v>
      </c>
      <c r="H640" s="34">
        <v>0</v>
      </c>
      <c r="I640" s="31" t="s">
        <v>18</v>
      </c>
      <c r="J640" s="45" t="s">
        <v>64</v>
      </c>
      <c r="K640" s="35" t="s">
        <v>986</v>
      </c>
      <c r="L640" s="31" t="s">
        <v>497</v>
      </c>
      <c r="M640" s="36">
        <f t="shared" si="18"/>
        <v>132262826.47058824</v>
      </c>
      <c r="N640" s="37">
        <v>0</v>
      </c>
      <c r="O640" s="37">
        <v>0</v>
      </c>
      <c r="P640" s="37">
        <f t="shared" si="19"/>
        <v>0</v>
      </c>
      <c r="Q640" s="30">
        <v>20</v>
      </c>
      <c r="R640" s="38" t="s">
        <v>530</v>
      </c>
    </row>
    <row r="641" spans="1:18" ht="47.25" x14ac:dyDescent="0.25">
      <c r="A641" s="68">
        <v>2021</v>
      </c>
      <c r="B641" s="30">
        <v>2020000050035</v>
      </c>
      <c r="C641" s="30" t="s">
        <v>494</v>
      </c>
      <c r="D641" s="31" t="s">
        <v>495</v>
      </c>
      <c r="E641" s="51">
        <v>8993872200</v>
      </c>
      <c r="F641" s="32">
        <v>8993872200</v>
      </c>
      <c r="G641" s="34">
        <v>0</v>
      </c>
      <c r="H641" s="34">
        <v>0</v>
      </c>
      <c r="I641" s="31" t="s">
        <v>160</v>
      </c>
      <c r="J641" s="35" t="s">
        <v>193</v>
      </c>
      <c r="K641" s="35" t="s">
        <v>986</v>
      </c>
      <c r="L641" s="31" t="s">
        <v>497</v>
      </c>
      <c r="M641" s="36">
        <f t="shared" si="18"/>
        <v>132262826.47058824</v>
      </c>
      <c r="N641" s="37">
        <v>0</v>
      </c>
      <c r="O641" s="37">
        <v>0</v>
      </c>
      <c r="P641" s="37">
        <f t="shared" si="19"/>
        <v>0</v>
      </c>
      <c r="Q641" s="30">
        <v>20</v>
      </c>
      <c r="R641" s="38" t="s">
        <v>511</v>
      </c>
    </row>
    <row r="642" spans="1:18" ht="47.25" x14ac:dyDescent="0.25">
      <c r="A642" s="68">
        <v>2021</v>
      </c>
      <c r="B642" s="30">
        <v>2020000050035</v>
      </c>
      <c r="C642" s="30" t="s">
        <v>494</v>
      </c>
      <c r="D642" s="31" t="s">
        <v>495</v>
      </c>
      <c r="E642" s="51">
        <v>8993872200</v>
      </c>
      <c r="F642" s="32">
        <v>8993872200</v>
      </c>
      <c r="G642" s="34">
        <v>0</v>
      </c>
      <c r="H642" s="34">
        <v>0</v>
      </c>
      <c r="I642" s="31" t="s">
        <v>105</v>
      </c>
      <c r="J642" s="35" t="s">
        <v>110</v>
      </c>
      <c r="K642" s="35" t="s">
        <v>986</v>
      </c>
      <c r="L642" s="31" t="s">
        <v>497</v>
      </c>
      <c r="M642" s="36">
        <f t="shared" ref="M642:M668" si="20">(E642*Q642)/1360</f>
        <v>132262826.47058824</v>
      </c>
      <c r="N642" s="37">
        <v>0</v>
      </c>
      <c r="O642" s="37">
        <v>0</v>
      </c>
      <c r="P642" s="37">
        <f t="shared" ref="P642:P673" si="21">E642-F642</f>
        <v>0</v>
      </c>
      <c r="Q642" s="30">
        <v>20</v>
      </c>
      <c r="R642" s="38" t="s">
        <v>531</v>
      </c>
    </row>
    <row r="643" spans="1:18" ht="47.25" x14ac:dyDescent="0.25">
      <c r="A643" s="68">
        <v>2021</v>
      </c>
      <c r="B643" s="30">
        <v>2020000050035</v>
      </c>
      <c r="C643" s="30" t="s">
        <v>494</v>
      </c>
      <c r="D643" s="31" t="s">
        <v>495</v>
      </c>
      <c r="E643" s="51">
        <v>8993872200</v>
      </c>
      <c r="F643" s="32">
        <v>8993872200</v>
      </c>
      <c r="G643" s="34">
        <v>0</v>
      </c>
      <c r="H643" s="34">
        <v>0</v>
      </c>
      <c r="I643" s="31" t="s">
        <v>74</v>
      </c>
      <c r="J643" s="35" t="s">
        <v>192</v>
      </c>
      <c r="K643" s="35" t="s">
        <v>986</v>
      </c>
      <c r="L643" s="31" t="s">
        <v>497</v>
      </c>
      <c r="M643" s="36">
        <f t="shared" si="20"/>
        <v>132262826.47058824</v>
      </c>
      <c r="N643" s="37">
        <v>0</v>
      </c>
      <c r="O643" s="37">
        <v>0</v>
      </c>
      <c r="P643" s="37">
        <f t="shared" si="21"/>
        <v>0</v>
      </c>
      <c r="Q643" s="30">
        <v>20</v>
      </c>
      <c r="R643" s="38" t="s">
        <v>503</v>
      </c>
    </row>
    <row r="644" spans="1:18" ht="47.25" x14ac:dyDescent="0.25">
      <c r="A644" s="68">
        <v>2021</v>
      </c>
      <c r="B644" s="30">
        <v>2020000050035</v>
      </c>
      <c r="C644" s="30" t="s">
        <v>494</v>
      </c>
      <c r="D644" s="31" t="s">
        <v>495</v>
      </c>
      <c r="E644" s="51">
        <v>8993872200</v>
      </c>
      <c r="F644" s="32">
        <v>8993872200</v>
      </c>
      <c r="G644" s="34">
        <v>0</v>
      </c>
      <c r="H644" s="34">
        <v>0</v>
      </c>
      <c r="I644" s="31" t="s">
        <v>35</v>
      </c>
      <c r="J644" s="35" t="s">
        <v>29</v>
      </c>
      <c r="K644" s="35" t="s">
        <v>986</v>
      </c>
      <c r="L644" s="31" t="s">
        <v>497</v>
      </c>
      <c r="M644" s="36">
        <f t="shared" si="20"/>
        <v>152102250.44117647</v>
      </c>
      <c r="N644" s="37">
        <v>0</v>
      </c>
      <c r="O644" s="37">
        <v>0</v>
      </c>
      <c r="P644" s="37">
        <f t="shared" si="21"/>
        <v>0</v>
      </c>
      <c r="Q644" s="30">
        <v>23</v>
      </c>
      <c r="R644" s="38" t="s">
        <v>524</v>
      </c>
    </row>
    <row r="645" spans="1:18" ht="47.25" x14ac:dyDescent="0.25">
      <c r="A645" s="68">
        <v>2021</v>
      </c>
      <c r="B645" s="30">
        <v>2020000050035</v>
      </c>
      <c r="C645" s="30" t="s">
        <v>494</v>
      </c>
      <c r="D645" s="31" t="s">
        <v>495</v>
      </c>
      <c r="E645" s="51">
        <v>8993872200</v>
      </c>
      <c r="F645" s="32">
        <v>8993872200</v>
      </c>
      <c r="G645" s="34">
        <v>0</v>
      </c>
      <c r="H645" s="34">
        <v>0</v>
      </c>
      <c r="I645" s="31" t="s">
        <v>18</v>
      </c>
      <c r="J645" s="35" t="s">
        <v>191</v>
      </c>
      <c r="K645" s="35" t="s">
        <v>986</v>
      </c>
      <c r="L645" s="31" t="s">
        <v>497</v>
      </c>
      <c r="M645" s="36">
        <f t="shared" si="20"/>
        <v>132262826.47058824</v>
      </c>
      <c r="N645" s="37">
        <v>0</v>
      </c>
      <c r="O645" s="37">
        <v>0</v>
      </c>
      <c r="P645" s="37">
        <f t="shared" si="21"/>
        <v>0</v>
      </c>
      <c r="Q645" s="30">
        <v>20</v>
      </c>
      <c r="R645" s="38" t="s">
        <v>505</v>
      </c>
    </row>
    <row r="646" spans="1:18" ht="47.25" x14ac:dyDescent="0.25">
      <c r="A646" s="68">
        <v>2021</v>
      </c>
      <c r="B646" s="30">
        <v>2020000050035</v>
      </c>
      <c r="C646" s="30" t="s">
        <v>494</v>
      </c>
      <c r="D646" s="31" t="s">
        <v>495</v>
      </c>
      <c r="E646" s="51">
        <v>8993872200</v>
      </c>
      <c r="F646" s="32">
        <v>8993872200</v>
      </c>
      <c r="G646" s="34">
        <v>0</v>
      </c>
      <c r="H646" s="34">
        <v>0</v>
      </c>
      <c r="I646" s="31" t="s">
        <v>18</v>
      </c>
      <c r="J646" s="35" t="s">
        <v>108</v>
      </c>
      <c r="K646" s="35" t="s">
        <v>986</v>
      </c>
      <c r="L646" s="31" t="s">
        <v>497</v>
      </c>
      <c r="M646" s="36">
        <f t="shared" si="20"/>
        <v>132262826.47058824</v>
      </c>
      <c r="N646" s="37">
        <v>0</v>
      </c>
      <c r="O646" s="37">
        <v>0</v>
      </c>
      <c r="P646" s="37">
        <f t="shared" si="21"/>
        <v>0</v>
      </c>
      <c r="Q646" s="30">
        <v>20</v>
      </c>
      <c r="R646" s="38" t="s">
        <v>530</v>
      </c>
    </row>
    <row r="647" spans="1:18" ht="47.25" x14ac:dyDescent="0.25">
      <c r="A647" s="68">
        <v>2021</v>
      </c>
      <c r="B647" s="30">
        <v>2020000050035</v>
      </c>
      <c r="C647" s="30" t="s">
        <v>494</v>
      </c>
      <c r="D647" s="31" t="s">
        <v>495</v>
      </c>
      <c r="E647" s="51">
        <v>8993872200</v>
      </c>
      <c r="F647" s="32">
        <v>8993872200</v>
      </c>
      <c r="G647" s="34">
        <v>0</v>
      </c>
      <c r="H647" s="34">
        <v>0</v>
      </c>
      <c r="I647" s="31" t="s">
        <v>77</v>
      </c>
      <c r="J647" s="35" t="s">
        <v>107</v>
      </c>
      <c r="K647" s="35" t="s">
        <v>986</v>
      </c>
      <c r="L647" s="31" t="s">
        <v>497</v>
      </c>
      <c r="M647" s="36">
        <f t="shared" si="20"/>
        <v>264525652.94117647</v>
      </c>
      <c r="N647" s="37">
        <v>0</v>
      </c>
      <c r="O647" s="37">
        <v>0</v>
      </c>
      <c r="P647" s="37">
        <f t="shared" si="21"/>
        <v>0</v>
      </c>
      <c r="Q647" s="30">
        <v>40</v>
      </c>
      <c r="R647" s="38" t="s">
        <v>533</v>
      </c>
    </row>
    <row r="648" spans="1:18" ht="47.25" x14ac:dyDescent="0.25">
      <c r="A648" s="68">
        <v>2021</v>
      </c>
      <c r="B648" s="30">
        <v>2020000050035</v>
      </c>
      <c r="C648" s="30" t="s">
        <v>494</v>
      </c>
      <c r="D648" s="31" t="s">
        <v>495</v>
      </c>
      <c r="E648" s="51">
        <v>8993872200</v>
      </c>
      <c r="F648" s="32">
        <v>8993872200</v>
      </c>
      <c r="G648" s="34">
        <v>0</v>
      </c>
      <c r="H648" s="34">
        <v>0</v>
      </c>
      <c r="I648" s="31" t="s">
        <v>105</v>
      </c>
      <c r="J648" s="35" t="s">
        <v>105</v>
      </c>
      <c r="K648" s="35" t="s">
        <v>986</v>
      </c>
      <c r="L648" s="31" t="s">
        <v>497</v>
      </c>
      <c r="M648" s="36">
        <f t="shared" si="20"/>
        <v>132262826.47058824</v>
      </c>
      <c r="N648" s="37">
        <v>0</v>
      </c>
      <c r="O648" s="37">
        <v>0</v>
      </c>
      <c r="P648" s="37">
        <f t="shared" si="21"/>
        <v>0</v>
      </c>
      <c r="Q648" s="30">
        <v>20</v>
      </c>
      <c r="R648" s="38" t="s">
        <v>530</v>
      </c>
    </row>
    <row r="649" spans="1:18" ht="47.25" x14ac:dyDescent="0.25">
      <c r="A649" s="68">
        <v>2021</v>
      </c>
      <c r="B649" s="30">
        <v>2020000050035</v>
      </c>
      <c r="C649" s="30" t="s">
        <v>494</v>
      </c>
      <c r="D649" s="31" t="s">
        <v>495</v>
      </c>
      <c r="E649" s="51">
        <v>8993872200</v>
      </c>
      <c r="F649" s="32">
        <v>8993872200</v>
      </c>
      <c r="G649" s="34">
        <v>0</v>
      </c>
      <c r="H649" s="34">
        <v>0</v>
      </c>
      <c r="I649" s="31" t="s">
        <v>77</v>
      </c>
      <c r="J649" s="35" t="s">
        <v>202</v>
      </c>
      <c r="K649" s="35" t="s">
        <v>986</v>
      </c>
      <c r="L649" s="31" t="s">
        <v>497</v>
      </c>
      <c r="M649" s="36">
        <f t="shared" si="20"/>
        <v>185167957.05882353</v>
      </c>
      <c r="N649" s="37">
        <v>0</v>
      </c>
      <c r="O649" s="37">
        <v>0</v>
      </c>
      <c r="P649" s="37">
        <f t="shared" si="21"/>
        <v>0</v>
      </c>
      <c r="Q649" s="30">
        <v>28</v>
      </c>
      <c r="R649" s="38" t="s">
        <v>534</v>
      </c>
    </row>
    <row r="650" spans="1:18" ht="47.25" x14ac:dyDescent="0.25">
      <c r="A650" s="68">
        <v>2021</v>
      </c>
      <c r="B650" s="30">
        <v>2020000050035</v>
      </c>
      <c r="C650" s="30" t="s">
        <v>494</v>
      </c>
      <c r="D650" s="31" t="s">
        <v>495</v>
      </c>
      <c r="E650" s="51">
        <v>8993872200</v>
      </c>
      <c r="F650" s="32">
        <v>8993872200</v>
      </c>
      <c r="G650" s="34">
        <v>0</v>
      </c>
      <c r="H650" s="34">
        <v>0</v>
      </c>
      <c r="I650" s="31" t="s">
        <v>77</v>
      </c>
      <c r="J650" s="45" t="s">
        <v>765</v>
      </c>
      <c r="K650" s="35" t="s">
        <v>986</v>
      </c>
      <c r="L650" s="31" t="s">
        <v>497</v>
      </c>
      <c r="M650" s="36">
        <f t="shared" si="20"/>
        <v>138875967.79411766</v>
      </c>
      <c r="N650" s="37">
        <v>0</v>
      </c>
      <c r="O650" s="37">
        <v>0</v>
      </c>
      <c r="P650" s="37">
        <f t="shared" si="21"/>
        <v>0</v>
      </c>
      <c r="Q650" s="30">
        <v>21</v>
      </c>
      <c r="R650" s="38" t="s">
        <v>503</v>
      </c>
    </row>
    <row r="651" spans="1:18" ht="47.25" x14ac:dyDescent="0.25">
      <c r="A651" s="68">
        <v>2021</v>
      </c>
      <c r="B651" s="30">
        <v>2020000050035</v>
      </c>
      <c r="C651" s="30" t="s">
        <v>494</v>
      </c>
      <c r="D651" s="31" t="s">
        <v>495</v>
      </c>
      <c r="E651" s="51">
        <v>8993872200</v>
      </c>
      <c r="F651" s="32">
        <v>8993872200</v>
      </c>
      <c r="G651" s="34">
        <v>0</v>
      </c>
      <c r="H651" s="34">
        <v>0</v>
      </c>
      <c r="I651" s="31" t="s">
        <v>18</v>
      </c>
      <c r="J651" s="35" t="s">
        <v>103</v>
      </c>
      <c r="K651" s="35" t="s">
        <v>986</v>
      </c>
      <c r="L651" s="31" t="s">
        <v>497</v>
      </c>
      <c r="M651" s="36">
        <f t="shared" si="20"/>
        <v>132262826.47058824</v>
      </c>
      <c r="N651" s="37">
        <v>0</v>
      </c>
      <c r="O651" s="37">
        <v>0</v>
      </c>
      <c r="P651" s="37">
        <f t="shared" si="21"/>
        <v>0</v>
      </c>
      <c r="Q651" s="30">
        <v>20</v>
      </c>
      <c r="R651" s="38" t="s">
        <v>535</v>
      </c>
    </row>
    <row r="652" spans="1:18" ht="47.25" x14ac:dyDescent="0.25">
      <c r="A652" s="68">
        <v>2021</v>
      </c>
      <c r="B652" s="30">
        <v>2020000050035</v>
      </c>
      <c r="C652" s="30" t="s">
        <v>494</v>
      </c>
      <c r="D652" s="31" t="s">
        <v>495</v>
      </c>
      <c r="E652" s="51">
        <v>8993872200</v>
      </c>
      <c r="F652" s="32">
        <v>8993872200</v>
      </c>
      <c r="G652" s="34">
        <v>0</v>
      </c>
      <c r="H652" s="34">
        <v>0</v>
      </c>
      <c r="I652" s="31" t="s">
        <v>18</v>
      </c>
      <c r="J652" s="31" t="s">
        <v>221</v>
      </c>
      <c r="K652" s="35" t="s">
        <v>986</v>
      </c>
      <c r="L652" s="31" t="s">
        <v>497</v>
      </c>
      <c r="M652" s="36">
        <f t="shared" si="20"/>
        <v>264525652.94117647</v>
      </c>
      <c r="N652" s="37">
        <v>0</v>
      </c>
      <c r="O652" s="37">
        <v>0</v>
      </c>
      <c r="P652" s="37">
        <f t="shared" si="21"/>
        <v>0</v>
      </c>
      <c r="Q652" s="30">
        <v>40</v>
      </c>
      <c r="R652" s="38" t="s">
        <v>536</v>
      </c>
    </row>
    <row r="653" spans="1:18" ht="47.25" x14ac:dyDescent="0.25">
      <c r="A653" s="68">
        <v>2021</v>
      </c>
      <c r="B653" s="30">
        <v>2020000050035</v>
      </c>
      <c r="C653" s="30" t="s">
        <v>494</v>
      </c>
      <c r="D653" s="31" t="s">
        <v>495</v>
      </c>
      <c r="E653" s="51">
        <v>8993872200</v>
      </c>
      <c r="F653" s="32">
        <v>8993872200</v>
      </c>
      <c r="G653" s="34">
        <v>0</v>
      </c>
      <c r="H653" s="34">
        <v>0</v>
      </c>
      <c r="I653" s="31" t="s">
        <v>67</v>
      </c>
      <c r="J653" s="35" t="s">
        <v>101</v>
      </c>
      <c r="K653" s="35" t="s">
        <v>986</v>
      </c>
      <c r="L653" s="31" t="s">
        <v>497</v>
      </c>
      <c r="M653" s="36">
        <f t="shared" si="20"/>
        <v>132262826.47058824</v>
      </c>
      <c r="N653" s="37">
        <v>0</v>
      </c>
      <c r="O653" s="37">
        <v>0</v>
      </c>
      <c r="P653" s="37">
        <f t="shared" si="21"/>
        <v>0</v>
      </c>
      <c r="Q653" s="30">
        <v>20</v>
      </c>
      <c r="R653" s="38" t="s">
        <v>518</v>
      </c>
    </row>
    <row r="654" spans="1:18" ht="47.25" x14ac:dyDescent="0.25">
      <c r="A654" s="68">
        <v>2021</v>
      </c>
      <c r="B654" s="30">
        <v>2020000050035</v>
      </c>
      <c r="C654" s="30" t="s">
        <v>494</v>
      </c>
      <c r="D654" s="31" t="s">
        <v>495</v>
      </c>
      <c r="E654" s="51">
        <v>8993872200</v>
      </c>
      <c r="F654" s="32">
        <v>8993872200</v>
      </c>
      <c r="G654" s="34">
        <v>0</v>
      </c>
      <c r="H654" s="34">
        <v>0</v>
      </c>
      <c r="I654" s="31" t="s">
        <v>88</v>
      </c>
      <c r="J654" s="34" t="s">
        <v>204</v>
      </c>
      <c r="K654" s="35" t="s">
        <v>986</v>
      </c>
      <c r="L654" s="31" t="s">
        <v>497</v>
      </c>
      <c r="M654" s="36">
        <f t="shared" si="20"/>
        <v>132262826.47058824</v>
      </c>
      <c r="N654" s="37">
        <v>0</v>
      </c>
      <c r="O654" s="37">
        <v>0</v>
      </c>
      <c r="P654" s="37">
        <f t="shared" si="21"/>
        <v>0</v>
      </c>
      <c r="Q654" s="30">
        <v>20</v>
      </c>
      <c r="R654" s="38" t="s">
        <v>522</v>
      </c>
    </row>
    <row r="655" spans="1:18" ht="47.25" x14ac:dyDescent="0.25">
      <c r="A655" s="68">
        <v>2021</v>
      </c>
      <c r="B655" s="30">
        <v>2020000050035</v>
      </c>
      <c r="C655" s="30" t="s">
        <v>494</v>
      </c>
      <c r="D655" s="31" t="s">
        <v>495</v>
      </c>
      <c r="E655" s="51">
        <v>8993872200</v>
      </c>
      <c r="F655" s="32">
        <v>8993872200</v>
      </c>
      <c r="G655" s="34">
        <v>0</v>
      </c>
      <c r="H655" s="34">
        <v>0</v>
      </c>
      <c r="I655" s="31" t="s">
        <v>77</v>
      </c>
      <c r="J655" s="35" t="s">
        <v>62</v>
      </c>
      <c r="K655" s="35" t="s">
        <v>986</v>
      </c>
      <c r="L655" s="31" t="s">
        <v>497</v>
      </c>
      <c r="M655" s="36">
        <f t="shared" si="20"/>
        <v>132262826.47058824</v>
      </c>
      <c r="N655" s="37">
        <v>0</v>
      </c>
      <c r="O655" s="37">
        <v>0</v>
      </c>
      <c r="P655" s="37">
        <f t="shared" si="21"/>
        <v>0</v>
      </c>
      <c r="Q655" s="30">
        <v>20</v>
      </c>
      <c r="R655" s="38" t="s">
        <v>538</v>
      </c>
    </row>
    <row r="656" spans="1:18" ht="47.25" x14ac:dyDescent="0.25">
      <c r="A656" s="68">
        <v>2021</v>
      </c>
      <c r="B656" s="30">
        <v>2020000050035</v>
      </c>
      <c r="C656" s="30" t="s">
        <v>494</v>
      </c>
      <c r="D656" s="31" t="s">
        <v>495</v>
      </c>
      <c r="E656" s="51">
        <v>8993872200</v>
      </c>
      <c r="F656" s="32">
        <v>8993872200</v>
      </c>
      <c r="G656" s="34">
        <v>0</v>
      </c>
      <c r="H656" s="34">
        <v>0</v>
      </c>
      <c r="I656" s="31" t="s">
        <v>80</v>
      </c>
      <c r="J656" s="35" t="s">
        <v>97</v>
      </c>
      <c r="K656" s="35" t="s">
        <v>986</v>
      </c>
      <c r="L656" s="31" t="s">
        <v>497</v>
      </c>
      <c r="M656" s="36">
        <f t="shared" si="20"/>
        <v>132262826.47058824</v>
      </c>
      <c r="N656" s="37">
        <v>0</v>
      </c>
      <c r="O656" s="37">
        <v>0</v>
      </c>
      <c r="P656" s="37">
        <f t="shared" si="21"/>
        <v>0</v>
      </c>
      <c r="Q656" s="30">
        <v>20</v>
      </c>
      <c r="R656" s="38" t="s">
        <v>539</v>
      </c>
    </row>
    <row r="657" spans="1:18" ht="47.25" x14ac:dyDescent="0.25">
      <c r="A657" s="68">
        <v>2021</v>
      </c>
      <c r="B657" s="30">
        <v>2020000050035</v>
      </c>
      <c r="C657" s="30" t="s">
        <v>494</v>
      </c>
      <c r="D657" s="31" t="s">
        <v>495</v>
      </c>
      <c r="E657" s="51">
        <v>8993872200</v>
      </c>
      <c r="F657" s="32">
        <v>8993872200</v>
      </c>
      <c r="G657" s="34">
        <v>0</v>
      </c>
      <c r="H657" s="34">
        <v>0</v>
      </c>
      <c r="I657" s="31" t="s">
        <v>80</v>
      </c>
      <c r="J657" s="35" t="s">
        <v>246</v>
      </c>
      <c r="K657" s="35" t="s">
        <v>986</v>
      </c>
      <c r="L657" s="31" t="s">
        <v>497</v>
      </c>
      <c r="M657" s="36">
        <f t="shared" si="20"/>
        <v>132262826.47058824</v>
      </c>
      <c r="N657" s="37">
        <v>0</v>
      </c>
      <c r="O657" s="37">
        <v>0</v>
      </c>
      <c r="P657" s="37">
        <f t="shared" si="21"/>
        <v>0</v>
      </c>
      <c r="Q657" s="30">
        <v>20</v>
      </c>
      <c r="R657" s="38" t="s">
        <v>522</v>
      </c>
    </row>
    <row r="658" spans="1:18" ht="47.25" x14ac:dyDescent="0.25">
      <c r="A658" s="68">
        <v>2021</v>
      </c>
      <c r="B658" s="30">
        <v>2020000050035</v>
      </c>
      <c r="C658" s="30" t="s">
        <v>494</v>
      </c>
      <c r="D658" s="31" t="s">
        <v>495</v>
      </c>
      <c r="E658" s="51">
        <v>8993872200</v>
      </c>
      <c r="F658" s="32">
        <v>8993872200</v>
      </c>
      <c r="G658" s="34">
        <v>0</v>
      </c>
      <c r="H658" s="34">
        <v>0</v>
      </c>
      <c r="I658" s="31" t="s">
        <v>160</v>
      </c>
      <c r="J658" s="45" t="s">
        <v>797</v>
      </c>
      <c r="K658" s="35" t="s">
        <v>986</v>
      </c>
      <c r="L658" s="31" t="s">
        <v>497</v>
      </c>
      <c r="M658" s="36">
        <f t="shared" si="20"/>
        <v>132262826.47058824</v>
      </c>
      <c r="N658" s="37">
        <v>0</v>
      </c>
      <c r="O658" s="37">
        <v>0</v>
      </c>
      <c r="P658" s="37">
        <f t="shared" si="21"/>
        <v>0</v>
      </c>
      <c r="Q658" s="30">
        <v>20</v>
      </c>
      <c r="R658" s="38" t="s">
        <v>530</v>
      </c>
    </row>
    <row r="659" spans="1:18" ht="47.25" x14ac:dyDescent="0.25">
      <c r="A659" s="68">
        <v>2021</v>
      </c>
      <c r="B659" s="30">
        <v>2020000050035</v>
      </c>
      <c r="C659" s="30" t="s">
        <v>494</v>
      </c>
      <c r="D659" s="31" t="s">
        <v>495</v>
      </c>
      <c r="E659" s="51">
        <v>8993872200</v>
      </c>
      <c r="F659" s="32">
        <v>8993872200</v>
      </c>
      <c r="G659" s="34">
        <v>0</v>
      </c>
      <c r="H659" s="34">
        <v>0</v>
      </c>
      <c r="I659" s="31" t="s">
        <v>61</v>
      </c>
      <c r="J659" s="35" t="s">
        <v>245</v>
      </c>
      <c r="K659" s="35" t="s">
        <v>986</v>
      </c>
      <c r="L659" s="31" t="s">
        <v>497</v>
      </c>
      <c r="M659" s="36">
        <f t="shared" si="20"/>
        <v>132262826.47058824</v>
      </c>
      <c r="N659" s="37">
        <v>0</v>
      </c>
      <c r="O659" s="37">
        <v>0</v>
      </c>
      <c r="P659" s="37">
        <f t="shared" si="21"/>
        <v>0</v>
      </c>
      <c r="Q659" s="30">
        <v>20</v>
      </c>
      <c r="R659" s="38" t="s">
        <v>518</v>
      </c>
    </row>
    <row r="660" spans="1:18" ht="47.25" x14ac:dyDescent="0.25">
      <c r="A660" s="68">
        <v>2021</v>
      </c>
      <c r="B660" s="30">
        <v>2020000050035</v>
      </c>
      <c r="C660" s="30" t="s">
        <v>494</v>
      </c>
      <c r="D660" s="31" t="s">
        <v>495</v>
      </c>
      <c r="E660" s="51">
        <v>8993872200</v>
      </c>
      <c r="F660" s="32">
        <v>8993872200</v>
      </c>
      <c r="G660" s="34">
        <v>0</v>
      </c>
      <c r="H660" s="34">
        <v>0</v>
      </c>
      <c r="I660" s="31" t="s">
        <v>88</v>
      </c>
      <c r="J660" s="35" t="s">
        <v>93</v>
      </c>
      <c r="K660" s="35" t="s">
        <v>986</v>
      </c>
      <c r="L660" s="31" t="s">
        <v>497</v>
      </c>
      <c r="M660" s="36">
        <f t="shared" si="20"/>
        <v>132262826.47058824</v>
      </c>
      <c r="N660" s="37">
        <v>0</v>
      </c>
      <c r="O660" s="37">
        <v>0</v>
      </c>
      <c r="P660" s="37">
        <f t="shared" si="21"/>
        <v>0</v>
      </c>
      <c r="Q660" s="30">
        <v>20</v>
      </c>
      <c r="R660" s="38" t="s">
        <v>526</v>
      </c>
    </row>
    <row r="661" spans="1:18" ht="47.25" x14ac:dyDescent="0.25">
      <c r="A661" s="68">
        <v>2021</v>
      </c>
      <c r="B661" s="30">
        <v>2020000050035</v>
      </c>
      <c r="C661" s="30" t="s">
        <v>494</v>
      </c>
      <c r="D661" s="31" t="s">
        <v>495</v>
      </c>
      <c r="E661" s="51">
        <v>8993872200</v>
      </c>
      <c r="F661" s="32">
        <v>8993872200</v>
      </c>
      <c r="G661" s="34">
        <v>0</v>
      </c>
      <c r="H661" s="34">
        <v>0</v>
      </c>
      <c r="I661" s="31" t="s">
        <v>112</v>
      </c>
      <c r="J661" s="35" t="s">
        <v>187</v>
      </c>
      <c r="K661" s="35" t="s">
        <v>986</v>
      </c>
      <c r="L661" s="31" t="s">
        <v>497</v>
      </c>
      <c r="M661" s="36">
        <f t="shared" si="20"/>
        <v>132262826.47058824</v>
      </c>
      <c r="N661" s="37">
        <v>0</v>
      </c>
      <c r="O661" s="37">
        <v>0</v>
      </c>
      <c r="P661" s="37">
        <f t="shared" si="21"/>
        <v>0</v>
      </c>
      <c r="Q661" s="30">
        <v>20</v>
      </c>
      <c r="R661" s="38" t="s">
        <v>530</v>
      </c>
    </row>
    <row r="662" spans="1:18" ht="47.25" x14ac:dyDescent="0.25">
      <c r="A662" s="68">
        <v>2021</v>
      </c>
      <c r="B662" s="30">
        <v>2020000050035</v>
      </c>
      <c r="C662" s="30" t="s">
        <v>494</v>
      </c>
      <c r="D662" s="31" t="s">
        <v>495</v>
      </c>
      <c r="E662" s="51">
        <v>8993872200</v>
      </c>
      <c r="F662" s="32">
        <v>8993872200</v>
      </c>
      <c r="G662" s="34">
        <v>0</v>
      </c>
      <c r="H662" s="34">
        <v>0</v>
      </c>
      <c r="I662" s="31" t="s">
        <v>74</v>
      </c>
      <c r="J662" s="35" t="s">
        <v>91</v>
      </c>
      <c r="K662" s="35" t="s">
        <v>986</v>
      </c>
      <c r="L662" s="31" t="s">
        <v>497</v>
      </c>
      <c r="M662" s="36">
        <f t="shared" si="20"/>
        <v>132262826.47058824</v>
      </c>
      <c r="N662" s="37">
        <v>0</v>
      </c>
      <c r="O662" s="37">
        <v>0</v>
      </c>
      <c r="P662" s="37">
        <f t="shared" si="21"/>
        <v>0</v>
      </c>
      <c r="Q662" s="30">
        <v>20</v>
      </c>
      <c r="R662" s="38" t="s">
        <v>506</v>
      </c>
    </row>
    <row r="663" spans="1:18" ht="47.25" x14ac:dyDescent="0.25">
      <c r="A663" s="68">
        <v>2021</v>
      </c>
      <c r="B663" s="30">
        <v>2020000050035</v>
      </c>
      <c r="C663" s="30" t="s">
        <v>494</v>
      </c>
      <c r="D663" s="31" t="s">
        <v>495</v>
      </c>
      <c r="E663" s="51">
        <v>8993872200</v>
      </c>
      <c r="F663" s="32">
        <v>8993872200</v>
      </c>
      <c r="G663" s="34">
        <v>0</v>
      </c>
      <c r="H663" s="34">
        <v>0</v>
      </c>
      <c r="I663" s="31" t="s">
        <v>88</v>
      </c>
      <c r="J663" s="35" t="s">
        <v>173</v>
      </c>
      <c r="K663" s="35" t="s">
        <v>986</v>
      </c>
      <c r="L663" s="31" t="s">
        <v>497</v>
      </c>
      <c r="M663" s="36">
        <f t="shared" si="20"/>
        <v>132262826.47058824</v>
      </c>
      <c r="N663" s="37">
        <v>0</v>
      </c>
      <c r="O663" s="37">
        <v>0</v>
      </c>
      <c r="P663" s="37">
        <f t="shared" si="21"/>
        <v>0</v>
      </c>
      <c r="Q663" s="30">
        <v>20</v>
      </c>
      <c r="R663" s="38" t="s">
        <v>503</v>
      </c>
    </row>
    <row r="664" spans="1:18" ht="47.25" x14ac:dyDescent="0.25">
      <c r="A664" s="68">
        <v>2021</v>
      </c>
      <c r="B664" s="30">
        <v>2020000050035</v>
      </c>
      <c r="C664" s="30" t="s">
        <v>494</v>
      </c>
      <c r="D664" s="31" t="s">
        <v>495</v>
      </c>
      <c r="E664" s="51">
        <v>8993872200</v>
      </c>
      <c r="F664" s="32">
        <v>8993872200</v>
      </c>
      <c r="G664" s="34">
        <v>0</v>
      </c>
      <c r="H664" s="34">
        <v>0</v>
      </c>
      <c r="I664" s="31" t="s">
        <v>88</v>
      </c>
      <c r="J664" s="35" t="s">
        <v>172</v>
      </c>
      <c r="K664" s="35" t="s">
        <v>986</v>
      </c>
      <c r="L664" s="31" t="s">
        <v>497</v>
      </c>
      <c r="M664" s="36">
        <f t="shared" si="20"/>
        <v>138875967.79411766</v>
      </c>
      <c r="N664" s="37">
        <v>0</v>
      </c>
      <c r="O664" s="37">
        <v>0</v>
      </c>
      <c r="P664" s="37">
        <f t="shared" si="21"/>
        <v>0</v>
      </c>
      <c r="Q664" s="30">
        <v>21</v>
      </c>
      <c r="R664" s="38" t="s">
        <v>530</v>
      </c>
    </row>
    <row r="665" spans="1:18" ht="47.25" x14ac:dyDescent="0.25">
      <c r="A665" s="68">
        <v>2021</v>
      </c>
      <c r="B665" s="30">
        <v>2020000050035</v>
      </c>
      <c r="C665" s="30" t="s">
        <v>494</v>
      </c>
      <c r="D665" s="31" t="s">
        <v>495</v>
      </c>
      <c r="E665" s="51">
        <v>8993872200</v>
      </c>
      <c r="F665" s="32">
        <v>8993872200</v>
      </c>
      <c r="G665" s="34">
        <v>0</v>
      </c>
      <c r="H665" s="34">
        <v>0</v>
      </c>
      <c r="I665" s="31" t="s">
        <v>80</v>
      </c>
      <c r="J665" s="35" t="s">
        <v>85</v>
      </c>
      <c r="K665" s="35" t="s">
        <v>986</v>
      </c>
      <c r="L665" s="31" t="s">
        <v>497</v>
      </c>
      <c r="M665" s="36">
        <f t="shared" si="20"/>
        <v>132262826.47058824</v>
      </c>
      <c r="N665" s="37">
        <v>0</v>
      </c>
      <c r="O665" s="37">
        <v>0</v>
      </c>
      <c r="P665" s="37">
        <f t="shared" si="21"/>
        <v>0</v>
      </c>
      <c r="Q665" s="30">
        <v>20</v>
      </c>
      <c r="R665" s="38" t="s">
        <v>522</v>
      </c>
    </row>
    <row r="666" spans="1:18" ht="47.25" x14ac:dyDescent="0.25">
      <c r="A666" s="68">
        <v>2021</v>
      </c>
      <c r="B666" s="30">
        <v>2020000050035</v>
      </c>
      <c r="C666" s="30" t="s">
        <v>494</v>
      </c>
      <c r="D666" s="31" t="s">
        <v>495</v>
      </c>
      <c r="E666" s="51">
        <v>8993872200</v>
      </c>
      <c r="F666" s="32">
        <v>8993872200</v>
      </c>
      <c r="G666" s="34">
        <v>0</v>
      </c>
      <c r="H666" s="34">
        <v>0</v>
      </c>
      <c r="I666" s="31" t="s">
        <v>126</v>
      </c>
      <c r="J666" s="35" t="s">
        <v>152</v>
      </c>
      <c r="K666" s="35" t="s">
        <v>986</v>
      </c>
      <c r="L666" s="31" t="s">
        <v>497</v>
      </c>
      <c r="M666" s="36">
        <f t="shared" si="20"/>
        <v>138875967.79411766</v>
      </c>
      <c r="N666" s="37">
        <v>0</v>
      </c>
      <c r="O666" s="37">
        <v>0</v>
      </c>
      <c r="P666" s="37">
        <f t="shared" si="21"/>
        <v>0</v>
      </c>
      <c r="Q666" s="30">
        <v>21</v>
      </c>
      <c r="R666" s="38" t="s">
        <v>526</v>
      </c>
    </row>
    <row r="667" spans="1:18" ht="47.25" x14ac:dyDescent="0.25">
      <c r="A667" s="68">
        <v>2021</v>
      </c>
      <c r="B667" s="30">
        <v>2020000050035</v>
      </c>
      <c r="C667" s="30" t="s">
        <v>494</v>
      </c>
      <c r="D667" s="31" t="s">
        <v>495</v>
      </c>
      <c r="E667" s="51">
        <v>8993872200</v>
      </c>
      <c r="F667" s="32">
        <v>8993872200</v>
      </c>
      <c r="G667" s="34">
        <v>0</v>
      </c>
      <c r="H667" s="34">
        <v>0</v>
      </c>
      <c r="I667" s="31" t="s">
        <v>35</v>
      </c>
      <c r="J667" s="35" t="s">
        <v>23</v>
      </c>
      <c r="K667" s="35" t="s">
        <v>986</v>
      </c>
      <c r="L667" s="31" t="s">
        <v>497</v>
      </c>
      <c r="M667" s="36">
        <f t="shared" si="20"/>
        <v>132262826.47058824</v>
      </c>
      <c r="N667" s="37">
        <v>0</v>
      </c>
      <c r="O667" s="37">
        <v>0</v>
      </c>
      <c r="P667" s="37">
        <f t="shared" si="21"/>
        <v>0</v>
      </c>
      <c r="Q667" s="30">
        <v>20</v>
      </c>
      <c r="R667" s="38" t="s">
        <v>529</v>
      </c>
    </row>
    <row r="668" spans="1:18" ht="47.25" x14ac:dyDescent="0.25">
      <c r="A668" s="68">
        <v>2021</v>
      </c>
      <c r="B668" s="30">
        <v>2020000050035</v>
      </c>
      <c r="C668" s="30" t="s">
        <v>494</v>
      </c>
      <c r="D668" s="31" t="s">
        <v>495</v>
      </c>
      <c r="E668" s="51">
        <v>8993872200</v>
      </c>
      <c r="F668" s="32">
        <v>8993872200</v>
      </c>
      <c r="G668" s="34">
        <v>0</v>
      </c>
      <c r="H668" s="34">
        <v>0</v>
      </c>
      <c r="I668" s="31" t="s">
        <v>67</v>
      </c>
      <c r="J668" s="35" t="s">
        <v>169</v>
      </c>
      <c r="K668" s="35" t="s">
        <v>986</v>
      </c>
      <c r="L668" s="31" t="s">
        <v>497</v>
      </c>
      <c r="M668" s="36">
        <f t="shared" si="20"/>
        <v>171941674.41176471</v>
      </c>
      <c r="N668" s="37">
        <v>0</v>
      </c>
      <c r="O668" s="37">
        <v>0</v>
      </c>
      <c r="P668" s="37">
        <f t="shared" si="21"/>
        <v>0</v>
      </c>
      <c r="Q668" s="30">
        <v>26</v>
      </c>
      <c r="R668" s="38" t="s">
        <v>542</v>
      </c>
    </row>
    <row r="669" spans="1:18" ht="31.5" x14ac:dyDescent="0.25">
      <c r="A669" s="68">
        <v>2021</v>
      </c>
      <c r="B669" s="30">
        <v>2021004250690</v>
      </c>
      <c r="C669" s="30" t="s">
        <v>336</v>
      </c>
      <c r="D669" s="31" t="s">
        <v>543</v>
      </c>
      <c r="E669" s="51">
        <v>7299514100</v>
      </c>
      <c r="F669" s="32">
        <v>7299514100</v>
      </c>
      <c r="G669" s="34">
        <v>1</v>
      </c>
      <c r="H669" s="34">
        <v>0.93810000000000004</v>
      </c>
      <c r="I669" s="31" t="s">
        <v>88</v>
      </c>
      <c r="J669" s="45" t="s">
        <v>203</v>
      </c>
      <c r="K669" s="35" t="s">
        <v>989</v>
      </c>
      <c r="L669" s="31" t="s">
        <v>497</v>
      </c>
      <c r="M669" s="36">
        <f>(221530000)+((435000+1164774100/13))+172592692</f>
        <v>484155699.69230771</v>
      </c>
      <c r="N669" s="37">
        <v>0</v>
      </c>
      <c r="O669" s="37">
        <v>0</v>
      </c>
      <c r="P669" s="37">
        <f t="shared" si="21"/>
        <v>0</v>
      </c>
      <c r="Q669" s="30">
        <f t="shared" ref="Q669:Q681" si="22">(M669*3372221)/E669</f>
        <v>223669.68477697624</v>
      </c>
      <c r="R669" s="38" t="s">
        <v>544</v>
      </c>
    </row>
    <row r="670" spans="1:18" ht="31.5" x14ac:dyDescent="0.25">
      <c r="A670" s="68">
        <v>2021</v>
      </c>
      <c r="B670" s="30">
        <v>2021004250690</v>
      </c>
      <c r="C670" s="30" t="s">
        <v>336</v>
      </c>
      <c r="D670" s="31" t="s">
        <v>543</v>
      </c>
      <c r="E670" s="51">
        <v>7299514100</v>
      </c>
      <c r="F670" s="32">
        <v>7299514100</v>
      </c>
      <c r="G670" s="34">
        <v>1</v>
      </c>
      <c r="H670" s="34">
        <v>0.93810000000000004</v>
      </c>
      <c r="I670" s="31" t="s">
        <v>126</v>
      </c>
      <c r="J670" s="35" t="s">
        <v>140</v>
      </c>
      <c r="K670" s="35" t="s">
        <v>989</v>
      </c>
      <c r="L670" s="31" t="s">
        <v>497</v>
      </c>
      <c r="M670" s="36">
        <f>(39400000)+((435000+1164774100/13))+172592692</f>
        <v>302025699.69230771</v>
      </c>
      <c r="N670" s="37">
        <v>0</v>
      </c>
      <c r="O670" s="37">
        <v>0</v>
      </c>
      <c r="P670" s="37">
        <f t="shared" si="21"/>
        <v>0</v>
      </c>
      <c r="Q670" s="30">
        <f t="shared" si="22"/>
        <v>139529.48005704841</v>
      </c>
      <c r="R670" s="38" t="s">
        <v>545</v>
      </c>
    </row>
    <row r="671" spans="1:18" ht="31.5" x14ac:dyDescent="0.25">
      <c r="A671" s="68">
        <v>2021</v>
      </c>
      <c r="B671" s="30">
        <v>2021004250690</v>
      </c>
      <c r="C671" s="30" t="s">
        <v>336</v>
      </c>
      <c r="D671" s="31" t="s">
        <v>543</v>
      </c>
      <c r="E671" s="51">
        <v>7299514100</v>
      </c>
      <c r="F671" s="32">
        <v>7299514100</v>
      </c>
      <c r="G671" s="34">
        <v>1</v>
      </c>
      <c r="H671" s="34">
        <v>0.93810000000000004</v>
      </c>
      <c r="I671" s="31" t="s">
        <v>80</v>
      </c>
      <c r="J671" s="35" t="s">
        <v>85</v>
      </c>
      <c r="K671" s="35" t="s">
        <v>989</v>
      </c>
      <c r="L671" s="31" t="s">
        <v>497</v>
      </c>
      <c r="M671" s="36">
        <f>(39400000)+((435000+1164774100/13))+172592692</f>
        <v>302025699.69230771</v>
      </c>
      <c r="N671" s="37">
        <v>0</v>
      </c>
      <c r="O671" s="37">
        <v>0</v>
      </c>
      <c r="P671" s="37">
        <f t="shared" si="21"/>
        <v>0</v>
      </c>
      <c r="Q671" s="30">
        <f t="shared" si="22"/>
        <v>139529.48005704841</v>
      </c>
      <c r="R671" s="38" t="s">
        <v>545</v>
      </c>
    </row>
    <row r="672" spans="1:18" ht="31.5" x14ac:dyDescent="0.25">
      <c r="A672" s="68">
        <v>2021</v>
      </c>
      <c r="B672" s="30">
        <v>2021004250690</v>
      </c>
      <c r="C672" s="30" t="s">
        <v>336</v>
      </c>
      <c r="D672" s="31" t="s">
        <v>543</v>
      </c>
      <c r="E672" s="51">
        <v>7299514100</v>
      </c>
      <c r="F672" s="32">
        <v>7299514100</v>
      </c>
      <c r="G672" s="34">
        <v>1</v>
      </c>
      <c r="H672" s="34">
        <v>0.93810000000000004</v>
      </c>
      <c r="I672" s="31" t="s">
        <v>88</v>
      </c>
      <c r="J672" s="35" t="s">
        <v>100</v>
      </c>
      <c r="K672" s="35" t="s">
        <v>989</v>
      </c>
      <c r="L672" s="31" t="s">
        <v>497</v>
      </c>
      <c r="M672" s="36">
        <f>(39400000)+((435000+1164774100/13))+172592692</f>
        <v>302025699.69230771</v>
      </c>
      <c r="N672" s="37">
        <v>0</v>
      </c>
      <c r="O672" s="37">
        <v>0</v>
      </c>
      <c r="P672" s="37">
        <f t="shared" si="21"/>
        <v>0</v>
      </c>
      <c r="Q672" s="30">
        <f t="shared" si="22"/>
        <v>139529.48005704841</v>
      </c>
      <c r="R672" s="38" t="s">
        <v>545</v>
      </c>
    </row>
    <row r="673" spans="1:18" ht="31.5" x14ac:dyDescent="0.25">
      <c r="A673" s="68">
        <v>2021</v>
      </c>
      <c r="B673" s="30">
        <v>2021004250690</v>
      </c>
      <c r="C673" s="30" t="s">
        <v>336</v>
      </c>
      <c r="D673" s="31" t="s">
        <v>543</v>
      </c>
      <c r="E673" s="51">
        <v>7299514100</v>
      </c>
      <c r="F673" s="32">
        <v>7299514100</v>
      </c>
      <c r="G673" s="34">
        <v>1</v>
      </c>
      <c r="H673" s="34">
        <v>0.93810000000000004</v>
      </c>
      <c r="I673" s="31" t="s">
        <v>35</v>
      </c>
      <c r="J673" s="35" t="s">
        <v>25</v>
      </c>
      <c r="K673" s="35" t="s">
        <v>989</v>
      </c>
      <c r="L673" s="31" t="s">
        <v>497</v>
      </c>
      <c r="M673" s="36">
        <f>(221530000)+((435000+1164774100/13))+172592692</f>
        <v>484155699.69230771</v>
      </c>
      <c r="N673" s="37">
        <v>0</v>
      </c>
      <c r="O673" s="37">
        <v>0</v>
      </c>
      <c r="P673" s="37">
        <f t="shared" si="21"/>
        <v>0</v>
      </c>
      <c r="Q673" s="30">
        <f t="shared" si="22"/>
        <v>223669.68477697624</v>
      </c>
      <c r="R673" s="38" t="s">
        <v>544</v>
      </c>
    </row>
    <row r="674" spans="1:18" ht="31.5" x14ac:dyDescent="0.25">
      <c r="A674" s="68">
        <v>2021</v>
      </c>
      <c r="B674" s="30">
        <v>2021004250690</v>
      </c>
      <c r="C674" s="30" t="s">
        <v>336</v>
      </c>
      <c r="D674" s="31" t="s">
        <v>543</v>
      </c>
      <c r="E674" s="51">
        <v>7299514100</v>
      </c>
      <c r="F674" s="32">
        <v>7299514100</v>
      </c>
      <c r="G674" s="34">
        <v>1</v>
      </c>
      <c r="H674" s="34">
        <v>0.93810000000000004</v>
      </c>
      <c r="I674" s="31" t="s">
        <v>77</v>
      </c>
      <c r="J674" s="35" t="s">
        <v>128</v>
      </c>
      <c r="K674" s="35" t="s">
        <v>989</v>
      </c>
      <c r="L674" s="31" t="s">
        <v>497</v>
      </c>
      <c r="M674" s="36">
        <f>(221530000)+((435000+1164774100/13))+172592692</f>
        <v>484155699.69230771</v>
      </c>
      <c r="N674" s="37">
        <v>0</v>
      </c>
      <c r="O674" s="37">
        <v>0</v>
      </c>
      <c r="P674" s="37">
        <f t="shared" ref="P674:P681" si="23">E674-F674</f>
        <v>0</v>
      </c>
      <c r="Q674" s="30">
        <f t="shared" si="22"/>
        <v>223669.68477697624</v>
      </c>
      <c r="R674" s="38" t="s">
        <v>544</v>
      </c>
    </row>
    <row r="675" spans="1:18" ht="31.5" x14ac:dyDescent="0.25">
      <c r="A675" s="68">
        <v>2021</v>
      </c>
      <c r="B675" s="30">
        <v>2021004250690</v>
      </c>
      <c r="C675" s="30" t="s">
        <v>336</v>
      </c>
      <c r="D675" s="31" t="s">
        <v>543</v>
      </c>
      <c r="E675" s="51">
        <v>7299514100</v>
      </c>
      <c r="F675" s="32">
        <v>7299514100</v>
      </c>
      <c r="G675" s="34">
        <v>1</v>
      </c>
      <c r="H675" s="34">
        <v>0.93810000000000004</v>
      </c>
      <c r="I675" s="31" t="s">
        <v>126</v>
      </c>
      <c r="J675" s="35" t="s">
        <v>198</v>
      </c>
      <c r="K675" s="35" t="s">
        <v>989</v>
      </c>
      <c r="L675" s="31" t="s">
        <v>497</v>
      </c>
      <c r="M675" s="36">
        <f>(221530000)+((435000+1164774100/13))+172592692</f>
        <v>484155699.69230771</v>
      </c>
      <c r="N675" s="37">
        <v>0</v>
      </c>
      <c r="O675" s="37">
        <v>0</v>
      </c>
      <c r="P675" s="37">
        <f t="shared" si="23"/>
        <v>0</v>
      </c>
      <c r="Q675" s="30">
        <f t="shared" si="22"/>
        <v>223669.68477697624</v>
      </c>
      <c r="R675" s="38" t="s">
        <v>544</v>
      </c>
    </row>
    <row r="676" spans="1:18" ht="31.5" x14ac:dyDescent="0.25">
      <c r="A676" s="68">
        <v>2021</v>
      </c>
      <c r="B676" s="30">
        <v>2021004250690</v>
      </c>
      <c r="C676" s="30" t="s">
        <v>336</v>
      </c>
      <c r="D676" s="31" t="s">
        <v>543</v>
      </c>
      <c r="E676" s="51">
        <v>7299514100</v>
      </c>
      <c r="F676" s="32">
        <v>7299514100</v>
      </c>
      <c r="G676" s="34">
        <v>1</v>
      </c>
      <c r="H676" s="34">
        <v>0.93810000000000004</v>
      </c>
      <c r="I676" s="31" t="s">
        <v>77</v>
      </c>
      <c r="J676" s="35" t="s">
        <v>78</v>
      </c>
      <c r="K676" s="35" t="s">
        <v>989</v>
      </c>
      <c r="L676" s="31" t="s">
        <v>497</v>
      </c>
      <c r="M676" s="36">
        <f>(221530000)+((435000+1164774100/13))+172592692</f>
        <v>484155699.69230771</v>
      </c>
      <c r="N676" s="37">
        <v>0</v>
      </c>
      <c r="O676" s="37">
        <v>0</v>
      </c>
      <c r="P676" s="37">
        <f t="shared" si="23"/>
        <v>0</v>
      </c>
      <c r="Q676" s="30">
        <f t="shared" si="22"/>
        <v>223669.68477697624</v>
      </c>
      <c r="R676" s="38" t="s">
        <v>544</v>
      </c>
    </row>
    <row r="677" spans="1:18" ht="31.5" x14ac:dyDescent="0.25">
      <c r="A677" s="68">
        <v>2021</v>
      </c>
      <c r="B677" s="30">
        <v>2021004250690</v>
      </c>
      <c r="C677" s="30" t="s">
        <v>336</v>
      </c>
      <c r="D677" s="31" t="s">
        <v>543</v>
      </c>
      <c r="E677" s="51">
        <v>7299514100</v>
      </c>
      <c r="F677" s="32">
        <v>7299514100</v>
      </c>
      <c r="G677" s="34">
        <v>1</v>
      </c>
      <c r="H677" s="34">
        <v>0.93810000000000004</v>
      </c>
      <c r="I677" s="31" t="s">
        <v>40</v>
      </c>
      <c r="J677" s="35" t="s">
        <v>86</v>
      </c>
      <c r="K677" s="35" t="s">
        <v>989</v>
      </c>
      <c r="L677" s="31" t="s">
        <v>497</v>
      </c>
      <c r="M677" s="36">
        <f>(221530000)+((435000+1164774100/13))+172592692</f>
        <v>484155699.69230771</v>
      </c>
      <c r="N677" s="37">
        <v>0</v>
      </c>
      <c r="O677" s="37">
        <v>0</v>
      </c>
      <c r="P677" s="37">
        <f t="shared" si="23"/>
        <v>0</v>
      </c>
      <c r="Q677" s="30">
        <f t="shared" si="22"/>
        <v>223669.68477697624</v>
      </c>
      <c r="R677" s="38" t="s">
        <v>544</v>
      </c>
    </row>
    <row r="678" spans="1:18" ht="31.5" x14ac:dyDescent="0.25">
      <c r="A678" s="68">
        <v>2021</v>
      </c>
      <c r="B678" s="30">
        <v>2021004250690</v>
      </c>
      <c r="C678" s="30" t="s">
        <v>336</v>
      </c>
      <c r="D678" s="31" t="s">
        <v>543</v>
      </c>
      <c r="E678" s="51">
        <v>7299514100</v>
      </c>
      <c r="F678" s="32">
        <v>7299514100</v>
      </c>
      <c r="G678" s="34">
        <v>1</v>
      </c>
      <c r="H678" s="34">
        <v>0.93810000000000004</v>
      </c>
      <c r="I678" s="31" t="s">
        <v>80</v>
      </c>
      <c r="J678" s="35" t="s">
        <v>150</v>
      </c>
      <c r="K678" s="35" t="s">
        <v>989</v>
      </c>
      <c r="L678" s="31" t="s">
        <v>497</v>
      </c>
      <c r="M678" s="36">
        <f>(369500000)+((435000+1164774100/13))+172592692</f>
        <v>632125699.69230771</v>
      </c>
      <c r="N678" s="37">
        <v>0</v>
      </c>
      <c r="O678" s="37">
        <v>0</v>
      </c>
      <c r="P678" s="37">
        <f t="shared" si="23"/>
        <v>0</v>
      </c>
      <c r="Q678" s="30">
        <f t="shared" si="22"/>
        <v>292028.69258682488</v>
      </c>
      <c r="R678" s="38" t="s">
        <v>546</v>
      </c>
    </row>
    <row r="679" spans="1:18" ht="31.5" x14ac:dyDescent="0.25">
      <c r="A679" s="68">
        <v>2021</v>
      </c>
      <c r="B679" s="30">
        <v>2021004250690</v>
      </c>
      <c r="C679" s="30" t="s">
        <v>336</v>
      </c>
      <c r="D679" s="31" t="s">
        <v>543</v>
      </c>
      <c r="E679" s="51">
        <v>7299514100</v>
      </c>
      <c r="F679" s="32">
        <v>7299514100</v>
      </c>
      <c r="G679" s="34">
        <v>1</v>
      </c>
      <c r="H679" s="34">
        <v>0.93810000000000004</v>
      </c>
      <c r="I679" s="31" t="s">
        <v>35</v>
      </c>
      <c r="J679" s="35" t="s">
        <v>27</v>
      </c>
      <c r="K679" s="35" t="s">
        <v>989</v>
      </c>
      <c r="L679" s="31" t="s">
        <v>497</v>
      </c>
      <c r="M679" s="36">
        <f>(849500000)+((435000+1164774100/13))+172592692</f>
        <v>1112125699.6923077</v>
      </c>
      <c r="N679" s="37">
        <v>0</v>
      </c>
      <c r="O679" s="37">
        <v>0</v>
      </c>
      <c r="P679" s="37">
        <f t="shared" si="23"/>
        <v>0</v>
      </c>
      <c r="Q679" s="30">
        <f t="shared" si="22"/>
        <v>513778.5320727161</v>
      </c>
      <c r="R679" s="38" t="s">
        <v>547</v>
      </c>
    </row>
    <row r="680" spans="1:18" ht="31.5" x14ac:dyDescent="0.25">
      <c r="A680" s="68">
        <v>2021</v>
      </c>
      <c r="B680" s="30">
        <v>2021004250690</v>
      </c>
      <c r="C680" s="30" t="s">
        <v>336</v>
      </c>
      <c r="D680" s="31" t="s">
        <v>543</v>
      </c>
      <c r="E680" s="51">
        <v>7299514100</v>
      </c>
      <c r="F680" s="32">
        <v>7299514100</v>
      </c>
      <c r="G680" s="34">
        <v>1</v>
      </c>
      <c r="H680" s="34">
        <v>0.93810000000000004</v>
      </c>
      <c r="I680" s="31" t="s">
        <v>61</v>
      </c>
      <c r="J680" s="35" t="s">
        <v>185</v>
      </c>
      <c r="K680" s="35" t="s">
        <v>989</v>
      </c>
      <c r="L680" s="31" t="s">
        <v>497</v>
      </c>
      <c r="M680" s="36">
        <f>(849500000)+((435000+1164774100/13))+172592692</f>
        <v>1112125699.6923077</v>
      </c>
      <c r="N680" s="37">
        <v>0</v>
      </c>
      <c r="O680" s="37">
        <v>0</v>
      </c>
      <c r="P680" s="37">
        <f t="shared" si="23"/>
        <v>0</v>
      </c>
      <c r="Q680" s="30">
        <f t="shared" si="22"/>
        <v>513778.5320727161</v>
      </c>
      <c r="R680" s="38" t="s">
        <v>547</v>
      </c>
    </row>
    <row r="681" spans="1:18" ht="31.5" x14ac:dyDescent="0.25">
      <c r="A681" s="68">
        <v>2021</v>
      </c>
      <c r="B681" s="30">
        <v>2021004250690</v>
      </c>
      <c r="C681" s="30" t="s">
        <v>336</v>
      </c>
      <c r="D681" s="31" t="s">
        <v>543</v>
      </c>
      <c r="E681" s="51">
        <v>7299514100</v>
      </c>
      <c r="F681" s="32">
        <v>7299514100</v>
      </c>
      <c r="G681" s="34">
        <v>1</v>
      </c>
      <c r="H681" s="34">
        <v>0.93810000000000004</v>
      </c>
      <c r="I681" s="31" t="s">
        <v>40</v>
      </c>
      <c r="J681" s="31" t="s">
        <v>241</v>
      </c>
      <c r="K681" s="35" t="s">
        <v>989</v>
      </c>
      <c r="L681" s="31" t="s">
        <v>497</v>
      </c>
      <c r="M681" s="36">
        <f>(369500000)+((435000+1164774100/13))+172592692</f>
        <v>632125699.69230771</v>
      </c>
      <c r="N681" s="37">
        <v>0</v>
      </c>
      <c r="O681" s="37">
        <v>0</v>
      </c>
      <c r="P681" s="37">
        <f t="shared" si="23"/>
        <v>0</v>
      </c>
      <c r="Q681" s="30">
        <f t="shared" si="22"/>
        <v>292028.69258682488</v>
      </c>
      <c r="R681" s="38" t="s">
        <v>544</v>
      </c>
    </row>
    <row r="682" spans="1:18" ht="63" x14ac:dyDescent="0.25">
      <c r="A682" s="68">
        <v>2021</v>
      </c>
      <c r="B682" s="29">
        <v>2020000050038</v>
      </c>
      <c r="C682" s="30" t="s">
        <v>494</v>
      </c>
      <c r="D682" s="31" t="s">
        <v>549</v>
      </c>
      <c r="E682" s="51" t="s">
        <v>550</v>
      </c>
      <c r="F682" s="72" t="s">
        <v>550</v>
      </c>
      <c r="G682" s="34">
        <v>2.0000000000000001E-4</v>
      </c>
      <c r="H682" s="34">
        <v>0</v>
      </c>
      <c r="I682" s="31" t="s">
        <v>80</v>
      </c>
      <c r="J682" s="45" t="s">
        <v>762</v>
      </c>
      <c r="K682" s="35" t="s">
        <v>986</v>
      </c>
      <c r="L682" s="31" t="s">
        <v>497</v>
      </c>
      <c r="M682" s="36">
        <v>396612178.95983607</v>
      </c>
      <c r="N682" s="37">
        <v>0</v>
      </c>
      <c r="O682" s="37">
        <v>0</v>
      </c>
      <c r="P682" s="37">
        <v>0</v>
      </c>
      <c r="Q682" s="29">
        <v>40</v>
      </c>
      <c r="R682" s="38" t="s">
        <v>551</v>
      </c>
    </row>
    <row r="683" spans="1:18" ht="63" x14ac:dyDescent="0.25">
      <c r="A683" s="68">
        <v>2021</v>
      </c>
      <c r="B683" s="29">
        <v>2020000050038</v>
      </c>
      <c r="C683" s="30" t="s">
        <v>494</v>
      </c>
      <c r="D683" s="31" t="s">
        <v>549</v>
      </c>
      <c r="E683" s="51" t="s">
        <v>550</v>
      </c>
      <c r="F683" s="72" t="s">
        <v>550</v>
      </c>
      <c r="G683" s="34">
        <v>2.0000000000000001E-4</v>
      </c>
      <c r="H683" s="34">
        <v>0</v>
      </c>
      <c r="I683" s="31" t="s">
        <v>80</v>
      </c>
      <c r="J683" s="35" t="s">
        <v>246</v>
      </c>
      <c r="K683" s="35" t="s">
        <v>986</v>
      </c>
      <c r="L683" s="31" t="s">
        <v>497</v>
      </c>
      <c r="M683" s="36">
        <v>396612178.95983607</v>
      </c>
      <c r="N683" s="37">
        <v>0</v>
      </c>
      <c r="O683" s="37">
        <v>0</v>
      </c>
      <c r="P683" s="37">
        <v>0</v>
      </c>
      <c r="Q683" s="29">
        <v>40</v>
      </c>
      <c r="R683" s="38" t="s">
        <v>551</v>
      </c>
    </row>
    <row r="684" spans="1:18" ht="63" x14ac:dyDescent="0.25">
      <c r="A684" s="68">
        <v>2021</v>
      </c>
      <c r="B684" s="29">
        <v>2020000050038</v>
      </c>
      <c r="C684" s="30" t="s">
        <v>494</v>
      </c>
      <c r="D684" s="31" t="s">
        <v>549</v>
      </c>
      <c r="E684" s="51" t="s">
        <v>550</v>
      </c>
      <c r="F684" s="72" t="s">
        <v>550</v>
      </c>
      <c r="G684" s="34">
        <v>2.0000000000000001E-4</v>
      </c>
      <c r="H684" s="34">
        <v>0</v>
      </c>
      <c r="I684" s="31" t="s">
        <v>80</v>
      </c>
      <c r="J684" s="35" t="s">
        <v>248</v>
      </c>
      <c r="K684" s="35" t="s">
        <v>986</v>
      </c>
      <c r="L684" s="31" t="s">
        <v>497</v>
      </c>
      <c r="M684" s="36">
        <v>382648216.49784052</v>
      </c>
      <c r="N684" s="37">
        <v>0</v>
      </c>
      <c r="O684" s="37">
        <v>0</v>
      </c>
      <c r="P684" s="37">
        <v>0</v>
      </c>
      <c r="Q684" s="29">
        <v>38</v>
      </c>
      <c r="R684" s="38" t="s">
        <v>551</v>
      </c>
    </row>
    <row r="685" spans="1:18" ht="63" x14ac:dyDescent="0.25">
      <c r="A685" s="68">
        <v>2021</v>
      </c>
      <c r="B685" s="29">
        <v>2020000050038</v>
      </c>
      <c r="C685" s="30" t="s">
        <v>494</v>
      </c>
      <c r="D685" s="31" t="s">
        <v>549</v>
      </c>
      <c r="E685" s="51" t="s">
        <v>550</v>
      </c>
      <c r="F685" s="72" t="s">
        <v>550</v>
      </c>
      <c r="G685" s="34">
        <v>2.0000000000000001E-4</v>
      </c>
      <c r="H685" s="34">
        <v>0</v>
      </c>
      <c r="I685" s="31" t="s">
        <v>80</v>
      </c>
      <c r="J685" s="35" t="s">
        <v>178</v>
      </c>
      <c r="K685" s="35" t="s">
        <v>986</v>
      </c>
      <c r="L685" s="31" t="s">
        <v>497</v>
      </c>
      <c r="M685" s="36">
        <v>410576141.42183179</v>
      </c>
      <c r="N685" s="37">
        <v>0</v>
      </c>
      <c r="O685" s="37">
        <v>0</v>
      </c>
      <c r="P685" s="37">
        <v>0</v>
      </c>
      <c r="Q685" s="29">
        <v>42</v>
      </c>
      <c r="R685" s="38" t="s">
        <v>551</v>
      </c>
    </row>
    <row r="686" spans="1:18" ht="63" x14ac:dyDescent="0.25">
      <c r="A686" s="68">
        <v>2021</v>
      </c>
      <c r="B686" s="29">
        <v>2020000050038</v>
      </c>
      <c r="C686" s="30" t="s">
        <v>494</v>
      </c>
      <c r="D686" s="31" t="s">
        <v>549</v>
      </c>
      <c r="E686" s="51" t="s">
        <v>550</v>
      </c>
      <c r="F686" s="72" t="s">
        <v>550</v>
      </c>
      <c r="G686" s="34">
        <v>2.0000000000000001E-4</v>
      </c>
      <c r="H686" s="34">
        <v>0</v>
      </c>
      <c r="I686" s="31" t="s">
        <v>105</v>
      </c>
      <c r="J686" s="35" t="s">
        <v>110</v>
      </c>
      <c r="K686" s="35" t="s">
        <v>986</v>
      </c>
      <c r="L686" s="31" t="s">
        <v>497</v>
      </c>
      <c r="M686" s="36">
        <v>396612178.95983607</v>
      </c>
      <c r="N686" s="37">
        <v>0</v>
      </c>
      <c r="O686" s="37">
        <v>0</v>
      </c>
      <c r="P686" s="37">
        <v>0</v>
      </c>
      <c r="Q686" s="29">
        <v>40</v>
      </c>
      <c r="R686" s="38" t="s">
        <v>551</v>
      </c>
    </row>
    <row r="687" spans="1:18" ht="63" x14ac:dyDescent="0.25">
      <c r="A687" s="68">
        <v>2021</v>
      </c>
      <c r="B687" s="29">
        <v>2020000050038</v>
      </c>
      <c r="C687" s="30" t="s">
        <v>494</v>
      </c>
      <c r="D687" s="31" t="s">
        <v>549</v>
      </c>
      <c r="E687" s="51" t="s">
        <v>550</v>
      </c>
      <c r="F687" s="72" t="s">
        <v>550</v>
      </c>
      <c r="G687" s="34">
        <v>2.0000000000000001E-4</v>
      </c>
      <c r="H687" s="34">
        <v>0</v>
      </c>
      <c r="I687" s="31" t="s">
        <v>40</v>
      </c>
      <c r="J687" s="35" t="s">
        <v>156</v>
      </c>
      <c r="K687" s="35" t="s">
        <v>986</v>
      </c>
      <c r="L687" s="31" t="s">
        <v>497</v>
      </c>
      <c r="M687" s="36">
        <v>361702272.80484712</v>
      </c>
      <c r="N687" s="37">
        <v>0</v>
      </c>
      <c r="O687" s="37">
        <v>0</v>
      </c>
      <c r="P687" s="37">
        <v>0</v>
      </c>
      <c r="Q687" s="29">
        <v>35</v>
      </c>
      <c r="R687" s="38" t="s">
        <v>551</v>
      </c>
    </row>
    <row r="688" spans="1:18" ht="63" x14ac:dyDescent="0.25">
      <c r="A688" s="68">
        <v>2021</v>
      </c>
      <c r="B688" s="29">
        <v>2020000050038</v>
      </c>
      <c r="C688" s="30" t="s">
        <v>494</v>
      </c>
      <c r="D688" s="31" t="s">
        <v>549</v>
      </c>
      <c r="E688" s="51" t="s">
        <v>550</v>
      </c>
      <c r="F688" s="72" t="s">
        <v>550</v>
      </c>
      <c r="G688" s="34">
        <v>2.0000000000000001E-4</v>
      </c>
      <c r="H688" s="34">
        <v>0</v>
      </c>
      <c r="I688" s="31" t="s">
        <v>22</v>
      </c>
      <c r="J688" s="35" t="s">
        <v>22</v>
      </c>
      <c r="K688" s="35" t="s">
        <v>986</v>
      </c>
      <c r="L688" s="31" t="s">
        <v>497</v>
      </c>
      <c r="M688" s="36">
        <v>326792366.64985812</v>
      </c>
      <c r="N688" s="37">
        <v>0</v>
      </c>
      <c r="O688" s="37">
        <v>0</v>
      </c>
      <c r="P688" s="37">
        <v>0</v>
      </c>
      <c r="Q688" s="29">
        <v>30</v>
      </c>
      <c r="R688" s="38" t="s">
        <v>551</v>
      </c>
    </row>
    <row r="689" spans="1:18" ht="63" x14ac:dyDescent="0.25">
      <c r="A689" s="68">
        <v>2021</v>
      </c>
      <c r="B689" s="29">
        <v>2020000050038</v>
      </c>
      <c r="C689" s="30" t="s">
        <v>494</v>
      </c>
      <c r="D689" s="31" t="s">
        <v>549</v>
      </c>
      <c r="E689" s="51" t="s">
        <v>550</v>
      </c>
      <c r="F689" s="72" t="s">
        <v>550</v>
      </c>
      <c r="G689" s="34">
        <v>2.0000000000000001E-4</v>
      </c>
      <c r="H689" s="34">
        <v>0</v>
      </c>
      <c r="I689" s="31" t="s">
        <v>67</v>
      </c>
      <c r="J689" s="35" t="s">
        <v>117</v>
      </c>
      <c r="K689" s="35" t="s">
        <v>986</v>
      </c>
      <c r="L689" s="31" t="s">
        <v>497</v>
      </c>
      <c r="M689" s="36">
        <v>396612178.95983607</v>
      </c>
      <c r="N689" s="37">
        <v>0</v>
      </c>
      <c r="O689" s="37">
        <v>0</v>
      </c>
      <c r="P689" s="37">
        <v>0</v>
      </c>
      <c r="Q689" s="29">
        <v>40</v>
      </c>
      <c r="R689" s="38" t="s">
        <v>551</v>
      </c>
    </row>
    <row r="690" spans="1:18" ht="63" x14ac:dyDescent="0.25">
      <c r="A690" s="68">
        <v>2021</v>
      </c>
      <c r="B690" s="29">
        <v>2020000050038</v>
      </c>
      <c r="C690" s="30" t="s">
        <v>494</v>
      </c>
      <c r="D690" s="31" t="s">
        <v>549</v>
      </c>
      <c r="E690" s="51" t="s">
        <v>550</v>
      </c>
      <c r="F690" s="72" t="s">
        <v>550</v>
      </c>
      <c r="G690" s="34">
        <v>2.0000000000000001E-4</v>
      </c>
      <c r="H690" s="34">
        <v>0</v>
      </c>
      <c r="I690" s="31" t="s">
        <v>67</v>
      </c>
      <c r="J690" s="35" t="s">
        <v>68</v>
      </c>
      <c r="K690" s="35" t="s">
        <v>986</v>
      </c>
      <c r="L690" s="31" t="s">
        <v>497</v>
      </c>
      <c r="M690" s="36">
        <v>396612178.95983607</v>
      </c>
      <c r="N690" s="37">
        <v>0</v>
      </c>
      <c r="O690" s="37">
        <v>0</v>
      </c>
      <c r="P690" s="37">
        <v>0</v>
      </c>
      <c r="Q690" s="29">
        <v>40</v>
      </c>
      <c r="R690" s="38" t="s">
        <v>551</v>
      </c>
    </row>
    <row r="691" spans="1:18" ht="63" x14ac:dyDescent="0.25">
      <c r="A691" s="68">
        <v>2021</v>
      </c>
      <c r="B691" s="29">
        <v>2020000050038</v>
      </c>
      <c r="C691" s="30" t="s">
        <v>494</v>
      </c>
      <c r="D691" s="31" t="s">
        <v>549</v>
      </c>
      <c r="E691" s="51" t="s">
        <v>550</v>
      </c>
      <c r="F691" s="72" t="s">
        <v>550</v>
      </c>
      <c r="G691" s="34">
        <v>2.0000000000000001E-4</v>
      </c>
      <c r="H691" s="34">
        <v>0</v>
      </c>
      <c r="I691" s="31" t="s">
        <v>61</v>
      </c>
      <c r="J691" s="35" t="s">
        <v>62</v>
      </c>
      <c r="K691" s="35" t="s">
        <v>986</v>
      </c>
      <c r="L691" s="31" t="s">
        <v>497</v>
      </c>
      <c r="M691" s="36">
        <v>396612178.95983607</v>
      </c>
      <c r="N691" s="37">
        <v>0</v>
      </c>
      <c r="O691" s="37">
        <v>0</v>
      </c>
      <c r="P691" s="37">
        <v>0</v>
      </c>
      <c r="Q691" s="29">
        <v>40</v>
      </c>
      <c r="R691" s="38" t="s">
        <v>551</v>
      </c>
    </row>
    <row r="692" spans="1:18" ht="63" x14ac:dyDescent="0.25">
      <c r="A692" s="68">
        <v>2021</v>
      </c>
      <c r="B692" s="29">
        <v>2020000050038</v>
      </c>
      <c r="C692" s="30" t="s">
        <v>494</v>
      </c>
      <c r="D692" s="31" t="s">
        <v>549</v>
      </c>
      <c r="E692" s="51" t="s">
        <v>550</v>
      </c>
      <c r="F692" s="72" t="s">
        <v>550</v>
      </c>
      <c r="G692" s="34">
        <v>2.0000000000000001E-4</v>
      </c>
      <c r="H692" s="34">
        <v>0</v>
      </c>
      <c r="I692" s="31" t="s">
        <v>112</v>
      </c>
      <c r="J692" s="35" t="s">
        <v>165</v>
      </c>
      <c r="K692" s="35" t="s">
        <v>986</v>
      </c>
      <c r="L692" s="31" t="s">
        <v>497</v>
      </c>
      <c r="M692" s="36">
        <v>501341897.42480314</v>
      </c>
      <c r="N692" s="37">
        <v>0</v>
      </c>
      <c r="O692" s="37">
        <v>0</v>
      </c>
      <c r="P692" s="37">
        <v>0</v>
      </c>
      <c r="Q692" s="29">
        <v>55</v>
      </c>
      <c r="R692" s="38" t="s">
        <v>551</v>
      </c>
    </row>
    <row r="693" spans="1:18" ht="63" x14ac:dyDescent="0.25">
      <c r="A693" s="68">
        <v>2021</v>
      </c>
      <c r="B693" s="29">
        <v>2020000050038</v>
      </c>
      <c r="C693" s="30" t="s">
        <v>494</v>
      </c>
      <c r="D693" s="31" t="s">
        <v>549</v>
      </c>
      <c r="E693" s="51" t="s">
        <v>550</v>
      </c>
      <c r="F693" s="72" t="s">
        <v>550</v>
      </c>
      <c r="G693" s="34">
        <v>2.0000000000000001E-4</v>
      </c>
      <c r="H693" s="34">
        <v>0</v>
      </c>
      <c r="I693" s="31" t="s">
        <v>112</v>
      </c>
      <c r="J693" s="35" t="s">
        <v>187</v>
      </c>
      <c r="K693" s="35" t="s">
        <v>986</v>
      </c>
      <c r="L693" s="31" t="s">
        <v>497</v>
      </c>
      <c r="M693" s="36">
        <v>354720291.57384926</v>
      </c>
      <c r="N693" s="37">
        <v>0</v>
      </c>
      <c r="O693" s="37">
        <v>0</v>
      </c>
      <c r="P693" s="37">
        <v>0</v>
      </c>
      <c r="Q693" s="29">
        <v>34</v>
      </c>
      <c r="R693" s="38" t="s">
        <v>551</v>
      </c>
    </row>
    <row r="694" spans="1:18" ht="63" x14ac:dyDescent="0.25">
      <c r="A694" s="68">
        <v>2021</v>
      </c>
      <c r="B694" s="29">
        <v>2020000050038</v>
      </c>
      <c r="C694" s="30" t="s">
        <v>494</v>
      </c>
      <c r="D694" s="31" t="s">
        <v>549</v>
      </c>
      <c r="E694" s="51">
        <v>8732449919</v>
      </c>
      <c r="F694" s="51">
        <v>8732449919</v>
      </c>
      <c r="G694" s="34">
        <v>2.0000000000000001E-4</v>
      </c>
      <c r="H694" s="34">
        <v>0</v>
      </c>
      <c r="I694" s="31" t="s">
        <v>112</v>
      </c>
      <c r="J694" s="35" t="s">
        <v>113</v>
      </c>
      <c r="K694" s="35" t="s">
        <v>986</v>
      </c>
      <c r="L694" s="31" t="s">
        <v>497</v>
      </c>
      <c r="M694" s="36">
        <v>396612178.95983607</v>
      </c>
      <c r="N694" s="37">
        <v>0</v>
      </c>
      <c r="O694" s="37">
        <v>0</v>
      </c>
      <c r="P694" s="37">
        <v>0</v>
      </c>
      <c r="Q694" s="29">
        <v>40</v>
      </c>
      <c r="R694" s="38" t="s">
        <v>551</v>
      </c>
    </row>
    <row r="695" spans="1:18" ht="63" x14ac:dyDescent="0.25">
      <c r="A695" s="68">
        <v>2021</v>
      </c>
      <c r="B695" s="29">
        <v>2020000050038</v>
      </c>
      <c r="C695" s="30" t="s">
        <v>494</v>
      </c>
      <c r="D695" s="31" t="s">
        <v>549</v>
      </c>
      <c r="E695" s="51" t="s">
        <v>550</v>
      </c>
      <c r="F695" s="72" t="s">
        <v>550</v>
      </c>
      <c r="G695" s="34">
        <v>2.0000000000000001E-4</v>
      </c>
      <c r="H695" s="34">
        <v>0</v>
      </c>
      <c r="I695" s="31" t="s">
        <v>44</v>
      </c>
      <c r="J695" s="35" t="s">
        <v>124</v>
      </c>
      <c r="K695" s="35" t="s">
        <v>986</v>
      </c>
      <c r="L695" s="31" t="s">
        <v>497</v>
      </c>
      <c r="M695" s="36">
        <v>417558122.65282953</v>
      </c>
      <c r="N695" s="37">
        <v>0</v>
      </c>
      <c r="O695" s="37">
        <v>0</v>
      </c>
      <c r="P695" s="37">
        <v>0</v>
      </c>
      <c r="Q695" s="29">
        <v>43</v>
      </c>
      <c r="R695" s="38" t="s">
        <v>551</v>
      </c>
    </row>
    <row r="696" spans="1:18" ht="63" x14ac:dyDescent="0.25">
      <c r="A696" s="68">
        <v>2021</v>
      </c>
      <c r="B696" s="29">
        <v>2020000050038</v>
      </c>
      <c r="C696" s="30" t="s">
        <v>494</v>
      </c>
      <c r="D696" s="31" t="s">
        <v>549</v>
      </c>
      <c r="E696" s="51" t="s">
        <v>550</v>
      </c>
      <c r="F696" s="72" t="s">
        <v>550</v>
      </c>
      <c r="G696" s="34">
        <v>2.0000000000000001E-4</v>
      </c>
      <c r="H696" s="34">
        <v>0</v>
      </c>
      <c r="I696" s="31" t="s">
        <v>44</v>
      </c>
      <c r="J696" s="35" t="s">
        <v>57</v>
      </c>
      <c r="K696" s="35" t="s">
        <v>986</v>
      </c>
      <c r="L696" s="31" t="s">
        <v>497</v>
      </c>
      <c r="M696" s="36">
        <v>396612178.95983607</v>
      </c>
      <c r="N696" s="37">
        <v>0</v>
      </c>
      <c r="O696" s="37">
        <v>0</v>
      </c>
      <c r="P696" s="37">
        <v>0</v>
      </c>
      <c r="Q696" s="29">
        <v>40</v>
      </c>
      <c r="R696" s="38" t="s">
        <v>551</v>
      </c>
    </row>
    <row r="697" spans="1:18" ht="63" x14ac:dyDescent="0.25">
      <c r="A697" s="68">
        <v>2021</v>
      </c>
      <c r="B697" s="29">
        <v>2020000050038</v>
      </c>
      <c r="C697" s="30" t="s">
        <v>494</v>
      </c>
      <c r="D697" s="31" t="s">
        <v>549</v>
      </c>
      <c r="E697" s="51" t="s">
        <v>550</v>
      </c>
      <c r="F697" s="72" t="s">
        <v>550</v>
      </c>
      <c r="G697" s="34">
        <v>2.0000000000000001E-4</v>
      </c>
      <c r="H697" s="34">
        <v>0</v>
      </c>
      <c r="I697" s="31" t="s">
        <v>44</v>
      </c>
      <c r="J697" s="35" t="s">
        <v>44</v>
      </c>
      <c r="K697" s="35" t="s">
        <v>986</v>
      </c>
      <c r="L697" s="31" t="s">
        <v>497</v>
      </c>
      <c r="M697" s="36">
        <v>389630197.72883826</v>
      </c>
      <c r="N697" s="37">
        <v>0</v>
      </c>
      <c r="O697" s="37">
        <v>0</v>
      </c>
      <c r="P697" s="37">
        <v>0</v>
      </c>
      <c r="Q697" s="29">
        <v>39</v>
      </c>
      <c r="R697" s="38" t="s">
        <v>551</v>
      </c>
    </row>
    <row r="698" spans="1:18" ht="63" x14ac:dyDescent="0.25">
      <c r="A698" s="68">
        <v>2021</v>
      </c>
      <c r="B698" s="29">
        <v>2020000050038</v>
      </c>
      <c r="C698" s="30" t="s">
        <v>494</v>
      </c>
      <c r="D698" s="31" t="s">
        <v>549</v>
      </c>
      <c r="E698" s="51" t="s">
        <v>550</v>
      </c>
      <c r="F698" s="72" t="s">
        <v>550</v>
      </c>
      <c r="G698" s="34">
        <v>2.0000000000000001E-4</v>
      </c>
      <c r="H698" s="34">
        <v>0</v>
      </c>
      <c r="I698" s="31" t="s">
        <v>44</v>
      </c>
      <c r="J698" s="35" t="s">
        <v>53</v>
      </c>
      <c r="K698" s="35" t="s">
        <v>986</v>
      </c>
      <c r="L698" s="31" t="s">
        <v>497</v>
      </c>
      <c r="M698" s="36">
        <v>396612178.95983607</v>
      </c>
      <c r="N698" s="37">
        <v>0</v>
      </c>
      <c r="O698" s="37">
        <v>0</v>
      </c>
      <c r="P698" s="37">
        <v>0</v>
      </c>
      <c r="Q698" s="29">
        <v>40</v>
      </c>
      <c r="R698" s="38" t="s">
        <v>551</v>
      </c>
    </row>
    <row r="699" spans="1:18" ht="63" x14ac:dyDescent="0.25">
      <c r="A699" s="68">
        <v>2021</v>
      </c>
      <c r="B699" s="29">
        <v>2020000050038</v>
      </c>
      <c r="C699" s="30" t="s">
        <v>494</v>
      </c>
      <c r="D699" s="31" t="s">
        <v>549</v>
      </c>
      <c r="E699" s="51" t="s">
        <v>550</v>
      </c>
      <c r="F699" s="72" t="s">
        <v>550</v>
      </c>
      <c r="G699" s="34">
        <v>2.0000000000000001E-4</v>
      </c>
      <c r="H699" s="34">
        <v>0</v>
      </c>
      <c r="I699" s="31" t="s">
        <v>44</v>
      </c>
      <c r="J699" s="35" t="s">
        <v>51</v>
      </c>
      <c r="K699" s="35" t="s">
        <v>986</v>
      </c>
      <c r="L699" s="31" t="s">
        <v>497</v>
      </c>
      <c r="M699" s="36">
        <v>396612178.95983607</v>
      </c>
      <c r="N699" s="37">
        <v>0</v>
      </c>
      <c r="O699" s="37">
        <v>0</v>
      </c>
      <c r="P699" s="37">
        <v>0</v>
      </c>
      <c r="Q699" s="29">
        <v>40</v>
      </c>
      <c r="R699" s="38" t="s">
        <v>551</v>
      </c>
    </row>
    <row r="700" spans="1:18" ht="63" x14ac:dyDescent="0.25">
      <c r="A700" s="68">
        <v>2021</v>
      </c>
      <c r="B700" s="29">
        <v>2020000050038</v>
      </c>
      <c r="C700" s="30" t="s">
        <v>494</v>
      </c>
      <c r="D700" s="31" t="s">
        <v>549</v>
      </c>
      <c r="E700" s="51" t="s">
        <v>550</v>
      </c>
      <c r="F700" s="72" t="s">
        <v>550</v>
      </c>
      <c r="G700" s="34">
        <v>2.0000000000000001E-4</v>
      </c>
      <c r="H700" s="34">
        <v>0</v>
      </c>
      <c r="I700" s="31" t="s">
        <v>74</v>
      </c>
      <c r="J700" s="35" t="s">
        <v>194</v>
      </c>
      <c r="K700" s="35" t="s">
        <v>986</v>
      </c>
      <c r="L700" s="31" t="s">
        <v>497</v>
      </c>
      <c r="M700" s="36">
        <v>445486047.57682073</v>
      </c>
      <c r="N700" s="37">
        <v>0</v>
      </c>
      <c r="O700" s="37">
        <v>0</v>
      </c>
      <c r="P700" s="37">
        <v>0</v>
      </c>
      <c r="Q700" s="29">
        <v>47</v>
      </c>
      <c r="R700" s="38" t="s">
        <v>551</v>
      </c>
    </row>
    <row r="701" spans="1:18" ht="63" x14ac:dyDescent="0.25">
      <c r="A701" s="68">
        <v>2021</v>
      </c>
      <c r="B701" s="29">
        <v>2020000050038</v>
      </c>
      <c r="C701" s="30" t="s">
        <v>494</v>
      </c>
      <c r="D701" s="31" t="s">
        <v>549</v>
      </c>
      <c r="E701" s="51" t="s">
        <v>550</v>
      </c>
      <c r="F701" s="72" t="s">
        <v>550</v>
      </c>
      <c r="G701" s="34">
        <v>2.0000000000000001E-4</v>
      </c>
      <c r="H701" s="34">
        <v>0</v>
      </c>
      <c r="I701" s="31" t="s">
        <v>77</v>
      </c>
      <c r="J701" s="45" t="s">
        <v>765</v>
      </c>
      <c r="K701" s="35" t="s">
        <v>986</v>
      </c>
      <c r="L701" s="31" t="s">
        <v>497</v>
      </c>
      <c r="M701" s="36">
        <v>396612178.95983607</v>
      </c>
      <c r="N701" s="37">
        <v>0</v>
      </c>
      <c r="O701" s="37">
        <v>0</v>
      </c>
      <c r="P701" s="37">
        <v>0</v>
      </c>
      <c r="Q701" s="29">
        <v>40</v>
      </c>
      <c r="R701" s="38" t="s">
        <v>551</v>
      </c>
    </row>
    <row r="702" spans="1:18" ht="63" x14ac:dyDescent="0.25">
      <c r="A702" s="68">
        <v>2021</v>
      </c>
      <c r="B702" s="29">
        <v>2020000050038</v>
      </c>
      <c r="C702" s="30" t="s">
        <v>494</v>
      </c>
      <c r="D702" s="31" t="s">
        <v>549</v>
      </c>
      <c r="E702" s="51" t="s">
        <v>550</v>
      </c>
      <c r="F702" s="72" t="s">
        <v>550</v>
      </c>
      <c r="G702" s="34">
        <v>2.0000000000000001E-4</v>
      </c>
      <c r="H702" s="34">
        <v>0</v>
      </c>
      <c r="I702" s="31" t="s">
        <v>77</v>
      </c>
      <c r="J702" s="35" t="s">
        <v>138</v>
      </c>
      <c r="K702" s="35" t="s">
        <v>986</v>
      </c>
      <c r="L702" s="31" t="s">
        <v>497</v>
      </c>
      <c r="M702" s="36">
        <v>389630197.72883826</v>
      </c>
      <c r="N702" s="37">
        <v>0</v>
      </c>
      <c r="O702" s="37">
        <v>0</v>
      </c>
      <c r="P702" s="37">
        <v>0</v>
      </c>
      <c r="Q702" s="29">
        <v>39</v>
      </c>
      <c r="R702" s="38" t="s">
        <v>551</v>
      </c>
    </row>
    <row r="703" spans="1:18" ht="63" x14ac:dyDescent="0.25">
      <c r="A703" s="68">
        <v>2021</v>
      </c>
      <c r="B703" s="29">
        <v>2020000050038</v>
      </c>
      <c r="C703" s="30" t="s">
        <v>494</v>
      </c>
      <c r="D703" s="31" t="s">
        <v>549</v>
      </c>
      <c r="E703" s="51" t="s">
        <v>550</v>
      </c>
      <c r="F703" s="72" t="s">
        <v>550</v>
      </c>
      <c r="G703" s="34">
        <v>2.0000000000000001E-4</v>
      </c>
      <c r="H703" s="34">
        <v>0</v>
      </c>
      <c r="I703" s="31" t="s">
        <v>77</v>
      </c>
      <c r="J703" s="35" t="s">
        <v>78</v>
      </c>
      <c r="K703" s="35" t="s">
        <v>986</v>
      </c>
      <c r="L703" s="31" t="s">
        <v>497</v>
      </c>
      <c r="M703" s="36">
        <v>389630197.72883826</v>
      </c>
      <c r="N703" s="37">
        <v>0</v>
      </c>
      <c r="O703" s="37">
        <v>0</v>
      </c>
      <c r="P703" s="37">
        <v>0</v>
      </c>
      <c r="Q703" s="29">
        <v>39</v>
      </c>
      <c r="R703" s="38" t="s">
        <v>551</v>
      </c>
    </row>
    <row r="704" spans="1:18" ht="31.5" x14ac:dyDescent="0.25">
      <c r="A704" s="73">
        <v>2021</v>
      </c>
      <c r="B704" s="29">
        <v>2018000050050</v>
      </c>
      <c r="C704" s="30" t="s">
        <v>16</v>
      </c>
      <c r="D704" s="31" t="s">
        <v>552</v>
      </c>
      <c r="E704" s="51" t="s">
        <v>553</v>
      </c>
      <c r="F704" s="72" t="s">
        <v>553</v>
      </c>
      <c r="G704" s="34">
        <v>0.3483</v>
      </c>
      <c r="H704" s="34">
        <v>4.4999999999999997E-3</v>
      </c>
      <c r="I704" s="31" t="s">
        <v>61</v>
      </c>
      <c r="J704" s="35" t="s">
        <v>142</v>
      </c>
      <c r="K704" s="35" t="s">
        <v>986</v>
      </c>
      <c r="L704" s="31" t="s">
        <v>20</v>
      </c>
      <c r="M704" s="36">
        <v>90287918.320558578</v>
      </c>
      <c r="N704" s="37">
        <v>0</v>
      </c>
      <c r="O704" s="37">
        <v>0</v>
      </c>
      <c r="P704" s="37">
        <v>0</v>
      </c>
      <c r="Q704" s="29">
        <v>18</v>
      </c>
      <c r="R704" s="38" t="s">
        <v>554</v>
      </c>
    </row>
    <row r="705" spans="1:18" ht="31.5" x14ac:dyDescent="0.25">
      <c r="A705" s="73">
        <v>2021</v>
      </c>
      <c r="B705" s="29">
        <v>2018000050050</v>
      </c>
      <c r="C705" s="30" t="s">
        <v>16</v>
      </c>
      <c r="D705" s="31" t="s">
        <v>552</v>
      </c>
      <c r="E705" s="51" t="s">
        <v>553</v>
      </c>
      <c r="F705" s="72" t="s">
        <v>553</v>
      </c>
      <c r="G705" s="34">
        <v>0.3483</v>
      </c>
      <c r="H705" s="34">
        <v>4.4999999999999997E-3</v>
      </c>
      <c r="I705" s="31" t="s">
        <v>160</v>
      </c>
      <c r="J705" s="35" t="s">
        <v>161</v>
      </c>
      <c r="K705" s="35" t="s">
        <v>986</v>
      </c>
      <c r="L705" s="31" t="s">
        <v>20</v>
      </c>
      <c r="M705" s="36">
        <v>69390955.516355813</v>
      </c>
      <c r="N705" s="37">
        <v>0</v>
      </c>
      <c r="O705" s="37">
        <v>0</v>
      </c>
      <c r="P705" s="37">
        <v>0</v>
      </c>
      <c r="Q705" s="29">
        <v>20</v>
      </c>
      <c r="R705" s="38" t="s">
        <v>556</v>
      </c>
    </row>
    <row r="706" spans="1:18" ht="31.5" x14ac:dyDescent="0.25">
      <c r="A706" s="73">
        <v>2021</v>
      </c>
      <c r="B706" s="29">
        <v>2018000050050</v>
      </c>
      <c r="C706" s="30" t="s">
        <v>16</v>
      </c>
      <c r="D706" s="31" t="s">
        <v>552</v>
      </c>
      <c r="E706" s="51" t="s">
        <v>553</v>
      </c>
      <c r="F706" s="72" t="s">
        <v>553</v>
      </c>
      <c r="G706" s="34">
        <v>0.3483</v>
      </c>
      <c r="H706" s="34">
        <v>4.4999999999999997E-3</v>
      </c>
      <c r="I706" s="31" t="s">
        <v>67</v>
      </c>
      <c r="J706" s="35" t="s">
        <v>164</v>
      </c>
      <c r="K706" s="35" t="s">
        <v>986</v>
      </c>
      <c r="L706" s="31" t="s">
        <v>20</v>
      </c>
      <c r="M706" s="36">
        <v>13408148.053896628</v>
      </c>
      <c r="N706" s="37">
        <v>0</v>
      </c>
      <c r="O706" s="37">
        <v>0</v>
      </c>
      <c r="P706" s="37">
        <v>0</v>
      </c>
      <c r="Q706" s="29">
        <v>4</v>
      </c>
      <c r="R706" s="38" t="s">
        <v>558</v>
      </c>
    </row>
    <row r="707" spans="1:18" ht="31.5" x14ac:dyDescent="0.25">
      <c r="A707" s="73">
        <v>2021</v>
      </c>
      <c r="B707" s="29">
        <v>2018000050050</v>
      </c>
      <c r="C707" s="30" t="s">
        <v>16</v>
      </c>
      <c r="D707" s="31" t="s">
        <v>552</v>
      </c>
      <c r="E707" s="51" t="s">
        <v>553</v>
      </c>
      <c r="F707" s="72" t="s">
        <v>553</v>
      </c>
      <c r="G707" s="34">
        <v>0.3483</v>
      </c>
      <c r="H707" s="34">
        <v>4.4999999999999997E-3</v>
      </c>
      <c r="I707" s="31" t="s">
        <v>44</v>
      </c>
      <c r="J707" s="35" t="s">
        <v>45</v>
      </c>
      <c r="K707" s="35" t="s">
        <v>986</v>
      </c>
      <c r="L707" s="31" t="s">
        <v>20</v>
      </c>
      <c r="M707" s="36">
        <v>107990937.84571898</v>
      </c>
      <c r="N707" s="37">
        <v>0</v>
      </c>
      <c r="O707" s="37">
        <v>0</v>
      </c>
      <c r="P707" s="37">
        <v>0</v>
      </c>
      <c r="Q707" s="29">
        <v>26</v>
      </c>
      <c r="R707" s="38" t="s">
        <v>560</v>
      </c>
    </row>
    <row r="708" spans="1:18" ht="31.5" x14ac:dyDescent="0.25">
      <c r="A708" s="73">
        <v>2021</v>
      </c>
      <c r="B708" s="29">
        <v>2018000050050</v>
      </c>
      <c r="C708" s="30" t="s">
        <v>16</v>
      </c>
      <c r="D708" s="31" t="s">
        <v>552</v>
      </c>
      <c r="E708" s="51" t="s">
        <v>553</v>
      </c>
      <c r="F708" s="72" t="s">
        <v>553</v>
      </c>
      <c r="G708" s="34">
        <v>0.3483</v>
      </c>
      <c r="H708" s="34">
        <v>4.4999999999999997E-3</v>
      </c>
      <c r="I708" s="31" t="s">
        <v>88</v>
      </c>
      <c r="J708" s="35" t="s">
        <v>172</v>
      </c>
      <c r="K708" s="35" t="s">
        <v>986</v>
      </c>
      <c r="L708" s="31" t="s">
        <v>20</v>
      </c>
      <c r="M708" s="36">
        <v>186164404.37664112</v>
      </c>
      <c r="N708" s="37">
        <v>0</v>
      </c>
      <c r="O708" s="37">
        <v>0</v>
      </c>
      <c r="P708" s="37">
        <v>0</v>
      </c>
      <c r="Q708" s="29">
        <v>26</v>
      </c>
      <c r="R708" s="38" t="s">
        <v>562</v>
      </c>
    </row>
    <row r="709" spans="1:18" ht="31.5" x14ac:dyDescent="0.25">
      <c r="A709" s="73">
        <v>2021</v>
      </c>
      <c r="B709" s="29">
        <v>2018000050050</v>
      </c>
      <c r="C709" s="30" t="s">
        <v>16</v>
      </c>
      <c r="D709" s="31" t="s">
        <v>552</v>
      </c>
      <c r="E709" s="51" t="s">
        <v>553</v>
      </c>
      <c r="F709" s="72" t="s">
        <v>553</v>
      </c>
      <c r="G709" s="34">
        <v>0.3483</v>
      </c>
      <c r="H709" s="34">
        <v>4.4999999999999997E-3</v>
      </c>
      <c r="I709" s="31" t="s">
        <v>74</v>
      </c>
      <c r="J709" s="35" t="s">
        <v>91</v>
      </c>
      <c r="K709" s="35" t="s">
        <v>986</v>
      </c>
      <c r="L709" s="31" t="s">
        <v>20</v>
      </c>
      <c r="M709" s="36">
        <v>312491735.84844792</v>
      </c>
      <c r="N709" s="37">
        <v>0</v>
      </c>
      <c r="O709" s="37">
        <v>0</v>
      </c>
      <c r="P709" s="37">
        <v>0</v>
      </c>
      <c r="Q709" s="29">
        <v>72</v>
      </c>
      <c r="R709" s="38" t="s">
        <v>564</v>
      </c>
    </row>
    <row r="710" spans="1:18" ht="31.5" x14ac:dyDescent="0.25">
      <c r="A710" s="73">
        <v>2021</v>
      </c>
      <c r="B710" s="29">
        <v>2018000050050</v>
      </c>
      <c r="C710" s="30" t="s">
        <v>16</v>
      </c>
      <c r="D710" s="31" t="s">
        <v>552</v>
      </c>
      <c r="E710" s="51" t="s">
        <v>553</v>
      </c>
      <c r="F710" s="72" t="s">
        <v>553</v>
      </c>
      <c r="G710" s="34">
        <v>0.3483</v>
      </c>
      <c r="H710" s="34">
        <v>4.4999999999999997E-3</v>
      </c>
      <c r="I710" s="31" t="s">
        <v>160</v>
      </c>
      <c r="J710" s="45" t="s">
        <v>797</v>
      </c>
      <c r="K710" s="35" t="s">
        <v>986</v>
      </c>
      <c r="L710" s="31" t="s">
        <v>20</v>
      </c>
      <c r="M710" s="36">
        <v>53689014.858797863</v>
      </c>
      <c r="N710" s="37">
        <v>0</v>
      </c>
      <c r="O710" s="37">
        <v>0</v>
      </c>
      <c r="P710" s="37">
        <v>0</v>
      </c>
      <c r="Q710" s="29">
        <v>16</v>
      </c>
      <c r="R710" s="38" t="s">
        <v>565</v>
      </c>
    </row>
    <row r="711" spans="1:18" ht="31.5" x14ac:dyDescent="0.25">
      <c r="A711" s="73">
        <v>2021</v>
      </c>
      <c r="B711" s="29">
        <v>2018000050050</v>
      </c>
      <c r="C711" s="30" t="s">
        <v>16</v>
      </c>
      <c r="D711" s="31" t="s">
        <v>552</v>
      </c>
      <c r="E711" s="51" t="s">
        <v>553</v>
      </c>
      <c r="F711" s="72" t="s">
        <v>553</v>
      </c>
      <c r="G711" s="34">
        <v>0.3483</v>
      </c>
      <c r="H711" s="34">
        <v>4.4999999999999997E-3</v>
      </c>
      <c r="I711" s="31" t="s">
        <v>61</v>
      </c>
      <c r="J711" s="35" t="s">
        <v>62</v>
      </c>
      <c r="K711" s="35" t="s">
        <v>986</v>
      </c>
      <c r="L711" s="31" t="s">
        <v>20</v>
      </c>
      <c r="M711" s="36">
        <v>325361245.43823624</v>
      </c>
      <c r="N711" s="37">
        <v>0</v>
      </c>
      <c r="O711" s="37">
        <v>0</v>
      </c>
      <c r="P711" s="37">
        <v>0</v>
      </c>
      <c r="Q711" s="29">
        <v>70</v>
      </c>
      <c r="R711" s="38" t="s">
        <v>567</v>
      </c>
    </row>
    <row r="712" spans="1:18" ht="31.5" x14ac:dyDescent="0.25">
      <c r="A712" s="73">
        <v>2021</v>
      </c>
      <c r="B712" s="29">
        <v>2018000050050</v>
      </c>
      <c r="C712" s="30" t="s">
        <v>16</v>
      </c>
      <c r="D712" s="31" t="s">
        <v>552</v>
      </c>
      <c r="E712" s="51" t="s">
        <v>553</v>
      </c>
      <c r="F712" s="72" t="s">
        <v>553</v>
      </c>
      <c r="G712" s="34">
        <v>0.3483</v>
      </c>
      <c r="H712" s="34">
        <v>4.4999999999999997E-3</v>
      </c>
      <c r="I712" s="31" t="s">
        <v>67</v>
      </c>
      <c r="J712" s="35" t="s">
        <v>101</v>
      </c>
      <c r="K712" s="35" t="s">
        <v>986</v>
      </c>
      <c r="L712" s="31" t="s">
        <v>20</v>
      </c>
      <c r="M712" s="36">
        <v>388616367.618958</v>
      </c>
      <c r="N712" s="37">
        <v>0</v>
      </c>
      <c r="O712" s="37">
        <v>0</v>
      </c>
      <c r="P712" s="37">
        <v>0</v>
      </c>
      <c r="Q712" s="29">
        <v>100</v>
      </c>
      <c r="R712" s="38" t="s">
        <v>569</v>
      </c>
    </row>
    <row r="713" spans="1:18" ht="31.5" x14ac:dyDescent="0.25">
      <c r="A713" s="73">
        <v>2021</v>
      </c>
      <c r="B713" s="29">
        <v>2018000050050</v>
      </c>
      <c r="C713" s="30" t="s">
        <v>16</v>
      </c>
      <c r="D713" s="31" t="s">
        <v>552</v>
      </c>
      <c r="E713" s="51" t="s">
        <v>553</v>
      </c>
      <c r="F713" s="72" t="s">
        <v>553</v>
      </c>
      <c r="G713" s="34">
        <v>0.3483</v>
      </c>
      <c r="H713" s="34">
        <v>4.4999999999999997E-3</v>
      </c>
      <c r="I713" s="31" t="s">
        <v>18</v>
      </c>
      <c r="J713" s="31" t="s">
        <v>221</v>
      </c>
      <c r="K713" s="35" t="s">
        <v>986</v>
      </c>
      <c r="L713" s="31" t="s">
        <v>20</v>
      </c>
      <c r="M713" s="36">
        <v>353692507.70953417</v>
      </c>
      <c r="N713" s="37">
        <v>0</v>
      </c>
      <c r="O713" s="37">
        <v>0</v>
      </c>
      <c r="P713" s="37">
        <v>0</v>
      </c>
      <c r="Q713" s="29">
        <v>104</v>
      </c>
      <c r="R713" s="38" t="s">
        <v>571</v>
      </c>
    </row>
    <row r="714" spans="1:18" ht="31.5" x14ac:dyDescent="0.25">
      <c r="A714" s="73">
        <v>2021</v>
      </c>
      <c r="B714" s="29">
        <v>2018000050050</v>
      </c>
      <c r="C714" s="30" t="s">
        <v>16</v>
      </c>
      <c r="D714" s="31" t="s">
        <v>552</v>
      </c>
      <c r="E714" s="51" t="s">
        <v>553</v>
      </c>
      <c r="F714" s="72" t="s">
        <v>553</v>
      </c>
      <c r="G714" s="34">
        <v>0.3483</v>
      </c>
      <c r="H714" s="34">
        <v>4.4999999999999997E-3</v>
      </c>
      <c r="I714" s="31" t="s">
        <v>77</v>
      </c>
      <c r="J714" s="45" t="s">
        <v>765</v>
      </c>
      <c r="K714" s="35" t="s">
        <v>986</v>
      </c>
      <c r="L714" s="31" t="s">
        <v>20</v>
      </c>
      <c r="M714" s="36">
        <v>135443491.10244021</v>
      </c>
      <c r="N714" s="37">
        <v>0</v>
      </c>
      <c r="O714" s="37">
        <v>0</v>
      </c>
      <c r="P714" s="37">
        <v>0</v>
      </c>
      <c r="Q714" s="29">
        <f>32+20+8</f>
        <v>60</v>
      </c>
      <c r="R714" s="38" t="s">
        <v>572</v>
      </c>
    </row>
    <row r="715" spans="1:18" ht="31.5" x14ac:dyDescent="0.25">
      <c r="A715" s="73">
        <v>2021</v>
      </c>
      <c r="B715" s="29">
        <v>2018000050050</v>
      </c>
      <c r="C715" s="30" t="s">
        <v>16</v>
      </c>
      <c r="D715" s="31" t="s">
        <v>552</v>
      </c>
      <c r="E715" s="51" t="s">
        <v>553</v>
      </c>
      <c r="F715" s="72" t="s">
        <v>553</v>
      </c>
      <c r="G715" s="34">
        <v>0.3483</v>
      </c>
      <c r="H715" s="34">
        <v>4.4999999999999997E-3</v>
      </c>
      <c r="I715" s="31" t="s">
        <v>77</v>
      </c>
      <c r="J715" s="35" t="s">
        <v>202</v>
      </c>
      <c r="K715" s="35" t="s">
        <v>986</v>
      </c>
      <c r="L715" s="31" t="s">
        <v>20</v>
      </c>
      <c r="M715" s="36">
        <v>181605276.47446346</v>
      </c>
      <c r="N715" s="37">
        <v>0</v>
      </c>
      <c r="O715" s="37">
        <v>0</v>
      </c>
      <c r="P715" s="37">
        <v>0</v>
      </c>
      <c r="Q715" s="29">
        <f>44+12</f>
        <v>56</v>
      </c>
      <c r="R715" s="38" t="s">
        <v>574</v>
      </c>
    </row>
    <row r="716" spans="1:18" ht="31.5" x14ac:dyDescent="0.25">
      <c r="A716" s="73">
        <v>2021</v>
      </c>
      <c r="B716" s="29">
        <v>2018000050050</v>
      </c>
      <c r="C716" s="30" t="s">
        <v>16</v>
      </c>
      <c r="D716" s="31" t="s">
        <v>552</v>
      </c>
      <c r="E716" s="51" t="s">
        <v>553</v>
      </c>
      <c r="F716" s="72" t="s">
        <v>553</v>
      </c>
      <c r="G716" s="34">
        <v>0.3483</v>
      </c>
      <c r="H716" s="34">
        <v>4.4999999999999997E-3</v>
      </c>
      <c r="I716" s="31" t="s">
        <v>61</v>
      </c>
      <c r="J716" s="35" t="s">
        <v>107</v>
      </c>
      <c r="K716" s="35" t="s">
        <v>986</v>
      </c>
      <c r="L716" s="31" t="s">
        <v>20</v>
      </c>
      <c r="M716" s="36">
        <v>25463414.462721169</v>
      </c>
      <c r="N716" s="37">
        <v>0</v>
      </c>
      <c r="O716" s="37">
        <v>0</v>
      </c>
      <c r="P716" s="37">
        <v>0</v>
      </c>
      <c r="Q716" s="29">
        <v>8</v>
      </c>
      <c r="R716" s="38" t="s">
        <v>576</v>
      </c>
    </row>
    <row r="717" spans="1:18" ht="31.5" x14ac:dyDescent="0.25">
      <c r="A717" s="73">
        <v>2021</v>
      </c>
      <c r="B717" s="29">
        <v>2018000050050</v>
      </c>
      <c r="C717" s="30" t="s">
        <v>16</v>
      </c>
      <c r="D717" s="31" t="s">
        <v>552</v>
      </c>
      <c r="E717" s="51" t="s">
        <v>553</v>
      </c>
      <c r="F717" s="72" t="s">
        <v>553</v>
      </c>
      <c r="G717" s="34">
        <v>0.3483</v>
      </c>
      <c r="H717" s="34">
        <v>4.4999999999999997E-3</v>
      </c>
      <c r="I717" s="31" t="s">
        <v>18</v>
      </c>
      <c r="J717" s="35" t="s">
        <v>108</v>
      </c>
      <c r="K717" s="35" t="s">
        <v>986</v>
      </c>
      <c r="L717" s="31" t="s">
        <v>20</v>
      </c>
      <c r="M717" s="36">
        <v>213148785.8508682</v>
      </c>
      <c r="N717" s="37">
        <v>0</v>
      </c>
      <c r="O717" s="37">
        <v>0</v>
      </c>
      <c r="P717" s="37">
        <v>0</v>
      </c>
      <c r="Q717" s="29">
        <f>28+36</f>
        <v>64</v>
      </c>
      <c r="R717" s="38" t="s">
        <v>578</v>
      </c>
    </row>
    <row r="718" spans="1:18" ht="31.5" x14ac:dyDescent="0.25">
      <c r="A718" s="73">
        <v>2021</v>
      </c>
      <c r="B718" s="29">
        <v>2018000050050</v>
      </c>
      <c r="C718" s="30" t="s">
        <v>16</v>
      </c>
      <c r="D718" s="31" t="s">
        <v>552</v>
      </c>
      <c r="E718" s="51" t="s">
        <v>553</v>
      </c>
      <c r="F718" s="72" t="s">
        <v>553</v>
      </c>
      <c r="G718" s="34">
        <v>0.3483</v>
      </c>
      <c r="H718" s="34">
        <v>4.4999999999999997E-3</v>
      </c>
      <c r="I718" s="31" t="s">
        <v>18</v>
      </c>
      <c r="J718" s="35" t="s">
        <v>191</v>
      </c>
      <c r="K718" s="35" t="s">
        <v>986</v>
      </c>
      <c r="L718" s="31" t="s">
        <v>20</v>
      </c>
      <c r="M718" s="36">
        <v>185186093.02284437</v>
      </c>
      <c r="N718" s="37">
        <v>0</v>
      </c>
      <c r="O718" s="37">
        <v>0</v>
      </c>
      <c r="P718" s="37">
        <v>0</v>
      </c>
      <c r="Q718" s="29">
        <f>32+24</f>
        <v>56</v>
      </c>
      <c r="R718" s="38" t="s">
        <v>580</v>
      </c>
    </row>
    <row r="719" spans="1:18" ht="31.5" x14ac:dyDescent="0.25">
      <c r="A719" s="73">
        <v>2021</v>
      </c>
      <c r="B719" s="29">
        <v>2018000050050</v>
      </c>
      <c r="C719" s="30" t="s">
        <v>16</v>
      </c>
      <c r="D719" s="31" t="s">
        <v>552</v>
      </c>
      <c r="E719" s="51" t="s">
        <v>553</v>
      </c>
      <c r="F719" s="72" t="s">
        <v>553</v>
      </c>
      <c r="G719" s="34">
        <v>0.3483</v>
      </c>
      <c r="H719" s="34">
        <v>4.4999999999999997E-3</v>
      </c>
      <c r="I719" s="31" t="s">
        <v>74</v>
      </c>
      <c r="J719" s="35" t="s">
        <v>192</v>
      </c>
      <c r="K719" s="35" t="s">
        <v>986</v>
      </c>
      <c r="L719" s="31" t="s">
        <v>20</v>
      </c>
      <c r="M719" s="36">
        <v>158627139.39350289</v>
      </c>
      <c r="N719" s="37">
        <v>0</v>
      </c>
      <c r="O719" s="37">
        <v>0</v>
      </c>
      <c r="P719" s="37">
        <v>0</v>
      </c>
      <c r="Q719" s="29">
        <f>16+32</f>
        <v>48</v>
      </c>
      <c r="R719" s="38" t="s">
        <v>582</v>
      </c>
    </row>
    <row r="720" spans="1:18" ht="31.5" x14ac:dyDescent="0.25">
      <c r="A720" s="73">
        <v>2021</v>
      </c>
      <c r="B720" s="29">
        <v>2018000050050</v>
      </c>
      <c r="C720" s="30" t="s">
        <v>16</v>
      </c>
      <c r="D720" s="31" t="s">
        <v>552</v>
      </c>
      <c r="E720" s="51" t="s">
        <v>553</v>
      </c>
      <c r="F720" s="72" t="s">
        <v>553</v>
      </c>
      <c r="G720" s="34">
        <v>0.3483</v>
      </c>
      <c r="H720" s="34">
        <v>4.4999999999999997E-3</v>
      </c>
      <c r="I720" s="31" t="s">
        <v>80</v>
      </c>
      <c r="J720" s="35" t="s">
        <v>248</v>
      </c>
      <c r="K720" s="35" t="s">
        <v>986</v>
      </c>
      <c r="L720" s="31" t="s">
        <v>20</v>
      </c>
      <c r="M720" s="36">
        <v>81825996.374856725</v>
      </c>
      <c r="N720" s="37">
        <v>0</v>
      </c>
      <c r="O720" s="37">
        <v>0</v>
      </c>
      <c r="P720" s="37">
        <v>0</v>
      </c>
      <c r="Q720" s="29">
        <f>4+32+12</f>
        <v>48</v>
      </c>
      <c r="R720" s="38" t="s">
        <v>584</v>
      </c>
    </row>
    <row r="721" spans="1:18" ht="31.5" x14ac:dyDescent="0.25">
      <c r="A721" s="73">
        <v>2021</v>
      </c>
      <c r="B721" s="29">
        <v>2018000050050</v>
      </c>
      <c r="C721" s="30" t="s">
        <v>16</v>
      </c>
      <c r="D721" s="31" t="s">
        <v>552</v>
      </c>
      <c r="E721" s="51" t="s">
        <v>553</v>
      </c>
      <c r="F721" s="72" t="s">
        <v>553</v>
      </c>
      <c r="G721" s="34">
        <v>0.3483</v>
      </c>
      <c r="H721" s="34">
        <v>4.4999999999999997E-3</v>
      </c>
      <c r="I721" s="31" t="s">
        <v>67</v>
      </c>
      <c r="J721" s="35" t="s">
        <v>115</v>
      </c>
      <c r="K721" s="35" t="s">
        <v>986</v>
      </c>
      <c r="L721" s="31" t="s">
        <v>20</v>
      </c>
      <c r="M721" s="36">
        <v>103430551.59200181</v>
      </c>
      <c r="N721" s="37">
        <v>0</v>
      </c>
      <c r="O721" s="37">
        <v>0</v>
      </c>
      <c r="P721" s="37">
        <v>0</v>
      </c>
      <c r="Q721" s="29">
        <v>32</v>
      </c>
      <c r="R721" s="38" t="s">
        <v>586</v>
      </c>
    </row>
    <row r="722" spans="1:18" ht="31.5" x14ac:dyDescent="0.25">
      <c r="A722" s="73">
        <v>2021</v>
      </c>
      <c r="B722" s="29">
        <v>2018000050050</v>
      </c>
      <c r="C722" s="30" t="s">
        <v>16</v>
      </c>
      <c r="D722" s="31" t="s">
        <v>552</v>
      </c>
      <c r="E722" s="51" t="s">
        <v>553</v>
      </c>
      <c r="F722" s="72" t="s">
        <v>553</v>
      </c>
      <c r="G722" s="34">
        <v>0.3483</v>
      </c>
      <c r="H722" s="34">
        <v>4.4999999999999997E-3</v>
      </c>
      <c r="I722" s="31" t="s">
        <v>28</v>
      </c>
      <c r="J722" s="35" t="s">
        <v>30</v>
      </c>
      <c r="K722" s="35" t="s">
        <v>986</v>
      </c>
      <c r="L722" s="31" t="s">
        <v>20</v>
      </c>
      <c r="M722" s="36">
        <v>257238908.80373555</v>
      </c>
      <c r="N722" s="37">
        <v>0</v>
      </c>
      <c r="O722" s="37">
        <v>0</v>
      </c>
      <c r="P722" s="37">
        <v>0</v>
      </c>
      <c r="Q722" s="29">
        <f>18*4</f>
        <v>72</v>
      </c>
      <c r="R722" s="38" t="s">
        <v>588</v>
      </c>
    </row>
    <row r="723" spans="1:18" ht="31.5" x14ac:dyDescent="0.25">
      <c r="A723" s="73">
        <v>2021</v>
      </c>
      <c r="B723" s="29">
        <v>2018000050050</v>
      </c>
      <c r="C723" s="30" t="s">
        <v>16</v>
      </c>
      <c r="D723" s="31" t="s">
        <v>552</v>
      </c>
      <c r="E723" s="51" t="s">
        <v>553</v>
      </c>
      <c r="F723" s="72" t="s">
        <v>553</v>
      </c>
      <c r="G723" s="34">
        <v>0.3483</v>
      </c>
      <c r="H723" s="34">
        <v>4.4999999999999997E-3</v>
      </c>
      <c r="I723" s="31" t="s">
        <v>160</v>
      </c>
      <c r="J723" s="34" t="s">
        <v>767</v>
      </c>
      <c r="K723" s="35" t="s">
        <v>986</v>
      </c>
      <c r="L723" s="31" t="s">
        <v>20</v>
      </c>
      <c r="M723" s="36">
        <v>13703668.543556064</v>
      </c>
      <c r="N723" s="37">
        <v>0</v>
      </c>
      <c r="O723" s="37">
        <v>0</v>
      </c>
      <c r="P723" s="37">
        <v>0</v>
      </c>
      <c r="Q723" s="29">
        <v>4</v>
      </c>
      <c r="R723" s="38" t="s">
        <v>589</v>
      </c>
    </row>
    <row r="724" spans="1:18" ht="31.5" x14ac:dyDescent="0.25">
      <c r="A724" s="73">
        <v>2021</v>
      </c>
      <c r="B724" s="29">
        <v>2018000050050</v>
      </c>
      <c r="C724" s="30" t="s">
        <v>16</v>
      </c>
      <c r="D724" s="31" t="s">
        <v>552</v>
      </c>
      <c r="E724" s="51" t="s">
        <v>553</v>
      </c>
      <c r="F724" s="72" t="s">
        <v>553</v>
      </c>
      <c r="G724" s="34">
        <v>0.3483</v>
      </c>
      <c r="H724" s="34">
        <v>4.4999999999999997E-3</v>
      </c>
      <c r="I724" s="31" t="s">
        <v>18</v>
      </c>
      <c r="J724" s="35" t="s">
        <v>146</v>
      </c>
      <c r="K724" s="35" t="s">
        <v>986</v>
      </c>
      <c r="L724" s="31" t="s">
        <v>20</v>
      </c>
      <c r="M724" s="36">
        <v>255675073.14262104</v>
      </c>
      <c r="N724" s="37">
        <v>0</v>
      </c>
      <c r="O724" s="37">
        <v>0</v>
      </c>
      <c r="P724" s="37">
        <v>0</v>
      </c>
      <c r="Q724" s="29">
        <f>19*4</f>
        <v>76</v>
      </c>
      <c r="R724" s="38" t="s">
        <v>591</v>
      </c>
    </row>
    <row r="725" spans="1:18" ht="31.5" x14ac:dyDescent="0.25">
      <c r="A725" s="73">
        <v>2021</v>
      </c>
      <c r="B725" s="29">
        <v>2018000050050</v>
      </c>
      <c r="C725" s="30" t="s">
        <v>16</v>
      </c>
      <c r="D725" s="31" t="s">
        <v>552</v>
      </c>
      <c r="E725" s="51" t="s">
        <v>553</v>
      </c>
      <c r="F725" s="72" t="s">
        <v>553</v>
      </c>
      <c r="G725" s="34">
        <v>0.3483</v>
      </c>
      <c r="H725" s="34">
        <v>4.4999999999999997E-3</v>
      </c>
      <c r="I725" s="31" t="s">
        <v>74</v>
      </c>
      <c r="J725" s="35" t="s">
        <v>123</v>
      </c>
      <c r="K725" s="35" t="s">
        <v>986</v>
      </c>
      <c r="L725" s="31" t="s">
        <v>20</v>
      </c>
      <c r="M725" s="36">
        <v>38678628.65097899</v>
      </c>
      <c r="N725" s="37">
        <v>0</v>
      </c>
      <c r="O725" s="37">
        <v>0</v>
      </c>
      <c r="P725" s="37">
        <v>0</v>
      </c>
      <c r="Q725" s="29">
        <v>12</v>
      </c>
      <c r="R725" s="38" t="s">
        <v>593</v>
      </c>
    </row>
    <row r="726" spans="1:18" ht="31.5" x14ac:dyDescent="0.25">
      <c r="A726" s="73">
        <v>2021</v>
      </c>
      <c r="B726" s="29">
        <v>2018000050050</v>
      </c>
      <c r="C726" s="30" t="s">
        <v>16</v>
      </c>
      <c r="D726" s="31" t="s">
        <v>552</v>
      </c>
      <c r="E726" s="51" t="s">
        <v>553</v>
      </c>
      <c r="F726" s="72" t="s">
        <v>553</v>
      </c>
      <c r="G726" s="34">
        <v>0.3483</v>
      </c>
      <c r="H726" s="34">
        <v>4.4999999999999997E-3</v>
      </c>
      <c r="I726" s="31" t="s">
        <v>22</v>
      </c>
      <c r="J726" s="35" t="s">
        <v>22</v>
      </c>
      <c r="K726" s="35" t="s">
        <v>986</v>
      </c>
      <c r="L726" s="31" t="s">
        <v>20</v>
      </c>
      <c r="M726" s="36">
        <v>48103314.032074474</v>
      </c>
      <c r="N726" s="37">
        <v>0</v>
      </c>
      <c r="O726" s="37">
        <v>0</v>
      </c>
      <c r="P726" s="37">
        <v>0</v>
      </c>
      <c r="Q726" s="29">
        <v>16</v>
      </c>
      <c r="R726" s="38" t="s">
        <v>595</v>
      </c>
    </row>
    <row r="727" spans="1:18" ht="31.5" x14ac:dyDescent="0.25">
      <c r="A727" s="73">
        <v>2021</v>
      </c>
      <c r="B727" s="29">
        <v>2018000050050</v>
      </c>
      <c r="C727" s="30" t="s">
        <v>16</v>
      </c>
      <c r="D727" s="31" t="s">
        <v>552</v>
      </c>
      <c r="E727" s="51" t="s">
        <v>553</v>
      </c>
      <c r="F727" s="72" t="s">
        <v>553</v>
      </c>
      <c r="G727" s="34">
        <v>0.3483</v>
      </c>
      <c r="H727" s="34">
        <v>4.4999999999999997E-3</v>
      </c>
      <c r="I727" s="31" t="s">
        <v>18</v>
      </c>
      <c r="J727" s="35" t="s">
        <v>130</v>
      </c>
      <c r="K727" s="35" t="s">
        <v>986</v>
      </c>
      <c r="L727" s="31" t="s">
        <v>20</v>
      </c>
      <c r="M727" s="36">
        <v>227890124.25863296</v>
      </c>
      <c r="N727" s="37">
        <v>0</v>
      </c>
      <c r="O727" s="37">
        <v>0</v>
      </c>
      <c r="P727" s="37">
        <v>0</v>
      </c>
      <c r="Q727" s="29">
        <f>32+36</f>
        <v>68</v>
      </c>
      <c r="R727" s="38" t="s">
        <v>596</v>
      </c>
    </row>
    <row r="728" spans="1:18" ht="31.5" x14ac:dyDescent="0.25">
      <c r="A728" s="73">
        <v>2021</v>
      </c>
      <c r="B728" s="29">
        <v>2018000050050</v>
      </c>
      <c r="C728" s="30" t="s">
        <v>16</v>
      </c>
      <c r="D728" s="31" t="s">
        <v>552</v>
      </c>
      <c r="E728" s="51" t="s">
        <v>553</v>
      </c>
      <c r="F728" s="72" t="s">
        <v>553</v>
      </c>
      <c r="G728" s="34">
        <v>0.3483</v>
      </c>
      <c r="H728" s="34">
        <v>4.4999999999999997E-3</v>
      </c>
      <c r="I728" s="31" t="s">
        <v>44</v>
      </c>
      <c r="J728" s="35" t="s">
        <v>55</v>
      </c>
      <c r="K728" s="35" t="s">
        <v>986</v>
      </c>
      <c r="L728" s="31" t="s">
        <v>20</v>
      </c>
      <c r="M728" s="36">
        <v>118794644.50709182</v>
      </c>
      <c r="N728" s="37">
        <v>0</v>
      </c>
      <c r="O728" s="37">
        <v>0</v>
      </c>
      <c r="P728" s="37">
        <v>0</v>
      </c>
      <c r="Q728" s="29">
        <f>16+20</f>
        <v>36</v>
      </c>
      <c r="R728" s="38" t="s">
        <v>598</v>
      </c>
    </row>
    <row r="729" spans="1:18" ht="31.5" x14ac:dyDescent="0.25">
      <c r="A729" s="73">
        <v>2021</v>
      </c>
      <c r="B729" s="29">
        <v>2018000050050</v>
      </c>
      <c r="C729" s="30" t="s">
        <v>16</v>
      </c>
      <c r="D729" s="31" t="s">
        <v>552</v>
      </c>
      <c r="E729" s="51" t="s">
        <v>553</v>
      </c>
      <c r="F729" s="72" t="s">
        <v>553</v>
      </c>
      <c r="G729" s="34">
        <v>0.3483</v>
      </c>
      <c r="H729" s="34">
        <v>4.4999999999999997E-3</v>
      </c>
      <c r="I729" s="31" t="s">
        <v>77</v>
      </c>
      <c r="J729" s="35" t="s">
        <v>131</v>
      </c>
      <c r="K729" s="35" t="s">
        <v>986</v>
      </c>
      <c r="L729" s="31" t="s">
        <v>20</v>
      </c>
      <c r="M729" s="36">
        <v>564349844.17430127</v>
      </c>
      <c r="N729" s="37">
        <v>0</v>
      </c>
      <c r="O729" s="37">
        <v>0</v>
      </c>
      <c r="P729" s="37">
        <v>0</v>
      </c>
      <c r="Q729" s="29">
        <v>160</v>
      </c>
      <c r="R729" s="38" t="s">
        <v>600</v>
      </c>
    </row>
    <row r="730" spans="1:18" ht="31.5" x14ac:dyDescent="0.25">
      <c r="A730" s="73">
        <v>2021</v>
      </c>
      <c r="B730" s="29">
        <v>2018000050050</v>
      </c>
      <c r="C730" s="30" t="s">
        <v>16</v>
      </c>
      <c r="D730" s="31" t="s">
        <v>552</v>
      </c>
      <c r="E730" s="51" t="s">
        <v>553</v>
      </c>
      <c r="F730" s="72" t="s">
        <v>553</v>
      </c>
      <c r="G730" s="34">
        <v>0.3483</v>
      </c>
      <c r="H730" s="34">
        <v>4.4999999999999997E-3</v>
      </c>
      <c r="I730" s="31" t="s">
        <v>61</v>
      </c>
      <c r="J730" s="35" t="s">
        <v>132</v>
      </c>
      <c r="K730" s="35" t="s">
        <v>986</v>
      </c>
      <c r="L730" s="31" t="s">
        <v>20</v>
      </c>
      <c r="M730" s="36">
        <v>199199020.91686264</v>
      </c>
      <c r="N730" s="37">
        <v>0</v>
      </c>
      <c r="O730" s="37">
        <v>0</v>
      </c>
      <c r="P730" s="37">
        <v>0</v>
      </c>
      <c r="Q730" s="29">
        <v>58</v>
      </c>
      <c r="R730" s="38" t="s">
        <v>602</v>
      </c>
    </row>
    <row r="731" spans="1:18" ht="31.5" x14ac:dyDescent="0.25">
      <c r="A731" s="73">
        <v>2021</v>
      </c>
      <c r="B731" s="29">
        <v>2018000050050</v>
      </c>
      <c r="C731" s="30" t="s">
        <v>16</v>
      </c>
      <c r="D731" s="31" t="s">
        <v>552</v>
      </c>
      <c r="E731" s="51" t="s">
        <v>553</v>
      </c>
      <c r="F731" s="72" t="s">
        <v>553</v>
      </c>
      <c r="G731" s="34">
        <v>0.3483</v>
      </c>
      <c r="H731" s="34">
        <v>4.4999999999999997E-3</v>
      </c>
      <c r="I731" s="31" t="s">
        <v>80</v>
      </c>
      <c r="J731" s="35" t="s">
        <v>134</v>
      </c>
      <c r="K731" s="35" t="s">
        <v>986</v>
      </c>
      <c r="L731" s="31" t="s">
        <v>20</v>
      </c>
      <c r="M731" s="36">
        <v>120675684.40667012</v>
      </c>
      <c r="N731" s="37">
        <v>0</v>
      </c>
      <c r="O731" s="37">
        <v>0</v>
      </c>
      <c r="P731" s="37">
        <v>0</v>
      </c>
      <c r="Q731" s="29">
        <v>24</v>
      </c>
      <c r="R731" s="38" t="s">
        <v>604</v>
      </c>
    </row>
    <row r="732" spans="1:18" ht="31.5" x14ac:dyDescent="0.25">
      <c r="A732" s="73">
        <v>2021</v>
      </c>
      <c r="B732" s="29">
        <v>2018000050050</v>
      </c>
      <c r="C732" s="30" t="s">
        <v>16</v>
      </c>
      <c r="D732" s="31" t="s">
        <v>552</v>
      </c>
      <c r="E732" s="51" t="s">
        <v>553</v>
      </c>
      <c r="F732" s="72" t="s">
        <v>553</v>
      </c>
      <c r="G732" s="34">
        <v>0.3483</v>
      </c>
      <c r="H732" s="34">
        <v>4.4999999999999997E-3</v>
      </c>
      <c r="I732" s="31" t="s">
        <v>18</v>
      </c>
      <c r="J732" s="35" t="s">
        <v>196</v>
      </c>
      <c r="K732" s="35" t="s">
        <v>986</v>
      </c>
      <c r="L732" s="31" t="s">
        <v>20</v>
      </c>
      <c r="M732" s="36">
        <v>143534656.00966749</v>
      </c>
      <c r="N732" s="37">
        <v>0</v>
      </c>
      <c r="O732" s="37">
        <v>0</v>
      </c>
      <c r="P732" s="37">
        <v>0</v>
      </c>
      <c r="Q732" s="29">
        <v>24</v>
      </c>
      <c r="R732" s="38" t="s">
        <v>605</v>
      </c>
    </row>
    <row r="733" spans="1:18" ht="31.5" x14ac:dyDescent="0.25">
      <c r="A733" s="73">
        <v>2021</v>
      </c>
      <c r="B733" s="29">
        <v>2018000050050</v>
      </c>
      <c r="C733" s="30" t="s">
        <v>16</v>
      </c>
      <c r="D733" s="31" t="s">
        <v>552</v>
      </c>
      <c r="E733" s="51" t="s">
        <v>553</v>
      </c>
      <c r="F733" s="72" t="s">
        <v>553</v>
      </c>
      <c r="G733" s="34">
        <v>0.3483</v>
      </c>
      <c r="H733" s="34">
        <v>4.4999999999999997E-3</v>
      </c>
      <c r="I733" s="31" t="s">
        <v>18</v>
      </c>
      <c r="J733" s="35" t="s">
        <v>33</v>
      </c>
      <c r="K733" s="35" t="s">
        <v>986</v>
      </c>
      <c r="L733" s="31" t="s">
        <v>20</v>
      </c>
      <c r="M733" s="36">
        <v>124530881.52104548</v>
      </c>
      <c r="N733" s="37">
        <v>0</v>
      </c>
      <c r="O733" s="37">
        <v>0</v>
      </c>
      <c r="P733" s="37">
        <v>0</v>
      </c>
      <c r="Q733" s="29">
        <f>28+12</f>
        <v>40</v>
      </c>
      <c r="R733" s="38" t="s">
        <v>607</v>
      </c>
    </row>
    <row r="734" spans="1:18" ht="31.5" x14ac:dyDescent="0.25">
      <c r="A734" s="73">
        <v>2021</v>
      </c>
      <c r="B734" s="29">
        <v>2018000050050</v>
      </c>
      <c r="C734" s="30" t="s">
        <v>16</v>
      </c>
      <c r="D734" s="31" t="s">
        <v>552</v>
      </c>
      <c r="E734" s="74">
        <v>5616585397</v>
      </c>
      <c r="F734" s="74">
        <v>5616585397</v>
      </c>
      <c r="G734" s="34">
        <v>0.3483</v>
      </c>
      <c r="H734" s="34">
        <v>4.4999999999999997E-3</v>
      </c>
      <c r="I734" s="31" t="s">
        <v>160</v>
      </c>
      <c r="J734" s="35" t="s">
        <v>197</v>
      </c>
      <c r="K734" s="35" t="s">
        <v>986</v>
      </c>
      <c r="L734" s="31" t="s">
        <v>20</v>
      </c>
      <c r="M734" s="36">
        <v>338770011.18333298</v>
      </c>
      <c r="N734" s="37">
        <v>0</v>
      </c>
      <c r="O734" s="37">
        <v>0</v>
      </c>
      <c r="P734" s="37">
        <v>0</v>
      </c>
      <c r="Q734" s="29">
        <v>84</v>
      </c>
      <c r="R734" s="38" t="s">
        <v>608</v>
      </c>
    </row>
    <row r="735" spans="1:18" ht="31.5" x14ac:dyDescent="0.25">
      <c r="A735" s="73">
        <v>2021</v>
      </c>
      <c r="B735" s="29">
        <v>2018000050050</v>
      </c>
      <c r="C735" s="30" t="s">
        <v>16</v>
      </c>
      <c r="D735" s="31" t="s">
        <v>552</v>
      </c>
      <c r="E735" s="51" t="s">
        <v>553</v>
      </c>
      <c r="F735" s="72" t="s">
        <v>553</v>
      </c>
      <c r="G735" s="34">
        <v>0.3483</v>
      </c>
      <c r="H735" s="34">
        <v>4.4999999999999997E-3</v>
      </c>
      <c r="I735" s="31" t="s">
        <v>77</v>
      </c>
      <c r="J735" s="35" t="s">
        <v>138</v>
      </c>
      <c r="K735" s="35" t="s">
        <v>986</v>
      </c>
      <c r="L735" s="31" t="s">
        <v>20</v>
      </c>
      <c r="M735" s="36">
        <v>76326176.949466735</v>
      </c>
      <c r="N735" s="37">
        <v>0</v>
      </c>
      <c r="O735" s="37">
        <v>0</v>
      </c>
      <c r="P735" s="37">
        <v>0</v>
      </c>
      <c r="Q735" s="29">
        <v>24</v>
      </c>
      <c r="R735" s="38" t="s">
        <v>609</v>
      </c>
    </row>
    <row r="736" spans="1:18" ht="31.5" x14ac:dyDescent="0.25">
      <c r="A736" s="73">
        <v>2021</v>
      </c>
      <c r="B736" s="29">
        <v>2018000050050</v>
      </c>
      <c r="C736" s="30" t="s">
        <v>16</v>
      </c>
      <c r="D736" s="31" t="s">
        <v>552</v>
      </c>
      <c r="E736" s="51" t="s">
        <v>553</v>
      </c>
      <c r="F736" s="72" t="s">
        <v>553</v>
      </c>
      <c r="G736" s="34">
        <v>0.3483</v>
      </c>
      <c r="H736" s="34">
        <v>4.4999999999999997E-3</v>
      </c>
      <c r="I736" s="31" t="s">
        <v>18</v>
      </c>
      <c r="J736" s="35" t="s">
        <v>149</v>
      </c>
      <c r="K736" s="35" t="s">
        <v>986</v>
      </c>
      <c r="L736" s="31" t="s">
        <v>20</v>
      </c>
      <c r="M736" s="36">
        <v>76396377.751364738</v>
      </c>
      <c r="N736" s="37">
        <v>0</v>
      </c>
      <c r="O736" s="37">
        <v>0</v>
      </c>
      <c r="P736" s="37">
        <v>0</v>
      </c>
      <c r="Q736" s="29">
        <v>24</v>
      </c>
      <c r="R736" s="38" t="s">
        <v>611</v>
      </c>
    </row>
    <row r="737" spans="1:18" ht="31.5" x14ac:dyDescent="0.25">
      <c r="A737" s="73">
        <v>2021</v>
      </c>
      <c r="B737" s="29">
        <v>2018000050050</v>
      </c>
      <c r="C737" s="30" t="s">
        <v>16</v>
      </c>
      <c r="D737" s="31" t="s">
        <v>552</v>
      </c>
      <c r="E737" s="51" t="s">
        <v>553</v>
      </c>
      <c r="F737" s="72" t="s">
        <v>553</v>
      </c>
      <c r="G737" s="34">
        <v>0.3483</v>
      </c>
      <c r="H737" s="34">
        <v>4.4999999999999997E-3</v>
      </c>
      <c r="I737" s="31" t="s">
        <v>67</v>
      </c>
      <c r="J737" s="35" t="s">
        <v>68</v>
      </c>
      <c r="K737" s="35" t="s">
        <v>986</v>
      </c>
      <c r="L737" s="31" t="s">
        <v>20</v>
      </c>
      <c r="M737" s="36">
        <v>26894398.098208964</v>
      </c>
      <c r="N737" s="37">
        <v>0</v>
      </c>
      <c r="O737" s="37">
        <v>0</v>
      </c>
      <c r="P737" s="37">
        <v>0</v>
      </c>
      <c r="Q737" s="29">
        <v>8</v>
      </c>
      <c r="R737" s="38" t="s">
        <v>613</v>
      </c>
    </row>
    <row r="738" spans="1:18" ht="47.25" x14ac:dyDescent="0.25">
      <c r="A738" s="55">
        <v>2022</v>
      </c>
      <c r="B738" s="29">
        <v>2022000050007</v>
      </c>
      <c r="C738" s="30" t="s">
        <v>614</v>
      </c>
      <c r="D738" s="31" t="s">
        <v>615</v>
      </c>
      <c r="E738" s="51">
        <v>42966037310</v>
      </c>
      <c r="F738" s="75">
        <v>42966037310</v>
      </c>
      <c r="G738" s="34">
        <v>1</v>
      </c>
      <c r="H738" s="34">
        <v>0.73550000000000004</v>
      </c>
      <c r="I738" s="31" t="s">
        <v>61</v>
      </c>
      <c r="J738" s="35" t="s">
        <v>142</v>
      </c>
      <c r="K738" s="35" t="s">
        <v>987</v>
      </c>
      <c r="L738" s="31" t="s">
        <v>20</v>
      </c>
      <c r="M738" s="36">
        <v>215346326.25081992</v>
      </c>
      <c r="N738" s="37">
        <v>0</v>
      </c>
      <c r="O738" s="37">
        <v>0</v>
      </c>
      <c r="P738" s="37">
        <v>0</v>
      </c>
      <c r="Q738" s="29">
        <f t="shared" ref="Q738:Q769" si="24">(187000*M738)/F738</f>
        <v>937.2463817958577</v>
      </c>
      <c r="R738" s="63" t="s">
        <v>616</v>
      </c>
    </row>
    <row r="739" spans="1:18" ht="47.25" x14ac:dyDescent="0.25">
      <c r="A739" s="55">
        <v>2022</v>
      </c>
      <c r="B739" s="29">
        <v>2022000050007</v>
      </c>
      <c r="C739" s="30" t="s">
        <v>614</v>
      </c>
      <c r="D739" s="31" t="str">
        <f t="shared" ref="D739:D770" si="25">UPPER(D738)</f>
        <v>FORTALECIMIENTO A LA ESTRATEGIA DE ALIMENTACIÓN ESCOLAR EN LOS MUNICIPIOS NO CERTIFICADOS DEL DEPARTAMENTO DE CUNDINAMARCA PARA LA VIGENCIA 2022 CUNDINAMARCA</v>
      </c>
      <c r="E739" s="51">
        <v>42966037310</v>
      </c>
      <c r="F739" s="75">
        <v>42966037310</v>
      </c>
      <c r="G739" s="34">
        <v>1</v>
      </c>
      <c r="H739" s="34">
        <v>0.73550000000000004</v>
      </c>
      <c r="I739" s="31" t="s">
        <v>18</v>
      </c>
      <c r="J739" s="35" t="s">
        <v>19</v>
      </c>
      <c r="K739" s="35" t="s">
        <v>987</v>
      </c>
      <c r="L739" s="31" t="s">
        <v>20</v>
      </c>
      <c r="M739" s="36">
        <v>268195080.62972111</v>
      </c>
      <c r="N739" s="37">
        <v>0</v>
      </c>
      <c r="O739" s="37">
        <v>0</v>
      </c>
      <c r="P739" s="37">
        <v>0</v>
      </c>
      <c r="Q739" s="29">
        <f t="shared" si="24"/>
        <v>1167.2586819191085</v>
      </c>
      <c r="R739" s="63" t="s">
        <v>617</v>
      </c>
    </row>
    <row r="740" spans="1:18" ht="47.25" x14ac:dyDescent="0.25">
      <c r="A740" s="55">
        <v>2022</v>
      </c>
      <c r="B740" s="29">
        <v>2022000050007</v>
      </c>
      <c r="C740" s="30" t="s">
        <v>614</v>
      </c>
      <c r="D740" s="31" t="str">
        <f t="shared" si="25"/>
        <v>FORTALECIMIENTO A LA ESTRATEGIA DE ALIMENTACIÓN ESCOLAR EN LOS MUNICIPIOS NO CERTIFICADOS DEL DEPARTAMENTO DE CUNDINAMARCA PARA LA VIGENCIA 2022 CUNDINAMARCA</v>
      </c>
      <c r="E740" s="51">
        <v>42966037310</v>
      </c>
      <c r="F740" s="75">
        <v>42966037310</v>
      </c>
      <c r="G740" s="34">
        <v>1</v>
      </c>
      <c r="H740" s="34">
        <v>0.73550000000000004</v>
      </c>
      <c r="I740" s="31" t="s">
        <v>67</v>
      </c>
      <c r="J740" s="35" t="s">
        <v>238</v>
      </c>
      <c r="K740" s="35" t="s">
        <v>987</v>
      </c>
      <c r="L740" s="31" t="s">
        <v>20</v>
      </c>
      <c r="M740" s="36">
        <v>409125092.30676085</v>
      </c>
      <c r="N740" s="37">
        <v>0</v>
      </c>
      <c r="O740" s="37">
        <v>0</v>
      </c>
      <c r="P740" s="37">
        <v>0</v>
      </c>
      <c r="Q740" s="29">
        <f t="shared" si="24"/>
        <v>1780.6248155809806</v>
      </c>
      <c r="R740" s="63" t="s">
        <v>618</v>
      </c>
    </row>
    <row r="741" spans="1:18" ht="47.25" x14ac:dyDescent="0.25">
      <c r="A741" s="55">
        <v>2022</v>
      </c>
      <c r="B741" s="29">
        <v>2022000050007</v>
      </c>
      <c r="C741" s="30" t="s">
        <v>614</v>
      </c>
      <c r="D741" s="31" t="str">
        <f t="shared" si="25"/>
        <v>FORTALECIMIENTO A LA ESTRATEGIA DE ALIMENTACIÓN ESCOLAR EN LOS MUNICIPIOS NO CERTIFICADOS DEL DEPARTAMENTO DE CUNDINAMARCA PARA LA VIGENCIA 2022 CUNDINAMARCA</v>
      </c>
      <c r="E741" s="51">
        <v>42966037310</v>
      </c>
      <c r="F741" s="75">
        <v>42966037310</v>
      </c>
      <c r="G741" s="34">
        <v>1</v>
      </c>
      <c r="H741" s="34">
        <v>0.73550000000000004</v>
      </c>
      <c r="I741" s="31" t="s">
        <v>67</v>
      </c>
      <c r="J741" s="35" t="s">
        <v>158</v>
      </c>
      <c r="K741" s="35" t="s">
        <v>987</v>
      </c>
      <c r="L741" s="31" t="s">
        <v>20</v>
      </c>
      <c r="M741" s="36">
        <v>620520109.82237387</v>
      </c>
      <c r="N741" s="37">
        <v>0</v>
      </c>
      <c r="O741" s="37">
        <v>0</v>
      </c>
      <c r="P741" s="37">
        <v>0</v>
      </c>
      <c r="Q741" s="29">
        <f t="shared" si="24"/>
        <v>2700.6740160740205</v>
      </c>
      <c r="R741" s="63" t="s">
        <v>620</v>
      </c>
    </row>
    <row r="742" spans="1:18" ht="47.25" x14ac:dyDescent="0.25">
      <c r="A742" s="55">
        <v>2022</v>
      </c>
      <c r="B742" s="29">
        <v>2022000050007</v>
      </c>
      <c r="C742" s="30" t="s">
        <v>614</v>
      </c>
      <c r="D742" s="31" t="str">
        <f t="shared" si="25"/>
        <v>FORTALECIMIENTO A LA ESTRATEGIA DE ALIMENTACIÓN ESCOLAR EN LOS MUNICIPIOS NO CERTIFICADOS DEL DEPARTAMENTO DE CUNDINAMARCA PARA LA VIGENCIA 2022 CUNDINAMARCA</v>
      </c>
      <c r="E742" s="51">
        <v>42966037310</v>
      </c>
      <c r="F742" s="75">
        <v>42966037310</v>
      </c>
      <c r="G742" s="34">
        <v>1</v>
      </c>
      <c r="H742" s="34">
        <v>0.73550000000000004</v>
      </c>
      <c r="I742" s="31" t="s">
        <v>67</v>
      </c>
      <c r="J742" s="35" t="s">
        <v>72</v>
      </c>
      <c r="K742" s="35" t="s">
        <v>987</v>
      </c>
      <c r="L742" s="31" t="s">
        <v>20</v>
      </c>
      <c r="M742" s="36">
        <v>303427583.54915529</v>
      </c>
      <c r="N742" s="37">
        <v>0</v>
      </c>
      <c r="O742" s="37">
        <v>0</v>
      </c>
      <c r="P742" s="37">
        <v>0</v>
      </c>
      <c r="Q742" s="29">
        <f t="shared" si="24"/>
        <v>1320.600215335335</v>
      </c>
      <c r="R742" s="63" t="s">
        <v>621</v>
      </c>
    </row>
    <row r="743" spans="1:18" ht="47.25" x14ac:dyDescent="0.25">
      <c r="A743" s="55">
        <v>2022</v>
      </c>
      <c r="B743" s="29">
        <v>2022000050007</v>
      </c>
      <c r="C743" s="30" t="s">
        <v>614</v>
      </c>
      <c r="D743" s="31" t="str">
        <f t="shared" si="25"/>
        <v>FORTALECIMIENTO A LA ESTRATEGIA DE ALIMENTACIÓN ESCOLAR EN LOS MUNICIPIOS NO CERTIFICADOS DEL DEPARTAMENTO DE CUNDINAMARCA PARA LA VIGENCIA 2022 CUNDINAMARCA</v>
      </c>
      <c r="E743" s="51">
        <v>42966037310</v>
      </c>
      <c r="F743" s="75">
        <v>42966037310</v>
      </c>
      <c r="G743" s="34">
        <v>1</v>
      </c>
      <c r="H743" s="34">
        <v>0.73550000000000004</v>
      </c>
      <c r="I743" s="31" t="s">
        <v>74</v>
      </c>
      <c r="J743" s="35" t="s">
        <v>75</v>
      </c>
      <c r="K743" s="35" t="s">
        <v>987</v>
      </c>
      <c r="L743" s="31" t="s">
        <v>20</v>
      </c>
      <c r="M743" s="36">
        <v>479590098.14557189</v>
      </c>
      <c r="N743" s="37">
        <v>0</v>
      </c>
      <c r="O743" s="37">
        <v>0</v>
      </c>
      <c r="P743" s="37">
        <v>0</v>
      </c>
      <c r="Q743" s="29">
        <f t="shared" si="24"/>
        <v>2087.3078824131835</v>
      </c>
      <c r="R743" s="63" t="s">
        <v>623</v>
      </c>
    </row>
    <row r="744" spans="1:18" ht="47.25" x14ac:dyDescent="0.25">
      <c r="A744" s="55">
        <v>2022</v>
      </c>
      <c r="B744" s="29">
        <v>2022000050007</v>
      </c>
      <c r="C744" s="30" t="s">
        <v>614</v>
      </c>
      <c r="D744" s="31" t="str">
        <f t="shared" si="25"/>
        <v>FORTALECIMIENTO A LA ESTRATEGIA DE ALIMENTACIÓN ESCOLAR EN LOS MUNICIPIOS NO CERTIFICADOS DEL DEPARTAMENTO DE CUNDINAMARCA PARA LA VIGENCIA 2022 CUNDINAMARCA</v>
      </c>
      <c r="E744" s="51">
        <v>42966037310</v>
      </c>
      <c r="F744" s="75">
        <v>42966037310</v>
      </c>
      <c r="G744" s="34">
        <v>1</v>
      </c>
      <c r="H744" s="34">
        <v>0.73550000000000004</v>
      </c>
      <c r="I744" s="31" t="s">
        <v>160</v>
      </c>
      <c r="J744" s="35" t="s">
        <v>161</v>
      </c>
      <c r="K744" s="35" t="s">
        <v>987</v>
      </c>
      <c r="L744" s="31" t="s">
        <v>20</v>
      </c>
      <c r="M744" s="36">
        <v>197730074.79145133</v>
      </c>
      <c r="N744" s="37">
        <v>0</v>
      </c>
      <c r="O744" s="37">
        <v>0</v>
      </c>
      <c r="P744" s="37">
        <v>0</v>
      </c>
      <c r="Q744" s="29">
        <f t="shared" si="24"/>
        <v>860.57561508926131</v>
      </c>
      <c r="R744" s="63" t="s">
        <v>625</v>
      </c>
    </row>
    <row r="745" spans="1:18" ht="47.25" x14ac:dyDescent="0.25">
      <c r="A745" s="55">
        <v>2022</v>
      </c>
      <c r="B745" s="29">
        <v>2022000050007</v>
      </c>
      <c r="C745" s="30" t="s">
        <v>614</v>
      </c>
      <c r="D745" s="31" t="str">
        <f t="shared" si="25"/>
        <v>FORTALECIMIENTO A LA ESTRATEGIA DE ALIMENTACIÓN ESCOLAR EN LOS MUNICIPIOS NO CERTIFICADOS DEL DEPARTAMENTO DE CUNDINAMARCA PARA LA VIGENCIA 2022 CUNDINAMARCA</v>
      </c>
      <c r="E745" s="51">
        <v>42966037310</v>
      </c>
      <c r="F745" s="75">
        <v>42966037310</v>
      </c>
      <c r="G745" s="34">
        <v>1</v>
      </c>
      <c r="H745" s="34">
        <v>0.73550000000000004</v>
      </c>
      <c r="I745" s="31" t="s">
        <v>160</v>
      </c>
      <c r="J745" s="35" t="s">
        <v>162</v>
      </c>
      <c r="K745" s="35" t="s">
        <v>987</v>
      </c>
      <c r="L745" s="31" t="s">
        <v>20</v>
      </c>
      <c r="M745" s="36">
        <v>250578829.17042226</v>
      </c>
      <c r="N745" s="37">
        <v>0</v>
      </c>
      <c r="O745" s="37">
        <v>0</v>
      </c>
      <c r="P745" s="37">
        <v>0</v>
      </c>
      <c r="Q745" s="29">
        <f t="shared" si="24"/>
        <v>1090.5879152128159</v>
      </c>
      <c r="R745" s="63" t="s">
        <v>626</v>
      </c>
    </row>
    <row r="746" spans="1:18" ht="47.25" x14ac:dyDescent="0.25">
      <c r="A746" s="55">
        <v>2022</v>
      </c>
      <c r="B746" s="29">
        <v>2022000050007</v>
      </c>
      <c r="C746" s="30" t="s">
        <v>614</v>
      </c>
      <c r="D746" s="31" t="str">
        <f t="shared" si="25"/>
        <v>FORTALECIMIENTO A LA ESTRATEGIA DE ALIMENTACIÓN ESCOLAR EN LOS MUNICIPIOS NO CERTIFICADOS DEL DEPARTAMENTO DE CUNDINAMARCA PARA LA VIGENCIA 2022 CUNDINAMARCA</v>
      </c>
      <c r="E746" s="51">
        <v>42966037310</v>
      </c>
      <c r="F746" s="75">
        <v>42966037310</v>
      </c>
      <c r="G746" s="34">
        <v>1</v>
      </c>
      <c r="H746" s="34">
        <v>0.73550000000000004</v>
      </c>
      <c r="I746" s="31" t="s">
        <v>126</v>
      </c>
      <c r="J746" s="35" t="s">
        <v>163</v>
      </c>
      <c r="K746" s="35" t="s">
        <v>987</v>
      </c>
      <c r="L746" s="31" t="s">
        <v>20</v>
      </c>
      <c r="M746" s="36">
        <v>232962577.71082813</v>
      </c>
      <c r="N746" s="37">
        <v>0</v>
      </c>
      <c r="O746" s="37">
        <v>0</v>
      </c>
      <c r="P746" s="37">
        <v>0</v>
      </c>
      <c r="Q746" s="29">
        <f t="shared" si="24"/>
        <v>1013.9171485052378</v>
      </c>
      <c r="R746" s="63" t="s">
        <v>627</v>
      </c>
    </row>
    <row r="747" spans="1:18" ht="47.25" x14ac:dyDescent="0.25">
      <c r="A747" s="55">
        <v>2022</v>
      </c>
      <c r="B747" s="29">
        <v>2022000050007</v>
      </c>
      <c r="C747" s="30" t="s">
        <v>614</v>
      </c>
      <c r="D747" s="31" t="str">
        <f t="shared" si="25"/>
        <v>FORTALECIMIENTO A LA ESTRATEGIA DE ALIMENTACIÓN ESCOLAR EN LOS MUNICIPIOS NO CERTIFICADOS DEL DEPARTAMENTO DE CUNDINAMARCA PARA LA VIGENCIA 2022 CUNDINAMARCA</v>
      </c>
      <c r="E747" s="51">
        <v>42966037310</v>
      </c>
      <c r="F747" s="75">
        <v>42966037310</v>
      </c>
      <c r="G747" s="34">
        <v>1</v>
      </c>
      <c r="H747" s="34">
        <v>0.73550000000000004</v>
      </c>
      <c r="I747" s="31" t="s">
        <v>74</v>
      </c>
      <c r="J747" s="35" t="s">
        <v>239</v>
      </c>
      <c r="K747" s="35" t="s">
        <v>987</v>
      </c>
      <c r="L747" s="31" t="s">
        <v>20</v>
      </c>
      <c r="M747" s="36">
        <v>356276337.92843777</v>
      </c>
      <c r="N747" s="37">
        <v>0</v>
      </c>
      <c r="O747" s="37">
        <v>0</v>
      </c>
      <c r="P747" s="37">
        <v>0</v>
      </c>
      <c r="Q747" s="29">
        <f t="shared" si="24"/>
        <v>1550.6125154602455</v>
      </c>
      <c r="R747" s="63" t="s">
        <v>628</v>
      </c>
    </row>
    <row r="748" spans="1:18" ht="47.25" x14ac:dyDescent="0.25">
      <c r="A748" s="55">
        <v>2022</v>
      </c>
      <c r="B748" s="29">
        <v>2022000050007</v>
      </c>
      <c r="C748" s="30" t="s">
        <v>614</v>
      </c>
      <c r="D748" s="31" t="str">
        <f t="shared" si="25"/>
        <v>FORTALECIMIENTO A LA ESTRATEGIA DE ALIMENTACIÓN ESCOLAR EN LOS MUNICIPIOS NO CERTIFICADOS DEL DEPARTAMENTO DE CUNDINAMARCA PARA LA VIGENCIA 2022 CUNDINAMARCA</v>
      </c>
      <c r="E748" s="51">
        <v>42966037310</v>
      </c>
      <c r="F748" s="75">
        <v>42966037310</v>
      </c>
      <c r="G748" s="34">
        <v>1</v>
      </c>
      <c r="H748" s="34">
        <v>0.73550000000000004</v>
      </c>
      <c r="I748" s="31" t="s">
        <v>67</v>
      </c>
      <c r="J748" s="35" t="s">
        <v>164</v>
      </c>
      <c r="K748" s="35" t="s">
        <v>987</v>
      </c>
      <c r="L748" s="31" t="s">
        <v>20</v>
      </c>
      <c r="M748" s="36">
        <v>268195080.63023776</v>
      </c>
      <c r="N748" s="37">
        <v>0</v>
      </c>
      <c r="O748" s="37">
        <v>0</v>
      </c>
      <c r="P748" s="37">
        <v>0</v>
      </c>
      <c r="Q748" s="29">
        <f t="shared" si="24"/>
        <v>1167.2586819213573</v>
      </c>
      <c r="R748" s="63" t="s">
        <v>629</v>
      </c>
    </row>
    <row r="749" spans="1:18" ht="47.25" x14ac:dyDescent="0.25">
      <c r="A749" s="55">
        <v>2022</v>
      </c>
      <c r="B749" s="29">
        <v>2022000050007</v>
      </c>
      <c r="C749" s="30" t="s">
        <v>614</v>
      </c>
      <c r="D749" s="31" t="str">
        <f t="shared" si="25"/>
        <v>FORTALECIMIENTO A LA ESTRATEGIA DE ALIMENTACIÓN ESCOLAR EN LOS MUNICIPIOS NO CERTIFICADOS DEL DEPARTAMENTO DE CUNDINAMARCA PARA LA VIGENCIA 2022 CUNDINAMARCA</v>
      </c>
      <c r="E749" s="51">
        <v>42966037310</v>
      </c>
      <c r="F749" s="75">
        <v>42966037310</v>
      </c>
      <c r="G749" s="34">
        <v>1</v>
      </c>
      <c r="H749" s="34">
        <v>0.73550000000000004</v>
      </c>
      <c r="I749" s="31" t="s">
        <v>40</v>
      </c>
      <c r="J749" s="35" t="s">
        <v>240</v>
      </c>
      <c r="K749" s="35" t="s">
        <v>987</v>
      </c>
      <c r="L749" s="31" t="s">
        <v>20</v>
      </c>
      <c r="M749" s="36">
        <v>232962577.71097571</v>
      </c>
      <c r="N749" s="37">
        <v>0</v>
      </c>
      <c r="O749" s="37">
        <v>0</v>
      </c>
      <c r="P749" s="37">
        <v>0</v>
      </c>
      <c r="Q749" s="29">
        <f t="shared" si="24"/>
        <v>1013.9171485058803</v>
      </c>
      <c r="R749" s="63" t="s">
        <v>631</v>
      </c>
    </row>
    <row r="750" spans="1:18" ht="47.25" x14ac:dyDescent="0.25">
      <c r="A750" s="55">
        <v>2022</v>
      </c>
      <c r="B750" s="29">
        <v>2022000050007</v>
      </c>
      <c r="C750" s="30" t="s">
        <v>614</v>
      </c>
      <c r="D750" s="31" t="str">
        <f t="shared" si="25"/>
        <v>FORTALECIMIENTO A LA ESTRATEGIA DE ALIMENTACIÓN ESCOLAR EN LOS MUNICIPIOS NO CERTIFICADOS DEL DEPARTAMENTO DE CUNDINAMARCA PARA LA VIGENCIA 2022 CUNDINAMARCA</v>
      </c>
      <c r="E750" s="51">
        <v>42966037310</v>
      </c>
      <c r="F750" s="75">
        <v>42966037310</v>
      </c>
      <c r="G750" s="34">
        <v>1</v>
      </c>
      <c r="H750" s="34">
        <v>0.73550000000000004</v>
      </c>
      <c r="I750" s="31" t="s">
        <v>112</v>
      </c>
      <c r="J750" s="35" t="s">
        <v>165</v>
      </c>
      <c r="K750" s="35" t="s">
        <v>987</v>
      </c>
      <c r="L750" s="31" t="s">
        <v>20</v>
      </c>
      <c r="M750" s="36">
        <v>1360402671.1295078</v>
      </c>
      <c r="N750" s="37">
        <v>0</v>
      </c>
      <c r="O750" s="37">
        <v>0</v>
      </c>
      <c r="P750" s="37">
        <v>0</v>
      </c>
      <c r="Q750" s="29">
        <f t="shared" si="24"/>
        <v>5920.8462178104919</v>
      </c>
      <c r="R750" s="63" t="s">
        <v>633</v>
      </c>
    </row>
    <row r="751" spans="1:18" ht="47.25" x14ac:dyDescent="0.25">
      <c r="A751" s="55">
        <v>2022</v>
      </c>
      <c r="B751" s="29">
        <v>2022000050007</v>
      </c>
      <c r="C751" s="30" t="s">
        <v>614</v>
      </c>
      <c r="D751" s="31" t="str">
        <f t="shared" si="25"/>
        <v>FORTALECIMIENTO A LA ESTRATEGIA DE ALIMENTACIÓN ESCOLAR EN LOS MUNICIPIOS NO CERTIFICADOS DEL DEPARTAMENTO DE CUNDINAMARCA PARA LA VIGENCIA 2022 CUNDINAMARCA</v>
      </c>
      <c r="E751" s="51">
        <v>42966037310</v>
      </c>
      <c r="F751" s="75">
        <v>42966037310</v>
      </c>
      <c r="G751" s="34">
        <v>1</v>
      </c>
      <c r="H751" s="34">
        <v>0.73550000000000004</v>
      </c>
      <c r="I751" s="31" t="s">
        <v>80</v>
      </c>
      <c r="J751" s="35" t="s">
        <v>166</v>
      </c>
      <c r="K751" s="35" t="s">
        <v>987</v>
      </c>
      <c r="L751" s="31" t="s">
        <v>20</v>
      </c>
      <c r="M751" s="36">
        <v>567671355.44476426</v>
      </c>
      <c r="N751" s="37">
        <v>0</v>
      </c>
      <c r="O751" s="37">
        <v>0</v>
      </c>
      <c r="P751" s="37">
        <v>0</v>
      </c>
      <c r="Q751" s="29">
        <f t="shared" si="24"/>
        <v>2470.6617159563912</v>
      </c>
      <c r="R751" s="63" t="s">
        <v>634</v>
      </c>
    </row>
    <row r="752" spans="1:18" ht="47.25" x14ac:dyDescent="0.25">
      <c r="A752" s="55">
        <v>2022</v>
      </c>
      <c r="B752" s="29">
        <v>2022000050007</v>
      </c>
      <c r="C752" s="30" t="s">
        <v>614</v>
      </c>
      <c r="D752" s="31" t="str">
        <f t="shared" si="25"/>
        <v>FORTALECIMIENTO A LA ESTRATEGIA DE ALIMENTACIÓN ESCOLAR EN LOS MUNICIPIOS NO CERTIFICADOS DEL DEPARTAMENTO DE CUNDINAMARCA PARA LA VIGENCIA 2022 CUNDINAMARCA</v>
      </c>
      <c r="E752" s="51">
        <v>42966037310</v>
      </c>
      <c r="F752" s="75">
        <v>42966037310</v>
      </c>
      <c r="G752" s="34">
        <v>1</v>
      </c>
      <c r="H752" s="34">
        <v>0.73550000000000004</v>
      </c>
      <c r="I752" s="31" t="s">
        <v>44</v>
      </c>
      <c r="J752" s="35" t="s">
        <v>45</v>
      </c>
      <c r="K752" s="35" t="s">
        <v>987</v>
      </c>
      <c r="L752" s="31" t="s">
        <v>20</v>
      </c>
      <c r="M752" s="36">
        <v>479590098.14653122</v>
      </c>
      <c r="N752" s="37">
        <v>0</v>
      </c>
      <c r="O752" s="37">
        <v>0</v>
      </c>
      <c r="P752" s="37">
        <v>0</v>
      </c>
      <c r="Q752" s="29">
        <f t="shared" si="24"/>
        <v>2087.307882417359</v>
      </c>
      <c r="R752" s="63" t="s">
        <v>636</v>
      </c>
    </row>
    <row r="753" spans="1:18" ht="47.25" x14ac:dyDescent="0.25">
      <c r="A753" s="55">
        <v>2022</v>
      </c>
      <c r="B753" s="29">
        <v>2022000050007</v>
      </c>
      <c r="C753" s="30" t="s">
        <v>614</v>
      </c>
      <c r="D753" s="31" t="str">
        <f t="shared" si="25"/>
        <v>FORTALECIMIENTO A LA ESTRATEGIA DE ALIMENTACIÓN ESCOLAR EN LOS MUNICIPIOS NO CERTIFICADOS DEL DEPARTAMENTO DE CUNDINAMARCA PARA LA VIGENCIA 2022 CUNDINAMARCA</v>
      </c>
      <c r="E753" s="51">
        <v>42966037310</v>
      </c>
      <c r="F753" s="75">
        <v>42966037310</v>
      </c>
      <c r="G753" s="34">
        <v>1</v>
      </c>
      <c r="H753" s="34">
        <v>0.73550000000000004</v>
      </c>
      <c r="I753" s="31" t="s">
        <v>160</v>
      </c>
      <c r="J753" s="45" t="s">
        <v>184</v>
      </c>
      <c r="K753" s="35" t="s">
        <v>987</v>
      </c>
      <c r="L753" s="31" t="s">
        <v>20</v>
      </c>
      <c r="M753" s="36">
        <v>321043835.00955302</v>
      </c>
      <c r="N753" s="37">
        <v>0</v>
      </c>
      <c r="O753" s="37">
        <v>0</v>
      </c>
      <c r="P753" s="37">
        <v>0</v>
      </c>
      <c r="Q753" s="29">
        <f t="shared" si="24"/>
        <v>1397.2709820464106</v>
      </c>
      <c r="R753" s="63" t="s">
        <v>638</v>
      </c>
    </row>
    <row r="754" spans="1:18" ht="47.25" x14ac:dyDescent="0.25">
      <c r="A754" s="55">
        <v>2022</v>
      </c>
      <c r="B754" s="29">
        <v>2022000050007</v>
      </c>
      <c r="C754" s="30" t="s">
        <v>614</v>
      </c>
      <c r="D754" s="31" t="str">
        <f t="shared" si="25"/>
        <v>FORTALECIMIENTO A LA ESTRATEGIA DE ALIMENTACIÓN ESCOLAR EN LOS MUNICIPIOS NO CERTIFICADOS DEL DEPARTAMENTO DE CUNDINAMARCA PARA LA VIGENCIA 2022 CUNDINAMARCA</v>
      </c>
      <c r="E754" s="51">
        <v>42966037310</v>
      </c>
      <c r="F754" s="75">
        <v>42966037310</v>
      </c>
      <c r="G754" s="34">
        <v>1</v>
      </c>
      <c r="H754" s="34">
        <v>0.73550000000000004</v>
      </c>
      <c r="I754" s="31" t="s">
        <v>80</v>
      </c>
      <c r="J754" s="35" t="s">
        <v>150</v>
      </c>
      <c r="K754" s="35" t="s">
        <v>987</v>
      </c>
      <c r="L754" s="31" t="s">
        <v>20</v>
      </c>
      <c r="M754" s="36">
        <v>268195080.63058215</v>
      </c>
      <c r="N754" s="37">
        <v>0</v>
      </c>
      <c r="O754" s="37">
        <v>0</v>
      </c>
      <c r="P754" s="37">
        <v>0</v>
      </c>
      <c r="Q754" s="29">
        <f t="shared" si="24"/>
        <v>1167.2586819228561</v>
      </c>
      <c r="R754" s="63" t="s">
        <v>640</v>
      </c>
    </row>
    <row r="755" spans="1:18" ht="47.25" x14ac:dyDescent="0.25">
      <c r="A755" s="55">
        <v>2022</v>
      </c>
      <c r="B755" s="29">
        <v>2022000050007</v>
      </c>
      <c r="C755" s="30" t="s">
        <v>614</v>
      </c>
      <c r="D755" s="31" t="str">
        <f t="shared" si="25"/>
        <v>FORTALECIMIENTO A LA ESTRATEGIA DE ALIMENTACIÓN ESCOLAR EN LOS MUNICIPIOS NO CERTIFICADOS DEL DEPARTAMENTO DE CUNDINAMARCA PARA LA VIGENCIA 2022 CUNDINAMARCA</v>
      </c>
      <c r="E755" s="51">
        <v>42966037310</v>
      </c>
      <c r="F755" s="75">
        <v>42966037310</v>
      </c>
      <c r="G755" s="34">
        <v>1</v>
      </c>
      <c r="H755" s="34">
        <v>0.73550000000000004</v>
      </c>
      <c r="I755" s="31" t="s">
        <v>80</v>
      </c>
      <c r="J755" s="45" t="s">
        <v>242</v>
      </c>
      <c r="K755" s="35" t="s">
        <v>987</v>
      </c>
      <c r="L755" s="31" t="s">
        <v>20</v>
      </c>
      <c r="M755" s="36">
        <v>550055103.98558819</v>
      </c>
      <c r="N755" s="37">
        <v>0</v>
      </c>
      <c r="O755" s="37">
        <v>0</v>
      </c>
      <c r="P755" s="37">
        <v>0</v>
      </c>
      <c r="Q755" s="29">
        <f t="shared" si="24"/>
        <v>2393.9909492506322</v>
      </c>
      <c r="R755" s="63" t="s">
        <v>641</v>
      </c>
    </row>
    <row r="756" spans="1:18" ht="47.25" x14ac:dyDescent="0.25">
      <c r="A756" s="55">
        <v>2022</v>
      </c>
      <c r="B756" s="29">
        <v>2022000050007</v>
      </c>
      <c r="C756" s="30" t="s">
        <v>614</v>
      </c>
      <c r="D756" s="31" t="str">
        <f t="shared" si="25"/>
        <v>FORTALECIMIENTO A LA ESTRATEGIA DE ALIMENTACIÓN ESCOLAR EN LOS MUNICIPIOS NO CERTIFICADOS DEL DEPARTAMENTO DE CUNDINAMARCA PARA LA VIGENCIA 2022 CUNDINAMARCA</v>
      </c>
      <c r="E756" s="51">
        <v>42966037310</v>
      </c>
      <c r="F756" s="75">
        <v>42966037310</v>
      </c>
      <c r="G756" s="34">
        <v>1</v>
      </c>
      <c r="H756" s="34">
        <v>0.73550000000000004</v>
      </c>
      <c r="I756" s="31" t="s">
        <v>80</v>
      </c>
      <c r="J756" s="35" t="s">
        <v>78</v>
      </c>
      <c r="K756" s="35" t="s">
        <v>987</v>
      </c>
      <c r="L756" s="31" t="s">
        <v>20</v>
      </c>
      <c r="M756" s="36">
        <v>602903858.36477649</v>
      </c>
      <c r="N756" s="37">
        <v>0</v>
      </c>
      <c r="O756" s="37">
        <v>0</v>
      </c>
      <c r="P756" s="37">
        <v>0</v>
      </c>
      <c r="Q756" s="29">
        <f t="shared" si="24"/>
        <v>2624.0032493751332</v>
      </c>
      <c r="R756" s="63" t="s">
        <v>643</v>
      </c>
    </row>
    <row r="757" spans="1:18" ht="47.25" x14ac:dyDescent="0.25">
      <c r="A757" s="55">
        <v>2022</v>
      </c>
      <c r="B757" s="29">
        <v>2022000050007</v>
      </c>
      <c r="C757" s="30" t="s">
        <v>614</v>
      </c>
      <c r="D757" s="31" t="str">
        <f t="shared" si="25"/>
        <v>FORTALECIMIENTO A LA ESTRATEGIA DE ALIMENTACIÓN ESCOLAR EN LOS MUNICIPIOS NO CERTIFICADOS DEL DEPARTAMENTO DE CUNDINAMARCA PARA LA VIGENCIA 2022 CUNDINAMARCA</v>
      </c>
      <c r="E757" s="51">
        <v>42966037310</v>
      </c>
      <c r="F757" s="75">
        <v>42966037310</v>
      </c>
      <c r="G757" s="34">
        <v>1</v>
      </c>
      <c r="H757" s="34">
        <v>0.73550000000000004</v>
      </c>
      <c r="I757" s="31" t="s">
        <v>40</v>
      </c>
      <c r="J757" s="35" t="s">
        <v>167</v>
      </c>
      <c r="K757" s="35" t="s">
        <v>987</v>
      </c>
      <c r="L757" s="31" t="s">
        <v>20</v>
      </c>
      <c r="M757" s="36">
        <v>356276337.92921686</v>
      </c>
      <c r="N757" s="37">
        <v>0</v>
      </c>
      <c r="O757" s="37">
        <v>0</v>
      </c>
      <c r="P757" s="37">
        <v>0</v>
      </c>
      <c r="Q757" s="29">
        <f t="shared" si="24"/>
        <v>1550.6125154636363</v>
      </c>
      <c r="R757" s="63" t="s">
        <v>645</v>
      </c>
    </row>
    <row r="758" spans="1:18" ht="47.25" x14ac:dyDescent="0.25">
      <c r="A758" s="55">
        <v>2022</v>
      </c>
      <c r="B758" s="29">
        <v>2022000050007</v>
      </c>
      <c r="C758" s="30" t="s">
        <v>614</v>
      </c>
      <c r="D758" s="31" t="str">
        <f t="shared" si="25"/>
        <v>FORTALECIMIENTO A LA ESTRATEGIA DE ALIMENTACIÓN ESCOLAR EN LOS MUNICIPIOS NO CERTIFICADOS DEL DEPARTAMENTO DE CUNDINAMARCA PARA LA VIGENCIA 2022 CUNDINAMARCA</v>
      </c>
      <c r="E758" s="51">
        <v>42966037310</v>
      </c>
      <c r="F758" s="75">
        <v>42966037310</v>
      </c>
      <c r="G758" s="34">
        <v>1</v>
      </c>
      <c r="H758" s="34">
        <v>0.73550000000000004</v>
      </c>
      <c r="I758" s="31" t="s">
        <v>40</v>
      </c>
      <c r="J758" s="35" t="s">
        <v>47</v>
      </c>
      <c r="K758" s="35" t="s">
        <v>987</v>
      </c>
      <c r="L758" s="31" t="s">
        <v>20</v>
      </c>
      <c r="M758" s="36">
        <v>321043835.00990146</v>
      </c>
      <c r="N758" s="37">
        <v>0</v>
      </c>
      <c r="O758" s="37">
        <v>0</v>
      </c>
      <c r="P758" s="37">
        <v>0</v>
      </c>
      <c r="Q758" s="29">
        <f t="shared" si="24"/>
        <v>1397.270982047927</v>
      </c>
      <c r="R758" s="63" t="s">
        <v>647</v>
      </c>
    </row>
    <row r="759" spans="1:18" ht="47.25" x14ac:dyDescent="0.25">
      <c r="A759" s="55">
        <v>2022</v>
      </c>
      <c r="B759" s="29">
        <v>2022000050007</v>
      </c>
      <c r="C759" s="30" t="s">
        <v>614</v>
      </c>
      <c r="D759" s="31" t="str">
        <f t="shared" si="25"/>
        <v>FORTALECIMIENTO A LA ESTRATEGIA DE ALIMENTACIÓN ESCOLAR EN LOS MUNICIPIOS NO CERTIFICADOS DEL DEPARTAMENTO DE CUNDINAMARCA PARA LA VIGENCIA 2022 CUNDINAMARCA</v>
      </c>
      <c r="E759" s="51">
        <v>42966037310</v>
      </c>
      <c r="F759" s="75">
        <v>42966037310</v>
      </c>
      <c r="G759" s="34">
        <v>1</v>
      </c>
      <c r="H759" s="34">
        <v>0.73550000000000004</v>
      </c>
      <c r="I759" s="31" t="s">
        <v>40</v>
      </c>
      <c r="J759" s="35" t="s">
        <v>169</v>
      </c>
      <c r="K759" s="35" t="s">
        <v>987</v>
      </c>
      <c r="L759" s="31" t="s">
        <v>20</v>
      </c>
      <c r="M759" s="36">
        <v>514822601.06667882</v>
      </c>
      <c r="N759" s="37">
        <v>0</v>
      </c>
      <c r="O759" s="37">
        <v>0</v>
      </c>
      <c r="P759" s="37">
        <v>0</v>
      </c>
      <c r="Q759" s="29">
        <f t="shared" si="24"/>
        <v>2240.6494158366904</v>
      </c>
      <c r="R759" s="63" t="s">
        <v>648</v>
      </c>
    </row>
    <row r="760" spans="1:18" ht="47.25" x14ac:dyDescent="0.25">
      <c r="A760" s="55">
        <v>2022</v>
      </c>
      <c r="B760" s="29">
        <v>2022000050007</v>
      </c>
      <c r="C760" s="30" t="s">
        <v>614</v>
      </c>
      <c r="D760" s="31" t="str">
        <f t="shared" si="25"/>
        <v>FORTALECIMIENTO A LA ESTRATEGIA DE ALIMENTACIÓN ESCOLAR EN LOS MUNICIPIOS NO CERTIFICADOS DEL DEPARTAMENTO DE CUNDINAMARCA PARA LA VIGENCIA 2022 CUNDINAMARCA</v>
      </c>
      <c r="E760" s="51">
        <v>42966037310</v>
      </c>
      <c r="F760" s="75">
        <v>42966037310</v>
      </c>
      <c r="G760" s="34">
        <v>1</v>
      </c>
      <c r="H760" s="34">
        <v>0.73550000000000004</v>
      </c>
      <c r="I760" s="31" t="s">
        <v>44</v>
      </c>
      <c r="J760" s="35" t="s">
        <v>23</v>
      </c>
      <c r="K760" s="35" t="s">
        <v>987</v>
      </c>
      <c r="L760" s="31" t="s">
        <v>20</v>
      </c>
      <c r="M760" s="36">
        <v>461973846.68767929</v>
      </c>
      <c r="N760" s="37">
        <v>0</v>
      </c>
      <c r="O760" s="37">
        <v>0</v>
      </c>
      <c r="P760" s="37">
        <v>0</v>
      </c>
      <c r="Q760" s="29">
        <f t="shared" si="24"/>
        <v>2010.6371157130113</v>
      </c>
      <c r="R760" s="63" t="s">
        <v>650</v>
      </c>
    </row>
    <row r="761" spans="1:18" ht="47.25" x14ac:dyDescent="0.25">
      <c r="A761" s="55">
        <v>2022</v>
      </c>
      <c r="B761" s="29">
        <v>2022000050007</v>
      </c>
      <c r="C761" s="30" t="s">
        <v>614</v>
      </c>
      <c r="D761" s="31" t="str">
        <f t="shared" si="25"/>
        <v>FORTALECIMIENTO A LA ESTRATEGIA DE ALIMENTACIÓN ESCOLAR EN LOS MUNICIPIOS NO CERTIFICADOS DEL DEPARTAMENTO DE CUNDINAMARCA PARA LA VIGENCIA 2022 CUNDINAMARCA</v>
      </c>
      <c r="E761" s="51">
        <v>42966037310</v>
      </c>
      <c r="F761" s="75">
        <v>42966037310</v>
      </c>
      <c r="G761" s="34">
        <v>1</v>
      </c>
      <c r="H761" s="34">
        <v>0.73550000000000004</v>
      </c>
      <c r="I761" s="31" t="s">
        <v>651</v>
      </c>
      <c r="J761" s="35" t="s">
        <v>170</v>
      </c>
      <c r="K761" s="35" t="s">
        <v>987</v>
      </c>
      <c r="L761" s="31" t="s">
        <v>20</v>
      </c>
      <c r="M761" s="36">
        <v>180113823.33243942</v>
      </c>
      <c r="N761" s="37">
        <v>0</v>
      </c>
      <c r="O761" s="37">
        <v>0</v>
      </c>
      <c r="P761" s="37">
        <v>0</v>
      </c>
      <c r="Q761" s="29">
        <f t="shared" si="24"/>
        <v>783.9048483842173</v>
      </c>
      <c r="R761" s="63" t="s">
        <v>652</v>
      </c>
    </row>
    <row r="762" spans="1:18" ht="47.25" x14ac:dyDescent="0.25">
      <c r="A762" s="55">
        <v>2022</v>
      </c>
      <c r="B762" s="29">
        <v>2022000050007</v>
      </c>
      <c r="C762" s="30" t="s">
        <v>614</v>
      </c>
      <c r="D762" s="31" t="str">
        <f t="shared" si="25"/>
        <v>FORTALECIMIENTO A LA ESTRATEGIA DE ALIMENTACIÓN ESCOLAR EN LOS MUNICIPIOS NO CERTIFICADOS DEL DEPARTAMENTO DE CUNDINAMARCA PARA LA VIGENCIA 2022 CUNDINAMARCA</v>
      </c>
      <c r="E762" s="51">
        <v>42966037310</v>
      </c>
      <c r="F762" s="75">
        <v>42966037310</v>
      </c>
      <c r="G762" s="34">
        <v>1</v>
      </c>
      <c r="H762" s="34">
        <v>0.73550000000000004</v>
      </c>
      <c r="I762" s="31" t="s">
        <v>80</v>
      </c>
      <c r="J762" s="45" t="s">
        <v>762</v>
      </c>
      <c r="K762" s="35" t="s">
        <v>987</v>
      </c>
      <c r="L762" s="31" t="s">
        <v>20</v>
      </c>
      <c r="M762" s="36">
        <v>620520109.82530129</v>
      </c>
      <c r="N762" s="37">
        <v>0</v>
      </c>
      <c r="O762" s="37">
        <v>0</v>
      </c>
      <c r="P762" s="37">
        <v>0</v>
      </c>
      <c r="Q762" s="29">
        <f t="shared" si="24"/>
        <v>2700.6740160867616</v>
      </c>
      <c r="R762" s="63" t="s">
        <v>653</v>
      </c>
    </row>
    <row r="763" spans="1:18" ht="47.25" x14ac:dyDescent="0.25">
      <c r="A763" s="55">
        <v>2022</v>
      </c>
      <c r="B763" s="29">
        <v>2022000050007</v>
      </c>
      <c r="C763" s="30" t="s">
        <v>614</v>
      </c>
      <c r="D763" s="31" t="str">
        <f t="shared" si="25"/>
        <v>FORTALECIMIENTO A LA ESTRATEGIA DE ALIMENTACIÓN ESCOLAR EN LOS MUNICIPIOS NO CERTIFICADOS DEL DEPARTAMENTO DE CUNDINAMARCA PARA LA VIGENCIA 2022 CUNDINAMARCA</v>
      </c>
      <c r="E763" s="51">
        <v>42966037310</v>
      </c>
      <c r="F763" s="75">
        <v>42966037310</v>
      </c>
      <c r="G763" s="34">
        <v>1</v>
      </c>
      <c r="H763" s="34">
        <v>0.73550000000000004</v>
      </c>
      <c r="I763" s="31" t="s">
        <v>126</v>
      </c>
      <c r="J763" s="35" t="s">
        <v>85</v>
      </c>
      <c r="K763" s="35" t="s">
        <v>987</v>
      </c>
      <c r="L763" s="31" t="s">
        <v>20</v>
      </c>
      <c r="M763" s="36">
        <v>497206349.60742098</v>
      </c>
      <c r="N763" s="37">
        <v>0</v>
      </c>
      <c r="O763" s="37">
        <v>0</v>
      </c>
      <c r="P763" s="37">
        <v>0</v>
      </c>
      <c r="Q763" s="29">
        <f t="shared" si="24"/>
        <v>2163.9786491305758</v>
      </c>
      <c r="R763" s="63" t="s">
        <v>654</v>
      </c>
    </row>
    <row r="764" spans="1:18" ht="47.25" x14ac:dyDescent="0.25">
      <c r="A764" s="55">
        <v>2022</v>
      </c>
      <c r="B764" s="29">
        <v>2022000050007</v>
      </c>
      <c r="C764" s="30" t="s">
        <v>614</v>
      </c>
      <c r="D764" s="31" t="str">
        <f t="shared" si="25"/>
        <v>FORTALECIMIENTO A LA ESTRATEGIA DE ALIMENTACIÓN ESCOLAR EN LOS MUNICIPIOS NO CERTIFICADOS DEL DEPARTAMENTO DE CUNDINAMARCA PARA LA VIGENCIA 2022 CUNDINAMARCA</v>
      </c>
      <c r="E764" s="51">
        <v>42966037310</v>
      </c>
      <c r="F764" s="75">
        <v>42966037310</v>
      </c>
      <c r="G764" s="34">
        <v>1</v>
      </c>
      <c r="H764" s="34">
        <v>0.73550000000000004</v>
      </c>
      <c r="I764" s="31" t="s">
        <v>44</v>
      </c>
      <c r="J764" s="40" t="s">
        <v>244</v>
      </c>
      <c r="K764" s="35" t="s">
        <v>987</v>
      </c>
      <c r="L764" s="31" t="s">
        <v>20</v>
      </c>
      <c r="M764" s="36">
        <v>232962577.71171373</v>
      </c>
      <c r="N764" s="37">
        <v>0</v>
      </c>
      <c r="O764" s="37">
        <v>0</v>
      </c>
      <c r="P764" s="37">
        <v>0</v>
      </c>
      <c r="Q764" s="29">
        <f t="shared" si="24"/>
        <v>1013.9171485090923</v>
      </c>
      <c r="R764" s="63" t="s">
        <v>656</v>
      </c>
    </row>
    <row r="765" spans="1:18" ht="47.25" x14ac:dyDescent="0.25">
      <c r="A765" s="55">
        <v>2022</v>
      </c>
      <c r="B765" s="29">
        <v>2022000050007</v>
      </c>
      <c r="C765" s="30" t="s">
        <v>614</v>
      </c>
      <c r="D765" s="31" t="str">
        <f t="shared" si="25"/>
        <v>FORTALECIMIENTO A LA ESTRATEGIA DE ALIMENTACIÓN ESCOLAR EN LOS MUNICIPIOS NO CERTIFICADOS DEL DEPARTAMENTO DE CUNDINAMARCA PARA LA VIGENCIA 2022 CUNDINAMARCA</v>
      </c>
      <c r="E765" s="51">
        <v>42966037310</v>
      </c>
      <c r="F765" s="75">
        <v>42966037310</v>
      </c>
      <c r="G765" s="34">
        <v>1</v>
      </c>
      <c r="H765" s="34">
        <v>0.73550000000000004</v>
      </c>
      <c r="I765" s="31" t="s">
        <v>80</v>
      </c>
      <c r="J765" s="35" t="s">
        <v>172</v>
      </c>
      <c r="K765" s="35" t="s">
        <v>987</v>
      </c>
      <c r="L765" s="31" t="s">
        <v>20</v>
      </c>
      <c r="M765" s="36">
        <v>461973846.68819171</v>
      </c>
      <c r="N765" s="37">
        <v>0</v>
      </c>
      <c r="O765" s="37">
        <v>0</v>
      </c>
      <c r="P765" s="37">
        <v>0</v>
      </c>
      <c r="Q765" s="29">
        <f t="shared" si="24"/>
        <v>2010.6371157152412</v>
      </c>
      <c r="R765" s="63" t="s">
        <v>658</v>
      </c>
    </row>
    <row r="766" spans="1:18" ht="47.25" x14ac:dyDescent="0.25">
      <c r="A766" s="55">
        <v>2022</v>
      </c>
      <c r="B766" s="29">
        <v>2022000050007</v>
      </c>
      <c r="C766" s="30" t="s">
        <v>614</v>
      </c>
      <c r="D766" s="31" t="str">
        <f t="shared" si="25"/>
        <v>FORTALECIMIENTO A LA ESTRATEGIA DE ALIMENTACIÓN ESCOLAR EN LOS MUNICIPIOS NO CERTIFICADOS DEL DEPARTAMENTO DE CUNDINAMARCA PARA LA VIGENCIA 2022 CUNDINAMARCA</v>
      </c>
      <c r="E766" s="51">
        <v>42966037310</v>
      </c>
      <c r="F766" s="75">
        <v>42966037310</v>
      </c>
      <c r="G766" s="34">
        <v>1</v>
      </c>
      <c r="H766" s="34">
        <v>0.73550000000000004</v>
      </c>
      <c r="I766" s="31" t="s">
        <v>80</v>
      </c>
      <c r="J766" s="35" t="s">
        <v>86</v>
      </c>
      <c r="K766" s="35" t="s">
        <v>987</v>
      </c>
      <c r="L766" s="31" t="s">
        <v>20</v>
      </c>
      <c r="M766" s="36">
        <v>197730074.79235333</v>
      </c>
      <c r="N766" s="37">
        <v>0</v>
      </c>
      <c r="O766" s="37">
        <v>0</v>
      </c>
      <c r="P766" s="37">
        <v>0</v>
      </c>
      <c r="Q766" s="29">
        <f t="shared" si="24"/>
        <v>860.57561509318691</v>
      </c>
      <c r="R766" s="63" t="s">
        <v>660</v>
      </c>
    </row>
    <row r="767" spans="1:18" ht="47.25" x14ac:dyDescent="0.25">
      <c r="A767" s="55">
        <v>2022</v>
      </c>
      <c r="B767" s="29">
        <v>2022000050007</v>
      </c>
      <c r="C767" s="30" t="s">
        <v>614</v>
      </c>
      <c r="D767" s="31" t="str">
        <f t="shared" si="25"/>
        <v>FORTALECIMIENTO A LA ESTRATEGIA DE ALIMENTACIÓN ESCOLAR EN LOS MUNICIPIOS NO CERTIFICADOS DEL DEPARTAMENTO DE CUNDINAMARCA PARA LA VIGENCIA 2022 CUNDINAMARCA</v>
      </c>
      <c r="E767" s="51">
        <v>42966037310</v>
      </c>
      <c r="F767" s="75">
        <v>42966037310</v>
      </c>
      <c r="G767" s="34">
        <v>1</v>
      </c>
      <c r="H767" s="34">
        <v>0.73550000000000004</v>
      </c>
      <c r="I767" s="31" t="s">
        <v>88</v>
      </c>
      <c r="J767" s="45" t="s">
        <v>203</v>
      </c>
      <c r="K767" s="35" t="s">
        <v>987</v>
      </c>
      <c r="L767" s="31" t="s">
        <v>20</v>
      </c>
      <c r="M767" s="36">
        <v>532438852.52733076</v>
      </c>
      <c r="N767" s="37">
        <v>0</v>
      </c>
      <c r="O767" s="37">
        <v>0</v>
      </c>
      <c r="P767" s="37">
        <v>0</v>
      </c>
      <c r="Q767" s="29">
        <f t="shared" si="24"/>
        <v>2317.3201825488718</v>
      </c>
      <c r="R767" s="63" t="s">
        <v>661</v>
      </c>
    </row>
    <row r="768" spans="1:18" ht="47.25" x14ac:dyDescent="0.25">
      <c r="A768" s="55">
        <v>2022</v>
      </c>
      <c r="B768" s="29">
        <v>2022000050007</v>
      </c>
      <c r="C768" s="30" t="s">
        <v>614</v>
      </c>
      <c r="D768" s="31" t="str">
        <f t="shared" si="25"/>
        <v>FORTALECIMIENTO A LA ESTRATEGIA DE ALIMENTACIÓN ESCOLAR EN LOS MUNICIPIOS NO CERTIFICADOS DEL DEPARTAMENTO DE CUNDINAMARCA PARA LA VIGENCIA 2022 CUNDINAMARCA</v>
      </c>
      <c r="E768" s="51">
        <v>42966037310</v>
      </c>
      <c r="F768" s="75">
        <v>42966037310</v>
      </c>
      <c r="G768" s="34">
        <v>1</v>
      </c>
      <c r="H768" s="34">
        <v>0.73550000000000004</v>
      </c>
      <c r="I768" s="31" t="s">
        <v>88</v>
      </c>
      <c r="J768" s="35" t="s">
        <v>173</v>
      </c>
      <c r="K768" s="35" t="s">
        <v>987</v>
      </c>
      <c r="L768" s="31" t="s">
        <v>20</v>
      </c>
      <c r="M768" s="36">
        <v>285811332.09112334</v>
      </c>
      <c r="N768" s="37">
        <v>0</v>
      </c>
      <c r="O768" s="37">
        <v>0</v>
      </c>
      <c r="P768" s="37">
        <v>0</v>
      </c>
      <c r="Q768" s="29">
        <f t="shared" si="24"/>
        <v>1243.9294486345559</v>
      </c>
      <c r="R768" s="63" t="s">
        <v>662</v>
      </c>
    </row>
    <row r="769" spans="1:18" ht="47.25" x14ac:dyDescent="0.25">
      <c r="A769" s="55">
        <v>2022</v>
      </c>
      <c r="B769" s="29">
        <v>2022000050007</v>
      </c>
      <c r="C769" s="30" t="s">
        <v>614</v>
      </c>
      <c r="D769" s="31" t="str">
        <f t="shared" si="25"/>
        <v>FORTALECIMIENTO A LA ESTRATEGIA DE ALIMENTACIÓN ESCOLAR EN LOS MUNICIPIOS NO CERTIFICADOS DEL DEPARTAMENTO DE CUNDINAMARCA PARA LA VIGENCIA 2022 CUNDINAMARCA</v>
      </c>
      <c r="E769" s="51">
        <v>42966037310</v>
      </c>
      <c r="F769" s="75">
        <v>42966037310</v>
      </c>
      <c r="G769" s="34">
        <v>1</v>
      </c>
      <c r="H769" s="34">
        <v>0.73550000000000004</v>
      </c>
      <c r="I769" s="31" t="s">
        <v>74</v>
      </c>
      <c r="J769" s="35" t="s">
        <v>91</v>
      </c>
      <c r="K769" s="35" t="s">
        <v>987</v>
      </c>
      <c r="L769" s="31" t="s">
        <v>20</v>
      </c>
      <c r="M769" s="36">
        <v>39183811.654801071</v>
      </c>
      <c r="N769" s="37">
        <v>0</v>
      </c>
      <c r="O769" s="37">
        <v>0</v>
      </c>
      <c r="P769" s="37">
        <v>0</v>
      </c>
      <c r="Q769" s="29">
        <f t="shared" si="24"/>
        <v>170.53871471974011</v>
      </c>
      <c r="R769" s="63" t="s">
        <v>663</v>
      </c>
    </row>
    <row r="770" spans="1:18" ht="47.25" x14ac:dyDescent="0.25">
      <c r="A770" s="55">
        <v>2022</v>
      </c>
      <c r="B770" s="29">
        <v>2022000050007</v>
      </c>
      <c r="C770" s="30" t="s">
        <v>614</v>
      </c>
      <c r="D770" s="31" t="str">
        <f t="shared" si="25"/>
        <v>FORTALECIMIENTO A LA ESTRATEGIA DE ALIMENTACIÓN ESCOLAR EN LOS MUNICIPIOS NO CERTIFICADOS DEL DEPARTAMENTO DE CUNDINAMARCA PARA LA VIGENCIA 2022 CUNDINAMARCA</v>
      </c>
      <c r="E770" s="51">
        <v>42966037310</v>
      </c>
      <c r="F770" s="75">
        <v>42966037310</v>
      </c>
      <c r="G770" s="34">
        <v>1</v>
      </c>
      <c r="H770" s="34">
        <v>0.73550000000000004</v>
      </c>
      <c r="I770" s="31" t="s">
        <v>44</v>
      </c>
      <c r="J770" s="35" t="s">
        <v>51</v>
      </c>
      <c r="K770" s="35" t="s">
        <v>987</v>
      </c>
      <c r="L770" s="31" t="s">
        <v>20</v>
      </c>
      <c r="M770" s="36">
        <v>444357595.22895849</v>
      </c>
      <c r="N770" s="37">
        <v>0</v>
      </c>
      <c r="O770" s="37">
        <v>0</v>
      </c>
      <c r="P770" s="37">
        <v>0</v>
      </c>
      <c r="Q770" s="29">
        <f t="shared" ref="Q770:Q799" si="26">(187000*M770)/F770</f>
        <v>1933.9663490092341</v>
      </c>
      <c r="R770" s="63" t="s">
        <v>665</v>
      </c>
    </row>
    <row r="771" spans="1:18" ht="47.25" x14ac:dyDescent="0.25">
      <c r="A771" s="55">
        <v>2022</v>
      </c>
      <c r="B771" s="29">
        <v>2022000050007</v>
      </c>
      <c r="C771" s="30" t="s">
        <v>614</v>
      </c>
      <c r="D771" s="31" t="str">
        <f t="shared" ref="D771:D802" si="27">UPPER(D770)</f>
        <v>FORTALECIMIENTO A LA ESTRATEGIA DE ALIMENTACIÓN ESCOLAR EN LOS MUNICIPIOS NO CERTIFICADOS DEL DEPARTAMENTO DE CUNDINAMARCA PARA LA VIGENCIA 2022 CUNDINAMARCA</v>
      </c>
      <c r="E771" s="51">
        <v>42966037310</v>
      </c>
      <c r="F771" s="75">
        <v>42966037310</v>
      </c>
      <c r="G771" s="34">
        <v>1</v>
      </c>
      <c r="H771" s="34">
        <v>0.73550000000000004</v>
      </c>
      <c r="I771" s="31" t="s">
        <v>112</v>
      </c>
      <c r="J771" s="35" t="s">
        <v>187</v>
      </c>
      <c r="K771" s="35" t="s">
        <v>987</v>
      </c>
      <c r="L771" s="31" t="s">
        <v>20</v>
      </c>
      <c r="M771" s="36">
        <v>1096158899.2398031</v>
      </c>
      <c r="N771" s="37">
        <v>0</v>
      </c>
      <c r="O771" s="37">
        <v>0</v>
      </c>
      <c r="P771" s="37">
        <v>0</v>
      </c>
      <c r="Q771" s="29">
        <f t="shared" si="26"/>
        <v>4770.7847172151323</v>
      </c>
      <c r="R771" s="63" t="s">
        <v>666</v>
      </c>
    </row>
    <row r="772" spans="1:18" ht="47.25" x14ac:dyDescent="0.25">
      <c r="A772" s="55">
        <v>2022</v>
      </c>
      <c r="B772" s="29">
        <v>2022000050007</v>
      </c>
      <c r="C772" s="30" t="s">
        <v>614</v>
      </c>
      <c r="D772" s="31" t="str">
        <f t="shared" si="27"/>
        <v>FORTALECIMIENTO A LA ESTRATEGIA DE ALIMENTACIÓN ESCOLAR EN LOS MUNICIPIOS NO CERTIFICADOS DEL DEPARTAMENTO DE CUNDINAMARCA PARA LA VIGENCIA 2022 CUNDINAMARCA</v>
      </c>
      <c r="E772" s="51">
        <v>42966037310</v>
      </c>
      <c r="F772" s="75">
        <v>42966037310</v>
      </c>
      <c r="G772" s="34">
        <v>1</v>
      </c>
      <c r="H772" s="34">
        <v>0.73550000000000004</v>
      </c>
      <c r="I772" s="31" t="s">
        <v>88</v>
      </c>
      <c r="J772" s="35" t="s">
        <v>93</v>
      </c>
      <c r="K772" s="35" t="s">
        <v>987</v>
      </c>
      <c r="L772" s="31" t="s">
        <v>20</v>
      </c>
      <c r="M772" s="36">
        <v>338660086.47063124</v>
      </c>
      <c r="N772" s="37">
        <v>0</v>
      </c>
      <c r="O772" s="37">
        <v>0</v>
      </c>
      <c r="P772" s="37">
        <v>0</v>
      </c>
      <c r="Q772" s="29">
        <f t="shared" si="26"/>
        <v>1473.9417487604476</v>
      </c>
      <c r="R772" s="63" t="s">
        <v>668</v>
      </c>
    </row>
    <row r="773" spans="1:18" ht="47.25" x14ac:dyDescent="0.25">
      <c r="A773" s="55">
        <v>2022</v>
      </c>
      <c r="B773" s="29">
        <v>2022000050007</v>
      </c>
      <c r="C773" s="30" t="s">
        <v>614</v>
      </c>
      <c r="D773" s="31" t="str">
        <f t="shared" si="27"/>
        <v>FORTALECIMIENTO A LA ESTRATEGIA DE ALIMENTACIÓN ESCOLAR EN LOS MUNICIPIOS NO CERTIFICADOS DEL DEPARTAMENTO DE CUNDINAMARCA PARA LA VIGENCIA 2022 CUNDINAMARCA</v>
      </c>
      <c r="E773" s="51">
        <v>42966037310</v>
      </c>
      <c r="F773" s="75">
        <v>42966037310</v>
      </c>
      <c r="G773" s="34">
        <v>1</v>
      </c>
      <c r="H773" s="34">
        <v>0.73550000000000004</v>
      </c>
      <c r="I773" s="31" t="s">
        <v>61</v>
      </c>
      <c r="J773" s="35" t="s">
        <v>245</v>
      </c>
      <c r="K773" s="35" t="s">
        <v>987</v>
      </c>
      <c r="L773" s="31" t="s">
        <v>20</v>
      </c>
      <c r="M773" s="36">
        <v>162497571.87312412</v>
      </c>
      <c r="N773" s="37">
        <v>0</v>
      </c>
      <c r="O773" s="37">
        <v>0</v>
      </c>
      <c r="P773" s="37">
        <v>0</v>
      </c>
      <c r="Q773" s="29">
        <f t="shared" si="26"/>
        <v>707.23408167785283</v>
      </c>
      <c r="R773" s="63" t="s">
        <v>670</v>
      </c>
    </row>
    <row r="774" spans="1:18" ht="47.25" x14ac:dyDescent="0.25">
      <c r="A774" s="55">
        <v>2022</v>
      </c>
      <c r="B774" s="29">
        <v>2022000050007</v>
      </c>
      <c r="C774" s="30" t="s">
        <v>614</v>
      </c>
      <c r="D774" s="31" t="str">
        <f t="shared" si="27"/>
        <v>FORTALECIMIENTO A LA ESTRATEGIA DE ALIMENTACIÓN ESCOLAR EN LOS MUNICIPIOS NO CERTIFICADOS DEL DEPARTAMENTO DE CUNDINAMARCA PARA LA VIGENCIA 2022 CUNDINAMARCA</v>
      </c>
      <c r="E774" s="51">
        <v>42966037310</v>
      </c>
      <c r="F774" s="75">
        <v>42966037310</v>
      </c>
      <c r="G774" s="34">
        <v>1</v>
      </c>
      <c r="H774" s="34">
        <v>0.73550000000000004</v>
      </c>
      <c r="I774" s="31" t="s">
        <v>88</v>
      </c>
      <c r="J774" s="35" t="s">
        <v>95</v>
      </c>
      <c r="K774" s="35" t="s">
        <v>987</v>
      </c>
      <c r="L774" s="31" t="s">
        <v>20</v>
      </c>
      <c r="M774" s="36">
        <v>285811332.09149235</v>
      </c>
      <c r="N774" s="37">
        <v>0</v>
      </c>
      <c r="O774" s="37">
        <v>0</v>
      </c>
      <c r="P774" s="37">
        <v>0</v>
      </c>
      <c r="Q774" s="29">
        <f t="shared" si="26"/>
        <v>1243.9294486361621</v>
      </c>
      <c r="R774" s="63" t="s">
        <v>671</v>
      </c>
    </row>
    <row r="775" spans="1:18" ht="47.25" x14ac:dyDescent="0.25">
      <c r="A775" s="55">
        <v>2022</v>
      </c>
      <c r="B775" s="29">
        <v>2022000050007</v>
      </c>
      <c r="C775" s="30" t="s">
        <v>614</v>
      </c>
      <c r="D775" s="31" t="str">
        <f t="shared" si="27"/>
        <v>FORTALECIMIENTO A LA ESTRATEGIA DE ALIMENTACIÓN ESCOLAR EN LOS MUNICIPIOS NO CERTIFICADOS DEL DEPARTAMENTO DE CUNDINAMARCA PARA LA VIGENCIA 2022 CUNDINAMARCA</v>
      </c>
      <c r="E775" s="51">
        <v>42966037310</v>
      </c>
      <c r="F775" s="75">
        <v>42966037310</v>
      </c>
      <c r="G775" s="34">
        <v>1</v>
      </c>
      <c r="H775" s="34">
        <v>0.73550000000000004</v>
      </c>
      <c r="I775" s="31" t="s">
        <v>160</v>
      </c>
      <c r="J775" s="45" t="s">
        <v>797</v>
      </c>
      <c r="K775" s="35" t="s">
        <v>987</v>
      </c>
      <c r="L775" s="31" t="s">
        <v>20</v>
      </c>
      <c r="M775" s="36">
        <v>74416314.574358284</v>
      </c>
      <c r="N775" s="37">
        <v>0</v>
      </c>
      <c r="O775" s="37">
        <v>0</v>
      </c>
      <c r="P775" s="37">
        <v>0</v>
      </c>
      <c r="Q775" s="29">
        <f t="shared" si="26"/>
        <v>323.8802481365019</v>
      </c>
      <c r="R775" s="63" t="s">
        <v>672</v>
      </c>
    </row>
    <row r="776" spans="1:18" ht="47.25" x14ac:dyDescent="0.25">
      <c r="A776" s="55">
        <v>2022</v>
      </c>
      <c r="B776" s="29">
        <v>2022000050007</v>
      </c>
      <c r="C776" s="30" t="s">
        <v>614</v>
      </c>
      <c r="D776" s="31" t="str">
        <f t="shared" si="27"/>
        <v>FORTALECIMIENTO A LA ESTRATEGIA DE ALIMENTACIÓN ESCOLAR EN LOS MUNICIPIOS NO CERTIFICADOS DEL DEPARTAMENTO DE CUNDINAMARCA PARA LA VIGENCIA 2022 CUNDINAMARCA</v>
      </c>
      <c r="E776" s="51">
        <v>42966037310</v>
      </c>
      <c r="F776" s="75">
        <v>42966037310</v>
      </c>
      <c r="G776" s="34">
        <v>1</v>
      </c>
      <c r="H776" s="34">
        <v>0.73550000000000004</v>
      </c>
      <c r="I776" s="31" t="s">
        <v>80</v>
      </c>
      <c r="J776" s="35" t="s">
        <v>246</v>
      </c>
      <c r="K776" s="35" t="s">
        <v>987</v>
      </c>
      <c r="L776" s="31" t="s">
        <v>20</v>
      </c>
      <c r="M776" s="36">
        <v>391508840.85023773</v>
      </c>
      <c r="N776" s="37">
        <v>0</v>
      </c>
      <c r="O776" s="37">
        <v>0</v>
      </c>
      <c r="P776" s="37">
        <v>0</v>
      </c>
      <c r="Q776" s="29">
        <f t="shared" si="26"/>
        <v>1703.9540488867683</v>
      </c>
      <c r="R776" s="63" t="s">
        <v>673</v>
      </c>
    </row>
    <row r="777" spans="1:18" ht="47.25" x14ac:dyDescent="0.25">
      <c r="A777" s="55">
        <v>2022</v>
      </c>
      <c r="B777" s="29">
        <v>2022000050007</v>
      </c>
      <c r="C777" s="30" t="s">
        <v>614</v>
      </c>
      <c r="D777" s="31" t="str">
        <f t="shared" si="27"/>
        <v>FORTALECIMIENTO A LA ESTRATEGIA DE ALIMENTACIÓN ESCOLAR EN LOS MUNICIPIOS NO CERTIFICADOS DEL DEPARTAMENTO DE CUNDINAMARCA PARA LA VIGENCIA 2022 CUNDINAMARCA</v>
      </c>
      <c r="E777" s="51">
        <v>42966037310</v>
      </c>
      <c r="F777" s="75">
        <v>42966037310</v>
      </c>
      <c r="G777" s="34">
        <v>1</v>
      </c>
      <c r="H777" s="34">
        <v>0.73550000000000004</v>
      </c>
      <c r="I777" s="31" t="s">
        <v>80</v>
      </c>
      <c r="J777" s="35" t="s">
        <v>97</v>
      </c>
      <c r="K777" s="35" t="s">
        <v>987</v>
      </c>
      <c r="L777" s="31" t="s">
        <v>20</v>
      </c>
      <c r="M777" s="36">
        <v>373892589.39054936</v>
      </c>
      <c r="N777" s="37">
        <v>0</v>
      </c>
      <c r="O777" s="37">
        <v>0</v>
      </c>
      <c r="P777" s="37">
        <v>0</v>
      </c>
      <c r="Q777" s="29">
        <f t="shared" si="26"/>
        <v>1627.2832821787804</v>
      </c>
      <c r="R777" s="63" t="s">
        <v>675</v>
      </c>
    </row>
    <row r="778" spans="1:18" ht="47.25" x14ac:dyDescent="0.25">
      <c r="A778" s="55">
        <v>2022</v>
      </c>
      <c r="B778" s="29">
        <v>2022000050007</v>
      </c>
      <c r="C778" s="30" t="s">
        <v>614</v>
      </c>
      <c r="D778" s="31" t="str">
        <f t="shared" si="27"/>
        <v>FORTALECIMIENTO A LA ESTRATEGIA DE ALIMENTACIÓN ESCOLAR EN LOS MUNICIPIOS NO CERTIFICADOS DEL DEPARTAMENTO DE CUNDINAMARCA PARA LA VIGENCIA 2022 CUNDINAMARCA</v>
      </c>
      <c r="E778" s="51">
        <v>42966037310</v>
      </c>
      <c r="F778" s="75">
        <v>42966037310</v>
      </c>
      <c r="G778" s="34">
        <v>1</v>
      </c>
      <c r="H778" s="34">
        <v>0.73550000000000004</v>
      </c>
      <c r="I778" s="31" t="s">
        <v>61</v>
      </c>
      <c r="J778" s="35" t="s">
        <v>62</v>
      </c>
      <c r="K778" s="35" t="s">
        <v>987</v>
      </c>
      <c r="L778" s="31" t="s">
        <v>20</v>
      </c>
      <c r="M778" s="36">
        <v>197730074.79284537</v>
      </c>
      <c r="N778" s="37">
        <v>0</v>
      </c>
      <c r="O778" s="37">
        <v>0</v>
      </c>
      <c r="P778" s="37">
        <v>0</v>
      </c>
      <c r="Q778" s="29">
        <f t="shared" si="26"/>
        <v>860.57561509532854</v>
      </c>
      <c r="R778" s="63" t="s">
        <v>677</v>
      </c>
    </row>
    <row r="779" spans="1:18" ht="47.25" x14ac:dyDescent="0.25">
      <c r="A779" s="55">
        <v>2022</v>
      </c>
      <c r="B779" s="29">
        <v>2022000050007</v>
      </c>
      <c r="C779" s="30" t="s">
        <v>614</v>
      </c>
      <c r="D779" s="31" t="str">
        <f t="shared" si="27"/>
        <v>FORTALECIMIENTO A LA ESTRATEGIA DE ALIMENTACIÓN ESCOLAR EN LOS MUNICIPIOS NO CERTIFICADOS DEL DEPARTAMENTO DE CUNDINAMARCA PARA LA VIGENCIA 2022 CUNDINAMARCA</v>
      </c>
      <c r="E779" s="51">
        <v>42966037310</v>
      </c>
      <c r="F779" s="75">
        <v>42966037310</v>
      </c>
      <c r="G779" s="34">
        <v>1</v>
      </c>
      <c r="H779" s="34">
        <v>0.73550000000000004</v>
      </c>
      <c r="I779" s="31" t="s">
        <v>88</v>
      </c>
      <c r="J779" s="34" t="s">
        <v>204</v>
      </c>
      <c r="K779" s="35" t="s">
        <v>987</v>
      </c>
      <c r="L779" s="31" t="s">
        <v>20</v>
      </c>
      <c r="M779" s="36">
        <v>426741343.77006143</v>
      </c>
      <c r="N779" s="37">
        <v>0</v>
      </c>
      <c r="O779" s="37">
        <v>0</v>
      </c>
      <c r="P779" s="37">
        <v>0</v>
      </c>
      <c r="Q779" s="29">
        <f t="shared" si="26"/>
        <v>1857.29558230469</v>
      </c>
      <c r="R779" s="63" t="s">
        <v>679</v>
      </c>
    </row>
    <row r="780" spans="1:18" ht="47.25" x14ac:dyDescent="0.25">
      <c r="A780" s="55">
        <v>2022</v>
      </c>
      <c r="B780" s="29">
        <v>2022000050007</v>
      </c>
      <c r="C780" s="30" t="s">
        <v>614</v>
      </c>
      <c r="D780" s="31" t="str">
        <f t="shared" si="27"/>
        <v>FORTALECIMIENTO A LA ESTRATEGIA DE ALIMENTACIÓN ESCOLAR EN LOS MUNICIPIOS NO CERTIFICADOS DEL DEPARTAMENTO DE CUNDINAMARCA PARA LA VIGENCIA 2022 CUNDINAMARCA</v>
      </c>
      <c r="E780" s="51">
        <v>42966037310</v>
      </c>
      <c r="F780" s="75">
        <v>42966037310</v>
      </c>
      <c r="G780" s="34">
        <v>1</v>
      </c>
      <c r="H780" s="34">
        <v>0.73550000000000004</v>
      </c>
      <c r="I780" s="31" t="s">
        <v>88</v>
      </c>
      <c r="J780" s="35" t="s">
        <v>100</v>
      </c>
      <c r="K780" s="35" t="s">
        <v>987</v>
      </c>
      <c r="L780" s="31" t="s">
        <v>20</v>
      </c>
      <c r="M780" s="36">
        <v>567671355.44845021</v>
      </c>
      <c r="N780" s="37">
        <v>0</v>
      </c>
      <c r="O780" s="37">
        <v>0</v>
      </c>
      <c r="P780" s="37">
        <v>0</v>
      </c>
      <c r="Q780" s="29">
        <f t="shared" si="26"/>
        <v>2470.6617159724333</v>
      </c>
      <c r="R780" s="63" t="s">
        <v>680</v>
      </c>
    </row>
    <row r="781" spans="1:18" ht="47.25" x14ac:dyDescent="0.25">
      <c r="A781" s="55">
        <v>2022</v>
      </c>
      <c r="B781" s="29">
        <v>2022000050007</v>
      </c>
      <c r="C781" s="30" t="s">
        <v>614</v>
      </c>
      <c r="D781" s="31" t="str">
        <f t="shared" si="27"/>
        <v>FORTALECIMIENTO A LA ESTRATEGIA DE ALIMENTACIÓN ESCOLAR EN LOS MUNICIPIOS NO CERTIFICADOS DEL DEPARTAMENTO DE CUNDINAMARCA PARA LA VIGENCIA 2022 CUNDINAMARCA</v>
      </c>
      <c r="E781" s="51">
        <v>42966037310</v>
      </c>
      <c r="F781" s="75">
        <v>42966037310</v>
      </c>
      <c r="G781" s="34">
        <v>1</v>
      </c>
      <c r="H781" s="34">
        <v>0.73550000000000004</v>
      </c>
      <c r="I781" s="31" t="s">
        <v>67</v>
      </c>
      <c r="J781" s="35" t="s">
        <v>101</v>
      </c>
      <c r="K781" s="35" t="s">
        <v>987</v>
      </c>
      <c r="L781" s="31" t="s">
        <v>20</v>
      </c>
      <c r="M781" s="36">
        <v>497206349.60941362</v>
      </c>
      <c r="N781" s="37">
        <v>0</v>
      </c>
      <c r="O781" s="37">
        <v>0</v>
      </c>
      <c r="P781" s="37">
        <v>0</v>
      </c>
      <c r="Q781" s="29">
        <f t="shared" si="26"/>
        <v>2163.9786491392483</v>
      </c>
      <c r="R781" s="63" t="s">
        <v>681</v>
      </c>
    </row>
    <row r="782" spans="1:18" ht="47.25" x14ac:dyDescent="0.25">
      <c r="A782" s="55">
        <v>2022</v>
      </c>
      <c r="B782" s="29">
        <v>2022000050007</v>
      </c>
      <c r="C782" s="30" t="s">
        <v>614</v>
      </c>
      <c r="D782" s="31" t="str">
        <f t="shared" si="27"/>
        <v>FORTALECIMIENTO A LA ESTRATEGIA DE ALIMENTACIÓN ESCOLAR EN LOS MUNICIPIOS NO CERTIFICADOS DEL DEPARTAMENTO DE CUNDINAMARCA PARA LA VIGENCIA 2022 CUNDINAMARCA</v>
      </c>
      <c r="E782" s="51">
        <v>42966037310</v>
      </c>
      <c r="F782" s="75">
        <v>42966037310</v>
      </c>
      <c r="G782" s="34">
        <v>1</v>
      </c>
      <c r="H782" s="34">
        <v>0.73550000000000004</v>
      </c>
      <c r="I782" s="31" t="s">
        <v>35</v>
      </c>
      <c r="J782" s="35" t="s">
        <v>25</v>
      </c>
      <c r="K782" s="35" t="s">
        <v>987</v>
      </c>
      <c r="L782" s="31" t="s">
        <v>20</v>
      </c>
      <c r="M782" s="36">
        <v>690985115.66726947</v>
      </c>
      <c r="N782" s="37">
        <v>0</v>
      </c>
      <c r="O782" s="37">
        <v>0</v>
      </c>
      <c r="P782" s="37">
        <v>0</v>
      </c>
      <c r="Q782" s="29">
        <f t="shared" si="26"/>
        <v>3007.3570829327055</v>
      </c>
      <c r="R782" s="63" t="s">
        <v>682</v>
      </c>
    </row>
    <row r="783" spans="1:18" ht="47.25" x14ac:dyDescent="0.25">
      <c r="A783" s="55">
        <v>2022</v>
      </c>
      <c r="B783" s="29">
        <v>2022000050007</v>
      </c>
      <c r="C783" s="30" t="s">
        <v>614</v>
      </c>
      <c r="D783" s="31" t="str">
        <f t="shared" si="27"/>
        <v>FORTALECIMIENTO A LA ESTRATEGIA DE ALIMENTACIÓN ESCOLAR EN LOS MUNICIPIOS NO CERTIFICADOS DEL DEPARTAMENTO DE CUNDINAMARCA PARA LA VIGENCIA 2022 CUNDINAMARCA</v>
      </c>
      <c r="E783" s="51">
        <v>42966037310</v>
      </c>
      <c r="F783" s="75">
        <v>42966037310</v>
      </c>
      <c r="G783" s="34">
        <v>1</v>
      </c>
      <c r="H783" s="34">
        <v>0.73550000000000004</v>
      </c>
      <c r="I783" s="31" t="s">
        <v>683</v>
      </c>
      <c r="J783" s="31" t="s">
        <v>221</v>
      </c>
      <c r="K783" s="35" t="s">
        <v>987</v>
      </c>
      <c r="L783" s="31" t="s">
        <v>20</v>
      </c>
      <c r="M783" s="36">
        <v>444357595.23023766</v>
      </c>
      <c r="N783" s="37">
        <v>0</v>
      </c>
      <c r="O783" s="37">
        <v>0</v>
      </c>
      <c r="P783" s="37">
        <v>0</v>
      </c>
      <c r="Q783" s="29">
        <f t="shared" si="26"/>
        <v>1933.9663490148014</v>
      </c>
      <c r="R783" s="63" t="s">
        <v>684</v>
      </c>
    </row>
    <row r="784" spans="1:18" ht="47.25" x14ac:dyDescent="0.25">
      <c r="A784" s="55">
        <v>2022</v>
      </c>
      <c r="B784" s="29">
        <v>2022000050007</v>
      </c>
      <c r="C784" s="30" t="s">
        <v>614</v>
      </c>
      <c r="D784" s="31" t="str">
        <f t="shared" si="27"/>
        <v>FORTALECIMIENTO A LA ESTRATEGIA DE ALIMENTACIÓN ESCOLAR EN LOS MUNICIPIOS NO CERTIFICADOS DEL DEPARTAMENTO DE CUNDINAMARCA PARA LA VIGENCIA 2022 CUNDINAMARCA</v>
      </c>
      <c r="E784" s="51">
        <v>42966037310</v>
      </c>
      <c r="F784" s="75">
        <v>42966037310</v>
      </c>
      <c r="G784" s="34">
        <v>1</v>
      </c>
      <c r="H784" s="34">
        <v>0.73550000000000004</v>
      </c>
      <c r="I784" s="31" t="s">
        <v>685</v>
      </c>
      <c r="J784" s="35" t="s">
        <v>103</v>
      </c>
      <c r="K784" s="35" t="s">
        <v>987</v>
      </c>
      <c r="L784" s="31" t="s">
        <v>20</v>
      </c>
      <c r="M784" s="36">
        <v>567671355.44895852</v>
      </c>
      <c r="N784" s="37">
        <v>0</v>
      </c>
      <c r="O784" s="37">
        <v>0</v>
      </c>
      <c r="P784" s="37">
        <v>0</v>
      </c>
      <c r="Q784" s="29">
        <f t="shared" si="26"/>
        <v>2470.6617159746456</v>
      </c>
      <c r="R784" s="63" t="s">
        <v>686</v>
      </c>
    </row>
    <row r="785" spans="1:18" ht="47.25" x14ac:dyDescent="0.25">
      <c r="A785" s="55">
        <v>2022</v>
      </c>
      <c r="B785" s="29">
        <v>2022000050007</v>
      </c>
      <c r="C785" s="30" t="s">
        <v>614</v>
      </c>
      <c r="D785" s="31" t="str">
        <f t="shared" si="27"/>
        <v>FORTALECIMIENTO A LA ESTRATEGIA DE ALIMENTACIÓN ESCOLAR EN LOS MUNICIPIOS NO CERTIFICADOS DEL DEPARTAMENTO DE CUNDINAMARCA PARA LA VIGENCIA 2022 CUNDINAMARCA</v>
      </c>
      <c r="E785" s="51">
        <v>42966037310</v>
      </c>
      <c r="F785" s="75">
        <v>42966037310</v>
      </c>
      <c r="G785" s="34">
        <v>1</v>
      </c>
      <c r="H785" s="34">
        <v>0.73550000000000004</v>
      </c>
      <c r="I785" s="31" t="s">
        <v>687</v>
      </c>
      <c r="J785" s="35" t="s">
        <v>53</v>
      </c>
      <c r="K785" s="35" t="s">
        <v>987</v>
      </c>
      <c r="L785" s="31" t="s">
        <v>20</v>
      </c>
      <c r="M785" s="36">
        <v>444357595.23043454</v>
      </c>
      <c r="N785" s="37">
        <v>0</v>
      </c>
      <c r="O785" s="37">
        <v>0</v>
      </c>
      <c r="P785" s="37">
        <v>0</v>
      </c>
      <c r="Q785" s="29">
        <f t="shared" si="26"/>
        <v>1933.9663490156586</v>
      </c>
      <c r="R785" s="63" t="s">
        <v>689</v>
      </c>
    </row>
    <row r="786" spans="1:18" ht="47.25" x14ac:dyDescent="0.25">
      <c r="A786" s="55">
        <v>2022</v>
      </c>
      <c r="B786" s="29">
        <v>2022000050007</v>
      </c>
      <c r="C786" s="30" t="s">
        <v>614</v>
      </c>
      <c r="D786" s="31" t="str">
        <f t="shared" si="27"/>
        <v>FORTALECIMIENTO A LA ESTRATEGIA DE ALIMENTACIÓN ESCOLAR EN LOS MUNICIPIOS NO CERTIFICADOS DEL DEPARTAMENTO DE CUNDINAMARCA PARA LA VIGENCIA 2022 CUNDINAMARCA</v>
      </c>
      <c r="E786" s="51">
        <v>42966037310</v>
      </c>
      <c r="F786" s="75">
        <v>42966037310</v>
      </c>
      <c r="G786" s="34">
        <v>1</v>
      </c>
      <c r="H786" s="34">
        <v>0.73550000000000004</v>
      </c>
      <c r="I786" s="31" t="s">
        <v>77</v>
      </c>
      <c r="J786" s="45" t="s">
        <v>765</v>
      </c>
      <c r="K786" s="35" t="s">
        <v>987</v>
      </c>
      <c r="L786" s="31" t="s">
        <v>20</v>
      </c>
      <c r="M786" s="36">
        <v>461973846.69034433</v>
      </c>
      <c r="N786" s="37">
        <v>0</v>
      </c>
      <c r="O786" s="37">
        <v>0</v>
      </c>
      <c r="P786" s="37">
        <v>0</v>
      </c>
      <c r="Q786" s="29">
        <f t="shared" si="26"/>
        <v>2010.6371157246101</v>
      </c>
      <c r="R786" s="63" t="s">
        <v>658</v>
      </c>
    </row>
    <row r="787" spans="1:18" ht="47.25" x14ac:dyDescent="0.25">
      <c r="A787" s="55">
        <v>2022</v>
      </c>
      <c r="B787" s="29">
        <v>2022000050007</v>
      </c>
      <c r="C787" s="30" t="s">
        <v>614</v>
      </c>
      <c r="D787" s="31" t="str">
        <f t="shared" si="27"/>
        <v>FORTALECIMIENTO A LA ESTRATEGIA DE ALIMENTACIÓN ESCOLAR EN LOS MUNICIPIOS NO CERTIFICADOS DEL DEPARTAMENTO DE CUNDINAMARCA PARA LA VIGENCIA 2022 CUNDINAMARCA</v>
      </c>
      <c r="E787" s="51">
        <v>42966037310</v>
      </c>
      <c r="F787" s="75">
        <v>42966037310</v>
      </c>
      <c r="G787" s="34">
        <v>1</v>
      </c>
      <c r="H787" s="34">
        <v>0.73550000000000004</v>
      </c>
      <c r="I787" s="31" t="s">
        <v>126</v>
      </c>
      <c r="J787" s="35" t="s">
        <v>198</v>
      </c>
      <c r="K787" s="35" t="s">
        <v>987</v>
      </c>
      <c r="L787" s="31" t="s">
        <v>20</v>
      </c>
      <c r="M787" s="36">
        <v>356276337.93155378</v>
      </c>
      <c r="N787" s="37">
        <v>0</v>
      </c>
      <c r="O787" s="37">
        <v>0</v>
      </c>
      <c r="P787" s="37">
        <v>0</v>
      </c>
      <c r="Q787" s="29">
        <f t="shared" si="26"/>
        <v>1550.6125154738072</v>
      </c>
      <c r="R787" s="63" t="s">
        <v>690</v>
      </c>
    </row>
    <row r="788" spans="1:18" ht="47.25" x14ac:dyDescent="0.25">
      <c r="A788" s="55">
        <v>2022</v>
      </c>
      <c r="B788" s="29">
        <v>2022000050007</v>
      </c>
      <c r="C788" s="30" t="s">
        <v>614</v>
      </c>
      <c r="D788" s="31" t="str">
        <f t="shared" si="27"/>
        <v>FORTALECIMIENTO A LA ESTRATEGIA DE ALIMENTACIÓN ESCOLAR EN LOS MUNICIPIOS NO CERTIFICADOS DEL DEPARTAMENTO DE CUNDINAMARCA PARA LA VIGENCIA 2022 CUNDINAMARCA</v>
      </c>
      <c r="E788" s="51">
        <v>42966037310</v>
      </c>
      <c r="F788" s="75">
        <v>42966037310</v>
      </c>
      <c r="G788" s="34">
        <v>1</v>
      </c>
      <c r="H788" s="34">
        <v>0.73550000000000004</v>
      </c>
      <c r="I788" s="31" t="s">
        <v>77</v>
      </c>
      <c r="J788" s="35" t="s">
        <v>202</v>
      </c>
      <c r="K788" s="35" t="s">
        <v>987</v>
      </c>
      <c r="L788" s="31" t="s">
        <v>20</v>
      </c>
      <c r="M788" s="36">
        <v>285811332.09235334</v>
      </c>
      <c r="N788" s="37">
        <v>0</v>
      </c>
      <c r="O788" s="37">
        <v>0</v>
      </c>
      <c r="P788" s="37">
        <v>0</v>
      </c>
      <c r="Q788" s="29">
        <f t="shared" si="26"/>
        <v>1243.9294486399094</v>
      </c>
      <c r="R788" s="63" t="s">
        <v>662</v>
      </c>
    </row>
    <row r="789" spans="1:18" ht="47.25" x14ac:dyDescent="0.25">
      <c r="A789" s="55">
        <v>2022</v>
      </c>
      <c r="B789" s="29">
        <v>2022000050007</v>
      </c>
      <c r="C789" s="30" t="s">
        <v>614</v>
      </c>
      <c r="D789" s="31" t="str">
        <f t="shared" si="27"/>
        <v>FORTALECIMIENTO A LA ESTRATEGIA DE ALIMENTACIÓN ESCOLAR EN LOS MUNICIPIOS NO CERTIFICADOS DEL DEPARTAMENTO DE CUNDINAMARCA PARA LA VIGENCIA 2022 CUNDINAMARCA</v>
      </c>
      <c r="E789" s="51">
        <v>42966037310</v>
      </c>
      <c r="F789" s="75">
        <v>42966037310</v>
      </c>
      <c r="G789" s="34">
        <v>1</v>
      </c>
      <c r="H789" s="34">
        <v>0.73550000000000004</v>
      </c>
      <c r="I789" s="31" t="s">
        <v>105</v>
      </c>
      <c r="J789" s="35" t="s">
        <v>105</v>
      </c>
      <c r="K789" s="35" t="s">
        <v>987</v>
      </c>
      <c r="L789" s="31" t="s">
        <v>20</v>
      </c>
      <c r="M789" s="36">
        <v>796682624.42730224</v>
      </c>
      <c r="N789" s="37">
        <v>0</v>
      </c>
      <c r="O789" s="37">
        <v>0</v>
      </c>
      <c r="P789" s="37">
        <v>0</v>
      </c>
      <c r="Q789" s="29">
        <f t="shared" si="26"/>
        <v>3467.3816831889153</v>
      </c>
      <c r="R789" s="63" t="s">
        <v>692</v>
      </c>
    </row>
    <row r="790" spans="1:18" ht="47.25" x14ac:dyDescent="0.25">
      <c r="A790" s="55">
        <v>2022</v>
      </c>
      <c r="B790" s="29">
        <v>2022000050007</v>
      </c>
      <c r="C790" s="30" t="s">
        <v>614</v>
      </c>
      <c r="D790" s="31" t="str">
        <f t="shared" si="27"/>
        <v>FORTALECIMIENTO A LA ESTRATEGIA DE ALIMENTACIÓN ESCOLAR EN LOS MUNICIPIOS NO CERTIFICADOS DEL DEPARTAMENTO DE CUNDINAMARCA PARA LA VIGENCIA 2022 CUNDINAMARCA</v>
      </c>
      <c r="E790" s="51">
        <v>42966037310</v>
      </c>
      <c r="F790" s="75">
        <v>42966037310</v>
      </c>
      <c r="G790" s="34">
        <v>1</v>
      </c>
      <c r="H790" s="34">
        <v>0.73550000000000004</v>
      </c>
      <c r="I790" s="31" t="s">
        <v>61</v>
      </c>
      <c r="J790" s="35" t="s">
        <v>107</v>
      </c>
      <c r="K790" s="35" t="s">
        <v>987</v>
      </c>
      <c r="L790" s="31" t="s">
        <v>20</v>
      </c>
      <c r="M790" s="36">
        <v>74416314.574542761</v>
      </c>
      <c r="N790" s="37">
        <v>0</v>
      </c>
      <c r="O790" s="37">
        <v>0</v>
      </c>
      <c r="P790" s="37">
        <v>0</v>
      </c>
      <c r="Q790" s="29">
        <f t="shared" si="26"/>
        <v>323.88024813730482</v>
      </c>
      <c r="R790" s="63" t="s">
        <v>693</v>
      </c>
    </row>
    <row r="791" spans="1:18" ht="47.25" x14ac:dyDescent="0.25">
      <c r="A791" s="55">
        <v>2022</v>
      </c>
      <c r="B791" s="29">
        <v>2022000050007</v>
      </c>
      <c r="C791" s="30" t="s">
        <v>614</v>
      </c>
      <c r="D791" s="31" t="str">
        <f t="shared" si="27"/>
        <v>FORTALECIMIENTO A LA ESTRATEGIA DE ALIMENTACIÓN ESCOLAR EN LOS MUNICIPIOS NO CERTIFICADOS DEL DEPARTAMENTO DE CUNDINAMARCA PARA LA VIGENCIA 2022 CUNDINAMARCA</v>
      </c>
      <c r="E791" s="51">
        <v>42966037310</v>
      </c>
      <c r="F791" s="75">
        <v>42966037310</v>
      </c>
      <c r="G791" s="34">
        <v>1</v>
      </c>
      <c r="H791" s="34">
        <v>0.73550000000000004</v>
      </c>
      <c r="I791" s="31" t="s">
        <v>40</v>
      </c>
      <c r="J791" s="35" t="s">
        <v>153</v>
      </c>
      <c r="K791" s="35" t="s">
        <v>987</v>
      </c>
      <c r="L791" s="31" t="s">
        <v>20</v>
      </c>
      <c r="M791" s="36">
        <v>285811332.09253782</v>
      </c>
      <c r="N791" s="37">
        <v>0</v>
      </c>
      <c r="O791" s="37">
        <v>0</v>
      </c>
      <c r="P791" s="37">
        <v>0</v>
      </c>
      <c r="Q791" s="29">
        <f t="shared" si="26"/>
        <v>1243.9294486407123</v>
      </c>
      <c r="R791" s="63" t="s">
        <v>695</v>
      </c>
    </row>
    <row r="792" spans="1:18" ht="47.25" x14ac:dyDescent="0.25">
      <c r="A792" s="55">
        <v>2022</v>
      </c>
      <c r="B792" s="29">
        <v>2022000050007</v>
      </c>
      <c r="C792" s="30" t="s">
        <v>614</v>
      </c>
      <c r="D792" s="31" t="str">
        <f t="shared" si="27"/>
        <v>FORTALECIMIENTO A LA ESTRATEGIA DE ALIMENTACIÓN ESCOLAR EN LOS MUNICIPIOS NO CERTIFICADOS DEL DEPARTAMENTO DE CUNDINAMARCA PARA LA VIGENCIA 2022 CUNDINAMARCA</v>
      </c>
      <c r="E792" s="51">
        <v>42966037310</v>
      </c>
      <c r="F792" s="75">
        <v>42966037310</v>
      </c>
      <c r="G792" s="34">
        <v>1</v>
      </c>
      <c r="H792" s="34">
        <v>0.73550000000000004</v>
      </c>
      <c r="I792" s="31" t="s">
        <v>61</v>
      </c>
      <c r="J792" s="35" t="s">
        <v>190</v>
      </c>
      <c r="K792" s="35" t="s">
        <v>987</v>
      </c>
      <c r="L792" s="31" t="s">
        <v>20</v>
      </c>
      <c r="M792" s="36">
        <v>321043835.01227134</v>
      </c>
      <c r="N792" s="37">
        <v>0</v>
      </c>
      <c r="O792" s="37">
        <v>0</v>
      </c>
      <c r="P792" s="37">
        <v>0</v>
      </c>
      <c r="Q792" s="29">
        <f t="shared" si="26"/>
        <v>1397.2709820582415</v>
      </c>
      <c r="R792" s="63" t="s">
        <v>696</v>
      </c>
    </row>
    <row r="793" spans="1:18" ht="47.25" x14ac:dyDescent="0.25">
      <c r="A793" s="55">
        <v>2022</v>
      </c>
      <c r="B793" s="29">
        <v>2022000050007</v>
      </c>
      <c r="C793" s="30" t="s">
        <v>614</v>
      </c>
      <c r="D793" s="31" t="str">
        <f t="shared" si="27"/>
        <v>FORTALECIMIENTO A LA ESTRATEGIA DE ALIMENTACIÓN ESCOLAR EN LOS MUNICIPIOS NO CERTIFICADOS DEL DEPARTAMENTO DE CUNDINAMARCA PARA LA VIGENCIA 2022 CUNDINAMARCA</v>
      </c>
      <c r="E793" s="51">
        <v>42966037310</v>
      </c>
      <c r="F793" s="75">
        <v>42966037310</v>
      </c>
      <c r="G793" s="34">
        <v>1</v>
      </c>
      <c r="H793" s="34">
        <v>0.73550000000000004</v>
      </c>
      <c r="I793" s="31" t="s">
        <v>683</v>
      </c>
      <c r="J793" s="35" t="s">
        <v>108</v>
      </c>
      <c r="K793" s="35" t="s">
        <v>987</v>
      </c>
      <c r="L793" s="31" t="s">
        <v>20</v>
      </c>
      <c r="M793" s="36">
        <v>232962577.71314055</v>
      </c>
      <c r="N793" s="37">
        <v>0</v>
      </c>
      <c r="O793" s="37">
        <v>0</v>
      </c>
      <c r="P793" s="37">
        <v>0</v>
      </c>
      <c r="Q793" s="29">
        <f t="shared" si="26"/>
        <v>1013.9171485153021</v>
      </c>
      <c r="R793" s="63" t="s">
        <v>697</v>
      </c>
    </row>
    <row r="794" spans="1:18" ht="47.25" x14ac:dyDescent="0.25">
      <c r="A794" s="55">
        <v>2022</v>
      </c>
      <c r="B794" s="29">
        <v>2022000050007</v>
      </c>
      <c r="C794" s="30" t="s">
        <v>614</v>
      </c>
      <c r="D794" s="31" t="str">
        <f t="shared" si="27"/>
        <v>FORTALECIMIENTO A LA ESTRATEGIA DE ALIMENTACIÓN ESCOLAR EN LOS MUNICIPIOS NO CERTIFICADOS DEL DEPARTAMENTO DE CUNDINAMARCA PARA LA VIGENCIA 2022 CUNDINAMARCA</v>
      </c>
      <c r="E794" s="51">
        <v>42966037310</v>
      </c>
      <c r="F794" s="75">
        <v>42966037310</v>
      </c>
      <c r="G794" s="34">
        <v>1</v>
      </c>
      <c r="H794" s="34">
        <v>0.73550000000000004</v>
      </c>
      <c r="I794" s="31" t="s">
        <v>683</v>
      </c>
      <c r="J794" s="35" t="s">
        <v>191</v>
      </c>
      <c r="K794" s="35" t="s">
        <v>987</v>
      </c>
      <c r="L794" s="31" t="s">
        <v>20</v>
      </c>
      <c r="M794" s="36">
        <v>373892589.39194334</v>
      </c>
      <c r="N794" s="37">
        <v>0</v>
      </c>
      <c r="O794" s="37">
        <v>0</v>
      </c>
      <c r="P794" s="37">
        <v>0</v>
      </c>
      <c r="Q794" s="29">
        <f t="shared" si="26"/>
        <v>1627.2832821848472</v>
      </c>
      <c r="R794" s="63" t="s">
        <v>698</v>
      </c>
    </row>
    <row r="795" spans="1:18" ht="47.25" x14ac:dyDescent="0.25">
      <c r="A795" s="55">
        <v>2022</v>
      </c>
      <c r="B795" s="29">
        <v>2022000050007</v>
      </c>
      <c r="C795" s="30" t="s">
        <v>614</v>
      </c>
      <c r="D795" s="31" t="str">
        <f t="shared" si="27"/>
        <v>FORTALECIMIENTO A LA ESTRATEGIA DE ALIMENTACIÓN ESCOLAR EN LOS MUNICIPIOS NO CERTIFICADOS DEL DEPARTAMENTO DE CUNDINAMARCA PARA LA VIGENCIA 2022 CUNDINAMARCA</v>
      </c>
      <c r="E795" s="51">
        <v>42966037310</v>
      </c>
      <c r="F795" s="75">
        <v>42966037310</v>
      </c>
      <c r="G795" s="34">
        <v>1</v>
      </c>
      <c r="H795" s="34">
        <v>0.73550000000000004</v>
      </c>
      <c r="I795" s="31" t="s">
        <v>35</v>
      </c>
      <c r="J795" s="35" t="s">
        <v>27</v>
      </c>
      <c r="K795" s="35" t="s">
        <v>987</v>
      </c>
      <c r="L795" s="31" t="s">
        <v>20</v>
      </c>
      <c r="M795" s="36">
        <v>1237088910.924592</v>
      </c>
      <c r="N795" s="37">
        <v>0</v>
      </c>
      <c r="O795" s="37">
        <v>0</v>
      </c>
      <c r="P795" s="37">
        <v>0</v>
      </c>
      <c r="Q795" s="29">
        <f t="shared" si="26"/>
        <v>5384.1508509107307</v>
      </c>
      <c r="R795" s="63" t="s">
        <v>699</v>
      </c>
    </row>
    <row r="796" spans="1:18" ht="47.25" x14ac:dyDescent="0.25">
      <c r="A796" s="55">
        <v>2022</v>
      </c>
      <c r="B796" s="29">
        <v>2022000050007</v>
      </c>
      <c r="C796" s="30" t="s">
        <v>614</v>
      </c>
      <c r="D796" s="31" t="str">
        <f t="shared" si="27"/>
        <v>FORTALECIMIENTO A LA ESTRATEGIA DE ALIMENTACIÓN ESCOLAR EN LOS MUNICIPIOS NO CERTIFICADOS DEL DEPARTAMENTO DE CUNDINAMARCA PARA LA VIGENCIA 2022 CUNDINAMARCA</v>
      </c>
      <c r="E796" s="51">
        <v>42966037310</v>
      </c>
      <c r="F796" s="75">
        <v>42966037310</v>
      </c>
      <c r="G796" s="34">
        <v>1</v>
      </c>
      <c r="H796" s="34">
        <v>0.73550000000000004</v>
      </c>
      <c r="I796" s="31" t="s">
        <v>35</v>
      </c>
      <c r="J796" s="35" t="s">
        <v>29</v>
      </c>
      <c r="K796" s="35" t="s">
        <v>987</v>
      </c>
      <c r="L796" s="31" t="s">
        <v>20</v>
      </c>
      <c r="M796" s="36">
        <v>655752612.74974585</v>
      </c>
      <c r="N796" s="37">
        <v>0</v>
      </c>
      <c r="O796" s="37">
        <v>0</v>
      </c>
      <c r="P796" s="37">
        <v>0</v>
      </c>
      <c r="Q796" s="29">
        <f t="shared" si="26"/>
        <v>2854.0155495247946</v>
      </c>
      <c r="R796" s="63" t="s">
        <v>701</v>
      </c>
    </row>
    <row r="797" spans="1:18" ht="47.25" x14ac:dyDescent="0.25">
      <c r="A797" s="55">
        <v>2022</v>
      </c>
      <c r="B797" s="29">
        <v>2022000050007</v>
      </c>
      <c r="C797" s="30" t="s">
        <v>614</v>
      </c>
      <c r="D797" s="31" t="str">
        <f t="shared" si="27"/>
        <v>FORTALECIMIENTO A LA ESTRATEGIA DE ALIMENTACIÓN ESCOLAR EN LOS MUNICIPIOS NO CERTIFICADOS DEL DEPARTAMENTO DE CUNDINAMARCA PARA LA VIGENCIA 2022 CUNDINAMARCA</v>
      </c>
      <c r="E797" s="51">
        <v>42966037310</v>
      </c>
      <c r="F797" s="75">
        <v>42966037310</v>
      </c>
      <c r="G797" s="34">
        <v>1</v>
      </c>
      <c r="H797" s="34">
        <v>0.73550000000000004</v>
      </c>
      <c r="I797" s="31" t="s">
        <v>74</v>
      </c>
      <c r="J797" s="35" t="s">
        <v>192</v>
      </c>
      <c r="K797" s="35" t="s">
        <v>987</v>
      </c>
      <c r="L797" s="31" t="s">
        <v>20</v>
      </c>
      <c r="M797" s="36">
        <v>250578829.17319381</v>
      </c>
      <c r="N797" s="37">
        <v>0</v>
      </c>
      <c r="O797" s="37">
        <v>0</v>
      </c>
      <c r="P797" s="37">
        <v>0</v>
      </c>
      <c r="Q797" s="29">
        <f t="shared" si="26"/>
        <v>1090.5879152248783</v>
      </c>
      <c r="R797" s="63" t="s">
        <v>702</v>
      </c>
    </row>
    <row r="798" spans="1:18" ht="47.25" x14ac:dyDescent="0.25">
      <c r="A798" s="55">
        <v>2022</v>
      </c>
      <c r="B798" s="29">
        <v>2022000050007</v>
      </c>
      <c r="C798" s="30" t="s">
        <v>614</v>
      </c>
      <c r="D798" s="31" t="str">
        <f t="shared" si="27"/>
        <v>FORTALECIMIENTO A LA ESTRATEGIA DE ALIMENTACIÓN ESCOLAR EN LOS MUNICIPIOS NO CERTIFICADOS DEL DEPARTAMENTO DE CUNDINAMARCA PARA LA VIGENCIA 2022 CUNDINAMARCA</v>
      </c>
      <c r="E798" s="51">
        <v>42966037310</v>
      </c>
      <c r="F798" s="75">
        <v>42966037310</v>
      </c>
      <c r="G798" s="34">
        <v>1</v>
      </c>
      <c r="H798" s="34">
        <v>0.73550000000000004</v>
      </c>
      <c r="I798" s="31" t="s">
        <v>105</v>
      </c>
      <c r="J798" s="35" t="s">
        <v>110</v>
      </c>
      <c r="K798" s="35" t="s">
        <v>987</v>
      </c>
      <c r="L798" s="31" t="s">
        <v>20</v>
      </c>
      <c r="M798" s="36">
        <v>514822601.07115614</v>
      </c>
      <c r="N798" s="37">
        <v>0</v>
      </c>
      <c r="O798" s="37">
        <v>0</v>
      </c>
      <c r="P798" s="37">
        <v>0</v>
      </c>
      <c r="Q798" s="29">
        <f t="shared" si="26"/>
        <v>2240.6494158561768</v>
      </c>
      <c r="R798" s="63" t="s">
        <v>703</v>
      </c>
    </row>
    <row r="799" spans="1:18" ht="47.25" x14ac:dyDescent="0.25">
      <c r="A799" s="55">
        <v>2022</v>
      </c>
      <c r="B799" s="29">
        <v>2022000050007</v>
      </c>
      <c r="C799" s="30" t="s">
        <v>614</v>
      </c>
      <c r="D799" s="31" t="str">
        <f t="shared" si="27"/>
        <v>FORTALECIMIENTO A LA ESTRATEGIA DE ALIMENTACIÓN ESCOLAR EN LOS MUNICIPIOS NO CERTIFICADOS DEL DEPARTAMENTO DE CUNDINAMARCA PARA LA VIGENCIA 2022 CUNDINAMARCA</v>
      </c>
      <c r="E799" s="51">
        <v>42966037310</v>
      </c>
      <c r="F799" s="75">
        <v>42966037310</v>
      </c>
      <c r="G799" s="34">
        <v>1</v>
      </c>
      <c r="H799" s="34">
        <v>0.73550000000000004</v>
      </c>
      <c r="I799" s="31" t="s">
        <v>74</v>
      </c>
      <c r="J799" s="35" t="s">
        <v>175</v>
      </c>
      <c r="K799" s="35" t="s">
        <v>987</v>
      </c>
      <c r="L799" s="31" t="s">
        <v>20</v>
      </c>
      <c r="M799" s="36">
        <v>550055103.99100041</v>
      </c>
      <c r="N799" s="37">
        <v>0</v>
      </c>
      <c r="O799" s="37">
        <v>0</v>
      </c>
      <c r="P799" s="37">
        <v>0</v>
      </c>
      <c r="Q799" s="29">
        <f t="shared" si="26"/>
        <v>2393.9909492741881</v>
      </c>
      <c r="R799" s="63" t="s">
        <v>704</v>
      </c>
    </row>
    <row r="800" spans="1:18" ht="47.25" x14ac:dyDescent="0.25">
      <c r="A800" s="55">
        <v>2022</v>
      </c>
      <c r="B800" s="29">
        <v>2022000050007</v>
      </c>
      <c r="C800" s="30" t="s">
        <v>614</v>
      </c>
      <c r="D800" s="31" t="str">
        <f t="shared" si="27"/>
        <v>FORTALECIMIENTO A LA ESTRATEGIA DE ALIMENTACIÓN ESCOLAR EN LOS MUNICIPIOS NO CERTIFICADOS DEL DEPARTAMENTO DE CUNDINAMARCA PARA LA VIGENCIA 2022 CUNDINAMARCA</v>
      </c>
      <c r="E800" s="51">
        <v>42966037310</v>
      </c>
      <c r="F800" s="51">
        <v>42966037310</v>
      </c>
      <c r="G800" s="34">
        <v>1</v>
      </c>
      <c r="H800" s="34">
        <v>0.73550000000000004</v>
      </c>
      <c r="I800" s="31" t="s">
        <v>112</v>
      </c>
      <c r="J800" s="35" t="s">
        <v>113</v>
      </c>
      <c r="K800" s="35" t="s">
        <v>987</v>
      </c>
      <c r="L800" s="31" t="s">
        <v>20</v>
      </c>
      <c r="M800" s="36">
        <v>461973846.69177938</v>
      </c>
      <c r="N800" s="37">
        <v>0</v>
      </c>
      <c r="O800" s="37">
        <v>0</v>
      </c>
      <c r="P800" s="37">
        <v>0</v>
      </c>
      <c r="Q800" s="70" t="s">
        <v>881</v>
      </c>
      <c r="R800" s="38" t="s">
        <v>883</v>
      </c>
    </row>
    <row r="801" spans="1:18" ht="47.25" x14ac:dyDescent="0.25">
      <c r="A801" s="55">
        <v>2022</v>
      </c>
      <c r="B801" s="29">
        <v>2022000050007</v>
      </c>
      <c r="C801" s="30" t="s">
        <v>614</v>
      </c>
      <c r="D801" s="31" t="str">
        <f t="shared" si="27"/>
        <v>FORTALECIMIENTO A LA ESTRATEGIA DE ALIMENTACIÓN ESCOLAR EN LOS MUNICIPIOS NO CERTIFICADOS DEL DEPARTAMENTO DE CUNDINAMARCA PARA LA VIGENCIA 2022 CUNDINAMARCA</v>
      </c>
      <c r="E801" s="51">
        <v>42966037310</v>
      </c>
      <c r="F801" s="75">
        <v>42966037310</v>
      </c>
      <c r="G801" s="34">
        <v>1</v>
      </c>
      <c r="H801" s="34">
        <v>0.73550000000000004</v>
      </c>
      <c r="I801" s="31" t="s">
        <v>160</v>
      </c>
      <c r="J801" s="35" t="s">
        <v>193</v>
      </c>
      <c r="K801" s="35" t="s">
        <v>987</v>
      </c>
      <c r="L801" s="31" t="s">
        <v>20</v>
      </c>
      <c r="M801" s="36">
        <v>321043835.01289862</v>
      </c>
      <c r="N801" s="37">
        <v>0</v>
      </c>
      <c r="O801" s="37">
        <v>0</v>
      </c>
      <c r="P801" s="37">
        <v>0</v>
      </c>
      <c r="Q801" s="29">
        <f t="shared" ref="Q801:Q844" si="28">(187000*M801)/F801</f>
        <v>1397.2709820609714</v>
      </c>
      <c r="R801" s="63" t="s">
        <v>647</v>
      </c>
    </row>
    <row r="802" spans="1:18" ht="47.25" x14ac:dyDescent="0.25">
      <c r="A802" s="55">
        <v>2022</v>
      </c>
      <c r="B802" s="29">
        <v>2022000050007</v>
      </c>
      <c r="C802" s="30" t="s">
        <v>614</v>
      </c>
      <c r="D802" s="31" t="str">
        <f t="shared" si="27"/>
        <v>FORTALECIMIENTO A LA ESTRATEGIA DE ALIMENTACIÓN ESCOLAR EN LOS MUNICIPIOS NO CERTIFICADOS DEL DEPARTAMENTO DE CUNDINAMARCA PARA LA VIGENCIA 2022 CUNDINAMARCA</v>
      </c>
      <c r="E802" s="51">
        <v>42966037310</v>
      </c>
      <c r="F802" s="75">
        <v>42966037310</v>
      </c>
      <c r="G802" s="34">
        <v>1</v>
      </c>
      <c r="H802" s="34">
        <v>0.73550000000000004</v>
      </c>
      <c r="I802" s="31" t="s">
        <v>683</v>
      </c>
      <c r="J802" s="45" t="s">
        <v>64</v>
      </c>
      <c r="K802" s="35" t="s">
        <v>987</v>
      </c>
      <c r="L802" s="31" t="s">
        <v>20</v>
      </c>
      <c r="M802" s="36">
        <v>232962577.71358335</v>
      </c>
      <c r="N802" s="37">
        <v>0</v>
      </c>
      <c r="O802" s="37">
        <v>0</v>
      </c>
      <c r="P802" s="37">
        <v>0</v>
      </c>
      <c r="Q802" s="29">
        <f t="shared" si="28"/>
        <v>1013.9171485172293</v>
      </c>
      <c r="R802" s="63" t="s">
        <v>656</v>
      </c>
    </row>
    <row r="803" spans="1:18" ht="47.25" x14ac:dyDescent="0.25">
      <c r="A803" s="55">
        <v>2022</v>
      </c>
      <c r="B803" s="29">
        <v>2022000050007</v>
      </c>
      <c r="C803" s="30" t="s">
        <v>614</v>
      </c>
      <c r="D803" s="31" t="str">
        <f t="shared" ref="D803:D834" si="29">UPPER(D802)</f>
        <v>FORTALECIMIENTO A LA ESTRATEGIA DE ALIMENTACIÓN ESCOLAR EN LOS MUNICIPIOS NO CERTIFICADOS DEL DEPARTAMENTO DE CUNDINAMARCA PARA LA VIGENCIA 2022 CUNDINAMARCA</v>
      </c>
      <c r="E803" s="51">
        <v>42966037310</v>
      </c>
      <c r="F803" s="75">
        <v>42966037310</v>
      </c>
      <c r="G803" s="34">
        <v>1</v>
      </c>
      <c r="H803" s="34">
        <v>0.73550000000000004</v>
      </c>
      <c r="I803" s="31" t="s">
        <v>80</v>
      </c>
      <c r="J803" s="35" t="s">
        <v>248</v>
      </c>
      <c r="K803" s="35" t="s">
        <v>987</v>
      </c>
      <c r="L803" s="31" t="s">
        <v>20</v>
      </c>
      <c r="M803" s="36">
        <v>461973846.69208682</v>
      </c>
      <c r="N803" s="37">
        <v>0</v>
      </c>
      <c r="O803" s="37">
        <v>0</v>
      </c>
      <c r="P803" s="37">
        <v>0</v>
      </c>
      <c r="Q803" s="29">
        <f t="shared" si="28"/>
        <v>2010.6371157321939</v>
      </c>
      <c r="R803" s="63" t="s">
        <v>650</v>
      </c>
    </row>
    <row r="804" spans="1:18" ht="47.25" x14ac:dyDescent="0.25">
      <c r="A804" s="55">
        <v>2022</v>
      </c>
      <c r="B804" s="29">
        <v>2022000050007</v>
      </c>
      <c r="C804" s="30" t="s">
        <v>614</v>
      </c>
      <c r="D804" s="31" t="str">
        <f t="shared" si="29"/>
        <v>FORTALECIMIENTO A LA ESTRATEGIA DE ALIMENTACIÓN ESCOLAR EN LOS MUNICIPIOS NO CERTIFICADOS DEL DEPARTAMENTO DE CUNDINAMARCA PARA LA VIGENCIA 2022 CUNDINAMARCA</v>
      </c>
      <c r="E804" s="51">
        <v>42966037310</v>
      </c>
      <c r="F804" s="75">
        <v>42966037310</v>
      </c>
      <c r="G804" s="34">
        <v>1</v>
      </c>
      <c r="H804" s="34">
        <v>0.73550000000000004</v>
      </c>
      <c r="I804" s="31" t="s">
        <v>67</v>
      </c>
      <c r="J804" s="35" t="s">
        <v>115</v>
      </c>
      <c r="K804" s="35" t="s">
        <v>987</v>
      </c>
      <c r="L804" s="31" t="s">
        <v>20</v>
      </c>
      <c r="M804" s="36">
        <v>514822601.07184494</v>
      </c>
      <c r="N804" s="37">
        <v>0</v>
      </c>
      <c r="O804" s="37">
        <v>0</v>
      </c>
      <c r="P804" s="37">
        <v>0</v>
      </c>
      <c r="Q804" s="29">
        <f t="shared" si="28"/>
        <v>2240.6494158591745</v>
      </c>
      <c r="R804" s="63" t="s">
        <v>706</v>
      </c>
    </row>
    <row r="805" spans="1:18" ht="47.25" x14ac:dyDescent="0.25">
      <c r="A805" s="55">
        <v>2022</v>
      </c>
      <c r="B805" s="29">
        <v>2022000050007</v>
      </c>
      <c r="C805" s="30" t="s">
        <v>614</v>
      </c>
      <c r="D805" s="31" t="str">
        <f t="shared" si="29"/>
        <v>FORTALECIMIENTO A LA ESTRATEGIA DE ALIMENTACIÓN ESCOLAR EN LOS MUNICIPIOS NO CERTIFICADOS DEL DEPARTAMENTO DE CUNDINAMARCA PARA LA VIGENCIA 2022 CUNDINAMARCA</v>
      </c>
      <c r="E805" s="51">
        <v>42966037310</v>
      </c>
      <c r="F805" s="75">
        <v>42966037310</v>
      </c>
      <c r="G805" s="34">
        <v>1</v>
      </c>
      <c r="H805" s="34">
        <v>0.73550000000000004</v>
      </c>
      <c r="I805" s="31" t="s">
        <v>61</v>
      </c>
      <c r="J805" s="35" t="s">
        <v>154</v>
      </c>
      <c r="K805" s="35" t="s">
        <v>987</v>
      </c>
      <c r="L805" s="31" t="s">
        <v>20</v>
      </c>
      <c r="M805" s="36">
        <v>232962577.71373093</v>
      </c>
      <c r="N805" s="37">
        <v>0</v>
      </c>
      <c r="O805" s="37">
        <v>0</v>
      </c>
      <c r="P805" s="37">
        <v>0</v>
      </c>
      <c r="Q805" s="29">
        <f t="shared" si="28"/>
        <v>1013.9171485178717</v>
      </c>
      <c r="R805" s="63" t="s">
        <v>707</v>
      </c>
    </row>
    <row r="806" spans="1:18" ht="47.25" x14ac:dyDescent="0.25">
      <c r="A806" s="55">
        <v>2022</v>
      </c>
      <c r="B806" s="29">
        <v>2022000050007</v>
      </c>
      <c r="C806" s="30" t="s">
        <v>614</v>
      </c>
      <c r="D806" s="31" t="str">
        <f t="shared" si="29"/>
        <v>FORTALECIMIENTO A LA ESTRATEGIA DE ALIMENTACIÓN ESCOLAR EN LOS MUNICIPIOS NO CERTIFICADOS DEL DEPARTAMENTO DE CUNDINAMARCA PARA LA VIGENCIA 2022 CUNDINAMARCA</v>
      </c>
      <c r="E806" s="51">
        <v>42966037310</v>
      </c>
      <c r="F806" s="75">
        <v>42966037310</v>
      </c>
      <c r="G806" s="34">
        <v>1</v>
      </c>
      <c r="H806" s="34">
        <v>0.73550000000000004</v>
      </c>
      <c r="I806" s="31" t="s">
        <v>67</v>
      </c>
      <c r="J806" s="35" t="s">
        <v>117</v>
      </c>
      <c r="K806" s="35" t="s">
        <v>987</v>
      </c>
      <c r="L806" s="31" t="s">
        <v>20</v>
      </c>
      <c r="M806" s="36">
        <v>391508840.85282075</v>
      </c>
      <c r="N806" s="37">
        <v>0</v>
      </c>
      <c r="O806" s="37">
        <v>0</v>
      </c>
      <c r="P806" s="37">
        <v>0</v>
      </c>
      <c r="Q806" s="29">
        <f t="shared" si="28"/>
        <v>1703.9540488980106</v>
      </c>
      <c r="R806" s="63" t="s">
        <v>708</v>
      </c>
    </row>
    <row r="807" spans="1:18" ht="47.25" x14ac:dyDescent="0.25">
      <c r="A807" s="55">
        <v>2022</v>
      </c>
      <c r="B807" s="29">
        <v>2022000050007</v>
      </c>
      <c r="C807" s="30" t="s">
        <v>614</v>
      </c>
      <c r="D807" s="31" t="str">
        <f t="shared" si="29"/>
        <v>FORTALECIMIENTO A LA ESTRATEGIA DE ALIMENTACIÓN ESCOLAR EN LOS MUNICIPIOS NO CERTIFICADOS DEL DEPARTAMENTO DE CUNDINAMARCA PARA LA VIGENCIA 2022 CUNDINAMARCA</v>
      </c>
      <c r="E807" s="51">
        <v>42966037310</v>
      </c>
      <c r="F807" s="75">
        <v>42966037310</v>
      </c>
      <c r="G807" s="34">
        <v>1</v>
      </c>
      <c r="H807" s="34">
        <v>0.73550000000000004</v>
      </c>
      <c r="I807" s="31" t="s">
        <v>74</v>
      </c>
      <c r="J807" s="35" t="s">
        <v>194</v>
      </c>
      <c r="K807" s="35" t="s">
        <v>987</v>
      </c>
      <c r="L807" s="31" t="s">
        <v>20</v>
      </c>
      <c r="M807" s="36">
        <v>479590098.15239429</v>
      </c>
      <c r="N807" s="37">
        <v>0</v>
      </c>
      <c r="O807" s="37">
        <v>0</v>
      </c>
      <c r="P807" s="37">
        <v>0</v>
      </c>
      <c r="Q807" s="29">
        <f t="shared" si="28"/>
        <v>2087.3078824428767</v>
      </c>
      <c r="R807" s="63" t="s">
        <v>709</v>
      </c>
    </row>
    <row r="808" spans="1:18" ht="47.25" x14ac:dyDescent="0.25">
      <c r="A808" s="55">
        <v>2022</v>
      </c>
      <c r="B808" s="29">
        <v>2022000050007</v>
      </c>
      <c r="C808" s="30" t="s">
        <v>614</v>
      </c>
      <c r="D808" s="31" t="str">
        <f t="shared" si="29"/>
        <v>FORTALECIMIENTO A LA ESTRATEGIA DE ALIMENTACIÓN ESCOLAR EN LOS MUNICIPIOS NO CERTIFICADOS DEL DEPARTAMENTO DE CUNDINAMARCA PARA LA VIGENCIA 2022 CUNDINAMARCA</v>
      </c>
      <c r="E808" s="51">
        <v>42966037310</v>
      </c>
      <c r="F808" s="75">
        <v>42966037310</v>
      </c>
      <c r="G808" s="34">
        <v>1</v>
      </c>
      <c r="H808" s="34">
        <v>0.73550000000000004</v>
      </c>
      <c r="I808" s="31" t="s">
        <v>28</v>
      </c>
      <c r="J808" s="35" t="s">
        <v>30</v>
      </c>
      <c r="K808" s="35" t="s">
        <v>987</v>
      </c>
      <c r="L808" s="31" t="s">
        <v>20</v>
      </c>
      <c r="M808" s="36">
        <v>514822601.07230407</v>
      </c>
      <c r="N808" s="37">
        <v>0</v>
      </c>
      <c r="O808" s="37">
        <v>0</v>
      </c>
      <c r="P808" s="37">
        <v>0</v>
      </c>
      <c r="Q808" s="29">
        <f t="shared" si="28"/>
        <v>2240.6494158611727</v>
      </c>
      <c r="R808" s="63" t="s">
        <v>711</v>
      </c>
    </row>
    <row r="809" spans="1:18" ht="47.25" x14ac:dyDescent="0.25">
      <c r="A809" s="55">
        <v>2022</v>
      </c>
      <c r="B809" s="29">
        <v>2022000050007</v>
      </c>
      <c r="C809" s="30" t="s">
        <v>614</v>
      </c>
      <c r="D809" s="31" t="str">
        <f t="shared" si="29"/>
        <v>FORTALECIMIENTO A LA ESTRATEGIA DE ALIMENTACIÓN ESCOLAR EN LOS MUNICIPIOS NO CERTIFICADOS DEL DEPARTAMENTO DE CUNDINAMARCA PARA LA VIGENCIA 2022 CUNDINAMARCA</v>
      </c>
      <c r="E809" s="51">
        <v>42966037310</v>
      </c>
      <c r="F809" s="75">
        <v>42966037310</v>
      </c>
      <c r="G809" s="34">
        <v>1</v>
      </c>
      <c r="H809" s="34">
        <v>0.73550000000000004</v>
      </c>
      <c r="I809" s="31" t="s">
        <v>683</v>
      </c>
      <c r="J809" s="35" t="s">
        <v>118</v>
      </c>
      <c r="K809" s="35" t="s">
        <v>987</v>
      </c>
      <c r="L809" s="31" t="s">
        <v>20</v>
      </c>
      <c r="M809" s="36">
        <v>285811332.09364486</v>
      </c>
      <c r="N809" s="37">
        <v>0</v>
      </c>
      <c r="O809" s="37">
        <v>0</v>
      </c>
      <c r="P809" s="37">
        <v>0</v>
      </c>
      <c r="Q809" s="29">
        <f t="shared" si="28"/>
        <v>1243.9294486455303</v>
      </c>
      <c r="R809" s="63" t="s">
        <v>662</v>
      </c>
    </row>
    <row r="810" spans="1:18" ht="47.25" x14ac:dyDescent="0.25">
      <c r="A810" s="55">
        <v>2022</v>
      </c>
      <c r="B810" s="29">
        <v>2022000050007</v>
      </c>
      <c r="C810" s="30" t="s">
        <v>614</v>
      </c>
      <c r="D810" s="31" t="str">
        <f t="shared" si="29"/>
        <v>FORTALECIMIENTO A LA ESTRATEGIA DE ALIMENTACIÓN ESCOLAR EN LOS MUNICIPIOS NO CERTIFICADOS DEL DEPARTAMENTO DE CUNDINAMARCA PARA LA VIGENCIA 2022 CUNDINAMARCA</v>
      </c>
      <c r="E810" s="51">
        <v>42966037310</v>
      </c>
      <c r="F810" s="75">
        <v>42966037310</v>
      </c>
      <c r="G810" s="34">
        <v>1</v>
      </c>
      <c r="H810" s="34">
        <v>0.73550000000000004</v>
      </c>
      <c r="I810" s="31" t="s">
        <v>160</v>
      </c>
      <c r="J810" s="34" t="s">
        <v>767</v>
      </c>
      <c r="K810" s="35" t="s">
        <v>987</v>
      </c>
      <c r="L810" s="31" t="s">
        <v>20</v>
      </c>
      <c r="M810" s="36">
        <v>585287606.91217303</v>
      </c>
      <c r="N810" s="37">
        <v>0</v>
      </c>
      <c r="O810" s="37">
        <v>0</v>
      </c>
      <c r="P810" s="37">
        <v>0</v>
      </c>
      <c r="Q810" s="29">
        <f t="shared" si="28"/>
        <v>2547.3324826979806</v>
      </c>
      <c r="R810" s="63" t="s">
        <v>713</v>
      </c>
    </row>
    <row r="811" spans="1:18" ht="47.25" x14ac:dyDescent="0.25">
      <c r="A811" s="55">
        <v>2022</v>
      </c>
      <c r="B811" s="29">
        <v>2022000050007</v>
      </c>
      <c r="C811" s="30" t="s">
        <v>614</v>
      </c>
      <c r="D811" s="31" t="str">
        <f t="shared" si="29"/>
        <v>FORTALECIMIENTO A LA ESTRATEGIA DE ALIMENTACIÓN ESCOLAR EN LOS MUNICIPIOS NO CERTIFICADOS DEL DEPARTAMENTO DE CUNDINAMARCA PARA LA VIGENCIA 2022 CUNDINAMARCA</v>
      </c>
      <c r="E811" s="51">
        <v>42966037310</v>
      </c>
      <c r="F811" s="75">
        <v>42966037310</v>
      </c>
      <c r="G811" s="34">
        <v>1</v>
      </c>
      <c r="H811" s="34">
        <v>0.73550000000000004</v>
      </c>
      <c r="I811" s="31" t="s">
        <v>18</v>
      </c>
      <c r="J811" s="35" t="s">
        <v>146</v>
      </c>
      <c r="K811" s="35" t="s">
        <v>987</v>
      </c>
      <c r="L811" s="31" t="s">
        <v>20</v>
      </c>
      <c r="M811" s="36">
        <v>444357595.23299295</v>
      </c>
      <c r="N811" s="37">
        <v>0</v>
      </c>
      <c r="O811" s="37">
        <v>0</v>
      </c>
      <c r="P811" s="37">
        <v>0</v>
      </c>
      <c r="Q811" s="29">
        <f t="shared" si="28"/>
        <v>1933.9663490267933</v>
      </c>
      <c r="R811" s="63" t="s">
        <v>714</v>
      </c>
    </row>
    <row r="812" spans="1:18" ht="47.25" x14ac:dyDescent="0.25">
      <c r="A812" s="55">
        <v>2022</v>
      </c>
      <c r="B812" s="29">
        <v>2022000050007</v>
      </c>
      <c r="C812" s="30" t="s">
        <v>614</v>
      </c>
      <c r="D812" s="31" t="str">
        <f t="shared" si="29"/>
        <v>FORTALECIMIENTO A LA ESTRATEGIA DE ALIMENTACIÓN ESCOLAR EN LOS MUNICIPIOS NO CERTIFICADOS DEL DEPARTAMENTO DE CUNDINAMARCA PARA LA VIGENCIA 2022 CUNDINAMARCA</v>
      </c>
      <c r="E812" s="51">
        <v>42966037310</v>
      </c>
      <c r="F812" s="75">
        <v>42966037310</v>
      </c>
      <c r="G812" s="34">
        <v>1</v>
      </c>
      <c r="H812" s="34">
        <v>0.73550000000000004</v>
      </c>
      <c r="I812" s="31" t="s">
        <v>77</v>
      </c>
      <c r="J812" s="35" t="s">
        <v>120</v>
      </c>
      <c r="K812" s="35" t="s">
        <v>987</v>
      </c>
      <c r="L812" s="31" t="s">
        <v>20</v>
      </c>
      <c r="M812" s="36">
        <v>268195080.63391137</v>
      </c>
      <c r="N812" s="37">
        <v>0</v>
      </c>
      <c r="O812" s="37">
        <v>0</v>
      </c>
      <c r="P812" s="37">
        <v>0</v>
      </c>
      <c r="Q812" s="29">
        <f t="shared" si="28"/>
        <v>1167.258681937346</v>
      </c>
      <c r="R812" s="63" t="s">
        <v>716</v>
      </c>
    </row>
    <row r="813" spans="1:18" ht="47.25" x14ac:dyDescent="0.25">
      <c r="A813" s="55">
        <v>2022</v>
      </c>
      <c r="B813" s="29">
        <v>2022000050007</v>
      </c>
      <c r="C813" s="30" t="s">
        <v>614</v>
      </c>
      <c r="D813" s="31" t="str">
        <f t="shared" si="29"/>
        <v>FORTALECIMIENTO A LA ESTRATEGIA DE ALIMENTACIÓN ESCOLAR EN LOS MUNICIPIOS NO CERTIFICADOS DEL DEPARTAMENTO DE CUNDINAMARCA PARA LA VIGENCIA 2022 CUNDINAMARCA</v>
      </c>
      <c r="E813" s="51">
        <v>42966037310</v>
      </c>
      <c r="F813" s="75">
        <v>42966037310</v>
      </c>
      <c r="G813" s="34">
        <v>1</v>
      </c>
      <c r="H813" s="34">
        <v>0.73550000000000004</v>
      </c>
      <c r="I813" s="31" t="s">
        <v>22</v>
      </c>
      <c r="J813" s="35" t="s">
        <v>121</v>
      </c>
      <c r="K813" s="35" t="s">
        <v>987</v>
      </c>
      <c r="L813" s="31" t="s">
        <v>20</v>
      </c>
      <c r="M813" s="36">
        <v>409125092.31334555</v>
      </c>
      <c r="N813" s="37">
        <v>0</v>
      </c>
      <c r="O813" s="37">
        <v>0</v>
      </c>
      <c r="P813" s="37">
        <v>0</v>
      </c>
      <c r="Q813" s="29">
        <f t="shared" si="28"/>
        <v>1780.6248156096392</v>
      </c>
      <c r="R813" s="63" t="s">
        <v>718</v>
      </c>
    </row>
    <row r="814" spans="1:18" ht="47.25" x14ac:dyDescent="0.25">
      <c r="A814" s="55">
        <v>2022</v>
      </c>
      <c r="B814" s="29">
        <v>2022000050007</v>
      </c>
      <c r="C814" s="30" t="s">
        <v>614</v>
      </c>
      <c r="D814" s="31" t="str">
        <f t="shared" si="29"/>
        <v>FORTALECIMIENTO A LA ESTRATEGIA DE ALIMENTACIÓN ESCOLAR EN LOS MUNICIPIOS NO CERTIFICADOS DEL DEPARTAMENTO DE CUNDINAMARCA PARA LA VIGENCIA 2022 CUNDINAMARCA</v>
      </c>
      <c r="E814" s="51">
        <v>42966037310</v>
      </c>
      <c r="F814" s="75">
        <v>42966037310</v>
      </c>
      <c r="G814" s="34">
        <v>1</v>
      </c>
      <c r="H814" s="34">
        <v>0.73550000000000004</v>
      </c>
      <c r="I814" s="31" t="s">
        <v>74</v>
      </c>
      <c r="J814" s="35" t="s">
        <v>123</v>
      </c>
      <c r="K814" s="35" t="s">
        <v>987</v>
      </c>
      <c r="L814" s="31" t="s">
        <v>20</v>
      </c>
      <c r="M814" s="36">
        <v>831915127.35166466</v>
      </c>
      <c r="N814" s="37">
        <v>0</v>
      </c>
      <c r="O814" s="37">
        <v>0</v>
      </c>
      <c r="P814" s="37">
        <v>0</v>
      </c>
      <c r="Q814" s="29">
        <f t="shared" si="28"/>
        <v>3620.7232166265899</v>
      </c>
      <c r="R814" s="63" t="s">
        <v>720</v>
      </c>
    </row>
    <row r="815" spans="1:18" ht="47.25" x14ac:dyDescent="0.25">
      <c r="A815" s="55">
        <v>2022</v>
      </c>
      <c r="B815" s="29">
        <v>2022000050007</v>
      </c>
      <c r="C815" s="30" t="s">
        <v>614</v>
      </c>
      <c r="D815" s="31" t="str">
        <f t="shared" si="29"/>
        <v>FORTALECIMIENTO A LA ESTRATEGIA DE ALIMENTACIÓN ESCOLAR EN LOS MUNICIPIOS NO CERTIFICADOS DEL DEPARTAMENTO DE CUNDINAMARCA PARA LA VIGENCIA 2022 CUNDINAMARCA</v>
      </c>
      <c r="E815" s="51">
        <v>42966037310</v>
      </c>
      <c r="F815" s="75">
        <v>42966037310</v>
      </c>
      <c r="G815" s="34">
        <v>1</v>
      </c>
      <c r="H815" s="34">
        <v>0.73550000000000004</v>
      </c>
      <c r="I815" s="31" t="s">
        <v>687</v>
      </c>
      <c r="J815" s="35" t="s">
        <v>124</v>
      </c>
      <c r="K815" s="35" t="s">
        <v>987</v>
      </c>
      <c r="L815" s="31" t="s">
        <v>20</v>
      </c>
      <c r="M815" s="36">
        <v>321043835.01387441</v>
      </c>
      <c r="N815" s="37">
        <v>0</v>
      </c>
      <c r="O815" s="37">
        <v>0</v>
      </c>
      <c r="P815" s="37">
        <v>0</v>
      </c>
      <c r="Q815" s="29">
        <f t="shared" si="28"/>
        <v>1397.2709820652185</v>
      </c>
      <c r="R815" s="63" t="s">
        <v>721</v>
      </c>
    </row>
    <row r="816" spans="1:18" ht="47.25" x14ac:dyDescent="0.25">
      <c r="A816" s="55">
        <v>2022</v>
      </c>
      <c r="B816" s="29">
        <v>2022000050007</v>
      </c>
      <c r="C816" s="30" t="s">
        <v>614</v>
      </c>
      <c r="D816" s="31" t="str">
        <f t="shared" si="29"/>
        <v>FORTALECIMIENTO A LA ESTRATEGIA DE ALIMENTACIÓN ESCOLAR EN LOS MUNICIPIOS NO CERTIFICADOS DEL DEPARTAMENTO DE CUNDINAMARCA PARA LA VIGENCIA 2022 CUNDINAMARCA</v>
      </c>
      <c r="E816" s="51">
        <v>42966037310</v>
      </c>
      <c r="F816" s="75">
        <v>42966037310</v>
      </c>
      <c r="G816" s="34">
        <v>1</v>
      </c>
      <c r="H816" s="34">
        <v>0.73550000000000004</v>
      </c>
      <c r="I816" s="31" t="s">
        <v>40</v>
      </c>
      <c r="J816" s="40" t="s">
        <v>249</v>
      </c>
      <c r="K816" s="35" t="s">
        <v>987</v>
      </c>
      <c r="L816" s="31" t="s">
        <v>20</v>
      </c>
      <c r="M816" s="36">
        <v>197730074.79440337</v>
      </c>
      <c r="N816" s="37">
        <v>0</v>
      </c>
      <c r="O816" s="37">
        <v>0</v>
      </c>
      <c r="P816" s="37">
        <v>0</v>
      </c>
      <c r="Q816" s="29">
        <f t="shared" si="28"/>
        <v>860.5756151021094</v>
      </c>
      <c r="R816" s="63" t="s">
        <v>723</v>
      </c>
    </row>
    <row r="817" spans="1:18" ht="47.25" x14ac:dyDescent="0.25">
      <c r="A817" s="55">
        <v>2022</v>
      </c>
      <c r="B817" s="29">
        <v>2022000050007</v>
      </c>
      <c r="C817" s="30" t="s">
        <v>614</v>
      </c>
      <c r="D817" s="31" t="str">
        <f t="shared" si="29"/>
        <v>FORTALECIMIENTO A LA ESTRATEGIA DE ALIMENTACIÓN ESCOLAR EN LOS MUNICIPIOS NO CERTIFICADOS DEL DEPARTAMENTO DE CUNDINAMARCA PARA LA VIGENCIA 2022 CUNDINAMARCA</v>
      </c>
      <c r="E817" s="51">
        <v>42966037310</v>
      </c>
      <c r="F817" s="75">
        <v>42966037310</v>
      </c>
      <c r="G817" s="34">
        <v>1</v>
      </c>
      <c r="H817" s="34">
        <v>0.73550000000000004</v>
      </c>
      <c r="I817" s="31" t="s">
        <v>126</v>
      </c>
      <c r="J817" s="35" t="s">
        <v>127</v>
      </c>
      <c r="K817" s="35" t="s">
        <v>987</v>
      </c>
      <c r="L817" s="31" t="s">
        <v>20</v>
      </c>
      <c r="M817" s="36">
        <v>338660086.47395235</v>
      </c>
      <c r="N817" s="37">
        <v>0</v>
      </c>
      <c r="O817" s="37">
        <v>0</v>
      </c>
      <c r="P817" s="37">
        <v>0</v>
      </c>
      <c r="Q817" s="29">
        <f t="shared" si="28"/>
        <v>1473.9417487749022</v>
      </c>
      <c r="R817" s="63" t="s">
        <v>724</v>
      </c>
    </row>
    <row r="818" spans="1:18" ht="47.25" x14ac:dyDescent="0.25">
      <c r="A818" s="55">
        <v>2022</v>
      </c>
      <c r="B818" s="29">
        <v>2022000050007</v>
      </c>
      <c r="C818" s="30" t="s">
        <v>614</v>
      </c>
      <c r="D818" s="31" t="str">
        <f t="shared" si="29"/>
        <v>FORTALECIMIENTO A LA ESTRATEGIA DE ALIMENTACIÓN ESCOLAR EN LOS MUNICIPIOS NO CERTIFICADOS DEL DEPARTAMENTO DE CUNDINAMARCA PARA LA VIGENCIA 2022 CUNDINAMARCA</v>
      </c>
      <c r="E818" s="51">
        <v>42966037310</v>
      </c>
      <c r="F818" s="75">
        <v>42966037310</v>
      </c>
      <c r="G818" s="34">
        <v>1</v>
      </c>
      <c r="H818" s="34">
        <v>0.73550000000000004</v>
      </c>
      <c r="I818" s="31" t="s">
        <v>77</v>
      </c>
      <c r="J818" s="35" t="s">
        <v>128</v>
      </c>
      <c r="K818" s="35" t="s">
        <v>987</v>
      </c>
      <c r="L818" s="31" t="s">
        <v>20</v>
      </c>
      <c r="M818" s="36">
        <v>391508840.85385394</v>
      </c>
      <c r="N818" s="37">
        <v>0</v>
      </c>
      <c r="O818" s="37">
        <v>0</v>
      </c>
      <c r="P818" s="37">
        <v>0</v>
      </c>
      <c r="Q818" s="29">
        <f t="shared" si="28"/>
        <v>1703.9540489025071</v>
      </c>
      <c r="R818" s="63" t="s">
        <v>708</v>
      </c>
    </row>
    <row r="819" spans="1:18" ht="47.25" x14ac:dyDescent="0.25">
      <c r="A819" s="55">
        <v>2022</v>
      </c>
      <c r="B819" s="29">
        <v>2022000050007</v>
      </c>
      <c r="C819" s="30" t="s">
        <v>614</v>
      </c>
      <c r="D819" s="31" t="str">
        <f t="shared" si="29"/>
        <v>FORTALECIMIENTO A LA ESTRATEGIA DE ALIMENTACIÓN ESCOLAR EN LOS MUNICIPIOS NO CERTIFICADOS DEL DEPARTAMENTO DE CUNDINAMARCA PARA LA VIGENCIA 2022 CUNDINAMARCA</v>
      </c>
      <c r="E819" s="51">
        <v>42966037310</v>
      </c>
      <c r="F819" s="75">
        <v>42966037310</v>
      </c>
      <c r="G819" s="34">
        <v>1</v>
      </c>
      <c r="H819" s="34">
        <v>0.73550000000000004</v>
      </c>
      <c r="I819" s="31" t="s">
        <v>683</v>
      </c>
      <c r="J819" s="35" t="s">
        <v>130</v>
      </c>
      <c r="K819" s="35" t="s">
        <v>987</v>
      </c>
      <c r="L819" s="31" t="s">
        <v>20</v>
      </c>
      <c r="M819" s="36">
        <v>356276337.93404663</v>
      </c>
      <c r="N819" s="37">
        <v>0</v>
      </c>
      <c r="O819" s="37">
        <v>0</v>
      </c>
      <c r="P819" s="37">
        <v>0</v>
      </c>
      <c r="Q819" s="29">
        <f t="shared" si="28"/>
        <v>1550.6125154846568</v>
      </c>
      <c r="R819" s="63" t="s">
        <v>726</v>
      </c>
    </row>
    <row r="820" spans="1:18" ht="47.25" x14ac:dyDescent="0.25">
      <c r="A820" s="55">
        <v>2022</v>
      </c>
      <c r="B820" s="29">
        <v>2022000050007</v>
      </c>
      <c r="C820" s="30" t="s">
        <v>614</v>
      </c>
      <c r="D820" s="31" t="str">
        <f t="shared" si="29"/>
        <v>FORTALECIMIENTO A LA ESTRATEGIA DE ALIMENTACIÓN ESCOLAR EN LOS MUNICIPIOS NO CERTIFICADOS DEL DEPARTAMENTO DE CUNDINAMARCA PARA LA VIGENCIA 2022 CUNDINAMARCA</v>
      </c>
      <c r="E820" s="51">
        <v>42966037310</v>
      </c>
      <c r="F820" s="75">
        <v>42966037310</v>
      </c>
      <c r="G820" s="34">
        <v>1</v>
      </c>
      <c r="H820" s="34">
        <v>0.73550000000000004</v>
      </c>
      <c r="I820" s="31" t="s">
        <v>44</v>
      </c>
      <c r="J820" s="35" t="s">
        <v>55</v>
      </c>
      <c r="K820" s="35" t="s">
        <v>987</v>
      </c>
      <c r="L820" s="31" t="s">
        <v>20</v>
      </c>
      <c r="M820" s="36">
        <v>303427583.55427217</v>
      </c>
      <c r="N820" s="37">
        <v>0</v>
      </c>
      <c r="O820" s="37">
        <v>0</v>
      </c>
      <c r="P820" s="37">
        <v>0</v>
      </c>
      <c r="Q820" s="29">
        <f t="shared" si="28"/>
        <v>1320.6002153576051</v>
      </c>
      <c r="R820" s="63" t="s">
        <v>727</v>
      </c>
    </row>
    <row r="821" spans="1:18" ht="47.25" x14ac:dyDescent="0.25">
      <c r="A821" s="55">
        <v>2022</v>
      </c>
      <c r="B821" s="29">
        <v>2022000050007</v>
      </c>
      <c r="C821" s="30" t="s">
        <v>614</v>
      </c>
      <c r="D821" s="31" t="str">
        <f t="shared" si="29"/>
        <v>FORTALECIMIENTO A LA ESTRATEGIA DE ALIMENTACIÓN ESCOLAR EN LOS MUNICIPIOS NO CERTIFICADOS DEL DEPARTAMENTO DE CUNDINAMARCA PARA LA VIGENCIA 2022 CUNDINAMARCA</v>
      </c>
      <c r="E821" s="51">
        <v>42966037310</v>
      </c>
      <c r="F821" s="75">
        <v>42966037310</v>
      </c>
      <c r="G821" s="34">
        <v>1</v>
      </c>
      <c r="H821" s="34">
        <v>0.73550000000000004</v>
      </c>
      <c r="I821" s="31" t="s">
        <v>687</v>
      </c>
      <c r="J821" s="35" t="s">
        <v>57</v>
      </c>
      <c r="K821" s="35" t="s">
        <v>987</v>
      </c>
      <c r="L821" s="31" t="s">
        <v>20</v>
      </c>
      <c r="M821" s="36">
        <v>232962577.71451819</v>
      </c>
      <c r="N821" s="37">
        <v>0</v>
      </c>
      <c r="O821" s="37">
        <v>0</v>
      </c>
      <c r="P821" s="37">
        <v>0</v>
      </c>
      <c r="Q821" s="29">
        <f t="shared" si="28"/>
        <v>1013.9171485212979</v>
      </c>
      <c r="R821" s="63" t="s">
        <v>656</v>
      </c>
    </row>
    <row r="822" spans="1:18" ht="47.25" x14ac:dyDescent="0.25">
      <c r="A822" s="55">
        <v>2022</v>
      </c>
      <c r="B822" s="29">
        <v>2022000050007</v>
      </c>
      <c r="C822" s="30" t="s">
        <v>614</v>
      </c>
      <c r="D822" s="31" t="str">
        <f t="shared" si="29"/>
        <v>FORTALECIMIENTO A LA ESTRATEGIA DE ALIMENTACIÓN ESCOLAR EN LOS MUNICIPIOS NO CERTIFICADOS DEL DEPARTAMENTO DE CUNDINAMARCA PARA LA VIGENCIA 2022 CUNDINAMARCA</v>
      </c>
      <c r="E822" s="51">
        <v>42966037310</v>
      </c>
      <c r="F822" s="75">
        <v>42966037310</v>
      </c>
      <c r="G822" s="34">
        <v>1</v>
      </c>
      <c r="H822" s="34">
        <v>0.73550000000000004</v>
      </c>
      <c r="I822" s="31" t="s">
        <v>40</v>
      </c>
      <c r="J822" s="35" t="s">
        <v>155</v>
      </c>
      <c r="K822" s="35" t="s">
        <v>987</v>
      </c>
      <c r="L822" s="31" t="s">
        <v>20</v>
      </c>
      <c r="M822" s="36">
        <v>250578829.17452633</v>
      </c>
      <c r="N822" s="37">
        <v>0</v>
      </c>
      <c r="O822" s="37">
        <v>0</v>
      </c>
      <c r="P822" s="37">
        <v>0</v>
      </c>
      <c r="Q822" s="29">
        <f t="shared" si="28"/>
        <v>1090.5879152306779</v>
      </c>
      <c r="R822" s="63" t="s">
        <v>728</v>
      </c>
    </row>
    <row r="823" spans="1:18" ht="47.25" x14ac:dyDescent="0.25">
      <c r="A823" s="55">
        <v>2022</v>
      </c>
      <c r="B823" s="29">
        <v>2022000050007</v>
      </c>
      <c r="C823" s="30" t="s">
        <v>614</v>
      </c>
      <c r="D823" s="31" t="str">
        <f t="shared" si="29"/>
        <v>FORTALECIMIENTO A LA ESTRATEGIA DE ALIMENTACIÓN ESCOLAR EN LOS MUNICIPIOS NO CERTIFICADOS DEL DEPARTAMENTO DE CUNDINAMARCA PARA LA VIGENCIA 2022 CUNDINAMARCA</v>
      </c>
      <c r="E823" s="51">
        <v>42966037310</v>
      </c>
      <c r="F823" s="75">
        <v>42966037310</v>
      </c>
      <c r="G823" s="34">
        <v>1</v>
      </c>
      <c r="H823" s="34">
        <v>0.73550000000000004</v>
      </c>
      <c r="I823" s="31" t="s">
        <v>687</v>
      </c>
      <c r="J823" s="35" t="s">
        <v>147</v>
      </c>
      <c r="K823" s="35" t="s">
        <v>987</v>
      </c>
      <c r="L823" s="31" t="s">
        <v>20</v>
      </c>
      <c r="M823" s="36">
        <v>321043835.01443201</v>
      </c>
      <c r="N823" s="37">
        <v>0</v>
      </c>
      <c r="O823" s="37">
        <v>0</v>
      </c>
      <c r="P823" s="37">
        <v>0</v>
      </c>
      <c r="Q823" s="29">
        <f t="shared" si="28"/>
        <v>1397.2709820676453</v>
      </c>
      <c r="R823" s="63" t="s">
        <v>721</v>
      </c>
    </row>
    <row r="824" spans="1:18" ht="47.25" x14ac:dyDescent="0.25">
      <c r="A824" s="55">
        <v>2022</v>
      </c>
      <c r="B824" s="29">
        <v>2022000050007</v>
      </c>
      <c r="C824" s="30" t="s">
        <v>614</v>
      </c>
      <c r="D824" s="31" t="str">
        <f t="shared" si="29"/>
        <v>FORTALECIMIENTO A LA ESTRATEGIA DE ALIMENTACIÓN ESCOLAR EN LOS MUNICIPIOS NO CERTIFICADOS DEL DEPARTAMENTO DE CUNDINAMARCA PARA LA VIGENCIA 2022 CUNDINAMARCA</v>
      </c>
      <c r="E824" s="51">
        <v>42966037310</v>
      </c>
      <c r="F824" s="75">
        <v>42966037310</v>
      </c>
      <c r="G824" s="34">
        <v>1</v>
      </c>
      <c r="H824" s="34">
        <v>0.73550000000000004</v>
      </c>
      <c r="I824" s="31" t="s">
        <v>67</v>
      </c>
      <c r="J824" s="35" t="s">
        <v>148</v>
      </c>
      <c r="K824" s="35" t="s">
        <v>987</v>
      </c>
      <c r="L824" s="31" t="s">
        <v>20</v>
      </c>
      <c r="M824" s="36">
        <v>250578829.17463297</v>
      </c>
      <c r="N824" s="37">
        <v>0</v>
      </c>
      <c r="O824" s="37">
        <v>0</v>
      </c>
      <c r="P824" s="37">
        <v>0</v>
      </c>
      <c r="Q824" s="29">
        <f t="shared" si="28"/>
        <v>1090.587915231142</v>
      </c>
      <c r="R824" s="63" t="s">
        <v>728</v>
      </c>
    </row>
    <row r="825" spans="1:18" ht="47.25" x14ac:dyDescent="0.25">
      <c r="A825" s="55">
        <v>2022</v>
      </c>
      <c r="B825" s="29">
        <v>2022000050007</v>
      </c>
      <c r="C825" s="30" t="s">
        <v>614</v>
      </c>
      <c r="D825" s="31" t="str">
        <f t="shared" si="29"/>
        <v>FORTALECIMIENTO A LA ESTRATEGIA DE ALIMENTACIÓN ESCOLAR EN LOS MUNICIPIOS NO CERTIFICADOS DEL DEPARTAMENTO DE CUNDINAMARCA PARA LA VIGENCIA 2022 CUNDINAMARCA</v>
      </c>
      <c r="E825" s="51">
        <v>42966037310</v>
      </c>
      <c r="F825" s="75">
        <v>42966037310</v>
      </c>
      <c r="G825" s="34">
        <v>1</v>
      </c>
      <c r="H825" s="34">
        <v>0.73550000000000004</v>
      </c>
      <c r="I825" s="31" t="s">
        <v>40</v>
      </c>
      <c r="J825" s="35" t="s">
        <v>156</v>
      </c>
      <c r="K825" s="35" t="s">
        <v>987</v>
      </c>
      <c r="L825" s="31" t="s">
        <v>20</v>
      </c>
      <c r="M825" s="36">
        <v>303427583.55460018</v>
      </c>
      <c r="N825" s="37">
        <v>0</v>
      </c>
      <c r="O825" s="37">
        <v>0</v>
      </c>
      <c r="P825" s="37">
        <v>0</v>
      </c>
      <c r="Q825" s="29">
        <f t="shared" si="28"/>
        <v>1320.6002153590327</v>
      </c>
      <c r="R825" s="63" t="s">
        <v>727</v>
      </c>
    </row>
    <row r="826" spans="1:18" ht="47.25" x14ac:dyDescent="0.25">
      <c r="A826" s="55">
        <v>2022</v>
      </c>
      <c r="B826" s="29">
        <v>2022000050007</v>
      </c>
      <c r="C826" s="30" t="s">
        <v>614</v>
      </c>
      <c r="D826" s="31" t="str">
        <f t="shared" si="29"/>
        <v>FORTALECIMIENTO A LA ESTRATEGIA DE ALIMENTACIÓN ESCOLAR EN LOS MUNICIPIOS NO CERTIFICADOS DEL DEPARTAMENTO DE CUNDINAMARCA PARA LA VIGENCIA 2022 CUNDINAMARCA</v>
      </c>
      <c r="E826" s="51">
        <v>42966037310</v>
      </c>
      <c r="F826" s="75">
        <v>42966037310</v>
      </c>
      <c r="G826" s="34">
        <v>1</v>
      </c>
      <c r="H826" s="34">
        <v>0.73550000000000004</v>
      </c>
      <c r="I826" s="31" t="s">
        <v>74</v>
      </c>
      <c r="J826" s="35" t="s">
        <v>195</v>
      </c>
      <c r="K826" s="35" t="s">
        <v>987</v>
      </c>
      <c r="L826" s="31" t="s">
        <v>20</v>
      </c>
      <c r="M826" s="36">
        <v>338660086.47461653</v>
      </c>
      <c r="N826" s="37">
        <v>0</v>
      </c>
      <c r="O826" s="37">
        <v>0</v>
      </c>
      <c r="P826" s="37">
        <v>0</v>
      </c>
      <c r="Q826" s="29">
        <f t="shared" si="28"/>
        <v>1473.9417487777928</v>
      </c>
      <c r="R826" s="63" t="s">
        <v>729</v>
      </c>
    </row>
    <row r="827" spans="1:18" ht="47.25" x14ac:dyDescent="0.25">
      <c r="A827" s="55">
        <v>2022</v>
      </c>
      <c r="B827" s="29">
        <v>2022000050007</v>
      </c>
      <c r="C827" s="30" t="s">
        <v>614</v>
      </c>
      <c r="D827" s="31" t="str">
        <f t="shared" si="29"/>
        <v>FORTALECIMIENTO A LA ESTRATEGIA DE ALIMENTACIÓN ESCOLAR EN LOS MUNICIPIOS NO CERTIFICADOS DEL DEPARTAMENTO DE CUNDINAMARCA PARA LA VIGENCIA 2022 CUNDINAMARCA</v>
      </c>
      <c r="E827" s="51">
        <v>42966037310</v>
      </c>
      <c r="F827" s="75">
        <v>42966037310</v>
      </c>
      <c r="G827" s="34">
        <v>1</v>
      </c>
      <c r="H827" s="34">
        <v>0.73550000000000004</v>
      </c>
      <c r="I827" s="31" t="s">
        <v>77</v>
      </c>
      <c r="J827" s="35" t="s">
        <v>131</v>
      </c>
      <c r="K827" s="35" t="s">
        <v>987</v>
      </c>
      <c r="L827" s="31" t="s">
        <v>20</v>
      </c>
      <c r="M827" s="36">
        <v>373892589.39464939</v>
      </c>
      <c r="N827" s="37">
        <v>0</v>
      </c>
      <c r="O827" s="37">
        <v>0</v>
      </c>
      <c r="P827" s="37">
        <v>0</v>
      </c>
      <c r="Q827" s="29">
        <f t="shared" si="28"/>
        <v>1627.2832821966247</v>
      </c>
      <c r="R827" s="63" t="s">
        <v>677</v>
      </c>
    </row>
    <row r="828" spans="1:18" ht="47.25" x14ac:dyDescent="0.25">
      <c r="A828" s="55">
        <v>2022</v>
      </c>
      <c r="B828" s="29">
        <v>2022000050007</v>
      </c>
      <c r="C828" s="30" t="s">
        <v>614</v>
      </c>
      <c r="D828" s="31" t="str">
        <f t="shared" si="29"/>
        <v>FORTALECIMIENTO A LA ESTRATEGIA DE ALIMENTACIÓN ESCOLAR EN LOS MUNICIPIOS NO CERTIFICADOS DEL DEPARTAMENTO DE CUNDINAMARCA PARA LA VIGENCIA 2022 CUNDINAMARCA</v>
      </c>
      <c r="E828" s="51">
        <v>42966037310</v>
      </c>
      <c r="F828" s="75">
        <v>42966037310</v>
      </c>
      <c r="G828" s="34">
        <v>1</v>
      </c>
      <c r="H828" s="34">
        <v>0.73550000000000004</v>
      </c>
      <c r="I828" s="31" t="s">
        <v>61</v>
      </c>
      <c r="J828" s="35" t="s">
        <v>132</v>
      </c>
      <c r="K828" s="35" t="s">
        <v>987</v>
      </c>
      <c r="L828" s="31" t="s">
        <v>20</v>
      </c>
      <c r="M828" s="36">
        <v>373892589.39473134</v>
      </c>
      <c r="N828" s="37">
        <v>0</v>
      </c>
      <c r="O828" s="37">
        <v>0</v>
      </c>
      <c r="P828" s="37">
        <v>0</v>
      </c>
      <c r="Q828" s="29">
        <f t="shared" si="28"/>
        <v>1627.2832821969814</v>
      </c>
      <c r="R828" s="63" t="s">
        <v>730</v>
      </c>
    </row>
    <row r="829" spans="1:18" ht="47.25" x14ac:dyDescent="0.25">
      <c r="A829" s="55">
        <v>2022</v>
      </c>
      <c r="B829" s="29">
        <v>2022000050007</v>
      </c>
      <c r="C829" s="30" t="s">
        <v>614</v>
      </c>
      <c r="D829" s="31" t="str">
        <f t="shared" si="29"/>
        <v>FORTALECIMIENTO A LA ESTRATEGIA DE ALIMENTACIÓN ESCOLAR EN LOS MUNICIPIOS NO CERTIFICADOS DEL DEPARTAMENTO DE CUNDINAMARCA PARA LA VIGENCIA 2022 CUNDINAMARCA</v>
      </c>
      <c r="E829" s="51">
        <v>42966037310</v>
      </c>
      <c r="F829" s="75">
        <v>42966037310</v>
      </c>
      <c r="G829" s="34">
        <v>1</v>
      </c>
      <c r="H829" s="34">
        <v>0.73550000000000004</v>
      </c>
      <c r="I829" s="31" t="s">
        <v>40</v>
      </c>
      <c r="J829" s="35" t="s">
        <v>251</v>
      </c>
      <c r="K829" s="35" t="s">
        <v>987</v>
      </c>
      <c r="L829" s="31" t="s">
        <v>20</v>
      </c>
      <c r="M829" s="36">
        <v>109648817.49499787</v>
      </c>
      <c r="N829" s="37">
        <v>0</v>
      </c>
      <c r="O829" s="37">
        <v>0</v>
      </c>
      <c r="P829" s="37">
        <v>0</v>
      </c>
      <c r="Q829" s="29">
        <f t="shared" si="28"/>
        <v>477.22178155797451</v>
      </c>
      <c r="R829" s="63" t="s">
        <v>732</v>
      </c>
    </row>
    <row r="830" spans="1:18" ht="47.25" x14ac:dyDescent="0.25">
      <c r="A830" s="55">
        <v>2022</v>
      </c>
      <c r="B830" s="29">
        <v>2022000050007</v>
      </c>
      <c r="C830" s="30" t="s">
        <v>614</v>
      </c>
      <c r="D830" s="31" t="str">
        <f t="shared" si="29"/>
        <v>FORTALECIMIENTO A LA ESTRATEGIA DE ALIMENTACIÓN ESCOLAR EN LOS MUNICIPIOS NO CERTIFICADOS DEL DEPARTAMENTO DE CUNDINAMARCA PARA LA VIGENCIA 2022 CUNDINAMARCA</v>
      </c>
      <c r="E830" s="51">
        <v>42966037310</v>
      </c>
      <c r="F830" s="75">
        <v>42966037310</v>
      </c>
      <c r="G830" s="34">
        <v>1</v>
      </c>
      <c r="H830" s="34">
        <v>0.73550000000000004</v>
      </c>
      <c r="I830" s="31" t="s">
        <v>35</v>
      </c>
      <c r="J830" s="40" t="s">
        <v>32</v>
      </c>
      <c r="K830" s="35" t="s">
        <v>987</v>
      </c>
      <c r="L830" s="31" t="s">
        <v>20</v>
      </c>
      <c r="M830" s="36">
        <v>426741343.77487069</v>
      </c>
      <c r="N830" s="37">
        <v>0</v>
      </c>
      <c r="O830" s="37">
        <v>0</v>
      </c>
      <c r="P830" s="37">
        <v>0</v>
      </c>
      <c r="Q830" s="29">
        <f t="shared" si="28"/>
        <v>1857.2955823256211</v>
      </c>
      <c r="R830" s="63" t="s">
        <v>734</v>
      </c>
    </row>
    <row r="831" spans="1:18" ht="47.25" x14ac:dyDescent="0.25">
      <c r="A831" s="55">
        <v>2022</v>
      </c>
      <c r="B831" s="29">
        <v>2022000050007</v>
      </c>
      <c r="C831" s="30" t="s">
        <v>614</v>
      </c>
      <c r="D831" s="31" t="str">
        <f t="shared" si="29"/>
        <v>FORTALECIMIENTO A LA ESTRATEGIA DE ALIMENTACIÓN ESCOLAR EN LOS MUNICIPIOS NO CERTIFICADOS DEL DEPARTAMENTO DE CUNDINAMARCA PARA LA VIGENCIA 2022 CUNDINAMARCA</v>
      </c>
      <c r="E831" s="51">
        <v>42966037310</v>
      </c>
      <c r="F831" s="75">
        <v>42966037310</v>
      </c>
      <c r="G831" s="34">
        <v>1</v>
      </c>
      <c r="H831" s="34">
        <v>0.73550000000000004</v>
      </c>
      <c r="I831" s="31" t="s">
        <v>735</v>
      </c>
      <c r="J831" s="35" t="s">
        <v>178</v>
      </c>
      <c r="K831" s="35" t="s">
        <v>987</v>
      </c>
      <c r="L831" s="31" t="s">
        <v>20</v>
      </c>
      <c r="M831" s="36">
        <v>902380133.19485438</v>
      </c>
      <c r="N831" s="37">
        <v>0</v>
      </c>
      <c r="O831" s="37">
        <v>0</v>
      </c>
      <c r="P831" s="37">
        <v>0</v>
      </c>
      <c r="Q831" s="29">
        <f t="shared" si="28"/>
        <v>3927.406283477851</v>
      </c>
      <c r="R831" s="63" t="s">
        <v>736</v>
      </c>
    </row>
    <row r="832" spans="1:18" ht="47.25" x14ac:dyDescent="0.25">
      <c r="A832" s="55">
        <v>2022</v>
      </c>
      <c r="B832" s="29">
        <v>2022000050007</v>
      </c>
      <c r="C832" s="30" t="s">
        <v>614</v>
      </c>
      <c r="D832" s="31" t="str">
        <f t="shared" si="29"/>
        <v>FORTALECIMIENTO A LA ESTRATEGIA DE ALIMENTACIÓN ESCOLAR EN LOS MUNICIPIOS NO CERTIFICADOS DEL DEPARTAMENTO DE CUNDINAMARCA PARA LA VIGENCIA 2022 CUNDINAMARCA</v>
      </c>
      <c r="E832" s="51">
        <v>42966037310</v>
      </c>
      <c r="F832" s="75">
        <v>42966037310</v>
      </c>
      <c r="G832" s="34">
        <v>1</v>
      </c>
      <c r="H832" s="34">
        <v>0.73550000000000004</v>
      </c>
      <c r="I832" s="31" t="s">
        <v>88</v>
      </c>
      <c r="J832" s="34" t="s">
        <v>205</v>
      </c>
      <c r="K832" s="35" t="s">
        <v>987</v>
      </c>
      <c r="L832" s="31" t="s">
        <v>20</v>
      </c>
      <c r="M832" s="36">
        <v>409125092.31505936</v>
      </c>
      <c r="N832" s="37">
        <v>0</v>
      </c>
      <c r="O832" s="37">
        <v>0</v>
      </c>
      <c r="P832" s="37">
        <v>0</v>
      </c>
      <c r="Q832" s="29">
        <f t="shared" si="28"/>
        <v>1780.6248156170977</v>
      </c>
      <c r="R832" s="63" t="s">
        <v>738</v>
      </c>
    </row>
    <row r="833" spans="1:18" ht="47.25" x14ac:dyDescent="0.25">
      <c r="A833" s="55">
        <v>2022</v>
      </c>
      <c r="B833" s="29">
        <v>2022000050007</v>
      </c>
      <c r="C833" s="30" t="s">
        <v>614</v>
      </c>
      <c r="D833" s="31" t="str">
        <f t="shared" si="29"/>
        <v>FORTALECIMIENTO A LA ESTRATEGIA DE ALIMENTACIÓN ESCOLAR EN LOS MUNICIPIOS NO CERTIFICADOS DEL DEPARTAMENTO DE CUNDINAMARCA PARA LA VIGENCIA 2022 CUNDINAMARCA</v>
      </c>
      <c r="E833" s="51">
        <v>42966037310</v>
      </c>
      <c r="F833" s="75">
        <v>42966037310</v>
      </c>
      <c r="G833" s="34">
        <v>1</v>
      </c>
      <c r="H833" s="34">
        <v>0.73550000000000004</v>
      </c>
      <c r="I833" s="31" t="s">
        <v>80</v>
      </c>
      <c r="J833" s="35" t="s">
        <v>134</v>
      </c>
      <c r="K833" s="35" t="s">
        <v>987</v>
      </c>
      <c r="L833" s="31" t="s">
        <v>20</v>
      </c>
      <c r="M833" s="36">
        <v>497206349.61517</v>
      </c>
      <c r="N833" s="37">
        <v>0</v>
      </c>
      <c r="O833" s="37">
        <v>0</v>
      </c>
      <c r="P833" s="37">
        <v>0</v>
      </c>
      <c r="Q833" s="29">
        <f t="shared" si="28"/>
        <v>2163.9786491643017</v>
      </c>
      <c r="R833" s="63" t="s">
        <v>740</v>
      </c>
    </row>
    <row r="834" spans="1:18" ht="47.25" x14ac:dyDescent="0.25">
      <c r="A834" s="55">
        <v>2022</v>
      </c>
      <c r="B834" s="29">
        <v>2022000050007</v>
      </c>
      <c r="C834" s="30" t="s">
        <v>614</v>
      </c>
      <c r="D834" s="31" t="str">
        <f t="shared" si="29"/>
        <v>FORTALECIMIENTO A LA ESTRATEGIA DE ALIMENTACIÓN ESCOLAR EN LOS MUNICIPIOS NO CERTIFICADOS DEL DEPARTAMENTO DE CUNDINAMARCA PARA LA VIGENCIA 2022 CUNDINAMARCA</v>
      </c>
      <c r="E834" s="51">
        <v>42966037310</v>
      </c>
      <c r="F834" s="75">
        <v>42966037310</v>
      </c>
      <c r="G834" s="34">
        <v>1</v>
      </c>
      <c r="H834" s="34">
        <v>0.73550000000000004</v>
      </c>
      <c r="I834" s="31" t="s">
        <v>74</v>
      </c>
      <c r="J834" s="35" t="s">
        <v>136</v>
      </c>
      <c r="K834" s="35" t="s">
        <v>987</v>
      </c>
      <c r="L834" s="31" t="s">
        <v>20</v>
      </c>
      <c r="M834" s="36">
        <v>56800063.115075774</v>
      </c>
      <c r="N834" s="37">
        <v>0</v>
      </c>
      <c r="O834" s="37">
        <v>0</v>
      </c>
      <c r="P834" s="37">
        <v>0</v>
      </c>
      <c r="Q834" s="29">
        <f t="shared" si="28"/>
        <v>247.20948143028016</v>
      </c>
      <c r="R834" s="63" t="s">
        <v>741</v>
      </c>
    </row>
    <row r="835" spans="1:18" ht="47.25" x14ac:dyDescent="0.25">
      <c r="A835" s="55">
        <v>2022</v>
      </c>
      <c r="B835" s="29">
        <v>2022000050007</v>
      </c>
      <c r="C835" s="30" t="s">
        <v>614</v>
      </c>
      <c r="D835" s="31" t="str">
        <f t="shared" ref="D835:D844" si="30">UPPER(D834)</f>
        <v>FORTALECIMIENTO A LA ESTRATEGIA DE ALIMENTACIÓN ESCOLAR EN LOS MUNICIPIOS NO CERTIFICADOS DEL DEPARTAMENTO DE CUNDINAMARCA PARA LA VIGENCIA 2022 CUNDINAMARCA</v>
      </c>
      <c r="E835" s="51">
        <v>42966037310</v>
      </c>
      <c r="F835" s="75">
        <v>42966037310</v>
      </c>
      <c r="G835" s="34">
        <v>1</v>
      </c>
      <c r="H835" s="34">
        <v>0.73550000000000004</v>
      </c>
      <c r="I835" s="31" t="s">
        <v>18</v>
      </c>
      <c r="J835" s="35" t="s">
        <v>33</v>
      </c>
      <c r="K835" s="35" t="s">
        <v>987</v>
      </c>
      <c r="L835" s="31" t="s">
        <v>20</v>
      </c>
      <c r="M835" s="36">
        <v>356276337.93529308</v>
      </c>
      <c r="N835" s="37">
        <v>0</v>
      </c>
      <c r="O835" s="37">
        <v>0</v>
      </c>
      <c r="P835" s="37">
        <v>0</v>
      </c>
      <c r="Q835" s="29">
        <f t="shared" si="28"/>
        <v>1550.6125154900817</v>
      </c>
      <c r="R835" s="63" t="s">
        <v>726</v>
      </c>
    </row>
    <row r="836" spans="1:18" ht="47.25" x14ac:dyDescent="0.25">
      <c r="A836" s="55">
        <v>2022</v>
      </c>
      <c r="B836" s="29">
        <v>2022000050007</v>
      </c>
      <c r="C836" s="30" t="s">
        <v>614</v>
      </c>
      <c r="D836" s="31" t="str">
        <f t="shared" si="30"/>
        <v>FORTALECIMIENTO A LA ESTRATEGIA DE ALIMENTACIÓN ESCOLAR EN LOS MUNICIPIOS NO CERTIFICADOS DEL DEPARTAMENTO DE CUNDINAMARCA PARA LA VIGENCIA 2022 CUNDINAMARCA</v>
      </c>
      <c r="E836" s="54">
        <v>42966037310</v>
      </c>
      <c r="F836" s="76">
        <v>42966037310</v>
      </c>
      <c r="G836" s="34">
        <v>1</v>
      </c>
      <c r="H836" s="34">
        <v>0.73550000000000004</v>
      </c>
      <c r="I836" s="31" t="s">
        <v>160</v>
      </c>
      <c r="J836" s="35" t="s">
        <v>197</v>
      </c>
      <c r="K836" s="35" t="s">
        <v>987</v>
      </c>
      <c r="L836" s="31" t="s">
        <v>20</v>
      </c>
      <c r="M836" s="36">
        <v>550055103.99555147</v>
      </c>
      <c r="N836" s="37">
        <v>0</v>
      </c>
      <c r="O836" s="37">
        <v>0</v>
      </c>
      <c r="P836" s="37">
        <v>0</v>
      </c>
      <c r="Q836" s="29">
        <f t="shared" si="28"/>
        <v>2393.9909492939955</v>
      </c>
      <c r="R836" s="63" t="s">
        <v>704</v>
      </c>
    </row>
    <row r="837" spans="1:18" ht="47.25" x14ac:dyDescent="0.25">
      <c r="A837" s="55">
        <v>2022</v>
      </c>
      <c r="B837" s="29">
        <v>2022000050007</v>
      </c>
      <c r="C837" s="30" t="s">
        <v>614</v>
      </c>
      <c r="D837" s="31" t="str">
        <f t="shared" si="30"/>
        <v>FORTALECIMIENTO A LA ESTRATEGIA DE ALIMENTACIÓN ESCOLAR EN LOS MUNICIPIOS NO CERTIFICADOS DEL DEPARTAMENTO DE CUNDINAMARCA PARA LA VIGENCIA 2022 CUNDINAMARCA</v>
      </c>
      <c r="E837" s="51">
        <v>42966037310</v>
      </c>
      <c r="F837" s="75">
        <v>42966037310</v>
      </c>
      <c r="G837" s="34">
        <v>1</v>
      </c>
      <c r="H837" s="34">
        <v>0.73550000000000004</v>
      </c>
      <c r="I837" s="31" t="s">
        <v>44</v>
      </c>
      <c r="J837" s="35" t="s">
        <v>44</v>
      </c>
      <c r="K837" s="35" t="s">
        <v>987</v>
      </c>
      <c r="L837" s="31" t="s">
        <v>20</v>
      </c>
      <c r="M837" s="36">
        <v>285811332.0953669</v>
      </c>
      <c r="N837" s="37">
        <v>0</v>
      </c>
      <c r="O837" s="37">
        <v>0</v>
      </c>
      <c r="P837" s="37">
        <v>0</v>
      </c>
      <c r="Q837" s="29">
        <f t="shared" si="28"/>
        <v>1243.9294486530252</v>
      </c>
      <c r="R837" s="63" t="s">
        <v>671</v>
      </c>
    </row>
    <row r="838" spans="1:18" ht="47.25" x14ac:dyDescent="0.25">
      <c r="A838" s="55">
        <v>2022</v>
      </c>
      <c r="B838" s="29">
        <v>2022000050007</v>
      </c>
      <c r="C838" s="30" t="s">
        <v>614</v>
      </c>
      <c r="D838" s="31" t="str">
        <f t="shared" si="30"/>
        <v>FORTALECIMIENTO A LA ESTRATEGIA DE ALIMENTACIÓN ESCOLAR EN LOS MUNICIPIOS NO CERTIFICADOS DEL DEPARTAMENTO DE CUNDINAMARCA PARA LA VIGENCIA 2022 CUNDINAMARCA</v>
      </c>
      <c r="E838" s="51">
        <v>42966037310</v>
      </c>
      <c r="F838" s="75">
        <v>42966037310</v>
      </c>
      <c r="G838" s="34">
        <v>1</v>
      </c>
      <c r="H838" s="34">
        <v>0.73550000000000004</v>
      </c>
      <c r="I838" s="31" t="s">
        <v>35</v>
      </c>
      <c r="J838" s="35" t="s">
        <v>36</v>
      </c>
      <c r="K838" s="35" t="s">
        <v>987</v>
      </c>
      <c r="L838" s="31" t="s">
        <v>20</v>
      </c>
      <c r="M838" s="36">
        <v>56800063.114370562</v>
      </c>
      <c r="N838" s="37">
        <v>0</v>
      </c>
      <c r="O838" s="37">
        <v>0</v>
      </c>
      <c r="P838" s="37">
        <v>0</v>
      </c>
      <c r="Q838" s="29">
        <f t="shared" si="28"/>
        <v>247.20948142721087</v>
      </c>
      <c r="R838" s="63" t="s">
        <v>743</v>
      </c>
    </row>
    <row r="839" spans="1:18" ht="47.25" x14ac:dyDescent="0.25">
      <c r="A839" s="55">
        <v>2022</v>
      </c>
      <c r="B839" s="29">
        <v>2022000050007</v>
      </c>
      <c r="C839" s="30" t="s">
        <v>614</v>
      </c>
      <c r="D839" s="31" t="str">
        <f t="shared" si="30"/>
        <v>FORTALECIMIENTO A LA ESTRATEGIA DE ALIMENTACIÓN ESCOLAR EN LOS MUNICIPIOS NO CERTIFICADOS DEL DEPARTAMENTO DE CUNDINAMARCA PARA LA VIGENCIA 2022 CUNDINAMARCA</v>
      </c>
      <c r="E839" s="51">
        <v>42966037310</v>
      </c>
      <c r="F839" s="75">
        <v>42966037310</v>
      </c>
      <c r="G839" s="34">
        <v>1</v>
      </c>
      <c r="H839" s="34">
        <v>0.73550000000000004</v>
      </c>
      <c r="I839" s="31" t="s">
        <v>77</v>
      </c>
      <c r="J839" s="35" t="s">
        <v>138</v>
      </c>
      <c r="K839" s="35" t="s">
        <v>987</v>
      </c>
      <c r="L839" s="31" t="s">
        <v>20</v>
      </c>
      <c r="M839" s="36">
        <v>426741343.76714748</v>
      </c>
      <c r="N839" s="37">
        <v>0</v>
      </c>
      <c r="O839" s="37">
        <v>0</v>
      </c>
      <c r="P839" s="37">
        <v>0</v>
      </c>
      <c r="Q839" s="29">
        <f t="shared" si="28"/>
        <v>1857.2955822920078</v>
      </c>
      <c r="R839" s="63" t="s">
        <v>745</v>
      </c>
    </row>
    <row r="840" spans="1:18" ht="47.25" x14ac:dyDescent="0.25">
      <c r="A840" s="55">
        <v>2022</v>
      </c>
      <c r="B840" s="29">
        <v>2022000050007</v>
      </c>
      <c r="C840" s="30" t="s">
        <v>614</v>
      </c>
      <c r="D840" s="31" t="str">
        <f t="shared" si="30"/>
        <v>FORTALECIMIENTO A LA ESTRATEGIA DE ALIMENTACIÓN ESCOLAR EN LOS MUNICIPIOS NO CERTIFICADOS DEL DEPARTAMENTO DE CUNDINAMARCA PARA LA VIGENCIA 2022 CUNDINAMARCA</v>
      </c>
      <c r="E840" s="51">
        <v>42966037310</v>
      </c>
      <c r="F840" s="75">
        <v>42966037310</v>
      </c>
      <c r="G840" s="34">
        <v>1</v>
      </c>
      <c r="H840" s="34">
        <v>0.73550000000000004</v>
      </c>
      <c r="I840" s="31" t="s">
        <v>18</v>
      </c>
      <c r="J840" s="35" t="s">
        <v>149</v>
      </c>
      <c r="K840" s="35" t="s">
        <v>987</v>
      </c>
      <c r="L840" s="31" t="s">
        <v>20</v>
      </c>
      <c r="M840" s="36">
        <v>620520109.82337761</v>
      </c>
      <c r="N840" s="37">
        <v>0</v>
      </c>
      <c r="O840" s="37">
        <v>0</v>
      </c>
      <c r="P840" s="37">
        <v>0</v>
      </c>
      <c r="Q840" s="29">
        <f t="shared" si="28"/>
        <v>2700.6740160783893</v>
      </c>
      <c r="R840" s="63" t="s">
        <v>746</v>
      </c>
    </row>
    <row r="841" spans="1:18" ht="47.25" x14ac:dyDescent="0.25">
      <c r="A841" s="55">
        <v>2022</v>
      </c>
      <c r="B841" s="29">
        <v>2022000050007</v>
      </c>
      <c r="C841" s="30" t="s">
        <v>614</v>
      </c>
      <c r="D841" s="31" t="str">
        <f t="shared" si="30"/>
        <v>FORTALECIMIENTO A LA ESTRATEGIA DE ALIMENTACIÓN ESCOLAR EN LOS MUNICIPIOS NO CERTIFICADOS DEL DEPARTAMENTO DE CUNDINAMARCA PARA LA VIGENCIA 2022 CUNDINAMARCA</v>
      </c>
      <c r="E841" s="51">
        <v>42966037310</v>
      </c>
      <c r="F841" s="75">
        <v>42966037310</v>
      </c>
      <c r="G841" s="34">
        <v>1</v>
      </c>
      <c r="H841" s="34">
        <v>0.73550000000000004</v>
      </c>
      <c r="I841" s="31" t="s">
        <v>67</v>
      </c>
      <c r="J841" s="35" t="s">
        <v>68</v>
      </c>
      <c r="K841" s="35" t="s">
        <v>987</v>
      </c>
      <c r="L841" s="31" t="s">
        <v>20</v>
      </c>
      <c r="M841" s="36">
        <v>849531378.79893017</v>
      </c>
      <c r="N841" s="37">
        <v>0</v>
      </c>
      <c r="O841" s="37">
        <v>0</v>
      </c>
      <c r="P841" s="37">
        <v>0</v>
      </c>
      <c r="Q841" s="29">
        <f t="shared" si="28"/>
        <v>3697.3939832805108</v>
      </c>
      <c r="R841" s="63" t="s">
        <v>748</v>
      </c>
    </row>
    <row r="842" spans="1:18" ht="47.25" x14ac:dyDescent="0.25">
      <c r="A842" s="55">
        <v>2022</v>
      </c>
      <c r="B842" s="29">
        <v>2022000050007</v>
      </c>
      <c r="C842" s="30" t="s">
        <v>614</v>
      </c>
      <c r="D842" s="31" t="str">
        <f t="shared" si="30"/>
        <v>FORTALECIMIENTO A LA ESTRATEGIA DE ALIMENTACIÓN ESCOLAR EN LOS MUNICIPIOS NO CERTIFICADOS DEL DEPARTAMENTO DE CUNDINAMARCA PARA LA VIGENCIA 2022 CUNDINAMARCA</v>
      </c>
      <c r="E842" s="51">
        <v>42966037310</v>
      </c>
      <c r="F842" s="75">
        <v>42966037310</v>
      </c>
      <c r="G842" s="34">
        <v>1</v>
      </c>
      <c r="H842" s="34">
        <v>0.73550000000000004</v>
      </c>
      <c r="I842" s="31" t="s">
        <v>35</v>
      </c>
      <c r="J842" s="35" t="s">
        <v>38</v>
      </c>
      <c r="K842" s="35" t="s">
        <v>987</v>
      </c>
      <c r="L842" s="31" t="s">
        <v>20</v>
      </c>
      <c r="M842" s="36">
        <v>197730074.79163176</v>
      </c>
      <c r="N842" s="37">
        <v>0</v>
      </c>
      <c r="O842" s="37">
        <v>0</v>
      </c>
      <c r="P842" s="37">
        <v>0</v>
      </c>
      <c r="Q842" s="29">
        <f t="shared" si="28"/>
        <v>860.57561509004654</v>
      </c>
      <c r="R842" s="63" t="s">
        <v>750</v>
      </c>
    </row>
    <row r="843" spans="1:18" ht="47.25" x14ac:dyDescent="0.25">
      <c r="A843" s="55">
        <v>2022</v>
      </c>
      <c r="B843" s="29">
        <v>2022000050007</v>
      </c>
      <c r="C843" s="30" t="s">
        <v>614</v>
      </c>
      <c r="D843" s="31" t="str">
        <f t="shared" si="30"/>
        <v>FORTALECIMIENTO A LA ESTRATEGIA DE ALIMENTACIÓN ESCOLAR EN LOS MUNICIPIOS NO CERTIFICADOS DEL DEPARTAMENTO DE CUNDINAMARCA PARA LA VIGENCIA 2022 CUNDINAMARCA</v>
      </c>
      <c r="E843" s="51">
        <v>42966037310</v>
      </c>
      <c r="F843" s="75">
        <v>42966037310</v>
      </c>
      <c r="G843" s="34">
        <v>1</v>
      </c>
      <c r="H843" s="34">
        <v>0.73550000000000004</v>
      </c>
      <c r="I843" s="31" t="s">
        <v>126</v>
      </c>
      <c r="J843" s="35" t="s">
        <v>140</v>
      </c>
      <c r="K843" s="35" t="s">
        <v>987</v>
      </c>
      <c r="L843" s="31" t="s">
        <v>20</v>
      </c>
      <c r="M843" s="36">
        <v>250578829.17060876</v>
      </c>
      <c r="N843" s="37">
        <v>0</v>
      </c>
      <c r="O843" s="37">
        <v>0</v>
      </c>
      <c r="P843" s="37">
        <v>0</v>
      </c>
      <c r="Q843" s="29">
        <f t="shared" si="28"/>
        <v>1090.5879152136274</v>
      </c>
      <c r="R843" s="63" t="s">
        <v>752</v>
      </c>
    </row>
    <row r="844" spans="1:18" ht="47.25" x14ac:dyDescent="0.25">
      <c r="A844" s="55">
        <v>2022</v>
      </c>
      <c r="B844" s="29">
        <v>2022000050007</v>
      </c>
      <c r="C844" s="30" t="s">
        <v>614</v>
      </c>
      <c r="D844" s="31" t="str">
        <f t="shared" si="30"/>
        <v>FORTALECIMIENTO A LA ESTRATEGIA DE ALIMENTACIÓN ESCOLAR EN LOS MUNICIPIOS NO CERTIFICADOS DEL DEPARTAMENTO DE CUNDINAMARCA PARA LA VIGENCIA 2022 CUNDINAMARCA</v>
      </c>
      <c r="E844" s="51">
        <v>42966037310</v>
      </c>
      <c r="F844" s="75">
        <v>42966037310</v>
      </c>
      <c r="G844" s="34">
        <v>1</v>
      </c>
      <c r="H844" s="34">
        <v>0.73550000000000004</v>
      </c>
      <c r="I844" s="31" t="s">
        <v>18</v>
      </c>
      <c r="J844" s="35" t="s">
        <v>196</v>
      </c>
      <c r="K844" s="35" t="s">
        <v>987</v>
      </c>
      <c r="L844" s="31" t="s">
        <v>20</v>
      </c>
      <c r="M844" s="36">
        <v>92032566.0336916</v>
      </c>
      <c r="N844" s="37">
        <v>0</v>
      </c>
      <c r="O844" s="37">
        <v>0</v>
      </c>
      <c r="P844" s="37">
        <v>0</v>
      </c>
      <c r="Q844" s="29">
        <f t="shared" si="28"/>
        <v>400.55101484294482</v>
      </c>
      <c r="R844" s="63" t="s">
        <v>754</v>
      </c>
    </row>
    <row r="845" spans="1:18" ht="47.25" x14ac:dyDescent="0.25">
      <c r="A845" s="55">
        <v>2022</v>
      </c>
      <c r="B845" s="29">
        <v>2022004250011</v>
      </c>
      <c r="C845" s="30" t="s">
        <v>211</v>
      </c>
      <c r="D845" s="31" t="s">
        <v>755</v>
      </c>
      <c r="E845" s="51">
        <v>24205295724</v>
      </c>
      <c r="F845" s="75">
        <v>24205295724</v>
      </c>
      <c r="G845" s="34">
        <v>0.96140000000000003</v>
      </c>
      <c r="H845" s="34">
        <v>0.99009999999999998</v>
      </c>
      <c r="I845" s="31" t="s">
        <v>160</v>
      </c>
      <c r="J845" s="35" t="s">
        <v>162</v>
      </c>
      <c r="K845" s="35" t="s">
        <v>986</v>
      </c>
      <c r="L845" s="31" t="s">
        <v>20</v>
      </c>
      <c r="M845" s="36">
        <v>117312376</v>
      </c>
      <c r="N845" s="37">
        <v>0</v>
      </c>
      <c r="O845" s="37">
        <v>0</v>
      </c>
      <c r="P845" s="37">
        <v>0</v>
      </c>
      <c r="Q845" s="29">
        <v>30</v>
      </c>
      <c r="R845" s="38" t="s">
        <v>756</v>
      </c>
    </row>
    <row r="846" spans="1:18" ht="47.25" x14ac:dyDescent="0.25">
      <c r="A846" s="55">
        <v>2022</v>
      </c>
      <c r="B846" s="29">
        <v>2022004250011</v>
      </c>
      <c r="C846" s="30" t="s">
        <v>211</v>
      </c>
      <c r="D846" s="31" t="s">
        <v>755</v>
      </c>
      <c r="E846" s="51">
        <v>24205295724</v>
      </c>
      <c r="F846" s="75">
        <v>24205295724</v>
      </c>
      <c r="G846" s="34">
        <v>0.96140000000000003</v>
      </c>
      <c r="H846" s="34">
        <v>0.99009999999999998</v>
      </c>
      <c r="I846" s="31" t="s">
        <v>61</v>
      </c>
      <c r="J846" s="35" t="s">
        <v>142</v>
      </c>
      <c r="K846" s="35" t="s">
        <v>986</v>
      </c>
      <c r="L846" s="31" t="s">
        <v>20</v>
      </c>
      <c r="M846" s="36">
        <v>86633596</v>
      </c>
      <c r="N846" s="37">
        <v>0</v>
      </c>
      <c r="O846" s="37">
        <v>0</v>
      </c>
      <c r="P846" s="37">
        <v>0</v>
      </c>
      <c r="Q846" s="29">
        <v>179</v>
      </c>
      <c r="R846" s="38" t="s">
        <v>757</v>
      </c>
    </row>
    <row r="847" spans="1:18" ht="47.25" x14ac:dyDescent="0.25">
      <c r="A847" s="55">
        <v>2022</v>
      </c>
      <c r="B847" s="29">
        <v>2022004250011</v>
      </c>
      <c r="C847" s="30" t="s">
        <v>211</v>
      </c>
      <c r="D847" s="31" t="s">
        <v>755</v>
      </c>
      <c r="E847" s="51">
        <v>24205295724</v>
      </c>
      <c r="F847" s="75">
        <v>24205295724</v>
      </c>
      <c r="G847" s="34">
        <v>0.96140000000000003</v>
      </c>
      <c r="H847" s="34">
        <v>0.99009999999999998</v>
      </c>
      <c r="I847" s="31" t="s">
        <v>18</v>
      </c>
      <c r="J847" s="35" t="s">
        <v>19</v>
      </c>
      <c r="K847" s="35" t="s">
        <v>986</v>
      </c>
      <c r="L847" s="31" t="s">
        <v>20</v>
      </c>
      <c r="M847" s="36">
        <v>139714832</v>
      </c>
      <c r="N847" s="37">
        <v>0</v>
      </c>
      <c r="O847" s="37">
        <v>0</v>
      </c>
      <c r="P847" s="37">
        <v>0</v>
      </c>
      <c r="Q847" s="29">
        <v>261</v>
      </c>
      <c r="R847" s="38" t="s">
        <v>758</v>
      </c>
    </row>
    <row r="848" spans="1:18" ht="47.25" x14ac:dyDescent="0.25">
      <c r="A848" s="55">
        <v>2022</v>
      </c>
      <c r="B848" s="29">
        <v>2022004250011</v>
      </c>
      <c r="C848" s="30" t="s">
        <v>211</v>
      </c>
      <c r="D848" s="31" t="s">
        <v>755</v>
      </c>
      <c r="E848" s="51">
        <v>24205295724</v>
      </c>
      <c r="F848" s="75">
        <v>24205295724</v>
      </c>
      <c r="G848" s="34">
        <v>0.96140000000000003</v>
      </c>
      <c r="H848" s="34">
        <v>0.99009999999999998</v>
      </c>
      <c r="I848" s="31" t="s">
        <v>67</v>
      </c>
      <c r="J848" s="35" t="s">
        <v>238</v>
      </c>
      <c r="K848" s="35" t="s">
        <v>986</v>
      </c>
      <c r="L848" s="31" t="s">
        <v>20</v>
      </c>
      <c r="M848" s="36">
        <v>382004156</v>
      </c>
      <c r="N848" s="37">
        <v>0</v>
      </c>
      <c r="O848" s="37">
        <v>0</v>
      </c>
      <c r="P848" s="37">
        <v>0</v>
      </c>
      <c r="Q848" s="29">
        <v>874</v>
      </c>
      <c r="R848" s="38" t="s">
        <v>401</v>
      </c>
    </row>
    <row r="849" spans="1:18" ht="47.25" x14ac:dyDescent="0.25">
      <c r="A849" s="55">
        <v>2022</v>
      </c>
      <c r="B849" s="29">
        <v>2022004250011</v>
      </c>
      <c r="C849" s="30" t="s">
        <v>211</v>
      </c>
      <c r="D849" s="31" t="s">
        <v>755</v>
      </c>
      <c r="E849" s="51">
        <v>24205295724</v>
      </c>
      <c r="F849" s="75">
        <v>24205295724</v>
      </c>
      <c r="G849" s="34">
        <v>0.96140000000000003</v>
      </c>
      <c r="H849" s="34">
        <v>0.99009999999999998</v>
      </c>
      <c r="I849" s="31" t="s">
        <v>67</v>
      </c>
      <c r="J849" s="35" t="s">
        <v>158</v>
      </c>
      <c r="K849" s="35" t="s">
        <v>986</v>
      </c>
      <c r="L849" s="31" t="s">
        <v>20</v>
      </c>
      <c r="M849" s="36">
        <v>295025956</v>
      </c>
      <c r="N849" s="37">
        <v>0</v>
      </c>
      <c r="O849" s="37">
        <v>0</v>
      </c>
      <c r="P849" s="37">
        <v>0</v>
      </c>
      <c r="Q849" s="29">
        <v>540</v>
      </c>
      <c r="R849" s="38" t="s">
        <v>759</v>
      </c>
    </row>
    <row r="850" spans="1:18" ht="47.25" x14ac:dyDescent="0.25">
      <c r="A850" s="55">
        <v>2022</v>
      </c>
      <c r="B850" s="29">
        <v>2022004250011</v>
      </c>
      <c r="C850" s="30" t="s">
        <v>211</v>
      </c>
      <c r="D850" s="31" t="s">
        <v>755</v>
      </c>
      <c r="E850" s="51">
        <v>24205295724</v>
      </c>
      <c r="F850" s="75">
        <v>24205295724</v>
      </c>
      <c r="G850" s="34">
        <v>0.96140000000000003</v>
      </c>
      <c r="H850" s="34">
        <v>0.99009999999999998</v>
      </c>
      <c r="I850" s="31" t="s">
        <v>67</v>
      </c>
      <c r="J850" s="35" t="s">
        <v>72</v>
      </c>
      <c r="K850" s="35" t="s">
        <v>986</v>
      </c>
      <c r="L850" s="31" t="s">
        <v>20</v>
      </c>
      <c r="M850" s="36">
        <v>118196446</v>
      </c>
      <c r="N850" s="37">
        <v>0</v>
      </c>
      <c r="O850" s="37">
        <v>0</v>
      </c>
      <c r="P850" s="37">
        <v>0</v>
      </c>
      <c r="Q850" s="29">
        <v>313</v>
      </c>
      <c r="R850" s="38" t="s">
        <v>760</v>
      </c>
    </row>
    <row r="851" spans="1:18" ht="47.25" x14ac:dyDescent="0.25">
      <c r="A851" s="55">
        <v>2022</v>
      </c>
      <c r="B851" s="29">
        <v>2022004250011</v>
      </c>
      <c r="C851" s="30" t="s">
        <v>211</v>
      </c>
      <c r="D851" s="31" t="s">
        <v>755</v>
      </c>
      <c r="E851" s="51">
        <v>24205295724</v>
      </c>
      <c r="F851" s="75">
        <v>24205295724</v>
      </c>
      <c r="G851" s="34">
        <v>0.96140000000000003</v>
      </c>
      <c r="H851" s="34">
        <v>0.99009999999999998</v>
      </c>
      <c r="I851" s="31" t="s">
        <v>74</v>
      </c>
      <c r="J851" s="35" t="s">
        <v>75</v>
      </c>
      <c r="K851" s="35" t="s">
        <v>986</v>
      </c>
      <c r="L851" s="31" t="s">
        <v>20</v>
      </c>
      <c r="M851" s="36">
        <v>218011568</v>
      </c>
      <c r="N851" s="37">
        <v>0</v>
      </c>
      <c r="O851" s="37">
        <v>0</v>
      </c>
      <c r="P851" s="37">
        <v>0</v>
      </c>
      <c r="Q851" s="29">
        <v>388</v>
      </c>
      <c r="R851" s="38" t="s">
        <v>401</v>
      </c>
    </row>
    <row r="852" spans="1:18" ht="47.25" x14ac:dyDescent="0.25">
      <c r="A852" s="55">
        <v>2022</v>
      </c>
      <c r="B852" s="29">
        <v>2022004250011</v>
      </c>
      <c r="C852" s="30" t="s">
        <v>211</v>
      </c>
      <c r="D852" s="31" t="s">
        <v>755</v>
      </c>
      <c r="E852" s="51">
        <v>24205295724</v>
      </c>
      <c r="F852" s="75">
        <v>24205295724</v>
      </c>
      <c r="G852" s="34">
        <v>0.96140000000000003</v>
      </c>
      <c r="H852" s="34">
        <v>0.99009999999999998</v>
      </c>
      <c r="I852" s="31" t="s">
        <v>160</v>
      </c>
      <c r="J852" s="35" t="s">
        <v>161</v>
      </c>
      <c r="K852" s="35" t="s">
        <v>986</v>
      </c>
      <c r="L852" s="31" t="s">
        <v>20</v>
      </c>
      <c r="M852" s="36">
        <v>53427250</v>
      </c>
      <c r="N852" s="37">
        <v>0</v>
      </c>
      <c r="O852" s="37">
        <v>0</v>
      </c>
      <c r="P852" s="37">
        <v>0</v>
      </c>
      <c r="Q852" s="29">
        <v>71</v>
      </c>
      <c r="R852" s="38" t="s">
        <v>758</v>
      </c>
    </row>
    <row r="853" spans="1:18" ht="47.25" x14ac:dyDescent="0.25">
      <c r="A853" s="55">
        <v>2022</v>
      </c>
      <c r="B853" s="29">
        <v>2022004250011</v>
      </c>
      <c r="C853" s="30" t="s">
        <v>211</v>
      </c>
      <c r="D853" s="31" t="s">
        <v>755</v>
      </c>
      <c r="E853" s="51">
        <v>24205295724</v>
      </c>
      <c r="F853" s="75">
        <v>24205295724</v>
      </c>
      <c r="G853" s="34">
        <v>0.96140000000000003</v>
      </c>
      <c r="H853" s="34">
        <v>0.99009999999999998</v>
      </c>
      <c r="I853" s="31" t="s">
        <v>126</v>
      </c>
      <c r="J853" s="35" t="s">
        <v>163</v>
      </c>
      <c r="K853" s="35" t="s">
        <v>986</v>
      </c>
      <c r="L853" s="31" t="s">
        <v>20</v>
      </c>
      <c r="M853" s="36">
        <v>92219076</v>
      </c>
      <c r="N853" s="37">
        <v>0</v>
      </c>
      <c r="O853" s="37">
        <v>0</v>
      </c>
      <c r="P853" s="37">
        <v>0</v>
      </c>
      <c r="Q853" s="29">
        <v>179</v>
      </c>
      <c r="R853" s="38" t="s">
        <v>758</v>
      </c>
    </row>
    <row r="854" spans="1:18" ht="47.25" x14ac:dyDescent="0.25">
      <c r="A854" s="55">
        <v>2022</v>
      </c>
      <c r="B854" s="29">
        <v>2022004250011</v>
      </c>
      <c r="C854" s="30" t="s">
        <v>211</v>
      </c>
      <c r="D854" s="31" t="s">
        <v>755</v>
      </c>
      <c r="E854" s="51">
        <v>24205295724</v>
      </c>
      <c r="F854" s="75">
        <v>24205295724</v>
      </c>
      <c r="G854" s="34">
        <v>0.96140000000000003</v>
      </c>
      <c r="H854" s="34">
        <v>0.99009999999999998</v>
      </c>
      <c r="I854" s="31" t="s">
        <v>74</v>
      </c>
      <c r="J854" s="35" t="s">
        <v>239</v>
      </c>
      <c r="K854" s="35" t="s">
        <v>986</v>
      </c>
      <c r="L854" s="31" t="s">
        <v>20</v>
      </c>
      <c r="M854" s="36">
        <v>190292942</v>
      </c>
      <c r="N854" s="37">
        <v>0</v>
      </c>
      <c r="O854" s="37">
        <v>0</v>
      </c>
      <c r="P854" s="37">
        <v>0</v>
      </c>
      <c r="Q854" s="29">
        <v>237</v>
      </c>
      <c r="R854" s="38" t="s">
        <v>760</v>
      </c>
    </row>
    <row r="855" spans="1:18" ht="47.25" x14ac:dyDescent="0.25">
      <c r="A855" s="55">
        <v>2022</v>
      </c>
      <c r="B855" s="29">
        <v>2022004250011</v>
      </c>
      <c r="C855" s="30" t="s">
        <v>211</v>
      </c>
      <c r="D855" s="31" t="s">
        <v>755</v>
      </c>
      <c r="E855" s="51">
        <v>24205295724</v>
      </c>
      <c r="F855" s="75">
        <v>24205295724</v>
      </c>
      <c r="G855" s="34">
        <v>0.96140000000000003</v>
      </c>
      <c r="H855" s="34">
        <v>0.99009999999999998</v>
      </c>
      <c r="I855" s="31" t="s">
        <v>67</v>
      </c>
      <c r="J855" s="35" t="s">
        <v>164</v>
      </c>
      <c r="K855" s="35" t="s">
        <v>986</v>
      </c>
      <c r="L855" s="31" t="s">
        <v>20</v>
      </c>
      <c r="M855" s="36">
        <v>85104498</v>
      </c>
      <c r="N855" s="37">
        <v>0</v>
      </c>
      <c r="O855" s="37">
        <v>0</v>
      </c>
      <c r="P855" s="37">
        <v>0</v>
      </c>
      <c r="Q855" s="29">
        <v>352</v>
      </c>
      <c r="R855" s="38" t="s">
        <v>758</v>
      </c>
    </row>
    <row r="856" spans="1:18" ht="47.25" x14ac:dyDescent="0.25">
      <c r="A856" s="55">
        <v>2022</v>
      </c>
      <c r="B856" s="29">
        <v>2022004250011</v>
      </c>
      <c r="C856" s="30" t="s">
        <v>211</v>
      </c>
      <c r="D856" s="31" t="s">
        <v>755</v>
      </c>
      <c r="E856" s="51">
        <v>24205295724</v>
      </c>
      <c r="F856" s="75">
        <v>24205295724</v>
      </c>
      <c r="G856" s="34">
        <v>0.96140000000000003</v>
      </c>
      <c r="H856" s="34">
        <v>0.99009999999999998</v>
      </c>
      <c r="I856" s="31" t="s">
        <v>112</v>
      </c>
      <c r="J856" s="35" t="s">
        <v>165</v>
      </c>
      <c r="K856" s="35" t="s">
        <v>986</v>
      </c>
      <c r="L856" s="31" t="s">
        <v>20</v>
      </c>
      <c r="M856" s="36">
        <v>489912114</v>
      </c>
      <c r="N856" s="37">
        <v>0</v>
      </c>
      <c r="O856" s="37">
        <v>0</v>
      </c>
      <c r="P856" s="37">
        <v>0</v>
      </c>
      <c r="Q856" s="29">
        <v>691</v>
      </c>
      <c r="R856" s="38" t="s">
        <v>761</v>
      </c>
    </row>
    <row r="857" spans="1:18" ht="47.25" x14ac:dyDescent="0.25">
      <c r="A857" s="55">
        <v>2022</v>
      </c>
      <c r="B857" s="29">
        <v>2022004250011</v>
      </c>
      <c r="C857" s="30" t="s">
        <v>211</v>
      </c>
      <c r="D857" s="31" t="s">
        <v>755</v>
      </c>
      <c r="E857" s="51">
        <v>24205295724</v>
      </c>
      <c r="F857" s="75">
        <v>24205295724</v>
      </c>
      <c r="G857" s="34">
        <v>0.96140000000000003</v>
      </c>
      <c r="H857" s="34">
        <v>0.99009999999999998</v>
      </c>
      <c r="I857" s="31" t="s">
        <v>80</v>
      </c>
      <c r="J857" s="35" t="s">
        <v>166</v>
      </c>
      <c r="K857" s="35" t="s">
        <v>986</v>
      </c>
      <c r="L857" s="31" t="s">
        <v>20</v>
      </c>
      <c r="M857" s="36">
        <v>320554382</v>
      </c>
      <c r="N857" s="37">
        <v>0</v>
      </c>
      <c r="O857" s="37">
        <v>0</v>
      </c>
      <c r="P857" s="37">
        <v>0</v>
      </c>
      <c r="Q857" s="29">
        <v>1024</v>
      </c>
      <c r="R857" s="38" t="s">
        <v>761</v>
      </c>
    </row>
    <row r="858" spans="1:18" ht="47.25" x14ac:dyDescent="0.25">
      <c r="A858" s="55">
        <v>2022</v>
      </c>
      <c r="B858" s="29">
        <v>2022004250011</v>
      </c>
      <c r="C858" s="30" t="s">
        <v>211</v>
      </c>
      <c r="D858" s="31" t="s">
        <v>755</v>
      </c>
      <c r="E858" s="51">
        <v>24205295724</v>
      </c>
      <c r="F858" s="75">
        <v>24205295724</v>
      </c>
      <c r="G858" s="34">
        <v>0.96140000000000003</v>
      </c>
      <c r="H858" s="34">
        <v>0.99009999999999998</v>
      </c>
      <c r="I858" s="31" t="s">
        <v>44</v>
      </c>
      <c r="J858" s="35" t="s">
        <v>45</v>
      </c>
      <c r="K858" s="35" t="s">
        <v>986</v>
      </c>
      <c r="L858" s="31" t="s">
        <v>20</v>
      </c>
      <c r="M858" s="36">
        <v>187934200</v>
      </c>
      <c r="N858" s="37">
        <v>0</v>
      </c>
      <c r="O858" s="37">
        <v>0</v>
      </c>
      <c r="P858" s="37">
        <v>0</v>
      </c>
      <c r="Q858" s="29">
        <v>292</v>
      </c>
      <c r="R858" s="38" t="s">
        <v>758</v>
      </c>
    </row>
    <row r="859" spans="1:18" ht="47.25" x14ac:dyDescent="0.25">
      <c r="A859" s="55">
        <v>2022</v>
      </c>
      <c r="B859" s="29">
        <v>2022004250011</v>
      </c>
      <c r="C859" s="30" t="s">
        <v>211</v>
      </c>
      <c r="D859" s="31" t="s">
        <v>755</v>
      </c>
      <c r="E859" s="51">
        <v>24205295724</v>
      </c>
      <c r="F859" s="75">
        <v>24205295724</v>
      </c>
      <c r="G859" s="34">
        <v>0.96140000000000003</v>
      </c>
      <c r="H859" s="34">
        <v>0.99009999999999998</v>
      </c>
      <c r="I859" s="31" t="s">
        <v>160</v>
      </c>
      <c r="J859" s="45" t="s">
        <v>184</v>
      </c>
      <c r="K859" s="35" t="s">
        <v>986</v>
      </c>
      <c r="L859" s="31" t="s">
        <v>20</v>
      </c>
      <c r="M859" s="36">
        <v>138902484</v>
      </c>
      <c r="N859" s="37">
        <v>0</v>
      </c>
      <c r="O859" s="37">
        <v>0</v>
      </c>
      <c r="P859" s="37">
        <v>0</v>
      </c>
      <c r="Q859" s="29">
        <v>183</v>
      </c>
      <c r="R859" s="38" t="s">
        <v>760</v>
      </c>
    </row>
    <row r="860" spans="1:18" ht="47.25" x14ac:dyDescent="0.25">
      <c r="A860" s="55">
        <v>2022</v>
      </c>
      <c r="B860" s="29">
        <v>2022004250011</v>
      </c>
      <c r="C860" s="30" t="s">
        <v>211</v>
      </c>
      <c r="D860" s="31" t="s">
        <v>755</v>
      </c>
      <c r="E860" s="51">
        <v>24205295724</v>
      </c>
      <c r="F860" s="75">
        <v>24205295724</v>
      </c>
      <c r="G860" s="34">
        <v>0.96140000000000003</v>
      </c>
      <c r="H860" s="34">
        <v>0.99009999999999998</v>
      </c>
      <c r="I860" s="31" t="s">
        <v>80</v>
      </c>
      <c r="J860" s="35" t="s">
        <v>150</v>
      </c>
      <c r="K860" s="35" t="s">
        <v>986</v>
      </c>
      <c r="L860" s="31" t="s">
        <v>20</v>
      </c>
      <c r="M860" s="36">
        <v>307896342</v>
      </c>
      <c r="N860" s="37">
        <v>0</v>
      </c>
      <c r="O860" s="37">
        <v>0</v>
      </c>
      <c r="P860" s="37">
        <v>0</v>
      </c>
      <c r="Q860" s="29">
        <v>790</v>
      </c>
      <c r="R860" s="38" t="s">
        <v>758</v>
      </c>
    </row>
    <row r="861" spans="1:18" ht="47.25" x14ac:dyDescent="0.25">
      <c r="A861" s="55">
        <v>2022</v>
      </c>
      <c r="B861" s="29">
        <v>2022004250011</v>
      </c>
      <c r="C861" s="30" t="s">
        <v>211</v>
      </c>
      <c r="D861" s="31" t="s">
        <v>755</v>
      </c>
      <c r="E861" s="51">
        <v>24205295724</v>
      </c>
      <c r="F861" s="75">
        <v>24205295724</v>
      </c>
      <c r="G861" s="34">
        <v>0.96140000000000003</v>
      </c>
      <c r="H861" s="34">
        <v>0.99009999999999998</v>
      </c>
      <c r="I861" s="31" t="s">
        <v>80</v>
      </c>
      <c r="J861" s="45" t="s">
        <v>242</v>
      </c>
      <c r="K861" s="35" t="s">
        <v>986</v>
      </c>
      <c r="L861" s="31" t="s">
        <v>20</v>
      </c>
      <c r="M861" s="36">
        <v>356847500</v>
      </c>
      <c r="N861" s="37">
        <v>0</v>
      </c>
      <c r="O861" s="37">
        <v>0</v>
      </c>
      <c r="P861" s="37">
        <v>0</v>
      </c>
      <c r="Q861" s="29">
        <v>734</v>
      </c>
      <c r="R861" s="38" t="s">
        <v>401</v>
      </c>
    </row>
    <row r="862" spans="1:18" ht="47.25" x14ac:dyDescent="0.25">
      <c r="A862" s="55">
        <v>2022</v>
      </c>
      <c r="B862" s="29">
        <v>2022004250011</v>
      </c>
      <c r="C862" s="30" t="s">
        <v>211</v>
      </c>
      <c r="D862" s="31" t="s">
        <v>755</v>
      </c>
      <c r="E862" s="51">
        <v>24205295724</v>
      </c>
      <c r="F862" s="75">
        <v>24205295724</v>
      </c>
      <c r="G862" s="34">
        <v>0.96140000000000003</v>
      </c>
      <c r="H862" s="34">
        <v>0.99009999999999998</v>
      </c>
      <c r="I862" s="31" t="s">
        <v>77</v>
      </c>
      <c r="J862" s="35" t="s">
        <v>78</v>
      </c>
      <c r="K862" s="35" t="s">
        <v>986</v>
      </c>
      <c r="L862" s="31" t="s">
        <v>20</v>
      </c>
      <c r="M862" s="36">
        <v>370246072</v>
      </c>
      <c r="N862" s="37">
        <v>0</v>
      </c>
      <c r="O862" s="37">
        <v>0</v>
      </c>
      <c r="P862" s="37">
        <v>0</v>
      </c>
      <c r="Q862" s="29">
        <v>820</v>
      </c>
      <c r="R862" s="38" t="s">
        <v>758</v>
      </c>
    </row>
    <row r="863" spans="1:18" ht="47.25" x14ac:dyDescent="0.25">
      <c r="A863" s="55">
        <v>2022</v>
      </c>
      <c r="B863" s="29">
        <v>2022004250011</v>
      </c>
      <c r="C863" s="30" t="s">
        <v>211</v>
      </c>
      <c r="D863" s="31" t="s">
        <v>755</v>
      </c>
      <c r="E863" s="51">
        <v>24205295724</v>
      </c>
      <c r="F863" s="75">
        <v>24205295724</v>
      </c>
      <c r="G863" s="34">
        <v>0.96140000000000003</v>
      </c>
      <c r="H863" s="34">
        <v>0.99009999999999998</v>
      </c>
      <c r="I863" s="31" t="s">
        <v>40</v>
      </c>
      <c r="J863" s="35" t="s">
        <v>167</v>
      </c>
      <c r="K863" s="35" t="s">
        <v>986</v>
      </c>
      <c r="L863" s="31" t="s">
        <v>20</v>
      </c>
      <c r="M863" s="36">
        <v>202710154</v>
      </c>
      <c r="N863" s="37">
        <v>0</v>
      </c>
      <c r="O863" s="37">
        <v>0</v>
      </c>
      <c r="P863" s="37">
        <v>0</v>
      </c>
      <c r="Q863" s="29">
        <v>570</v>
      </c>
      <c r="R863" s="38" t="s">
        <v>759</v>
      </c>
    </row>
    <row r="864" spans="1:18" ht="47.25" x14ac:dyDescent="0.25">
      <c r="A864" s="55">
        <v>2022</v>
      </c>
      <c r="B864" s="29">
        <v>2022004250011</v>
      </c>
      <c r="C864" s="30" t="s">
        <v>211</v>
      </c>
      <c r="D864" s="31" t="s">
        <v>755</v>
      </c>
      <c r="E864" s="51">
        <v>24205295724</v>
      </c>
      <c r="F864" s="75">
        <v>24205295724</v>
      </c>
      <c r="G864" s="34">
        <v>0.96140000000000003</v>
      </c>
      <c r="H864" s="34">
        <v>0.99009999999999998</v>
      </c>
      <c r="I864" s="31" t="s">
        <v>44</v>
      </c>
      <c r="J864" s="35" t="s">
        <v>47</v>
      </c>
      <c r="K864" s="35" t="s">
        <v>986</v>
      </c>
      <c r="L864" s="31" t="s">
        <v>20</v>
      </c>
      <c r="M864" s="36">
        <v>178472160</v>
      </c>
      <c r="N864" s="37">
        <v>0</v>
      </c>
      <c r="O864" s="37">
        <v>0</v>
      </c>
      <c r="P864" s="37">
        <v>0</v>
      </c>
      <c r="Q864" s="29">
        <v>404</v>
      </c>
      <c r="R864" s="38" t="s">
        <v>758</v>
      </c>
    </row>
    <row r="865" spans="1:18" ht="47.25" x14ac:dyDescent="0.25">
      <c r="A865" s="55">
        <v>2022</v>
      </c>
      <c r="B865" s="29">
        <v>2022004250011</v>
      </c>
      <c r="C865" s="30" t="s">
        <v>211</v>
      </c>
      <c r="D865" s="31" t="s">
        <v>755</v>
      </c>
      <c r="E865" s="51">
        <v>24205295724</v>
      </c>
      <c r="F865" s="75">
        <v>24205295724</v>
      </c>
      <c r="G865" s="34">
        <v>0.96140000000000003</v>
      </c>
      <c r="H865" s="34">
        <v>0.99009999999999998</v>
      </c>
      <c r="I865" s="31" t="s">
        <v>28</v>
      </c>
      <c r="J865" s="35" t="s">
        <v>169</v>
      </c>
      <c r="K865" s="35" t="s">
        <v>986</v>
      </c>
      <c r="L865" s="31" t="s">
        <v>20</v>
      </c>
      <c r="M865" s="36">
        <v>554039196</v>
      </c>
      <c r="N865" s="37">
        <v>0</v>
      </c>
      <c r="O865" s="37">
        <v>0</v>
      </c>
      <c r="P865" s="37">
        <v>0</v>
      </c>
      <c r="Q865" s="29">
        <v>1662</v>
      </c>
      <c r="R865" s="38" t="s">
        <v>759</v>
      </c>
    </row>
    <row r="866" spans="1:18" ht="47.25" x14ac:dyDescent="0.25">
      <c r="A866" s="55">
        <v>2022</v>
      </c>
      <c r="B866" s="29">
        <v>2022004250011</v>
      </c>
      <c r="C866" s="30" t="s">
        <v>211</v>
      </c>
      <c r="D866" s="31" t="s">
        <v>755</v>
      </c>
      <c r="E866" s="51">
        <v>24205295724</v>
      </c>
      <c r="F866" s="75">
        <v>24205295724</v>
      </c>
      <c r="G866" s="34">
        <v>0.96140000000000003</v>
      </c>
      <c r="H866" s="34">
        <v>0.99009999999999998</v>
      </c>
      <c r="I866" s="31" t="s">
        <v>28</v>
      </c>
      <c r="J866" s="35" t="s">
        <v>23</v>
      </c>
      <c r="K866" s="35" t="s">
        <v>986</v>
      </c>
      <c r="L866" s="31" t="s">
        <v>20</v>
      </c>
      <c r="M866" s="36">
        <v>130607266</v>
      </c>
      <c r="N866" s="37">
        <v>0</v>
      </c>
      <c r="O866" s="37">
        <v>0</v>
      </c>
      <c r="P866" s="37">
        <v>0</v>
      </c>
      <c r="Q866" s="29">
        <v>232</v>
      </c>
      <c r="R866" s="38" t="s">
        <v>758</v>
      </c>
    </row>
    <row r="867" spans="1:18" ht="47.25" x14ac:dyDescent="0.25">
      <c r="A867" s="55">
        <v>2022</v>
      </c>
      <c r="B867" s="29">
        <v>2022004250011</v>
      </c>
      <c r="C867" s="30" t="s">
        <v>211</v>
      </c>
      <c r="D867" s="31" t="s">
        <v>755</v>
      </c>
      <c r="E867" s="51">
        <v>24205295724</v>
      </c>
      <c r="F867" s="75">
        <v>24205295724</v>
      </c>
      <c r="G867" s="34">
        <v>0.96140000000000003</v>
      </c>
      <c r="H867" s="34">
        <v>0.99009999999999998</v>
      </c>
      <c r="I867" s="31" t="s">
        <v>126</v>
      </c>
      <c r="J867" s="35" t="s">
        <v>170</v>
      </c>
      <c r="K867" s="35" t="s">
        <v>986</v>
      </c>
      <c r="L867" s="31" t="s">
        <v>20</v>
      </c>
      <c r="M867" s="36">
        <v>187137456</v>
      </c>
      <c r="N867" s="37">
        <v>0</v>
      </c>
      <c r="O867" s="37">
        <v>0</v>
      </c>
      <c r="P867" s="37">
        <v>0</v>
      </c>
      <c r="Q867" s="29">
        <v>351</v>
      </c>
      <c r="R867" s="38" t="s">
        <v>758</v>
      </c>
    </row>
    <row r="868" spans="1:18" ht="47.25" x14ac:dyDescent="0.25">
      <c r="A868" s="55">
        <v>2022</v>
      </c>
      <c r="B868" s="29">
        <v>2022004250011</v>
      </c>
      <c r="C868" s="30" t="s">
        <v>211</v>
      </c>
      <c r="D868" s="31" t="s">
        <v>755</v>
      </c>
      <c r="E868" s="51">
        <v>24205295724</v>
      </c>
      <c r="F868" s="75">
        <v>24205295724</v>
      </c>
      <c r="G868" s="34">
        <v>0.96140000000000003</v>
      </c>
      <c r="H868" s="34">
        <v>0.99009999999999998</v>
      </c>
      <c r="I868" s="31" t="s">
        <v>80</v>
      </c>
      <c r="J868" s="45" t="s">
        <v>762</v>
      </c>
      <c r="K868" s="35" t="s">
        <v>986</v>
      </c>
      <c r="L868" s="31" t="s">
        <v>20</v>
      </c>
      <c r="M868" s="36">
        <v>249275498</v>
      </c>
      <c r="N868" s="37">
        <v>0</v>
      </c>
      <c r="O868" s="37">
        <v>0</v>
      </c>
      <c r="P868" s="37">
        <v>0</v>
      </c>
      <c r="Q868" s="29">
        <v>505</v>
      </c>
      <c r="R868" s="38" t="s">
        <v>401</v>
      </c>
    </row>
    <row r="869" spans="1:18" ht="47.25" x14ac:dyDescent="0.25">
      <c r="A869" s="55">
        <v>2022</v>
      </c>
      <c r="B869" s="29">
        <v>2022004250011</v>
      </c>
      <c r="C869" s="30" t="s">
        <v>211</v>
      </c>
      <c r="D869" s="31" t="s">
        <v>755</v>
      </c>
      <c r="E869" s="51">
        <v>24205295724</v>
      </c>
      <c r="F869" s="75">
        <v>24205295724</v>
      </c>
      <c r="G869" s="34">
        <v>0.96140000000000003</v>
      </c>
      <c r="H869" s="34">
        <v>0.99009999999999998</v>
      </c>
      <c r="I869" s="31" t="s">
        <v>80</v>
      </c>
      <c r="J869" s="35" t="s">
        <v>85</v>
      </c>
      <c r="K869" s="35" t="s">
        <v>986</v>
      </c>
      <c r="L869" s="31" t="s">
        <v>20</v>
      </c>
      <c r="M869" s="36">
        <v>233056080</v>
      </c>
      <c r="N869" s="37">
        <v>0</v>
      </c>
      <c r="O869" s="37">
        <v>0</v>
      </c>
      <c r="P869" s="37">
        <v>0</v>
      </c>
      <c r="Q869" s="29">
        <v>411</v>
      </c>
      <c r="R869" s="38" t="s">
        <v>401</v>
      </c>
    </row>
    <row r="870" spans="1:18" ht="47.25" x14ac:dyDescent="0.25">
      <c r="A870" s="55">
        <v>2022</v>
      </c>
      <c r="B870" s="29">
        <v>2022004250011</v>
      </c>
      <c r="C870" s="30" t="s">
        <v>211</v>
      </c>
      <c r="D870" s="31" t="s">
        <v>755</v>
      </c>
      <c r="E870" s="51">
        <v>24205295724</v>
      </c>
      <c r="F870" s="75">
        <v>24205295724</v>
      </c>
      <c r="G870" s="34">
        <v>0.96140000000000003</v>
      </c>
      <c r="H870" s="34">
        <v>0.99009999999999998</v>
      </c>
      <c r="I870" s="31" t="s">
        <v>44</v>
      </c>
      <c r="J870" s="40" t="s">
        <v>244</v>
      </c>
      <c r="K870" s="35" t="s">
        <v>986</v>
      </c>
      <c r="L870" s="31" t="s">
        <v>20</v>
      </c>
      <c r="M870" s="36">
        <v>159639542</v>
      </c>
      <c r="N870" s="37">
        <v>0</v>
      </c>
      <c r="O870" s="37">
        <v>0</v>
      </c>
      <c r="P870" s="37">
        <v>0</v>
      </c>
      <c r="Q870" s="29">
        <v>544</v>
      </c>
      <c r="R870" s="38" t="s">
        <v>758</v>
      </c>
    </row>
    <row r="871" spans="1:18" ht="47.25" x14ac:dyDescent="0.25">
      <c r="A871" s="55">
        <v>2022</v>
      </c>
      <c r="B871" s="29">
        <v>2022004250011</v>
      </c>
      <c r="C871" s="30" t="s">
        <v>211</v>
      </c>
      <c r="D871" s="31" t="s">
        <v>755</v>
      </c>
      <c r="E871" s="51">
        <v>24205295724</v>
      </c>
      <c r="F871" s="75">
        <v>24205295724</v>
      </c>
      <c r="G871" s="34">
        <v>0.96140000000000003</v>
      </c>
      <c r="H871" s="34">
        <v>0.99009999999999998</v>
      </c>
      <c r="I871" s="31" t="s">
        <v>88</v>
      </c>
      <c r="J871" s="35" t="s">
        <v>172</v>
      </c>
      <c r="K871" s="35" t="s">
        <v>986</v>
      </c>
      <c r="L871" s="31" t="s">
        <v>20</v>
      </c>
      <c r="M871" s="36">
        <v>183731272</v>
      </c>
      <c r="N871" s="37">
        <v>0</v>
      </c>
      <c r="O871" s="37">
        <v>0</v>
      </c>
      <c r="P871" s="37">
        <v>0</v>
      </c>
      <c r="Q871" s="29">
        <v>210</v>
      </c>
      <c r="R871" s="38" t="s">
        <v>759</v>
      </c>
    </row>
    <row r="872" spans="1:18" ht="47.25" x14ac:dyDescent="0.25">
      <c r="A872" s="55">
        <v>2022</v>
      </c>
      <c r="B872" s="29">
        <v>2022004250011</v>
      </c>
      <c r="C872" s="30" t="s">
        <v>211</v>
      </c>
      <c r="D872" s="31" t="s">
        <v>755</v>
      </c>
      <c r="E872" s="51">
        <v>24205295724</v>
      </c>
      <c r="F872" s="75">
        <v>24205295724</v>
      </c>
      <c r="G872" s="34">
        <v>0.96140000000000003</v>
      </c>
      <c r="H872" s="34">
        <v>0.99009999999999998</v>
      </c>
      <c r="I872" s="31" t="s">
        <v>40</v>
      </c>
      <c r="J872" s="35" t="s">
        <v>86</v>
      </c>
      <c r="K872" s="35" t="s">
        <v>986</v>
      </c>
      <c r="L872" s="31" t="s">
        <v>20</v>
      </c>
      <c r="M872" s="36">
        <v>154027930</v>
      </c>
      <c r="N872" s="37">
        <v>0</v>
      </c>
      <c r="O872" s="37">
        <v>0</v>
      </c>
      <c r="P872" s="37">
        <v>0</v>
      </c>
      <c r="Q872" s="29">
        <v>359</v>
      </c>
      <c r="R872" s="38" t="s">
        <v>760</v>
      </c>
    </row>
    <row r="873" spans="1:18" ht="47.25" x14ac:dyDescent="0.25">
      <c r="A873" s="55">
        <v>2022</v>
      </c>
      <c r="B873" s="29">
        <v>2022004250011</v>
      </c>
      <c r="C873" s="30" t="s">
        <v>211</v>
      </c>
      <c r="D873" s="31" t="s">
        <v>755</v>
      </c>
      <c r="E873" s="51">
        <v>24205295724</v>
      </c>
      <c r="F873" s="75">
        <v>24205295724</v>
      </c>
      <c r="G873" s="34">
        <v>0.96140000000000003</v>
      </c>
      <c r="H873" s="34">
        <v>0.99009999999999998</v>
      </c>
      <c r="I873" s="31" t="s">
        <v>88</v>
      </c>
      <c r="J873" s="45" t="s">
        <v>203</v>
      </c>
      <c r="K873" s="35" t="s">
        <v>986</v>
      </c>
      <c r="L873" s="31" t="s">
        <v>20</v>
      </c>
      <c r="M873" s="36">
        <v>260504926</v>
      </c>
      <c r="N873" s="37">
        <v>0</v>
      </c>
      <c r="O873" s="37">
        <v>0</v>
      </c>
      <c r="P873" s="37">
        <v>0</v>
      </c>
      <c r="Q873" s="29">
        <v>409</v>
      </c>
      <c r="R873" s="38" t="s">
        <v>401</v>
      </c>
    </row>
    <row r="874" spans="1:18" ht="47.25" x14ac:dyDescent="0.25">
      <c r="A874" s="55">
        <v>2022</v>
      </c>
      <c r="B874" s="29">
        <v>2022004250011</v>
      </c>
      <c r="C874" s="30" t="s">
        <v>211</v>
      </c>
      <c r="D874" s="31" t="s">
        <v>755</v>
      </c>
      <c r="E874" s="51">
        <v>24205295724</v>
      </c>
      <c r="F874" s="75">
        <v>24205295724</v>
      </c>
      <c r="G874" s="34">
        <v>0.96140000000000003</v>
      </c>
      <c r="H874" s="34">
        <v>0.99009999999999998</v>
      </c>
      <c r="I874" s="31" t="s">
        <v>88</v>
      </c>
      <c r="J874" s="35" t="s">
        <v>173</v>
      </c>
      <c r="K874" s="35" t="s">
        <v>986</v>
      </c>
      <c r="L874" s="31" t="s">
        <v>20</v>
      </c>
      <c r="M874" s="36">
        <v>130622776</v>
      </c>
      <c r="N874" s="37">
        <v>0</v>
      </c>
      <c r="O874" s="37">
        <v>0</v>
      </c>
      <c r="P874" s="37">
        <v>0</v>
      </c>
      <c r="Q874" s="29">
        <v>184</v>
      </c>
      <c r="R874" s="38" t="s">
        <v>760</v>
      </c>
    </row>
    <row r="875" spans="1:18" ht="47.25" x14ac:dyDescent="0.25">
      <c r="A875" s="55">
        <v>2022</v>
      </c>
      <c r="B875" s="29">
        <v>2022004250011</v>
      </c>
      <c r="C875" s="30" t="s">
        <v>211</v>
      </c>
      <c r="D875" s="31" t="s">
        <v>755</v>
      </c>
      <c r="E875" s="51">
        <v>24205295724</v>
      </c>
      <c r="F875" s="75">
        <v>24205295724</v>
      </c>
      <c r="G875" s="34">
        <v>0.96140000000000003</v>
      </c>
      <c r="H875" s="34">
        <v>0.99009999999999998</v>
      </c>
      <c r="I875" s="31" t="s">
        <v>74</v>
      </c>
      <c r="J875" s="35" t="s">
        <v>91</v>
      </c>
      <c r="K875" s="35" t="s">
        <v>986</v>
      </c>
      <c r="L875" s="31" t="s">
        <v>20</v>
      </c>
      <c r="M875" s="36">
        <v>158531470</v>
      </c>
      <c r="N875" s="37">
        <v>0</v>
      </c>
      <c r="O875" s="37">
        <v>0</v>
      </c>
      <c r="P875" s="37">
        <v>0</v>
      </c>
      <c r="Q875" s="29">
        <v>467</v>
      </c>
      <c r="R875" s="38" t="s">
        <v>760</v>
      </c>
    </row>
    <row r="876" spans="1:18" ht="47.25" x14ac:dyDescent="0.25">
      <c r="A876" s="55">
        <v>2022</v>
      </c>
      <c r="B876" s="29">
        <v>2022004250011</v>
      </c>
      <c r="C876" s="30" t="s">
        <v>211</v>
      </c>
      <c r="D876" s="31" t="s">
        <v>755</v>
      </c>
      <c r="E876" s="51">
        <v>24205295724</v>
      </c>
      <c r="F876" s="75">
        <v>24205295724</v>
      </c>
      <c r="G876" s="34">
        <v>0.96140000000000003</v>
      </c>
      <c r="H876" s="34">
        <v>0.99009999999999998</v>
      </c>
      <c r="I876" s="31" t="s">
        <v>44</v>
      </c>
      <c r="J876" s="35" t="s">
        <v>51</v>
      </c>
      <c r="K876" s="35" t="s">
        <v>986</v>
      </c>
      <c r="L876" s="31" t="s">
        <v>20</v>
      </c>
      <c r="M876" s="36">
        <v>156453224</v>
      </c>
      <c r="N876" s="37">
        <v>0</v>
      </c>
      <c r="O876" s="37">
        <v>0</v>
      </c>
      <c r="P876" s="37">
        <v>0</v>
      </c>
      <c r="Q876" s="29">
        <v>440</v>
      </c>
      <c r="R876" s="38" t="s">
        <v>401</v>
      </c>
    </row>
    <row r="877" spans="1:18" ht="47.25" x14ac:dyDescent="0.25">
      <c r="A877" s="55">
        <v>2022</v>
      </c>
      <c r="B877" s="29">
        <v>2022004250011</v>
      </c>
      <c r="C877" s="30" t="s">
        <v>211</v>
      </c>
      <c r="D877" s="31" t="s">
        <v>755</v>
      </c>
      <c r="E877" s="51">
        <v>24205295724</v>
      </c>
      <c r="F877" s="75">
        <v>24205295724</v>
      </c>
      <c r="G877" s="34">
        <v>0.96140000000000003</v>
      </c>
      <c r="H877" s="34">
        <v>0.99009999999999998</v>
      </c>
      <c r="I877" s="31" t="s">
        <v>112</v>
      </c>
      <c r="J877" s="35" t="s">
        <v>187</v>
      </c>
      <c r="K877" s="35" t="s">
        <v>986</v>
      </c>
      <c r="L877" s="31" t="s">
        <v>20</v>
      </c>
      <c r="M877" s="36">
        <v>505812778</v>
      </c>
      <c r="N877" s="37">
        <v>0</v>
      </c>
      <c r="O877" s="37">
        <v>0</v>
      </c>
      <c r="P877" s="37">
        <v>0</v>
      </c>
      <c r="Q877" s="29">
        <v>683</v>
      </c>
      <c r="R877" s="38" t="s">
        <v>401</v>
      </c>
    </row>
    <row r="878" spans="1:18" ht="47.25" x14ac:dyDescent="0.25">
      <c r="A878" s="55">
        <v>2022</v>
      </c>
      <c r="B878" s="29">
        <v>2022004250011</v>
      </c>
      <c r="C878" s="30" t="s">
        <v>211</v>
      </c>
      <c r="D878" s="31" t="s">
        <v>755</v>
      </c>
      <c r="E878" s="51">
        <v>24205295724</v>
      </c>
      <c r="F878" s="75">
        <v>24205295724</v>
      </c>
      <c r="G878" s="34">
        <v>0.96140000000000003</v>
      </c>
      <c r="H878" s="34">
        <v>0.99009999999999998</v>
      </c>
      <c r="I878" s="31" t="s">
        <v>88</v>
      </c>
      <c r="J878" s="35" t="s">
        <v>93</v>
      </c>
      <c r="K878" s="35" t="s">
        <v>986</v>
      </c>
      <c r="L878" s="31" t="s">
        <v>20</v>
      </c>
      <c r="M878" s="36">
        <v>197018172</v>
      </c>
      <c r="N878" s="37">
        <v>0</v>
      </c>
      <c r="O878" s="37">
        <v>0</v>
      </c>
      <c r="P878" s="37">
        <v>0</v>
      </c>
      <c r="Q878" s="29">
        <v>616</v>
      </c>
      <c r="R878" s="38" t="s">
        <v>401</v>
      </c>
    </row>
    <row r="879" spans="1:18" ht="47.25" x14ac:dyDescent="0.25">
      <c r="A879" s="55">
        <v>2022</v>
      </c>
      <c r="B879" s="29">
        <v>2022004250011</v>
      </c>
      <c r="C879" s="30" t="s">
        <v>211</v>
      </c>
      <c r="D879" s="31" t="s">
        <v>755</v>
      </c>
      <c r="E879" s="51">
        <v>24205295724</v>
      </c>
      <c r="F879" s="75">
        <v>24205295724</v>
      </c>
      <c r="G879" s="34">
        <v>0.96140000000000003</v>
      </c>
      <c r="H879" s="34">
        <v>0.99009999999999998</v>
      </c>
      <c r="I879" s="31" t="s">
        <v>61</v>
      </c>
      <c r="J879" s="35" t="s">
        <v>245</v>
      </c>
      <c r="K879" s="35" t="s">
        <v>986</v>
      </c>
      <c r="L879" s="31" t="s">
        <v>20</v>
      </c>
      <c r="M879" s="36">
        <v>83961364</v>
      </c>
      <c r="N879" s="37">
        <v>0</v>
      </c>
      <c r="O879" s="37">
        <v>0</v>
      </c>
      <c r="P879" s="37">
        <v>0</v>
      </c>
      <c r="Q879" s="29">
        <v>104</v>
      </c>
      <c r="R879" s="38" t="s">
        <v>758</v>
      </c>
    </row>
    <row r="880" spans="1:18" ht="47.25" x14ac:dyDescent="0.25">
      <c r="A880" s="55">
        <v>2022</v>
      </c>
      <c r="B880" s="29">
        <v>2022004250011</v>
      </c>
      <c r="C880" s="30" t="s">
        <v>211</v>
      </c>
      <c r="D880" s="31" t="s">
        <v>755</v>
      </c>
      <c r="E880" s="51">
        <v>24205295724</v>
      </c>
      <c r="F880" s="75">
        <v>24205295724</v>
      </c>
      <c r="G880" s="34">
        <v>0.96140000000000003</v>
      </c>
      <c r="H880" s="34">
        <v>0.99009999999999998</v>
      </c>
      <c r="I880" s="31" t="s">
        <v>88</v>
      </c>
      <c r="J880" s="35" t="s">
        <v>95</v>
      </c>
      <c r="K880" s="35" t="s">
        <v>986</v>
      </c>
      <c r="L880" s="31" t="s">
        <v>20</v>
      </c>
      <c r="M880" s="36">
        <v>147581786</v>
      </c>
      <c r="N880" s="37">
        <v>0</v>
      </c>
      <c r="O880" s="37">
        <v>0</v>
      </c>
      <c r="P880" s="37">
        <v>0</v>
      </c>
      <c r="Q880" s="29">
        <v>301</v>
      </c>
      <c r="R880" s="38" t="s">
        <v>758</v>
      </c>
    </row>
    <row r="881" spans="1:18" ht="47.25" x14ac:dyDescent="0.25">
      <c r="A881" s="55">
        <v>2022</v>
      </c>
      <c r="B881" s="29">
        <v>2022004250011</v>
      </c>
      <c r="C881" s="30" t="s">
        <v>211</v>
      </c>
      <c r="D881" s="31" t="s">
        <v>755</v>
      </c>
      <c r="E881" s="51">
        <v>24205295724</v>
      </c>
      <c r="F881" s="75">
        <v>24205295724</v>
      </c>
      <c r="G881" s="34">
        <v>0.96140000000000003</v>
      </c>
      <c r="H881" s="34">
        <v>0.99009999999999998</v>
      </c>
      <c r="I881" s="31" t="s">
        <v>80</v>
      </c>
      <c r="J881" s="35" t="s">
        <v>246</v>
      </c>
      <c r="K881" s="35" t="s">
        <v>986</v>
      </c>
      <c r="L881" s="31" t="s">
        <v>20</v>
      </c>
      <c r="M881" s="36">
        <v>456965772</v>
      </c>
      <c r="N881" s="37">
        <v>0</v>
      </c>
      <c r="O881" s="37">
        <v>0</v>
      </c>
      <c r="P881" s="37">
        <v>0</v>
      </c>
      <c r="Q881" s="29">
        <v>272</v>
      </c>
      <c r="R881" s="38" t="s">
        <v>760</v>
      </c>
    </row>
    <row r="882" spans="1:18" ht="47.25" x14ac:dyDescent="0.25">
      <c r="A882" s="55">
        <v>2022</v>
      </c>
      <c r="B882" s="29">
        <v>2022004250011</v>
      </c>
      <c r="C882" s="30" t="s">
        <v>211</v>
      </c>
      <c r="D882" s="31" t="s">
        <v>755</v>
      </c>
      <c r="E882" s="51">
        <v>24205295724</v>
      </c>
      <c r="F882" s="75">
        <v>24205295724</v>
      </c>
      <c r="G882" s="34">
        <v>0.96140000000000003</v>
      </c>
      <c r="H882" s="34">
        <v>0.99009999999999998</v>
      </c>
      <c r="I882" s="31" t="s">
        <v>80</v>
      </c>
      <c r="J882" s="35" t="s">
        <v>97</v>
      </c>
      <c r="K882" s="35" t="s">
        <v>986</v>
      </c>
      <c r="L882" s="31" t="s">
        <v>20</v>
      </c>
      <c r="M882" s="36">
        <v>183866444</v>
      </c>
      <c r="N882" s="37">
        <v>0</v>
      </c>
      <c r="O882" s="37">
        <v>0</v>
      </c>
      <c r="P882" s="37">
        <v>0</v>
      </c>
      <c r="Q882" s="29">
        <v>594</v>
      </c>
      <c r="R882" s="38" t="s">
        <v>760</v>
      </c>
    </row>
    <row r="883" spans="1:18" ht="47.25" x14ac:dyDescent="0.25">
      <c r="A883" s="55">
        <v>2022</v>
      </c>
      <c r="B883" s="29">
        <v>2022004250011</v>
      </c>
      <c r="C883" s="30" t="s">
        <v>211</v>
      </c>
      <c r="D883" s="31" t="s">
        <v>755</v>
      </c>
      <c r="E883" s="51">
        <v>24205295724</v>
      </c>
      <c r="F883" s="75">
        <v>24205295724</v>
      </c>
      <c r="G883" s="34">
        <v>0.96140000000000003</v>
      </c>
      <c r="H883" s="34">
        <v>0.99009999999999998</v>
      </c>
      <c r="I883" s="31" t="s">
        <v>160</v>
      </c>
      <c r="J883" s="45" t="s">
        <v>797</v>
      </c>
      <c r="K883" s="35" t="s">
        <v>986</v>
      </c>
      <c r="L883" s="31" t="s">
        <v>20</v>
      </c>
      <c r="M883" s="36">
        <v>98278222</v>
      </c>
      <c r="N883" s="37">
        <v>0</v>
      </c>
      <c r="O883" s="37">
        <v>0</v>
      </c>
      <c r="P883" s="37">
        <v>0</v>
      </c>
      <c r="Q883" s="29">
        <v>257</v>
      </c>
      <c r="R883" s="38" t="s">
        <v>758</v>
      </c>
    </row>
    <row r="884" spans="1:18" ht="47.25" x14ac:dyDescent="0.25">
      <c r="A884" s="55">
        <v>2022</v>
      </c>
      <c r="B884" s="29">
        <v>2022004250011</v>
      </c>
      <c r="C884" s="30" t="s">
        <v>211</v>
      </c>
      <c r="D884" s="31" t="s">
        <v>755</v>
      </c>
      <c r="E884" s="51">
        <v>24205295724</v>
      </c>
      <c r="F884" s="75">
        <v>24205295724</v>
      </c>
      <c r="G884" s="34">
        <v>0.96140000000000003</v>
      </c>
      <c r="H884" s="34">
        <v>0.99009999999999998</v>
      </c>
      <c r="I884" s="31" t="s">
        <v>61</v>
      </c>
      <c r="J884" s="35" t="s">
        <v>62</v>
      </c>
      <c r="K884" s="35" t="s">
        <v>986</v>
      </c>
      <c r="L884" s="31" t="s">
        <v>20</v>
      </c>
      <c r="M884" s="36">
        <v>140519754</v>
      </c>
      <c r="N884" s="37">
        <v>0</v>
      </c>
      <c r="O884" s="37">
        <v>0</v>
      </c>
      <c r="P884" s="37">
        <v>0</v>
      </c>
      <c r="Q884" s="29">
        <v>152</v>
      </c>
      <c r="R884" s="38" t="s">
        <v>760</v>
      </c>
    </row>
    <row r="885" spans="1:18" ht="47.25" x14ac:dyDescent="0.25">
      <c r="A885" s="55">
        <v>2022</v>
      </c>
      <c r="B885" s="29">
        <v>2022004250011</v>
      </c>
      <c r="C885" s="30" t="s">
        <v>211</v>
      </c>
      <c r="D885" s="31" t="s">
        <v>755</v>
      </c>
      <c r="E885" s="51">
        <v>24205295724</v>
      </c>
      <c r="F885" s="75">
        <v>24205295724</v>
      </c>
      <c r="G885" s="34">
        <v>0.96140000000000003</v>
      </c>
      <c r="H885" s="34">
        <v>0.99009999999999998</v>
      </c>
      <c r="I885" s="31" t="s">
        <v>88</v>
      </c>
      <c r="J885" s="34" t="s">
        <v>204</v>
      </c>
      <c r="K885" s="35" t="s">
        <v>986</v>
      </c>
      <c r="L885" s="31" t="s">
        <v>20</v>
      </c>
      <c r="M885" s="36">
        <v>219477874</v>
      </c>
      <c r="N885" s="37">
        <v>0</v>
      </c>
      <c r="O885" s="37">
        <v>0</v>
      </c>
      <c r="P885" s="37">
        <v>0</v>
      </c>
      <c r="Q885" s="29">
        <v>385</v>
      </c>
      <c r="R885" s="38" t="s">
        <v>759</v>
      </c>
    </row>
    <row r="886" spans="1:18" ht="47.25" x14ac:dyDescent="0.25">
      <c r="A886" s="55">
        <v>2022</v>
      </c>
      <c r="B886" s="29">
        <v>2022004250011</v>
      </c>
      <c r="C886" s="30" t="s">
        <v>211</v>
      </c>
      <c r="D886" s="31" t="s">
        <v>755</v>
      </c>
      <c r="E886" s="51">
        <v>24205295724</v>
      </c>
      <c r="F886" s="75">
        <v>24205295724</v>
      </c>
      <c r="G886" s="34">
        <v>0.96140000000000003</v>
      </c>
      <c r="H886" s="34">
        <v>0.99009999999999998</v>
      </c>
      <c r="I886" s="31" t="s">
        <v>88</v>
      </c>
      <c r="J886" s="31" t="s">
        <v>100</v>
      </c>
      <c r="K886" s="35" t="s">
        <v>986</v>
      </c>
      <c r="L886" s="31" t="s">
        <v>20</v>
      </c>
      <c r="M886" s="36">
        <v>401723476</v>
      </c>
      <c r="N886" s="37">
        <v>0</v>
      </c>
      <c r="O886" s="37">
        <v>0</v>
      </c>
      <c r="P886" s="37">
        <v>0</v>
      </c>
      <c r="Q886" s="29">
        <v>712</v>
      </c>
      <c r="R886" s="38" t="s">
        <v>759</v>
      </c>
    </row>
    <row r="887" spans="1:18" ht="47.25" x14ac:dyDescent="0.25">
      <c r="A887" s="55">
        <v>2022</v>
      </c>
      <c r="B887" s="29">
        <v>2022004250011</v>
      </c>
      <c r="C887" s="30" t="s">
        <v>211</v>
      </c>
      <c r="D887" s="31" t="s">
        <v>755</v>
      </c>
      <c r="E887" s="51">
        <v>24205295724</v>
      </c>
      <c r="F887" s="75">
        <v>24205295724</v>
      </c>
      <c r="G887" s="34">
        <v>0.96140000000000003</v>
      </c>
      <c r="H887" s="34">
        <v>0.99009999999999998</v>
      </c>
      <c r="I887" s="31" t="s">
        <v>67</v>
      </c>
      <c r="J887" s="35" t="s">
        <v>101</v>
      </c>
      <c r="K887" s="35" t="s">
        <v>986</v>
      </c>
      <c r="L887" s="31" t="s">
        <v>20</v>
      </c>
      <c r="M887" s="36">
        <v>193955558</v>
      </c>
      <c r="N887" s="37">
        <v>0</v>
      </c>
      <c r="O887" s="37">
        <v>0</v>
      </c>
      <c r="P887" s="37">
        <v>0</v>
      </c>
      <c r="Q887" s="29">
        <v>746</v>
      </c>
      <c r="R887" s="38" t="s">
        <v>764</v>
      </c>
    </row>
    <row r="888" spans="1:18" ht="47.25" x14ac:dyDescent="0.25">
      <c r="A888" s="55">
        <v>2022</v>
      </c>
      <c r="B888" s="29">
        <v>2022004250011</v>
      </c>
      <c r="C888" s="30" t="s">
        <v>211</v>
      </c>
      <c r="D888" s="31" t="s">
        <v>755</v>
      </c>
      <c r="E888" s="51">
        <v>24205295724</v>
      </c>
      <c r="F888" s="75">
        <v>24205295724</v>
      </c>
      <c r="G888" s="34">
        <v>0.96140000000000003</v>
      </c>
      <c r="H888" s="34">
        <v>0.99009999999999998</v>
      </c>
      <c r="I888" s="31" t="s">
        <v>28</v>
      </c>
      <c r="J888" s="35" t="s">
        <v>25</v>
      </c>
      <c r="K888" s="35" t="s">
        <v>986</v>
      </c>
      <c r="L888" s="31" t="s">
        <v>20</v>
      </c>
      <c r="M888" s="36">
        <v>240796040</v>
      </c>
      <c r="N888" s="37">
        <v>0</v>
      </c>
      <c r="O888" s="37">
        <v>0</v>
      </c>
      <c r="P888" s="37">
        <v>0</v>
      </c>
      <c r="Q888" s="29">
        <v>279</v>
      </c>
      <c r="R888" s="38" t="s">
        <v>759</v>
      </c>
    </row>
    <row r="889" spans="1:18" ht="47.25" x14ac:dyDescent="0.25">
      <c r="A889" s="55">
        <v>2022</v>
      </c>
      <c r="B889" s="29">
        <v>2022004250011</v>
      </c>
      <c r="C889" s="30" t="s">
        <v>211</v>
      </c>
      <c r="D889" s="31" t="s">
        <v>755</v>
      </c>
      <c r="E889" s="51">
        <v>24205295724</v>
      </c>
      <c r="F889" s="75">
        <v>24205295724</v>
      </c>
      <c r="G889" s="34">
        <v>0.96140000000000003</v>
      </c>
      <c r="H889" s="34">
        <v>0.99009999999999998</v>
      </c>
      <c r="I889" s="31" t="s">
        <v>18</v>
      </c>
      <c r="J889" s="31" t="s">
        <v>221</v>
      </c>
      <c r="K889" s="35" t="s">
        <v>986</v>
      </c>
      <c r="L889" s="31" t="s">
        <v>20</v>
      </c>
      <c r="M889" s="36">
        <v>256883858</v>
      </c>
      <c r="N889" s="37">
        <v>0</v>
      </c>
      <c r="O889" s="37">
        <v>0</v>
      </c>
      <c r="P889" s="37">
        <v>0</v>
      </c>
      <c r="Q889" s="29">
        <v>470</v>
      </c>
      <c r="R889" s="38" t="s">
        <v>758</v>
      </c>
    </row>
    <row r="890" spans="1:18" ht="47.25" x14ac:dyDescent="0.25">
      <c r="A890" s="55">
        <v>2022</v>
      </c>
      <c r="B890" s="29">
        <v>2022004250011</v>
      </c>
      <c r="C890" s="30" t="s">
        <v>211</v>
      </c>
      <c r="D890" s="31" t="s">
        <v>755</v>
      </c>
      <c r="E890" s="51">
        <v>24205295724</v>
      </c>
      <c r="F890" s="75">
        <v>24205295724</v>
      </c>
      <c r="G890" s="34">
        <v>0.96140000000000003</v>
      </c>
      <c r="H890" s="34">
        <v>0.99009999999999998</v>
      </c>
      <c r="I890" s="31" t="s">
        <v>18</v>
      </c>
      <c r="J890" s="35" t="s">
        <v>103</v>
      </c>
      <c r="K890" s="35" t="s">
        <v>986</v>
      </c>
      <c r="L890" s="31" t="s">
        <v>20</v>
      </c>
      <c r="M890" s="36">
        <v>458242010</v>
      </c>
      <c r="N890" s="37">
        <v>0</v>
      </c>
      <c r="O890" s="37">
        <v>0</v>
      </c>
      <c r="P890" s="37">
        <v>0</v>
      </c>
      <c r="Q890" s="29">
        <v>854</v>
      </c>
      <c r="R890" s="38" t="s">
        <v>401</v>
      </c>
    </row>
    <row r="891" spans="1:18" ht="47.25" x14ac:dyDescent="0.25">
      <c r="A891" s="55">
        <v>2022</v>
      </c>
      <c r="B891" s="29">
        <v>2022004250011</v>
      </c>
      <c r="C891" s="30" t="s">
        <v>211</v>
      </c>
      <c r="D891" s="31" t="s">
        <v>755</v>
      </c>
      <c r="E891" s="51">
        <v>24205295724</v>
      </c>
      <c r="F891" s="75">
        <v>24205295724</v>
      </c>
      <c r="G891" s="34">
        <v>0.96140000000000003</v>
      </c>
      <c r="H891" s="34">
        <v>0.99009999999999998</v>
      </c>
      <c r="I891" s="31" t="s">
        <v>44</v>
      </c>
      <c r="J891" s="35" t="s">
        <v>53</v>
      </c>
      <c r="K891" s="35" t="s">
        <v>986</v>
      </c>
      <c r="L891" s="31" t="s">
        <v>20</v>
      </c>
      <c r="M891" s="36">
        <v>196385552</v>
      </c>
      <c r="N891" s="37">
        <v>0</v>
      </c>
      <c r="O891" s="37">
        <v>0</v>
      </c>
      <c r="P891" s="37">
        <v>0</v>
      </c>
      <c r="Q891" s="29">
        <v>509</v>
      </c>
      <c r="R891" s="38" t="s">
        <v>758</v>
      </c>
    </row>
    <row r="892" spans="1:18" ht="47.25" x14ac:dyDescent="0.25">
      <c r="A892" s="55">
        <v>2022</v>
      </c>
      <c r="B892" s="29">
        <v>2022004250011</v>
      </c>
      <c r="C892" s="30" t="s">
        <v>211</v>
      </c>
      <c r="D892" s="31" t="s">
        <v>755</v>
      </c>
      <c r="E892" s="51">
        <v>24205295724</v>
      </c>
      <c r="F892" s="75">
        <v>24205295724</v>
      </c>
      <c r="G892" s="34">
        <v>0.96140000000000003</v>
      </c>
      <c r="H892" s="34">
        <v>0.99009999999999998</v>
      </c>
      <c r="I892" s="31" t="s">
        <v>77</v>
      </c>
      <c r="J892" s="45" t="s">
        <v>765</v>
      </c>
      <c r="K892" s="35" t="s">
        <v>986</v>
      </c>
      <c r="L892" s="31" t="s">
        <v>20</v>
      </c>
      <c r="M892" s="36">
        <v>195872030</v>
      </c>
      <c r="N892" s="37">
        <v>0</v>
      </c>
      <c r="O892" s="37">
        <v>0</v>
      </c>
      <c r="P892" s="37">
        <v>0</v>
      </c>
      <c r="Q892" s="29">
        <v>443</v>
      </c>
      <c r="R892" s="38" t="s">
        <v>758</v>
      </c>
    </row>
    <row r="893" spans="1:18" ht="47.25" x14ac:dyDescent="0.25">
      <c r="A893" s="55">
        <v>2022</v>
      </c>
      <c r="B893" s="29">
        <v>2022004250011</v>
      </c>
      <c r="C893" s="30" t="s">
        <v>211</v>
      </c>
      <c r="D893" s="31" t="s">
        <v>755</v>
      </c>
      <c r="E893" s="51">
        <v>24205295724</v>
      </c>
      <c r="F893" s="75">
        <v>24205295724</v>
      </c>
      <c r="G893" s="34">
        <v>0.96140000000000003</v>
      </c>
      <c r="H893" s="34">
        <v>0.99009999999999998</v>
      </c>
      <c r="I893" s="31" t="s">
        <v>77</v>
      </c>
      <c r="J893" s="35" t="s">
        <v>202</v>
      </c>
      <c r="K893" s="35" t="s">
        <v>986</v>
      </c>
      <c r="L893" s="31" t="s">
        <v>20</v>
      </c>
      <c r="M893" s="36">
        <v>110532344</v>
      </c>
      <c r="N893" s="37">
        <v>0</v>
      </c>
      <c r="O893" s="37">
        <v>0</v>
      </c>
      <c r="P893" s="37">
        <v>0</v>
      </c>
      <c r="Q893" s="29">
        <v>195</v>
      </c>
      <c r="R893" s="38" t="s">
        <v>760</v>
      </c>
    </row>
    <row r="894" spans="1:18" ht="47.25" x14ac:dyDescent="0.25">
      <c r="A894" s="55">
        <v>2022</v>
      </c>
      <c r="B894" s="29">
        <v>2022004250011</v>
      </c>
      <c r="C894" s="30" t="s">
        <v>211</v>
      </c>
      <c r="D894" s="31" t="s">
        <v>755</v>
      </c>
      <c r="E894" s="51">
        <v>24205295724</v>
      </c>
      <c r="F894" s="75">
        <v>24205295724</v>
      </c>
      <c r="G894" s="34">
        <v>0.96140000000000003</v>
      </c>
      <c r="H894" s="34">
        <v>0.99009999999999998</v>
      </c>
      <c r="I894" s="31" t="s">
        <v>105</v>
      </c>
      <c r="J894" s="35" t="s">
        <v>105</v>
      </c>
      <c r="K894" s="35" t="s">
        <v>986</v>
      </c>
      <c r="L894" s="31" t="s">
        <v>20</v>
      </c>
      <c r="M894" s="36">
        <v>253399842</v>
      </c>
      <c r="N894" s="37">
        <v>0</v>
      </c>
      <c r="O894" s="37">
        <v>0</v>
      </c>
      <c r="P894" s="37">
        <v>0</v>
      </c>
      <c r="Q894" s="29">
        <v>302</v>
      </c>
      <c r="R894" s="38" t="s">
        <v>759</v>
      </c>
    </row>
    <row r="895" spans="1:18" ht="47.25" x14ac:dyDescent="0.25">
      <c r="A895" s="55">
        <v>2022</v>
      </c>
      <c r="B895" s="29">
        <v>2022004250011</v>
      </c>
      <c r="C895" s="30" t="s">
        <v>211</v>
      </c>
      <c r="D895" s="31" t="s">
        <v>755</v>
      </c>
      <c r="E895" s="51">
        <v>24205295724</v>
      </c>
      <c r="F895" s="75">
        <v>24205295724</v>
      </c>
      <c r="G895" s="34">
        <v>0.96140000000000003</v>
      </c>
      <c r="H895" s="34">
        <v>0.99009999999999998</v>
      </c>
      <c r="I895" s="31" t="s">
        <v>61</v>
      </c>
      <c r="J895" s="35" t="s">
        <v>107</v>
      </c>
      <c r="K895" s="35" t="s">
        <v>986</v>
      </c>
      <c r="L895" s="31" t="s">
        <v>20</v>
      </c>
      <c r="M895" s="36">
        <v>20153600</v>
      </c>
      <c r="N895" s="37">
        <v>0</v>
      </c>
      <c r="O895" s="37">
        <v>0</v>
      </c>
      <c r="P895" s="37">
        <v>0</v>
      </c>
      <c r="Q895" s="29">
        <v>28</v>
      </c>
      <c r="R895" s="38" t="s">
        <v>760</v>
      </c>
    </row>
    <row r="896" spans="1:18" ht="47.25" x14ac:dyDescent="0.25">
      <c r="A896" s="55">
        <v>2022</v>
      </c>
      <c r="B896" s="29">
        <v>2022004250011</v>
      </c>
      <c r="C896" s="30" t="s">
        <v>211</v>
      </c>
      <c r="D896" s="31" t="s">
        <v>755</v>
      </c>
      <c r="E896" s="51">
        <v>24205295724</v>
      </c>
      <c r="F896" s="75">
        <v>24205295724</v>
      </c>
      <c r="G896" s="34">
        <v>0.96140000000000003</v>
      </c>
      <c r="H896" s="34">
        <v>0.99009999999999998</v>
      </c>
      <c r="I896" s="31" t="s">
        <v>40</v>
      </c>
      <c r="J896" s="35" t="s">
        <v>153</v>
      </c>
      <c r="K896" s="35" t="s">
        <v>986</v>
      </c>
      <c r="L896" s="31" t="s">
        <v>20</v>
      </c>
      <c r="M896" s="36">
        <v>66599000</v>
      </c>
      <c r="N896" s="37">
        <v>0</v>
      </c>
      <c r="O896" s="37">
        <v>0</v>
      </c>
      <c r="P896" s="37">
        <v>0</v>
      </c>
      <c r="Q896" s="29">
        <v>216</v>
      </c>
      <c r="R896" s="38" t="s">
        <v>760</v>
      </c>
    </row>
    <row r="897" spans="1:18" ht="47.25" x14ac:dyDescent="0.25">
      <c r="A897" s="55">
        <v>2022</v>
      </c>
      <c r="B897" s="29">
        <v>2022004250011</v>
      </c>
      <c r="C897" s="30" t="s">
        <v>211</v>
      </c>
      <c r="D897" s="31" t="s">
        <v>755</v>
      </c>
      <c r="E897" s="51">
        <v>24205295724</v>
      </c>
      <c r="F897" s="75">
        <v>24205295724</v>
      </c>
      <c r="G897" s="34">
        <v>0.96140000000000003</v>
      </c>
      <c r="H897" s="34">
        <v>0.99009999999999998</v>
      </c>
      <c r="I897" s="31" t="s">
        <v>61</v>
      </c>
      <c r="J897" s="35" t="s">
        <v>190</v>
      </c>
      <c r="K897" s="35" t="s">
        <v>986</v>
      </c>
      <c r="L897" s="31" t="s">
        <v>20</v>
      </c>
      <c r="M897" s="36">
        <v>201647296</v>
      </c>
      <c r="N897" s="37">
        <v>0</v>
      </c>
      <c r="O897" s="37">
        <v>0</v>
      </c>
      <c r="P897" s="37">
        <v>0</v>
      </c>
      <c r="Q897" s="29">
        <v>273</v>
      </c>
      <c r="R897" s="38" t="s">
        <v>401</v>
      </c>
    </row>
    <row r="898" spans="1:18" ht="47.25" x14ac:dyDescent="0.25">
      <c r="A898" s="55">
        <v>2022</v>
      </c>
      <c r="B898" s="29">
        <v>2022004250011</v>
      </c>
      <c r="C898" s="30" t="s">
        <v>211</v>
      </c>
      <c r="D898" s="31" t="s">
        <v>755</v>
      </c>
      <c r="E898" s="51">
        <v>24205295724</v>
      </c>
      <c r="F898" s="75">
        <v>24205295724</v>
      </c>
      <c r="G898" s="34">
        <v>0.96140000000000003</v>
      </c>
      <c r="H898" s="34">
        <v>0.99009999999999998</v>
      </c>
      <c r="I898" s="31" t="s">
        <v>18</v>
      </c>
      <c r="J898" s="35" t="s">
        <v>108</v>
      </c>
      <c r="K898" s="35" t="s">
        <v>986</v>
      </c>
      <c r="L898" s="31" t="s">
        <v>20</v>
      </c>
      <c r="M898" s="36">
        <v>97568992</v>
      </c>
      <c r="N898" s="37">
        <v>0</v>
      </c>
      <c r="O898" s="37">
        <v>0</v>
      </c>
      <c r="P898" s="37">
        <v>0</v>
      </c>
      <c r="Q898" s="29">
        <v>161</v>
      </c>
      <c r="R898" s="38" t="s">
        <v>758</v>
      </c>
    </row>
    <row r="899" spans="1:18" ht="47.25" x14ac:dyDescent="0.25">
      <c r="A899" s="55">
        <v>2022</v>
      </c>
      <c r="B899" s="29">
        <v>2022004250011</v>
      </c>
      <c r="C899" s="30" t="s">
        <v>211</v>
      </c>
      <c r="D899" s="31" t="s">
        <v>755</v>
      </c>
      <c r="E899" s="51">
        <v>24205295724</v>
      </c>
      <c r="F899" s="75">
        <v>24205295724</v>
      </c>
      <c r="G899" s="34">
        <v>0.96140000000000003</v>
      </c>
      <c r="H899" s="34">
        <v>0.99009999999999998</v>
      </c>
      <c r="I899" s="31" t="s">
        <v>18</v>
      </c>
      <c r="J899" s="35" t="s">
        <v>191</v>
      </c>
      <c r="K899" s="35" t="s">
        <v>986</v>
      </c>
      <c r="L899" s="31" t="s">
        <v>20</v>
      </c>
      <c r="M899" s="36">
        <v>141724928</v>
      </c>
      <c r="N899" s="37">
        <v>0</v>
      </c>
      <c r="O899" s="37">
        <v>0</v>
      </c>
      <c r="P899" s="37">
        <v>0</v>
      </c>
      <c r="Q899" s="29">
        <v>180</v>
      </c>
      <c r="R899" s="38" t="s">
        <v>758</v>
      </c>
    </row>
    <row r="900" spans="1:18" ht="47.25" x14ac:dyDescent="0.25">
      <c r="A900" s="55">
        <v>2022</v>
      </c>
      <c r="B900" s="29">
        <v>2022004250011</v>
      </c>
      <c r="C900" s="30" t="s">
        <v>211</v>
      </c>
      <c r="D900" s="31" t="s">
        <v>755</v>
      </c>
      <c r="E900" s="51">
        <v>24205295724</v>
      </c>
      <c r="F900" s="75">
        <v>24205295724</v>
      </c>
      <c r="G900" s="34">
        <v>0.96140000000000003</v>
      </c>
      <c r="H900" s="34">
        <v>0.99009999999999998</v>
      </c>
      <c r="I900" s="31" t="s">
        <v>28</v>
      </c>
      <c r="J900" s="35" t="s">
        <v>27</v>
      </c>
      <c r="K900" s="35" t="s">
        <v>986</v>
      </c>
      <c r="L900" s="31" t="s">
        <v>20</v>
      </c>
      <c r="M900" s="36">
        <v>238572564</v>
      </c>
      <c r="N900" s="37">
        <v>0</v>
      </c>
      <c r="O900" s="37">
        <v>0</v>
      </c>
      <c r="P900" s="37">
        <v>0</v>
      </c>
      <c r="Q900" s="29">
        <v>824</v>
      </c>
      <c r="R900" s="38" t="s">
        <v>764</v>
      </c>
    </row>
    <row r="901" spans="1:18" ht="47.25" x14ac:dyDescent="0.25">
      <c r="A901" s="55">
        <v>2022</v>
      </c>
      <c r="B901" s="29">
        <v>2022004250011</v>
      </c>
      <c r="C901" s="30" t="s">
        <v>211</v>
      </c>
      <c r="D901" s="31" t="s">
        <v>755</v>
      </c>
      <c r="E901" s="51">
        <v>24205295724</v>
      </c>
      <c r="F901" s="75">
        <v>24205295724</v>
      </c>
      <c r="G901" s="34">
        <v>0.96140000000000003</v>
      </c>
      <c r="H901" s="34">
        <v>0.99009999999999998</v>
      </c>
      <c r="I901" s="31" t="s">
        <v>28</v>
      </c>
      <c r="J901" s="35" t="s">
        <v>29</v>
      </c>
      <c r="K901" s="35" t="s">
        <v>986</v>
      </c>
      <c r="L901" s="31" t="s">
        <v>20</v>
      </c>
      <c r="M901" s="36">
        <v>198866682</v>
      </c>
      <c r="N901" s="37">
        <v>0</v>
      </c>
      <c r="O901" s="37">
        <v>0</v>
      </c>
      <c r="P901" s="37">
        <v>0</v>
      </c>
      <c r="Q901" s="29">
        <v>200</v>
      </c>
      <c r="R901" s="38" t="s">
        <v>758</v>
      </c>
    </row>
    <row r="902" spans="1:18" ht="47.25" x14ac:dyDescent="0.25">
      <c r="A902" s="55">
        <v>2022</v>
      </c>
      <c r="B902" s="29">
        <v>2022004250011</v>
      </c>
      <c r="C902" s="30" t="s">
        <v>211</v>
      </c>
      <c r="D902" s="31" t="s">
        <v>755</v>
      </c>
      <c r="E902" s="51">
        <v>24205295724</v>
      </c>
      <c r="F902" s="75">
        <v>24205295724</v>
      </c>
      <c r="G902" s="34">
        <v>0.96140000000000003</v>
      </c>
      <c r="H902" s="34">
        <v>0.99009999999999998</v>
      </c>
      <c r="I902" s="31" t="s">
        <v>74</v>
      </c>
      <c r="J902" s="35" t="s">
        <v>192</v>
      </c>
      <c r="K902" s="35" t="s">
        <v>986</v>
      </c>
      <c r="L902" s="31" t="s">
        <v>20</v>
      </c>
      <c r="M902" s="36">
        <v>228342638</v>
      </c>
      <c r="N902" s="37">
        <v>0</v>
      </c>
      <c r="O902" s="37">
        <v>0</v>
      </c>
      <c r="P902" s="37">
        <v>0</v>
      </c>
      <c r="Q902" s="29">
        <v>367</v>
      </c>
      <c r="R902" s="38" t="s">
        <v>758</v>
      </c>
    </row>
    <row r="903" spans="1:18" ht="47.25" x14ac:dyDescent="0.25">
      <c r="A903" s="55">
        <v>2022</v>
      </c>
      <c r="B903" s="29">
        <v>2022004250011</v>
      </c>
      <c r="C903" s="30" t="s">
        <v>211</v>
      </c>
      <c r="D903" s="31" t="s">
        <v>755</v>
      </c>
      <c r="E903" s="51">
        <v>24205295724</v>
      </c>
      <c r="F903" s="75">
        <v>24205295724</v>
      </c>
      <c r="G903" s="34">
        <v>0.96140000000000003</v>
      </c>
      <c r="H903" s="34">
        <v>0.99009999999999998</v>
      </c>
      <c r="I903" s="31" t="s">
        <v>105</v>
      </c>
      <c r="J903" s="35" t="s">
        <v>110</v>
      </c>
      <c r="K903" s="35" t="s">
        <v>986</v>
      </c>
      <c r="L903" s="31" t="s">
        <v>20</v>
      </c>
      <c r="M903" s="36">
        <v>475193124</v>
      </c>
      <c r="N903" s="37">
        <v>0</v>
      </c>
      <c r="O903" s="37">
        <v>0</v>
      </c>
      <c r="P903" s="37">
        <v>0</v>
      </c>
      <c r="Q903" s="29">
        <v>533</v>
      </c>
      <c r="R903" s="38" t="s">
        <v>401</v>
      </c>
    </row>
    <row r="904" spans="1:18" ht="47.25" x14ac:dyDescent="0.25">
      <c r="A904" s="55">
        <v>2022</v>
      </c>
      <c r="B904" s="29">
        <v>2022004250011</v>
      </c>
      <c r="C904" s="30" t="s">
        <v>211</v>
      </c>
      <c r="D904" s="31" t="s">
        <v>755</v>
      </c>
      <c r="E904" s="51">
        <v>24205295724</v>
      </c>
      <c r="F904" s="75">
        <v>24205295724</v>
      </c>
      <c r="G904" s="34">
        <v>0.96140000000000003</v>
      </c>
      <c r="H904" s="34">
        <v>0.99009999999999998</v>
      </c>
      <c r="I904" s="31" t="s">
        <v>74</v>
      </c>
      <c r="J904" s="35" t="s">
        <v>175</v>
      </c>
      <c r="K904" s="35" t="s">
        <v>986</v>
      </c>
      <c r="L904" s="31" t="s">
        <v>20</v>
      </c>
      <c r="M904" s="36">
        <v>341492694</v>
      </c>
      <c r="N904" s="37">
        <v>0</v>
      </c>
      <c r="O904" s="37">
        <v>0</v>
      </c>
      <c r="P904" s="37">
        <v>0</v>
      </c>
      <c r="Q904" s="29">
        <v>450</v>
      </c>
      <c r="R904" s="38" t="s">
        <v>758</v>
      </c>
    </row>
    <row r="905" spans="1:18" ht="47.25" x14ac:dyDescent="0.25">
      <c r="A905" s="55">
        <v>2022</v>
      </c>
      <c r="B905" s="29">
        <v>2022004250011</v>
      </c>
      <c r="C905" s="30" t="s">
        <v>211</v>
      </c>
      <c r="D905" s="31" t="s">
        <v>755</v>
      </c>
      <c r="E905" s="51">
        <v>24205295724</v>
      </c>
      <c r="F905" s="51">
        <v>24205295724</v>
      </c>
      <c r="G905" s="34">
        <v>0.96140000000000003</v>
      </c>
      <c r="H905" s="34">
        <v>0.99009999999999998</v>
      </c>
      <c r="I905" s="31" t="s">
        <v>112</v>
      </c>
      <c r="J905" s="35" t="s">
        <v>113</v>
      </c>
      <c r="K905" s="35" t="s">
        <v>986</v>
      </c>
      <c r="L905" s="31" t="s">
        <v>20</v>
      </c>
      <c r="M905" s="36">
        <v>166121500</v>
      </c>
      <c r="N905" s="37">
        <v>0</v>
      </c>
      <c r="O905" s="37">
        <v>0</v>
      </c>
      <c r="P905" s="37">
        <v>0</v>
      </c>
      <c r="Q905" s="70" t="s">
        <v>882</v>
      </c>
      <c r="R905" s="38" t="s">
        <v>759</v>
      </c>
    </row>
    <row r="906" spans="1:18" ht="47.25" x14ac:dyDescent="0.25">
      <c r="A906" s="55">
        <v>2022</v>
      </c>
      <c r="B906" s="29">
        <v>2022004250011</v>
      </c>
      <c r="C906" s="30" t="s">
        <v>211</v>
      </c>
      <c r="D906" s="31" t="s">
        <v>755</v>
      </c>
      <c r="E906" s="75">
        <v>24205295724</v>
      </c>
      <c r="F906" s="75">
        <v>24205295724</v>
      </c>
      <c r="G906" s="34">
        <v>0.96140000000000003</v>
      </c>
      <c r="H906" s="34">
        <v>0.99009999999999998</v>
      </c>
      <c r="I906" s="31" t="s">
        <v>160</v>
      </c>
      <c r="J906" s="35" t="s">
        <v>193</v>
      </c>
      <c r="K906" s="35" t="s">
        <v>986</v>
      </c>
      <c r="L906" s="31" t="s">
        <v>20</v>
      </c>
      <c r="M906" s="36">
        <v>127643634</v>
      </c>
      <c r="N906" s="37">
        <v>0</v>
      </c>
      <c r="O906" s="37">
        <v>0</v>
      </c>
      <c r="P906" s="37">
        <v>0</v>
      </c>
      <c r="Q906" s="29">
        <v>180</v>
      </c>
      <c r="R906" s="38" t="s">
        <v>758</v>
      </c>
    </row>
    <row r="907" spans="1:18" ht="47.25" x14ac:dyDescent="0.25">
      <c r="A907" s="55">
        <v>2022</v>
      </c>
      <c r="B907" s="29">
        <v>2022004250011</v>
      </c>
      <c r="C907" s="30" t="s">
        <v>211</v>
      </c>
      <c r="D907" s="31" t="s">
        <v>755</v>
      </c>
      <c r="E907" s="75">
        <v>24205295724</v>
      </c>
      <c r="F907" s="75">
        <v>24205295724</v>
      </c>
      <c r="G907" s="34">
        <v>0.96140000000000003</v>
      </c>
      <c r="H907" s="34">
        <v>0.99009999999999998</v>
      </c>
      <c r="I907" s="31" t="s">
        <v>18</v>
      </c>
      <c r="J907" s="45" t="s">
        <v>64</v>
      </c>
      <c r="K907" s="35" t="s">
        <v>986</v>
      </c>
      <c r="L907" s="31" t="s">
        <v>20</v>
      </c>
      <c r="M907" s="36">
        <v>201586760</v>
      </c>
      <c r="N907" s="37">
        <v>0</v>
      </c>
      <c r="O907" s="37">
        <v>0</v>
      </c>
      <c r="P907" s="37">
        <v>0</v>
      </c>
      <c r="Q907" s="29">
        <v>281</v>
      </c>
      <c r="R907" s="38" t="s">
        <v>758</v>
      </c>
    </row>
    <row r="908" spans="1:18" ht="47.25" x14ac:dyDescent="0.25">
      <c r="A908" s="55">
        <v>2022</v>
      </c>
      <c r="B908" s="29">
        <v>2022004250011</v>
      </c>
      <c r="C908" s="30" t="s">
        <v>211</v>
      </c>
      <c r="D908" s="31" t="s">
        <v>755</v>
      </c>
      <c r="E908" s="75">
        <v>24205295724</v>
      </c>
      <c r="F908" s="75">
        <v>24205295724</v>
      </c>
      <c r="G908" s="34">
        <v>0.96140000000000003</v>
      </c>
      <c r="H908" s="34">
        <v>0.99009999999999998</v>
      </c>
      <c r="I908" s="31" t="s">
        <v>80</v>
      </c>
      <c r="J908" s="35" t="s">
        <v>248</v>
      </c>
      <c r="K908" s="35" t="s">
        <v>986</v>
      </c>
      <c r="L908" s="31" t="s">
        <v>20</v>
      </c>
      <c r="M908" s="36">
        <v>257920114</v>
      </c>
      <c r="N908" s="37">
        <v>0</v>
      </c>
      <c r="O908" s="37">
        <v>0</v>
      </c>
      <c r="P908" s="37">
        <v>0</v>
      </c>
      <c r="Q908" s="29">
        <v>554</v>
      </c>
      <c r="R908" s="38" t="s">
        <v>758</v>
      </c>
    </row>
    <row r="909" spans="1:18" ht="47.25" x14ac:dyDescent="0.25">
      <c r="A909" s="55">
        <v>2022</v>
      </c>
      <c r="B909" s="29">
        <v>2022004250011</v>
      </c>
      <c r="C909" s="30" t="s">
        <v>211</v>
      </c>
      <c r="D909" s="31" t="s">
        <v>755</v>
      </c>
      <c r="E909" s="75">
        <v>24205295724</v>
      </c>
      <c r="F909" s="75">
        <v>24205295724</v>
      </c>
      <c r="G909" s="34">
        <v>0.96140000000000003</v>
      </c>
      <c r="H909" s="34">
        <v>0.99009999999999998</v>
      </c>
      <c r="I909" s="31" t="s">
        <v>67</v>
      </c>
      <c r="J909" s="35" t="s">
        <v>115</v>
      </c>
      <c r="K909" s="35" t="s">
        <v>986</v>
      </c>
      <c r="L909" s="31" t="s">
        <v>20</v>
      </c>
      <c r="M909" s="36">
        <v>223374174</v>
      </c>
      <c r="N909" s="37">
        <v>0</v>
      </c>
      <c r="O909" s="37">
        <v>0</v>
      </c>
      <c r="P909" s="37">
        <v>0</v>
      </c>
      <c r="Q909" s="29">
        <v>493</v>
      </c>
      <c r="R909" s="38" t="s">
        <v>759</v>
      </c>
    </row>
    <row r="910" spans="1:18" ht="47.25" x14ac:dyDescent="0.25">
      <c r="A910" s="55">
        <v>2022</v>
      </c>
      <c r="B910" s="29">
        <v>2022004250011</v>
      </c>
      <c r="C910" s="30" t="s">
        <v>211</v>
      </c>
      <c r="D910" s="31" t="s">
        <v>755</v>
      </c>
      <c r="E910" s="75">
        <v>24205295724</v>
      </c>
      <c r="F910" s="75">
        <v>24205295724</v>
      </c>
      <c r="G910" s="34">
        <v>0.96140000000000003</v>
      </c>
      <c r="H910" s="34">
        <v>0.99009999999999998</v>
      </c>
      <c r="I910" s="31" t="s">
        <v>61</v>
      </c>
      <c r="J910" s="35" t="s">
        <v>154</v>
      </c>
      <c r="K910" s="35" t="s">
        <v>986</v>
      </c>
      <c r="L910" s="31" t="s">
        <v>20</v>
      </c>
      <c r="M910" s="36">
        <v>466159912</v>
      </c>
      <c r="N910" s="37">
        <v>0</v>
      </c>
      <c r="O910" s="37">
        <v>0</v>
      </c>
      <c r="P910" s="37">
        <v>0</v>
      </c>
      <c r="Q910" s="29">
        <v>1009</v>
      </c>
      <c r="R910" s="38" t="s">
        <v>760</v>
      </c>
    </row>
    <row r="911" spans="1:18" ht="47.25" x14ac:dyDescent="0.25">
      <c r="A911" s="55">
        <v>2022</v>
      </c>
      <c r="B911" s="29">
        <v>2022004250011</v>
      </c>
      <c r="C911" s="30" t="s">
        <v>211</v>
      </c>
      <c r="D911" s="31" t="s">
        <v>755</v>
      </c>
      <c r="E911" s="75">
        <v>24205295724</v>
      </c>
      <c r="F911" s="75">
        <v>24205295724</v>
      </c>
      <c r="G911" s="34">
        <v>0.96140000000000003</v>
      </c>
      <c r="H911" s="34">
        <v>0.99009999999999998</v>
      </c>
      <c r="I911" s="31" t="s">
        <v>67</v>
      </c>
      <c r="J911" s="35" t="s">
        <v>117</v>
      </c>
      <c r="K911" s="35" t="s">
        <v>986</v>
      </c>
      <c r="L911" s="31" t="s">
        <v>20</v>
      </c>
      <c r="M911" s="36">
        <v>235117500</v>
      </c>
      <c r="N911" s="37">
        <v>0</v>
      </c>
      <c r="O911" s="37">
        <v>0</v>
      </c>
      <c r="P911" s="37">
        <v>0</v>
      </c>
      <c r="Q911" s="29">
        <v>512</v>
      </c>
      <c r="R911" s="38" t="s">
        <v>758</v>
      </c>
    </row>
    <row r="912" spans="1:18" ht="47.25" x14ac:dyDescent="0.25">
      <c r="A912" s="55">
        <v>2022</v>
      </c>
      <c r="B912" s="29">
        <v>2022004250011</v>
      </c>
      <c r="C912" s="30" t="s">
        <v>211</v>
      </c>
      <c r="D912" s="31" t="s">
        <v>755</v>
      </c>
      <c r="E912" s="75">
        <v>24205295724</v>
      </c>
      <c r="F912" s="75">
        <v>24205295724</v>
      </c>
      <c r="G912" s="34">
        <v>0.96140000000000003</v>
      </c>
      <c r="H912" s="34">
        <v>0.99009999999999998</v>
      </c>
      <c r="I912" s="31" t="s">
        <v>74</v>
      </c>
      <c r="J912" s="35" t="s">
        <v>194</v>
      </c>
      <c r="K912" s="35" t="s">
        <v>986</v>
      </c>
      <c r="L912" s="31" t="s">
        <v>20</v>
      </c>
      <c r="M912" s="36">
        <v>277226868</v>
      </c>
      <c r="N912" s="37">
        <v>0</v>
      </c>
      <c r="O912" s="37">
        <v>0</v>
      </c>
      <c r="P912" s="37">
        <v>0</v>
      </c>
      <c r="Q912" s="29">
        <v>589</v>
      </c>
      <c r="R912" s="38" t="s">
        <v>759</v>
      </c>
    </row>
    <row r="913" spans="1:18" ht="47.25" x14ac:dyDescent="0.25">
      <c r="A913" s="55">
        <v>2022</v>
      </c>
      <c r="B913" s="29">
        <v>2022004250011</v>
      </c>
      <c r="C913" s="30" t="s">
        <v>211</v>
      </c>
      <c r="D913" s="31" t="s">
        <v>755</v>
      </c>
      <c r="E913" s="75">
        <v>24205295724</v>
      </c>
      <c r="F913" s="75">
        <v>24205295724</v>
      </c>
      <c r="G913" s="34">
        <v>0.96140000000000003</v>
      </c>
      <c r="H913" s="34">
        <v>0.99009999999999998</v>
      </c>
      <c r="I913" s="31" t="s">
        <v>28</v>
      </c>
      <c r="J913" s="35" t="s">
        <v>30</v>
      </c>
      <c r="K913" s="35" t="s">
        <v>986</v>
      </c>
      <c r="L913" s="31" t="s">
        <v>20</v>
      </c>
      <c r="M913" s="36">
        <v>320427200</v>
      </c>
      <c r="N913" s="37">
        <v>0</v>
      </c>
      <c r="O913" s="37">
        <v>0</v>
      </c>
      <c r="P913" s="37">
        <v>0</v>
      </c>
      <c r="Q913" s="29">
        <v>329</v>
      </c>
      <c r="R913" s="38" t="s">
        <v>401</v>
      </c>
    </row>
    <row r="914" spans="1:18" ht="47.25" x14ac:dyDescent="0.25">
      <c r="A914" s="55">
        <v>2022</v>
      </c>
      <c r="B914" s="29">
        <v>2022004250011</v>
      </c>
      <c r="C914" s="30" t="s">
        <v>211</v>
      </c>
      <c r="D914" s="31" t="s">
        <v>755</v>
      </c>
      <c r="E914" s="75">
        <v>24205295724</v>
      </c>
      <c r="F914" s="75">
        <v>24205295724</v>
      </c>
      <c r="G914" s="34">
        <v>0.96140000000000003</v>
      </c>
      <c r="H914" s="34">
        <v>0.99009999999999998</v>
      </c>
      <c r="I914" s="31" t="s">
        <v>18</v>
      </c>
      <c r="J914" s="35" t="s">
        <v>118</v>
      </c>
      <c r="K914" s="35" t="s">
        <v>986</v>
      </c>
      <c r="L914" s="31" t="s">
        <v>20</v>
      </c>
      <c r="M914" s="36">
        <v>166890044</v>
      </c>
      <c r="N914" s="37">
        <v>0</v>
      </c>
      <c r="O914" s="37">
        <v>0</v>
      </c>
      <c r="P914" s="37">
        <v>0</v>
      </c>
      <c r="Q914" s="29">
        <v>300</v>
      </c>
      <c r="R914" s="38" t="s">
        <v>760</v>
      </c>
    </row>
    <row r="915" spans="1:18" ht="47.25" x14ac:dyDescent="0.25">
      <c r="A915" s="55">
        <v>2022</v>
      </c>
      <c r="B915" s="29">
        <v>2022004250011</v>
      </c>
      <c r="C915" s="30" t="s">
        <v>211</v>
      </c>
      <c r="D915" s="31" t="s">
        <v>755</v>
      </c>
      <c r="E915" s="75">
        <v>24205295724</v>
      </c>
      <c r="F915" s="75">
        <v>24205295724</v>
      </c>
      <c r="G915" s="34">
        <v>0.96140000000000003</v>
      </c>
      <c r="H915" s="34">
        <v>0.99009999999999998</v>
      </c>
      <c r="I915" s="31" t="s">
        <v>160</v>
      </c>
      <c r="J915" s="34" t="s">
        <v>767</v>
      </c>
      <c r="K915" s="35" t="s">
        <v>986</v>
      </c>
      <c r="L915" s="31" t="s">
        <v>20</v>
      </c>
      <c r="M915" s="36">
        <v>240406974</v>
      </c>
      <c r="N915" s="37">
        <v>0</v>
      </c>
      <c r="O915" s="37">
        <v>0</v>
      </c>
      <c r="P915" s="37">
        <v>0</v>
      </c>
      <c r="Q915" s="29">
        <v>399</v>
      </c>
      <c r="R915" s="38" t="s">
        <v>759</v>
      </c>
    </row>
    <row r="916" spans="1:18" ht="47.25" x14ac:dyDescent="0.25">
      <c r="A916" s="55">
        <v>2022</v>
      </c>
      <c r="B916" s="29">
        <v>2022004250011</v>
      </c>
      <c r="C916" s="30" t="s">
        <v>211</v>
      </c>
      <c r="D916" s="31" t="s">
        <v>755</v>
      </c>
      <c r="E916" s="75">
        <v>24205295724</v>
      </c>
      <c r="F916" s="75">
        <v>24205295724</v>
      </c>
      <c r="G916" s="34">
        <v>0.96140000000000003</v>
      </c>
      <c r="H916" s="34">
        <v>0.99009999999999998</v>
      </c>
      <c r="I916" s="31" t="s">
        <v>18</v>
      </c>
      <c r="J916" s="35" t="s">
        <v>146</v>
      </c>
      <c r="K916" s="35" t="s">
        <v>986</v>
      </c>
      <c r="L916" s="31" t="s">
        <v>20</v>
      </c>
      <c r="M916" s="36">
        <v>337560486</v>
      </c>
      <c r="N916" s="37">
        <v>0</v>
      </c>
      <c r="O916" s="37">
        <v>0</v>
      </c>
      <c r="P916" s="37">
        <v>0</v>
      </c>
      <c r="Q916" s="29">
        <v>642</v>
      </c>
      <c r="R916" s="38" t="s">
        <v>401</v>
      </c>
    </row>
    <row r="917" spans="1:18" ht="47.25" x14ac:dyDescent="0.25">
      <c r="A917" s="55">
        <v>2022</v>
      </c>
      <c r="B917" s="29">
        <v>2022004250011</v>
      </c>
      <c r="C917" s="30" t="s">
        <v>211</v>
      </c>
      <c r="D917" s="31" t="s">
        <v>755</v>
      </c>
      <c r="E917" s="75">
        <v>24205295724</v>
      </c>
      <c r="F917" s="75">
        <v>24205295724</v>
      </c>
      <c r="G917" s="34">
        <v>0.96140000000000003</v>
      </c>
      <c r="H917" s="34">
        <v>0.99009999999999998</v>
      </c>
      <c r="I917" s="31" t="s">
        <v>77</v>
      </c>
      <c r="J917" s="35" t="s">
        <v>120</v>
      </c>
      <c r="K917" s="35" t="s">
        <v>986</v>
      </c>
      <c r="L917" s="31" t="s">
        <v>20</v>
      </c>
      <c r="M917" s="36">
        <v>455089626</v>
      </c>
      <c r="N917" s="37">
        <v>0</v>
      </c>
      <c r="O917" s="37">
        <v>0</v>
      </c>
      <c r="P917" s="37">
        <v>0</v>
      </c>
      <c r="Q917" s="29">
        <v>983</v>
      </c>
      <c r="R917" s="38" t="s">
        <v>401</v>
      </c>
    </row>
    <row r="918" spans="1:18" ht="47.25" x14ac:dyDescent="0.25">
      <c r="A918" s="55">
        <v>2022</v>
      </c>
      <c r="B918" s="29">
        <v>2022004250011</v>
      </c>
      <c r="C918" s="30" t="s">
        <v>211</v>
      </c>
      <c r="D918" s="31" t="s">
        <v>755</v>
      </c>
      <c r="E918" s="75">
        <v>24205295724</v>
      </c>
      <c r="F918" s="75">
        <v>24205295724</v>
      </c>
      <c r="G918" s="34">
        <v>0.96140000000000003</v>
      </c>
      <c r="H918" s="34">
        <v>0.99009999999999998</v>
      </c>
      <c r="I918" s="31" t="s">
        <v>22</v>
      </c>
      <c r="J918" s="35" t="s">
        <v>121</v>
      </c>
      <c r="K918" s="35" t="s">
        <v>986</v>
      </c>
      <c r="L918" s="31" t="s">
        <v>20</v>
      </c>
      <c r="M918" s="36">
        <v>141470188</v>
      </c>
      <c r="N918" s="37">
        <v>0</v>
      </c>
      <c r="O918" s="37">
        <v>0</v>
      </c>
      <c r="P918" s="37">
        <v>0</v>
      </c>
      <c r="Q918" s="29">
        <v>491</v>
      </c>
      <c r="R918" s="38" t="s">
        <v>761</v>
      </c>
    </row>
    <row r="919" spans="1:18" ht="47.25" x14ac:dyDescent="0.25">
      <c r="A919" s="55">
        <v>2022</v>
      </c>
      <c r="B919" s="29">
        <v>2022004250011</v>
      </c>
      <c r="C919" s="30" t="s">
        <v>211</v>
      </c>
      <c r="D919" s="31" t="s">
        <v>755</v>
      </c>
      <c r="E919" s="75">
        <v>24205295724</v>
      </c>
      <c r="F919" s="75">
        <v>24205295724</v>
      </c>
      <c r="G919" s="34">
        <v>0.96140000000000003</v>
      </c>
      <c r="H919" s="34">
        <v>0.99009999999999998</v>
      </c>
      <c r="I919" s="31" t="s">
        <v>74</v>
      </c>
      <c r="J919" s="35" t="s">
        <v>123</v>
      </c>
      <c r="K919" s="35" t="s">
        <v>986</v>
      </c>
      <c r="L919" s="31" t="s">
        <v>20</v>
      </c>
      <c r="M919" s="36">
        <v>509886268</v>
      </c>
      <c r="N919" s="37">
        <v>0</v>
      </c>
      <c r="O919" s="37">
        <v>0</v>
      </c>
      <c r="P919" s="37">
        <v>0</v>
      </c>
      <c r="Q919" s="29">
        <v>948</v>
      </c>
      <c r="R919" s="38" t="s">
        <v>401</v>
      </c>
    </row>
    <row r="920" spans="1:18" ht="47.25" x14ac:dyDescent="0.25">
      <c r="A920" s="55">
        <v>2022</v>
      </c>
      <c r="B920" s="29">
        <v>2022004250011</v>
      </c>
      <c r="C920" s="30" t="s">
        <v>211</v>
      </c>
      <c r="D920" s="31" t="s">
        <v>755</v>
      </c>
      <c r="E920" s="75">
        <v>24205295724</v>
      </c>
      <c r="F920" s="75">
        <v>24205295724</v>
      </c>
      <c r="G920" s="34">
        <v>0.96140000000000003</v>
      </c>
      <c r="H920" s="34">
        <v>0.99009999999999998</v>
      </c>
      <c r="I920" s="31" t="s">
        <v>44</v>
      </c>
      <c r="J920" s="35" t="s">
        <v>124</v>
      </c>
      <c r="K920" s="35" t="s">
        <v>986</v>
      </c>
      <c r="L920" s="31" t="s">
        <v>20</v>
      </c>
      <c r="M920" s="36">
        <v>43211800</v>
      </c>
      <c r="N920" s="37">
        <v>0</v>
      </c>
      <c r="O920" s="37">
        <v>0</v>
      </c>
      <c r="P920" s="37">
        <v>0</v>
      </c>
      <c r="Q920" s="29">
        <v>142</v>
      </c>
      <c r="R920" s="38" t="s">
        <v>760</v>
      </c>
    </row>
    <row r="921" spans="1:18" ht="47.25" x14ac:dyDescent="0.25">
      <c r="A921" s="55">
        <v>2022</v>
      </c>
      <c r="B921" s="29">
        <v>2022004250011</v>
      </c>
      <c r="C921" s="30" t="s">
        <v>211</v>
      </c>
      <c r="D921" s="31" t="s">
        <v>755</v>
      </c>
      <c r="E921" s="75">
        <v>24205295724</v>
      </c>
      <c r="F921" s="75">
        <v>24205295724</v>
      </c>
      <c r="G921" s="34">
        <v>0.96140000000000003</v>
      </c>
      <c r="H921" s="34">
        <v>0.99009999999999998</v>
      </c>
      <c r="I921" s="31" t="s">
        <v>126</v>
      </c>
      <c r="J921" s="35" t="s">
        <v>127</v>
      </c>
      <c r="K921" s="35" t="s">
        <v>986</v>
      </c>
      <c r="L921" s="31" t="s">
        <v>20</v>
      </c>
      <c r="M921" s="36">
        <v>205302862</v>
      </c>
      <c r="N921" s="37">
        <v>0</v>
      </c>
      <c r="O921" s="37">
        <v>0</v>
      </c>
      <c r="P921" s="37">
        <v>0</v>
      </c>
      <c r="Q921" s="29">
        <v>415</v>
      </c>
      <c r="R921" s="38" t="s">
        <v>758</v>
      </c>
    </row>
    <row r="922" spans="1:18" ht="47.25" x14ac:dyDescent="0.25">
      <c r="A922" s="55">
        <v>2022</v>
      </c>
      <c r="B922" s="29">
        <v>2022004250011</v>
      </c>
      <c r="C922" s="30" t="s">
        <v>211</v>
      </c>
      <c r="D922" s="31" t="s">
        <v>755</v>
      </c>
      <c r="E922" s="75">
        <v>24205295724</v>
      </c>
      <c r="F922" s="75">
        <v>24205295724</v>
      </c>
      <c r="G922" s="34">
        <v>0.96140000000000003</v>
      </c>
      <c r="H922" s="34">
        <v>0.99009999999999998</v>
      </c>
      <c r="I922" s="31" t="s">
        <v>77</v>
      </c>
      <c r="J922" s="35" t="s">
        <v>128</v>
      </c>
      <c r="K922" s="35" t="s">
        <v>986</v>
      </c>
      <c r="L922" s="31" t="s">
        <v>20</v>
      </c>
      <c r="M922" s="36">
        <v>112228198</v>
      </c>
      <c r="N922" s="37">
        <v>0</v>
      </c>
      <c r="O922" s="37">
        <v>0</v>
      </c>
      <c r="P922" s="37">
        <v>0</v>
      </c>
      <c r="Q922" s="29">
        <v>391</v>
      </c>
      <c r="R922" s="38" t="s">
        <v>401</v>
      </c>
    </row>
    <row r="923" spans="1:18" ht="47.25" x14ac:dyDescent="0.25">
      <c r="A923" s="55">
        <v>2022</v>
      </c>
      <c r="B923" s="29">
        <v>2022004250011</v>
      </c>
      <c r="C923" s="30" t="s">
        <v>211</v>
      </c>
      <c r="D923" s="31" t="s">
        <v>755</v>
      </c>
      <c r="E923" s="75">
        <v>24205295724</v>
      </c>
      <c r="F923" s="75">
        <v>24205295724</v>
      </c>
      <c r="G923" s="34">
        <v>0.96140000000000003</v>
      </c>
      <c r="H923" s="34">
        <v>0.99009999999999998</v>
      </c>
      <c r="I923" s="31" t="s">
        <v>18</v>
      </c>
      <c r="J923" s="35" t="s">
        <v>130</v>
      </c>
      <c r="K923" s="35" t="s">
        <v>986</v>
      </c>
      <c r="L923" s="31" t="s">
        <v>20</v>
      </c>
      <c r="M923" s="36">
        <v>318474350</v>
      </c>
      <c r="N923" s="37">
        <v>0</v>
      </c>
      <c r="O923" s="37">
        <v>0</v>
      </c>
      <c r="P923" s="37">
        <v>0</v>
      </c>
      <c r="Q923" s="29">
        <v>441</v>
      </c>
      <c r="R923" s="38" t="s">
        <v>758</v>
      </c>
    </row>
    <row r="924" spans="1:18" ht="47.25" x14ac:dyDescent="0.25">
      <c r="A924" s="55">
        <v>2022</v>
      </c>
      <c r="B924" s="29">
        <v>2022004250011</v>
      </c>
      <c r="C924" s="30" t="s">
        <v>211</v>
      </c>
      <c r="D924" s="31" t="s">
        <v>755</v>
      </c>
      <c r="E924" s="75">
        <v>24205295724</v>
      </c>
      <c r="F924" s="75">
        <v>24205295724</v>
      </c>
      <c r="G924" s="34">
        <v>0.96140000000000003</v>
      </c>
      <c r="H924" s="34">
        <v>0.99009999999999998</v>
      </c>
      <c r="I924" s="31" t="s">
        <v>44</v>
      </c>
      <c r="J924" s="35" t="s">
        <v>55</v>
      </c>
      <c r="K924" s="35" t="s">
        <v>986</v>
      </c>
      <c r="L924" s="31" t="s">
        <v>20</v>
      </c>
      <c r="M924" s="36">
        <v>112228292</v>
      </c>
      <c r="N924" s="37">
        <v>0</v>
      </c>
      <c r="O924" s="37">
        <v>0</v>
      </c>
      <c r="P924" s="37">
        <v>0</v>
      </c>
      <c r="Q924" s="29">
        <v>265</v>
      </c>
      <c r="R924" s="38" t="s">
        <v>760</v>
      </c>
    </row>
    <row r="925" spans="1:18" ht="47.25" x14ac:dyDescent="0.25">
      <c r="A925" s="55">
        <v>2022</v>
      </c>
      <c r="B925" s="29">
        <v>2022004250011</v>
      </c>
      <c r="C925" s="30" t="s">
        <v>211</v>
      </c>
      <c r="D925" s="31" t="s">
        <v>755</v>
      </c>
      <c r="E925" s="75">
        <v>24205295724</v>
      </c>
      <c r="F925" s="75">
        <v>24205295724</v>
      </c>
      <c r="G925" s="34">
        <v>0.96140000000000003</v>
      </c>
      <c r="H925" s="34">
        <v>0.99009999999999998</v>
      </c>
      <c r="I925" s="31" t="s">
        <v>44</v>
      </c>
      <c r="J925" s="35" t="s">
        <v>57</v>
      </c>
      <c r="K925" s="35" t="s">
        <v>986</v>
      </c>
      <c r="L925" s="31" t="s">
        <v>20</v>
      </c>
      <c r="M925" s="36">
        <v>96017334</v>
      </c>
      <c r="N925" s="37">
        <v>0</v>
      </c>
      <c r="O925" s="37">
        <v>0</v>
      </c>
      <c r="P925" s="37">
        <v>0</v>
      </c>
      <c r="Q925" s="29">
        <v>195</v>
      </c>
      <c r="R925" s="38" t="s">
        <v>760</v>
      </c>
    </row>
    <row r="926" spans="1:18" ht="47.25" x14ac:dyDescent="0.25">
      <c r="A926" s="55">
        <v>2022</v>
      </c>
      <c r="B926" s="29">
        <v>2022004250011</v>
      </c>
      <c r="C926" s="30" t="s">
        <v>211</v>
      </c>
      <c r="D926" s="31" t="s">
        <v>755</v>
      </c>
      <c r="E926" s="75">
        <v>24205295724</v>
      </c>
      <c r="F926" s="75">
        <v>24205295724</v>
      </c>
      <c r="G926" s="34">
        <v>0.96140000000000003</v>
      </c>
      <c r="H926" s="34">
        <v>0.99009999999999998</v>
      </c>
      <c r="I926" s="31" t="s">
        <v>40</v>
      </c>
      <c r="J926" s="35" t="s">
        <v>155</v>
      </c>
      <c r="K926" s="35" t="s">
        <v>986</v>
      </c>
      <c r="L926" s="31" t="s">
        <v>20</v>
      </c>
      <c r="M926" s="36">
        <v>176372388</v>
      </c>
      <c r="N926" s="37">
        <v>0</v>
      </c>
      <c r="O926" s="37">
        <v>0</v>
      </c>
      <c r="P926" s="37">
        <v>0</v>
      </c>
      <c r="Q926" s="29">
        <v>475</v>
      </c>
      <c r="R926" s="38" t="s">
        <v>758</v>
      </c>
    </row>
    <row r="927" spans="1:18" ht="47.25" x14ac:dyDescent="0.25">
      <c r="A927" s="55">
        <v>2022</v>
      </c>
      <c r="B927" s="29">
        <v>2022004250011</v>
      </c>
      <c r="C927" s="30" t="s">
        <v>211</v>
      </c>
      <c r="D927" s="31" t="s">
        <v>755</v>
      </c>
      <c r="E927" s="75">
        <v>24205295724</v>
      </c>
      <c r="F927" s="75">
        <v>24205295724</v>
      </c>
      <c r="G927" s="34">
        <v>0.96140000000000003</v>
      </c>
      <c r="H927" s="34">
        <v>0.99009999999999998</v>
      </c>
      <c r="I927" s="31" t="s">
        <v>44</v>
      </c>
      <c r="J927" s="35" t="s">
        <v>147</v>
      </c>
      <c r="K927" s="35" t="s">
        <v>986</v>
      </c>
      <c r="L927" s="31" t="s">
        <v>20</v>
      </c>
      <c r="M927" s="36">
        <v>452055212</v>
      </c>
      <c r="N927" s="37">
        <v>0</v>
      </c>
      <c r="O927" s="37">
        <v>0</v>
      </c>
      <c r="P927" s="37">
        <v>0</v>
      </c>
      <c r="Q927" s="29">
        <v>897</v>
      </c>
      <c r="R927" s="38" t="s">
        <v>758</v>
      </c>
    </row>
    <row r="928" spans="1:18" ht="47.25" x14ac:dyDescent="0.25">
      <c r="A928" s="55">
        <v>2022</v>
      </c>
      <c r="B928" s="29">
        <v>2022004250011</v>
      </c>
      <c r="C928" s="30" t="s">
        <v>211</v>
      </c>
      <c r="D928" s="31" t="s">
        <v>755</v>
      </c>
      <c r="E928" s="75">
        <v>24205295724</v>
      </c>
      <c r="F928" s="75">
        <v>24205295724</v>
      </c>
      <c r="G928" s="34">
        <v>0.96140000000000003</v>
      </c>
      <c r="H928" s="34">
        <v>0.99009999999999998</v>
      </c>
      <c r="I928" s="31" t="s">
        <v>67</v>
      </c>
      <c r="J928" s="35" t="s">
        <v>148</v>
      </c>
      <c r="K928" s="35" t="s">
        <v>986</v>
      </c>
      <c r="L928" s="31" t="s">
        <v>20</v>
      </c>
      <c r="M928" s="36">
        <v>227219244</v>
      </c>
      <c r="N928" s="37">
        <v>0</v>
      </c>
      <c r="O928" s="37">
        <v>0</v>
      </c>
      <c r="P928" s="37">
        <v>0</v>
      </c>
      <c r="Q928" s="29">
        <v>469</v>
      </c>
      <c r="R928" s="38" t="s">
        <v>758</v>
      </c>
    </row>
    <row r="929" spans="1:18" ht="47.25" x14ac:dyDescent="0.25">
      <c r="A929" s="55">
        <v>2022</v>
      </c>
      <c r="B929" s="29">
        <v>2022004250011</v>
      </c>
      <c r="C929" s="30" t="s">
        <v>211</v>
      </c>
      <c r="D929" s="31" t="s">
        <v>755</v>
      </c>
      <c r="E929" s="75">
        <v>24205295724</v>
      </c>
      <c r="F929" s="75">
        <v>24205295724</v>
      </c>
      <c r="G929" s="34">
        <v>0.96140000000000003</v>
      </c>
      <c r="H929" s="34">
        <v>0.99009999999999998</v>
      </c>
      <c r="I929" s="31" t="s">
        <v>74</v>
      </c>
      <c r="J929" s="35" t="s">
        <v>195</v>
      </c>
      <c r="K929" s="35" t="s">
        <v>986</v>
      </c>
      <c r="L929" s="31" t="s">
        <v>20</v>
      </c>
      <c r="M929" s="36">
        <v>197266520</v>
      </c>
      <c r="N929" s="37">
        <v>0</v>
      </c>
      <c r="O929" s="37">
        <v>0</v>
      </c>
      <c r="P929" s="37">
        <v>0</v>
      </c>
      <c r="Q929" s="29">
        <v>386</v>
      </c>
      <c r="R929" s="38" t="s">
        <v>401</v>
      </c>
    </row>
    <row r="930" spans="1:18" ht="47.25" x14ac:dyDescent="0.25">
      <c r="A930" s="55">
        <v>2022</v>
      </c>
      <c r="B930" s="29">
        <v>2022004250011</v>
      </c>
      <c r="C930" s="30" t="s">
        <v>211</v>
      </c>
      <c r="D930" s="31" t="s">
        <v>755</v>
      </c>
      <c r="E930" s="75">
        <v>24205295724</v>
      </c>
      <c r="F930" s="75">
        <v>24205295724</v>
      </c>
      <c r="G930" s="34">
        <v>0.96140000000000003</v>
      </c>
      <c r="H930" s="34">
        <v>0.99009999999999998</v>
      </c>
      <c r="I930" s="31" t="s">
        <v>77</v>
      </c>
      <c r="J930" s="35" t="s">
        <v>131</v>
      </c>
      <c r="K930" s="35" t="s">
        <v>986</v>
      </c>
      <c r="L930" s="31" t="s">
        <v>20</v>
      </c>
      <c r="M930" s="36">
        <v>235476110</v>
      </c>
      <c r="N930" s="37">
        <v>0</v>
      </c>
      <c r="O930" s="37">
        <v>0</v>
      </c>
      <c r="P930" s="37">
        <v>0</v>
      </c>
      <c r="Q930" s="29">
        <v>273</v>
      </c>
      <c r="R930" s="38" t="s">
        <v>760</v>
      </c>
    </row>
    <row r="931" spans="1:18" ht="47.25" x14ac:dyDescent="0.25">
      <c r="A931" s="55">
        <v>2022</v>
      </c>
      <c r="B931" s="29">
        <v>2022004250011</v>
      </c>
      <c r="C931" s="30" t="s">
        <v>211</v>
      </c>
      <c r="D931" s="31" t="s">
        <v>755</v>
      </c>
      <c r="E931" s="75">
        <v>24205295724</v>
      </c>
      <c r="F931" s="75">
        <v>24205295724</v>
      </c>
      <c r="G931" s="34">
        <v>0.96140000000000003</v>
      </c>
      <c r="H931" s="34">
        <v>0.99009999999999998</v>
      </c>
      <c r="I931" s="31" t="s">
        <v>61</v>
      </c>
      <c r="J931" s="35" t="s">
        <v>132</v>
      </c>
      <c r="K931" s="35" t="s">
        <v>986</v>
      </c>
      <c r="L931" s="31" t="s">
        <v>20</v>
      </c>
      <c r="M931" s="36">
        <v>257663776</v>
      </c>
      <c r="N931" s="37">
        <v>0</v>
      </c>
      <c r="O931" s="37">
        <v>0</v>
      </c>
      <c r="P931" s="37">
        <v>0</v>
      </c>
      <c r="Q931" s="29">
        <v>456</v>
      </c>
      <c r="R931" s="38" t="s">
        <v>758</v>
      </c>
    </row>
    <row r="932" spans="1:18" ht="47.25" x14ac:dyDescent="0.25">
      <c r="A932" s="55">
        <v>2022</v>
      </c>
      <c r="B932" s="29">
        <v>2022004250011</v>
      </c>
      <c r="C932" s="30" t="s">
        <v>211</v>
      </c>
      <c r="D932" s="31" t="s">
        <v>755</v>
      </c>
      <c r="E932" s="75">
        <v>24205295724</v>
      </c>
      <c r="F932" s="75">
        <v>24205295724</v>
      </c>
      <c r="G932" s="34">
        <v>0.96140000000000003</v>
      </c>
      <c r="H932" s="34">
        <v>0.99009999999999998</v>
      </c>
      <c r="I932" s="31" t="s">
        <v>40</v>
      </c>
      <c r="J932" s="35" t="s">
        <v>251</v>
      </c>
      <c r="K932" s="35" t="s">
        <v>986</v>
      </c>
      <c r="L932" s="31" t="s">
        <v>20</v>
      </c>
      <c r="M932" s="36">
        <v>618553088</v>
      </c>
      <c r="N932" s="37">
        <v>0</v>
      </c>
      <c r="O932" s="37">
        <v>0</v>
      </c>
      <c r="P932" s="37">
        <v>0</v>
      </c>
      <c r="Q932" s="29">
        <v>2036</v>
      </c>
      <c r="R932" s="38" t="s">
        <v>401</v>
      </c>
    </row>
    <row r="933" spans="1:18" ht="47.25" x14ac:dyDescent="0.25">
      <c r="A933" s="55">
        <v>2022</v>
      </c>
      <c r="B933" s="29">
        <v>2022004250011</v>
      </c>
      <c r="C933" s="30" t="s">
        <v>211</v>
      </c>
      <c r="D933" s="31" t="s">
        <v>755</v>
      </c>
      <c r="E933" s="75">
        <v>24205295724</v>
      </c>
      <c r="F933" s="75">
        <v>24205295724</v>
      </c>
      <c r="G933" s="34">
        <v>0.96140000000000003</v>
      </c>
      <c r="H933" s="34">
        <v>0.99009999999999998</v>
      </c>
      <c r="I933" s="31" t="s">
        <v>35</v>
      </c>
      <c r="J933" s="40" t="s">
        <v>32</v>
      </c>
      <c r="K933" s="35" t="s">
        <v>986</v>
      </c>
      <c r="L933" s="31" t="s">
        <v>20</v>
      </c>
      <c r="M933" s="36">
        <v>116376418</v>
      </c>
      <c r="N933" s="37">
        <v>0</v>
      </c>
      <c r="O933" s="37">
        <v>0</v>
      </c>
      <c r="P933" s="37">
        <v>0</v>
      </c>
      <c r="Q933" s="29">
        <v>245</v>
      </c>
      <c r="R933" s="38" t="s">
        <v>401</v>
      </c>
    </row>
    <row r="934" spans="1:18" ht="47.25" x14ac:dyDescent="0.25">
      <c r="A934" s="55">
        <v>2022</v>
      </c>
      <c r="B934" s="29">
        <v>2022004250011</v>
      </c>
      <c r="C934" s="30" t="s">
        <v>211</v>
      </c>
      <c r="D934" s="31" t="s">
        <v>755</v>
      </c>
      <c r="E934" s="75">
        <v>24205295724</v>
      </c>
      <c r="F934" s="75">
        <v>24205295724</v>
      </c>
      <c r="G934" s="34">
        <v>0.96140000000000003</v>
      </c>
      <c r="H934" s="34">
        <v>0.99009999999999998</v>
      </c>
      <c r="I934" s="31" t="s">
        <v>88</v>
      </c>
      <c r="J934" s="34" t="s">
        <v>205</v>
      </c>
      <c r="K934" s="35" t="s">
        <v>986</v>
      </c>
      <c r="L934" s="31" t="s">
        <v>20</v>
      </c>
      <c r="M934" s="36">
        <v>496713766</v>
      </c>
      <c r="N934" s="37">
        <v>0</v>
      </c>
      <c r="O934" s="37">
        <v>0</v>
      </c>
      <c r="P934" s="37">
        <v>0</v>
      </c>
      <c r="Q934" s="29">
        <v>666</v>
      </c>
      <c r="R934" s="38" t="s">
        <v>764</v>
      </c>
    </row>
    <row r="935" spans="1:18" ht="47.25" x14ac:dyDescent="0.25">
      <c r="A935" s="55">
        <v>2022</v>
      </c>
      <c r="B935" s="29">
        <v>2022004250011</v>
      </c>
      <c r="C935" s="30" t="s">
        <v>211</v>
      </c>
      <c r="D935" s="31" t="s">
        <v>755</v>
      </c>
      <c r="E935" s="75">
        <v>24205295724</v>
      </c>
      <c r="F935" s="75">
        <v>24205295724</v>
      </c>
      <c r="G935" s="34">
        <v>0.96140000000000003</v>
      </c>
      <c r="H935" s="34">
        <v>0.99009999999999998</v>
      </c>
      <c r="I935" s="31" t="s">
        <v>80</v>
      </c>
      <c r="J935" s="35" t="s">
        <v>178</v>
      </c>
      <c r="K935" s="35" t="s">
        <v>986</v>
      </c>
      <c r="L935" s="31" t="s">
        <v>20</v>
      </c>
      <c r="M935" s="36">
        <v>219745492</v>
      </c>
      <c r="N935" s="37">
        <v>0</v>
      </c>
      <c r="O935" s="37">
        <v>0</v>
      </c>
      <c r="P935" s="37">
        <v>0</v>
      </c>
      <c r="Q935" s="29">
        <v>356</v>
      </c>
      <c r="R935" s="38" t="s">
        <v>760</v>
      </c>
    </row>
    <row r="936" spans="1:18" ht="47.25" x14ac:dyDescent="0.25">
      <c r="A936" s="55">
        <v>2022</v>
      </c>
      <c r="B936" s="29">
        <v>2022004250011</v>
      </c>
      <c r="C936" s="30" t="s">
        <v>211</v>
      </c>
      <c r="D936" s="31" t="s">
        <v>755</v>
      </c>
      <c r="E936" s="75">
        <v>24205295724</v>
      </c>
      <c r="F936" s="75">
        <v>24205295724</v>
      </c>
      <c r="G936" s="34">
        <v>0.96140000000000003</v>
      </c>
      <c r="H936" s="34">
        <v>0.99009999999999998</v>
      </c>
      <c r="I936" s="31" t="s">
        <v>44</v>
      </c>
      <c r="J936" s="35" t="s">
        <v>44</v>
      </c>
      <c r="K936" s="35" t="s">
        <v>986</v>
      </c>
      <c r="L936" s="31" t="s">
        <v>20</v>
      </c>
      <c r="M936" s="36">
        <v>213048462</v>
      </c>
      <c r="N936" s="37">
        <v>0</v>
      </c>
      <c r="O936" s="37">
        <v>0</v>
      </c>
      <c r="P936" s="37">
        <v>0</v>
      </c>
      <c r="Q936" s="29">
        <v>584</v>
      </c>
      <c r="R936" s="38" t="s">
        <v>761</v>
      </c>
    </row>
    <row r="937" spans="1:18" ht="47.25" x14ac:dyDescent="0.25">
      <c r="A937" s="55">
        <v>2022</v>
      </c>
      <c r="B937" s="29">
        <v>2022004250011</v>
      </c>
      <c r="C937" s="30" t="s">
        <v>211</v>
      </c>
      <c r="D937" s="31" t="s">
        <v>755</v>
      </c>
      <c r="E937" s="75">
        <v>24205295724</v>
      </c>
      <c r="F937" s="75">
        <v>24205295724</v>
      </c>
      <c r="G937" s="34">
        <v>0.96140000000000003</v>
      </c>
      <c r="H937" s="34">
        <v>0.99009999999999998</v>
      </c>
      <c r="I937" s="31" t="s">
        <v>80</v>
      </c>
      <c r="J937" s="35" t="s">
        <v>134</v>
      </c>
      <c r="K937" s="35" t="s">
        <v>986</v>
      </c>
      <c r="L937" s="31" t="s">
        <v>20</v>
      </c>
      <c r="M937" s="36">
        <v>104592484</v>
      </c>
      <c r="N937" s="37">
        <v>0</v>
      </c>
      <c r="O937" s="37">
        <v>0</v>
      </c>
      <c r="P937" s="37">
        <v>0</v>
      </c>
      <c r="Q937" s="29">
        <v>230</v>
      </c>
      <c r="R937" s="38" t="s">
        <v>760</v>
      </c>
    </row>
    <row r="938" spans="1:18" ht="47.25" x14ac:dyDescent="0.25">
      <c r="A938" s="55">
        <v>2022</v>
      </c>
      <c r="B938" s="29">
        <v>2022004250011</v>
      </c>
      <c r="C938" s="30" t="s">
        <v>211</v>
      </c>
      <c r="D938" s="31" t="s">
        <v>755</v>
      </c>
      <c r="E938" s="75">
        <v>24205295724</v>
      </c>
      <c r="F938" s="75">
        <v>24205295724</v>
      </c>
      <c r="G938" s="34">
        <v>0.96140000000000003</v>
      </c>
      <c r="H938" s="34">
        <v>0.99009999999999998</v>
      </c>
      <c r="I938" s="31" t="s">
        <v>18</v>
      </c>
      <c r="J938" s="35" t="s">
        <v>196</v>
      </c>
      <c r="K938" s="35" t="s">
        <v>986</v>
      </c>
      <c r="L938" s="31" t="s">
        <v>20</v>
      </c>
      <c r="M938" s="36">
        <v>165611174</v>
      </c>
      <c r="N938" s="37">
        <v>0</v>
      </c>
      <c r="O938" s="37">
        <v>0</v>
      </c>
      <c r="P938" s="37">
        <v>0</v>
      </c>
      <c r="Q938" s="29">
        <v>199</v>
      </c>
      <c r="R938" s="38" t="s">
        <v>760</v>
      </c>
    </row>
    <row r="939" spans="1:18" ht="47.25" x14ac:dyDescent="0.25">
      <c r="A939" s="55">
        <v>2022</v>
      </c>
      <c r="B939" s="29">
        <v>2022004250011</v>
      </c>
      <c r="C939" s="30" t="s">
        <v>211</v>
      </c>
      <c r="D939" s="31" t="s">
        <v>755</v>
      </c>
      <c r="E939" s="75">
        <v>24205295724</v>
      </c>
      <c r="F939" s="75">
        <v>24205295724</v>
      </c>
      <c r="G939" s="34">
        <v>0.96140000000000003</v>
      </c>
      <c r="H939" s="34">
        <v>0.99009999999999998</v>
      </c>
      <c r="I939" s="31" t="s">
        <v>74</v>
      </c>
      <c r="J939" s="35" t="s">
        <v>136</v>
      </c>
      <c r="K939" s="35" t="s">
        <v>986</v>
      </c>
      <c r="L939" s="31" t="s">
        <v>20</v>
      </c>
      <c r="M939" s="36">
        <v>175794100</v>
      </c>
      <c r="N939" s="37">
        <v>0</v>
      </c>
      <c r="O939" s="37">
        <v>0</v>
      </c>
      <c r="P939" s="37">
        <v>0</v>
      </c>
      <c r="Q939" s="29">
        <v>246</v>
      </c>
      <c r="R939" s="38" t="s">
        <v>760</v>
      </c>
    </row>
    <row r="940" spans="1:18" ht="47.25" x14ac:dyDescent="0.25">
      <c r="A940" s="55">
        <v>2022</v>
      </c>
      <c r="B940" s="29">
        <v>2022004250011</v>
      </c>
      <c r="C940" s="30" t="s">
        <v>211</v>
      </c>
      <c r="D940" s="31" t="s">
        <v>755</v>
      </c>
      <c r="E940" s="75">
        <v>24205295724</v>
      </c>
      <c r="F940" s="75">
        <v>24205295724</v>
      </c>
      <c r="G940" s="34">
        <v>0.96140000000000003</v>
      </c>
      <c r="H940" s="34">
        <v>0.99009999999999998</v>
      </c>
      <c r="I940" s="31" t="s">
        <v>18</v>
      </c>
      <c r="J940" s="35" t="s">
        <v>33</v>
      </c>
      <c r="K940" s="35" t="s">
        <v>986</v>
      </c>
      <c r="L940" s="31" t="s">
        <v>20</v>
      </c>
      <c r="M940" s="36">
        <v>314927824</v>
      </c>
      <c r="N940" s="37">
        <v>0</v>
      </c>
      <c r="O940" s="37">
        <v>0</v>
      </c>
      <c r="P940" s="37">
        <v>0</v>
      </c>
      <c r="Q940" s="29">
        <v>407</v>
      </c>
      <c r="R940" s="38" t="s">
        <v>759</v>
      </c>
    </row>
    <row r="941" spans="1:18" ht="47.25" x14ac:dyDescent="0.25">
      <c r="A941" s="55">
        <v>2022</v>
      </c>
      <c r="B941" s="29">
        <v>2022004250011</v>
      </c>
      <c r="C941" s="30" t="s">
        <v>211</v>
      </c>
      <c r="D941" s="31" t="s">
        <v>755</v>
      </c>
      <c r="E941" s="76">
        <v>24205295724</v>
      </c>
      <c r="F941" s="76">
        <v>24205295724</v>
      </c>
      <c r="G941" s="34">
        <v>0.96140000000000003</v>
      </c>
      <c r="H941" s="34">
        <v>0.99009999999999998</v>
      </c>
      <c r="I941" s="31" t="s">
        <v>160</v>
      </c>
      <c r="J941" s="35" t="s">
        <v>197</v>
      </c>
      <c r="K941" s="35" t="s">
        <v>986</v>
      </c>
      <c r="L941" s="31" t="s">
        <v>20</v>
      </c>
      <c r="M941" s="36">
        <v>122422874</v>
      </c>
      <c r="N941" s="37">
        <v>0</v>
      </c>
      <c r="O941" s="37">
        <v>0</v>
      </c>
      <c r="P941" s="37">
        <v>0</v>
      </c>
      <c r="Q941" s="29">
        <v>209</v>
      </c>
      <c r="R941" s="38" t="s">
        <v>760</v>
      </c>
    </row>
    <row r="942" spans="1:18" ht="47.25" x14ac:dyDescent="0.25">
      <c r="A942" s="55">
        <v>2022</v>
      </c>
      <c r="B942" s="29">
        <v>2022004250011</v>
      </c>
      <c r="C942" s="30" t="s">
        <v>211</v>
      </c>
      <c r="D942" s="31" t="s">
        <v>755</v>
      </c>
      <c r="E942" s="75">
        <v>24205295724</v>
      </c>
      <c r="F942" s="75">
        <v>24205295724</v>
      </c>
      <c r="G942" s="34">
        <v>0.96140000000000003</v>
      </c>
      <c r="H942" s="34">
        <v>0.99009999999999998</v>
      </c>
      <c r="I942" s="31" t="s">
        <v>35</v>
      </c>
      <c r="J942" s="35" t="s">
        <v>36</v>
      </c>
      <c r="K942" s="35" t="s">
        <v>986</v>
      </c>
      <c r="L942" s="31" t="s">
        <v>20</v>
      </c>
      <c r="M942" s="36">
        <v>96484984</v>
      </c>
      <c r="N942" s="37">
        <v>0</v>
      </c>
      <c r="O942" s="37">
        <v>0</v>
      </c>
      <c r="P942" s="37">
        <v>0</v>
      </c>
      <c r="Q942" s="29">
        <v>93</v>
      </c>
      <c r="R942" s="38" t="s">
        <v>760</v>
      </c>
    </row>
    <row r="943" spans="1:18" ht="47.25" x14ac:dyDescent="0.25">
      <c r="A943" s="55">
        <v>2022</v>
      </c>
      <c r="B943" s="29">
        <v>2022004250011</v>
      </c>
      <c r="C943" s="30" t="s">
        <v>211</v>
      </c>
      <c r="D943" s="31" t="s">
        <v>755</v>
      </c>
      <c r="E943" s="75">
        <v>24205295724</v>
      </c>
      <c r="F943" s="75">
        <v>24205295724</v>
      </c>
      <c r="G943" s="34">
        <v>0.96140000000000003</v>
      </c>
      <c r="H943" s="34">
        <v>0.99009999999999998</v>
      </c>
      <c r="I943" s="31" t="s">
        <v>77</v>
      </c>
      <c r="J943" s="35" t="s">
        <v>138</v>
      </c>
      <c r="K943" s="35" t="s">
        <v>986</v>
      </c>
      <c r="L943" s="31" t="s">
        <v>20</v>
      </c>
      <c r="M943" s="36">
        <v>509205990</v>
      </c>
      <c r="N943" s="37">
        <v>0</v>
      </c>
      <c r="O943" s="37">
        <v>0</v>
      </c>
      <c r="P943" s="37">
        <v>0</v>
      </c>
      <c r="Q943" s="29">
        <v>1099</v>
      </c>
      <c r="R943" s="38" t="s">
        <v>758</v>
      </c>
    </row>
    <row r="944" spans="1:18" ht="47.25" x14ac:dyDescent="0.25">
      <c r="A944" s="55">
        <v>2022</v>
      </c>
      <c r="B944" s="29">
        <v>2022004250011</v>
      </c>
      <c r="C944" s="30" t="s">
        <v>211</v>
      </c>
      <c r="D944" s="31" t="s">
        <v>755</v>
      </c>
      <c r="E944" s="75">
        <v>24205295724</v>
      </c>
      <c r="F944" s="75">
        <v>24205295724</v>
      </c>
      <c r="G944" s="34">
        <v>0.96140000000000003</v>
      </c>
      <c r="H944" s="34">
        <v>0.99009999999999998</v>
      </c>
      <c r="I944" s="31" t="s">
        <v>18</v>
      </c>
      <c r="J944" s="35" t="s">
        <v>149</v>
      </c>
      <c r="K944" s="35" t="s">
        <v>986</v>
      </c>
      <c r="L944" s="31" t="s">
        <v>20</v>
      </c>
      <c r="M944" s="36">
        <v>256300024</v>
      </c>
      <c r="N944" s="37">
        <v>0</v>
      </c>
      <c r="O944" s="37">
        <v>0</v>
      </c>
      <c r="P944" s="37">
        <v>0</v>
      </c>
      <c r="Q944" s="29">
        <v>536</v>
      </c>
      <c r="R944" s="38" t="s">
        <v>759</v>
      </c>
    </row>
    <row r="945" spans="1:18" ht="47.25" x14ac:dyDescent="0.25">
      <c r="A945" s="55">
        <v>2022</v>
      </c>
      <c r="B945" s="29">
        <v>2022004250011</v>
      </c>
      <c r="C945" s="30" t="s">
        <v>211</v>
      </c>
      <c r="D945" s="31" t="s">
        <v>755</v>
      </c>
      <c r="E945" s="75">
        <v>24205295724</v>
      </c>
      <c r="F945" s="75">
        <v>24205295724</v>
      </c>
      <c r="G945" s="34">
        <v>0.96140000000000003</v>
      </c>
      <c r="H945" s="34">
        <v>0.99009999999999998</v>
      </c>
      <c r="I945" s="31" t="s">
        <v>67</v>
      </c>
      <c r="J945" s="35" t="s">
        <v>68</v>
      </c>
      <c r="K945" s="35" t="s">
        <v>986</v>
      </c>
      <c r="L945" s="31" t="s">
        <v>20</v>
      </c>
      <c r="M945" s="36">
        <v>372435050</v>
      </c>
      <c r="N945" s="37">
        <v>0</v>
      </c>
      <c r="O945" s="37">
        <v>0</v>
      </c>
      <c r="P945" s="37">
        <v>0</v>
      </c>
      <c r="Q945" s="29">
        <v>1003</v>
      </c>
      <c r="R945" s="38" t="s">
        <v>759</v>
      </c>
    </row>
    <row r="946" spans="1:18" ht="47.25" x14ac:dyDescent="0.25">
      <c r="A946" s="55">
        <v>2022</v>
      </c>
      <c r="B946" s="29">
        <v>2022004250011</v>
      </c>
      <c r="C946" s="30" t="s">
        <v>211</v>
      </c>
      <c r="D946" s="31" t="s">
        <v>755</v>
      </c>
      <c r="E946" s="75">
        <v>24205295724</v>
      </c>
      <c r="F946" s="75">
        <v>24205295724</v>
      </c>
      <c r="G946" s="34">
        <v>0.96140000000000003</v>
      </c>
      <c r="H946" s="34">
        <v>0.99009999999999998</v>
      </c>
      <c r="I946" s="31" t="s">
        <v>35</v>
      </c>
      <c r="J946" s="35" t="s">
        <v>38</v>
      </c>
      <c r="K946" s="35" t="s">
        <v>986</v>
      </c>
      <c r="L946" s="31" t="s">
        <v>20</v>
      </c>
      <c r="M946" s="36">
        <v>565950876</v>
      </c>
      <c r="N946" s="37">
        <v>0</v>
      </c>
      <c r="O946" s="37">
        <v>0</v>
      </c>
      <c r="P946" s="37">
        <v>0</v>
      </c>
      <c r="Q946" s="29">
        <v>738</v>
      </c>
      <c r="R946" s="38" t="s">
        <v>764</v>
      </c>
    </row>
    <row r="947" spans="1:18" ht="47.25" x14ac:dyDescent="0.25">
      <c r="A947" s="55">
        <v>2022</v>
      </c>
      <c r="B947" s="29">
        <v>2022004250011</v>
      </c>
      <c r="C947" s="30" t="s">
        <v>211</v>
      </c>
      <c r="D947" s="31" t="s">
        <v>755</v>
      </c>
      <c r="E947" s="75">
        <v>24205295724</v>
      </c>
      <c r="F947" s="75">
        <v>24205295724</v>
      </c>
      <c r="G947" s="34">
        <v>0.96140000000000003</v>
      </c>
      <c r="H947" s="34">
        <v>0.99009999999999998</v>
      </c>
      <c r="I947" s="31" t="s">
        <v>126</v>
      </c>
      <c r="J947" s="35" t="s">
        <v>140</v>
      </c>
      <c r="K947" s="35" t="s">
        <v>986</v>
      </c>
      <c r="L947" s="31" t="s">
        <v>20</v>
      </c>
      <c r="M947" s="36">
        <v>56256650</v>
      </c>
      <c r="N947" s="37">
        <v>0</v>
      </c>
      <c r="O947" s="37">
        <v>0</v>
      </c>
      <c r="P947" s="37">
        <v>0</v>
      </c>
      <c r="Q947" s="29">
        <v>249</v>
      </c>
      <c r="R947" s="38" t="s">
        <v>758</v>
      </c>
    </row>
    <row r="948" spans="1:18" ht="47.25" x14ac:dyDescent="0.25">
      <c r="A948" s="55">
        <v>2022</v>
      </c>
      <c r="B948" s="29">
        <v>2022004250006</v>
      </c>
      <c r="C948" s="30" t="s">
        <v>494</v>
      </c>
      <c r="D948" s="31" t="s">
        <v>768</v>
      </c>
      <c r="E948" s="75">
        <v>15603723135</v>
      </c>
      <c r="F948" s="75">
        <v>15603723135</v>
      </c>
      <c r="G948" s="34">
        <v>0.6956</v>
      </c>
      <c r="H948" s="34">
        <v>0.79169999999999996</v>
      </c>
      <c r="I948" s="31" t="s">
        <v>77</v>
      </c>
      <c r="J948" s="35" t="s">
        <v>131</v>
      </c>
      <c r="K948" s="35" t="s">
        <v>986</v>
      </c>
      <c r="L948" s="31" t="s">
        <v>20</v>
      </c>
      <c r="M948" s="36">
        <f t="shared" ref="M948:M967" si="31">(Q948*E948)/600</f>
        <v>780186156.75</v>
      </c>
      <c r="N948" s="37">
        <v>0</v>
      </c>
      <c r="O948" s="37">
        <v>0</v>
      </c>
      <c r="P948" s="37">
        <v>0</v>
      </c>
      <c r="Q948" s="29">
        <v>30</v>
      </c>
      <c r="R948" s="38" t="s">
        <v>756</v>
      </c>
    </row>
    <row r="949" spans="1:18" ht="47.25" x14ac:dyDescent="0.25">
      <c r="A949" s="55">
        <v>2022</v>
      </c>
      <c r="B949" s="29">
        <v>2022004250006</v>
      </c>
      <c r="C949" s="30" t="s">
        <v>494</v>
      </c>
      <c r="D949" s="31" t="s">
        <v>768</v>
      </c>
      <c r="E949" s="75">
        <v>15603723135</v>
      </c>
      <c r="F949" s="75">
        <v>15603723135</v>
      </c>
      <c r="G949" s="34">
        <v>0.6956</v>
      </c>
      <c r="H949" s="34">
        <v>0.79169999999999996</v>
      </c>
      <c r="I949" s="31" t="s">
        <v>74</v>
      </c>
      <c r="J949" s="35" t="s">
        <v>195</v>
      </c>
      <c r="K949" s="35" t="s">
        <v>986</v>
      </c>
      <c r="L949" s="31" t="s">
        <v>20</v>
      </c>
      <c r="M949" s="36">
        <f t="shared" si="31"/>
        <v>780186156.75</v>
      </c>
      <c r="N949" s="37">
        <v>0</v>
      </c>
      <c r="O949" s="37">
        <v>0</v>
      </c>
      <c r="P949" s="37">
        <v>0</v>
      </c>
      <c r="Q949" s="29">
        <v>30</v>
      </c>
      <c r="R949" s="38" t="s">
        <v>756</v>
      </c>
    </row>
    <row r="950" spans="1:18" ht="47.25" x14ac:dyDescent="0.25">
      <c r="A950" s="55">
        <v>2022</v>
      </c>
      <c r="B950" s="29">
        <v>2022004250006</v>
      </c>
      <c r="C950" s="30" t="s">
        <v>494</v>
      </c>
      <c r="D950" s="31" t="s">
        <v>768</v>
      </c>
      <c r="E950" s="75">
        <v>15603723135</v>
      </c>
      <c r="F950" s="75">
        <v>15603723135</v>
      </c>
      <c r="G950" s="34">
        <v>0.6956</v>
      </c>
      <c r="H950" s="34">
        <v>0.79169999999999996</v>
      </c>
      <c r="I950" s="31" t="s">
        <v>40</v>
      </c>
      <c r="J950" s="35" t="s">
        <v>156</v>
      </c>
      <c r="K950" s="35" t="s">
        <v>986</v>
      </c>
      <c r="L950" s="31" t="s">
        <v>20</v>
      </c>
      <c r="M950" s="36">
        <f t="shared" si="31"/>
        <v>780186156.75</v>
      </c>
      <c r="N950" s="37">
        <v>0</v>
      </c>
      <c r="O950" s="37">
        <v>0</v>
      </c>
      <c r="P950" s="37">
        <v>0</v>
      </c>
      <c r="Q950" s="29">
        <v>30</v>
      </c>
      <c r="R950" s="38" t="s">
        <v>756</v>
      </c>
    </row>
    <row r="951" spans="1:18" ht="47.25" x14ac:dyDescent="0.25">
      <c r="A951" s="55">
        <v>2022</v>
      </c>
      <c r="B951" s="29">
        <v>2022004250006</v>
      </c>
      <c r="C951" s="30" t="s">
        <v>494</v>
      </c>
      <c r="D951" s="31" t="s">
        <v>768</v>
      </c>
      <c r="E951" s="75">
        <v>15603723135</v>
      </c>
      <c r="F951" s="75">
        <v>15603723135</v>
      </c>
      <c r="G951" s="34">
        <v>0.6956</v>
      </c>
      <c r="H951" s="34">
        <v>0.79169999999999996</v>
      </c>
      <c r="I951" s="31" t="s">
        <v>40</v>
      </c>
      <c r="J951" s="35" t="s">
        <v>155</v>
      </c>
      <c r="K951" s="35" t="s">
        <v>986</v>
      </c>
      <c r="L951" s="31" t="s">
        <v>20</v>
      </c>
      <c r="M951" s="36">
        <f t="shared" si="31"/>
        <v>780186156.75</v>
      </c>
      <c r="N951" s="37">
        <v>0</v>
      </c>
      <c r="O951" s="37">
        <v>0</v>
      </c>
      <c r="P951" s="37">
        <v>0</v>
      </c>
      <c r="Q951" s="29">
        <v>30</v>
      </c>
      <c r="R951" s="38" t="s">
        <v>756</v>
      </c>
    </row>
    <row r="952" spans="1:18" ht="47.25" x14ac:dyDescent="0.25">
      <c r="A952" s="55">
        <v>2022</v>
      </c>
      <c r="B952" s="29">
        <v>2022004250006</v>
      </c>
      <c r="C952" s="30" t="s">
        <v>494</v>
      </c>
      <c r="D952" s="31" t="s">
        <v>768</v>
      </c>
      <c r="E952" s="75">
        <v>15603723135</v>
      </c>
      <c r="F952" s="75">
        <v>15603723135</v>
      </c>
      <c r="G952" s="34">
        <v>0.6956</v>
      </c>
      <c r="H952" s="34">
        <v>0.79169999999999996</v>
      </c>
      <c r="I952" s="31" t="s">
        <v>44</v>
      </c>
      <c r="J952" s="35" t="s">
        <v>55</v>
      </c>
      <c r="K952" s="35" t="s">
        <v>986</v>
      </c>
      <c r="L952" s="31" t="s">
        <v>20</v>
      </c>
      <c r="M952" s="36">
        <f t="shared" si="31"/>
        <v>780186156.75</v>
      </c>
      <c r="N952" s="37">
        <v>0</v>
      </c>
      <c r="O952" s="37">
        <v>0</v>
      </c>
      <c r="P952" s="37">
        <v>0</v>
      </c>
      <c r="Q952" s="29">
        <v>30</v>
      </c>
      <c r="R952" s="38" t="s">
        <v>756</v>
      </c>
    </row>
    <row r="953" spans="1:18" ht="47.25" x14ac:dyDescent="0.25">
      <c r="A953" s="55">
        <v>2022</v>
      </c>
      <c r="B953" s="29">
        <v>2022004250006</v>
      </c>
      <c r="C953" s="30" t="s">
        <v>494</v>
      </c>
      <c r="D953" s="31" t="s">
        <v>768</v>
      </c>
      <c r="E953" s="75">
        <v>15603723135</v>
      </c>
      <c r="F953" s="75">
        <v>15603723135</v>
      </c>
      <c r="G953" s="34">
        <v>0.6956</v>
      </c>
      <c r="H953" s="34">
        <v>0.79169999999999996</v>
      </c>
      <c r="I953" s="31" t="s">
        <v>44</v>
      </c>
      <c r="J953" s="35" t="s">
        <v>124</v>
      </c>
      <c r="K953" s="35" t="s">
        <v>986</v>
      </c>
      <c r="L953" s="31" t="s">
        <v>20</v>
      </c>
      <c r="M953" s="36">
        <f t="shared" si="31"/>
        <v>780186156.75</v>
      </c>
      <c r="N953" s="37">
        <v>0</v>
      </c>
      <c r="O953" s="37">
        <v>0</v>
      </c>
      <c r="P953" s="37">
        <v>0</v>
      </c>
      <c r="Q953" s="29">
        <v>30</v>
      </c>
      <c r="R953" s="38" t="s">
        <v>756</v>
      </c>
    </row>
    <row r="954" spans="1:18" ht="47.25" x14ac:dyDescent="0.25">
      <c r="A954" s="55">
        <v>2022</v>
      </c>
      <c r="B954" s="29">
        <v>2022004250006</v>
      </c>
      <c r="C954" s="30" t="s">
        <v>494</v>
      </c>
      <c r="D954" s="31" t="s">
        <v>768</v>
      </c>
      <c r="E954" s="75">
        <v>15603723135</v>
      </c>
      <c r="F954" s="75">
        <v>15603723135</v>
      </c>
      <c r="G954" s="34">
        <v>0.6956</v>
      </c>
      <c r="H954" s="34">
        <v>0.79169999999999996</v>
      </c>
      <c r="I954" s="31" t="s">
        <v>74</v>
      </c>
      <c r="J954" s="35" t="s">
        <v>123</v>
      </c>
      <c r="K954" s="35" t="s">
        <v>986</v>
      </c>
      <c r="L954" s="31" t="s">
        <v>20</v>
      </c>
      <c r="M954" s="36">
        <f t="shared" si="31"/>
        <v>780186156.75</v>
      </c>
      <c r="N954" s="37">
        <v>0</v>
      </c>
      <c r="O954" s="37">
        <v>0</v>
      </c>
      <c r="P954" s="37">
        <v>0</v>
      </c>
      <c r="Q954" s="29">
        <v>30</v>
      </c>
      <c r="R954" s="38" t="s">
        <v>756</v>
      </c>
    </row>
    <row r="955" spans="1:18" ht="47.25" x14ac:dyDescent="0.25">
      <c r="A955" s="55">
        <v>2022</v>
      </c>
      <c r="B955" s="29">
        <v>2022004250006</v>
      </c>
      <c r="C955" s="30" t="s">
        <v>494</v>
      </c>
      <c r="D955" s="31" t="s">
        <v>768</v>
      </c>
      <c r="E955" s="75">
        <v>15603723135</v>
      </c>
      <c r="F955" s="75">
        <v>15603723135</v>
      </c>
      <c r="G955" s="34">
        <v>0.6956</v>
      </c>
      <c r="H955" s="34">
        <v>0.79169999999999996</v>
      </c>
      <c r="I955" s="31" t="s">
        <v>77</v>
      </c>
      <c r="J955" s="35" t="s">
        <v>120</v>
      </c>
      <c r="K955" s="35" t="s">
        <v>986</v>
      </c>
      <c r="L955" s="31" t="s">
        <v>20</v>
      </c>
      <c r="M955" s="36">
        <f t="shared" si="31"/>
        <v>780186156.75</v>
      </c>
      <c r="N955" s="37">
        <v>0</v>
      </c>
      <c r="O955" s="37">
        <v>0</v>
      </c>
      <c r="P955" s="37">
        <v>0</v>
      </c>
      <c r="Q955" s="29">
        <v>30</v>
      </c>
      <c r="R955" s="38" t="s">
        <v>756</v>
      </c>
    </row>
    <row r="956" spans="1:18" ht="47.25" x14ac:dyDescent="0.25">
      <c r="A956" s="55">
        <v>2022</v>
      </c>
      <c r="B956" s="29">
        <v>2022004250006</v>
      </c>
      <c r="C956" s="30" t="s">
        <v>494</v>
      </c>
      <c r="D956" s="31" t="s">
        <v>768</v>
      </c>
      <c r="E956" s="75">
        <v>15603723135</v>
      </c>
      <c r="F956" s="75">
        <v>15603723135</v>
      </c>
      <c r="G956" s="34">
        <v>0.6956</v>
      </c>
      <c r="H956" s="34">
        <v>0.79169999999999996</v>
      </c>
      <c r="I956" s="31" t="s">
        <v>74</v>
      </c>
      <c r="J956" s="35" t="s">
        <v>192</v>
      </c>
      <c r="K956" s="35" t="s">
        <v>986</v>
      </c>
      <c r="L956" s="31" t="s">
        <v>20</v>
      </c>
      <c r="M956" s="36">
        <f t="shared" si="31"/>
        <v>780186156.75</v>
      </c>
      <c r="N956" s="37">
        <v>0</v>
      </c>
      <c r="O956" s="37">
        <v>0</v>
      </c>
      <c r="P956" s="37">
        <v>0</v>
      </c>
      <c r="Q956" s="29">
        <v>30</v>
      </c>
      <c r="R956" s="38" t="s">
        <v>756</v>
      </c>
    </row>
    <row r="957" spans="1:18" ht="47.25" x14ac:dyDescent="0.25">
      <c r="A957" s="55">
        <v>2022</v>
      </c>
      <c r="B957" s="29">
        <v>2022004250006</v>
      </c>
      <c r="C957" s="30" t="s">
        <v>494</v>
      </c>
      <c r="D957" s="31" t="s">
        <v>768</v>
      </c>
      <c r="E957" s="75">
        <v>15603723135</v>
      </c>
      <c r="F957" s="75">
        <v>15603723135</v>
      </c>
      <c r="G957" s="34">
        <v>0.6956</v>
      </c>
      <c r="H957" s="34">
        <v>0.79169999999999996</v>
      </c>
      <c r="I957" s="31" t="s">
        <v>40</v>
      </c>
      <c r="J957" s="35" t="s">
        <v>153</v>
      </c>
      <c r="K957" s="35" t="s">
        <v>986</v>
      </c>
      <c r="L957" s="31" t="s">
        <v>20</v>
      </c>
      <c r="M957" s="36">
        <f t="shared" si="31"/>
        <v>780186156.75</v>
      </c>
      <c r="N957" s="37">
        <v>0</v>
      </c>
      <c r="O957" s="37">
        <v>0</v>
      </c>
      <c r="P957" s="37">
        <v>0</v>
      </c>
      <c r="Q957" s="29">
        <v>30</v>
      </c>
      <c r="R957" s="38" t="s">
        <v>756</v>
      </c>
    </row>
    <row r="958" spans="1:18" ht="47.25" x14ac:dyDescent="0.25">
      <c r="A958" s="55">
        <v>2022</v>
      </c>
      <c r="B958" s="29">
        <v>2022004250006</v>
      </c>
      <c r="C958" s="30" t="s">
        <v>494</v>
      </c>
      <c r="D958" s="31" t="s">
        <v>768</v>
      </c>
      <c r="E958" s="75">
        <v>15603723135</v>
      </c>
      <c r="F958" s="75">
        <v>15603723135</v>
      </c>
      <c r="G958" s="34">
        <v>0.6956</v>
      </c>
      <c r="H958" s="34">
        <v>0.79169999999999996</v>
      </c>
      <c r="I958" s="31" t="s">
        <v>44</v>
      </c>
      <c r="J958" s="35" t="s">
        <v>51</v>
      </c>
      <c r="K958" s="35" t="s">
        <v>986</v>
      </c>
      <c r="L958" s="31" t="s">
        <v>20</v>
      </c>
      <c r="M958" s="36">
        <f t="shared" si="31"/>
        <v>780186156.75</v>
      </c>
      <c r="N958" s="37">
        <v>0</v>
      </c>
      <c r="O958" s="37">
        <v>0</v>
      </c>
      <c r="P958" s="37">
        <v>0</v>
      </c>
      <c r="Q958" s="29">
        <v>30</v>
      </c>
      <c r="R958" s="38" t="s">
        <v>756</v>
      </c>
    </row>
    <row r="959" spans="1:18" ht="47.25" x14ac:dyDescent="0.25">
      <c r="A959" s="55">
        <v>2022</v>
      </c>
      <c r="B959" s="29">
        <v>2022004250006</v>
      </c>
      <c r="C959" s="30" t="s">
        <v>494</v>
      </c>
      <c r="D959" s="31" t="s">
        <v>768</v>
      </c>
      <c r="E959" s="75">
        <v>15603723135</v>
      </c>
      <c r="F959" s="75">
        <v>15603723135</v>
      </c>
      <c r="G959" s="34">
        <v>0.6956</v>
      </c>
      <c r="H959" s="34">
        <v>0.79169999999999996</v>
      </c>
      <c r="I959" s="31" t="s">
        <v>88</v>
      </c>
      <c r="J959" s="35" t="s">
        <v>93</v>
      </c>
      <c r="K959" s="35" t="s">
        <v>986</v>
      </c>
      <c r="L959" s="31" t="s">
        <v>20</v>
      </c>
      <c r="M959" s="36">
        <f t="shared" si="31"/>
        <v>780186156.75</v>
      </c>
      <c r="N959" s="37">
        <v>0</v>
      </c>
      <c r="O959" s="37">
        <v>0</v>
      </c>
      <c r="P959" s="37">
        <v>0</v>
      </c>
      <c r="Q959" s="29">
        <v>30</v>
      </c>
      <c r="R959" s="38" t="s">
        <v>756</v>
      </c>
    </row>
    <row r="960" spans="1:18" ht="47.25" x14ac:dyDescent="0.25">
      <c r="A960" s="55">
        <v>2022</v>
      </c>
      <c r="B960" s="29">
        <v>2022004250006</v>
      </c>
      <c r="C960" s="30" t="s">
        <v>494</v>
      </c>
      <c r="D960" s="31" t="s">
        <v>768</v>
      </c>
      <c r="E960" s="75">
        <v>15603723135</v>
      </c>
      <c r="F960" s="75">
        <v>15603723135</v>
      </c>
      <c r="G960" s="34">
        <v>0.6956</v>
      </c>
      <c r="H960" s="34">
        <v>0.79169999999999996</v>
      </c>
      <c r="I960" s="31" t="s">
        <v>74</v>
      </c>
      <c r="J960" s="35" t="s">
        <v>75</v>
      </c>
      <c r="K960" s="35" t="s">
        <v>986</v>
      </c>
      <c r="L960" s="31" t="s">
        <v>20</v>
      </c>
      <c r="M960" s="36">
        <f t="shared" si="31"/>
        <v>780186156.75</v>
      </c>
      <c r="N960" s="37">
        <v>0</v>
      </c>
      <c r="O960" s="37">
        <v>0</v>
      </c>
      <c r="P960" s="37">
        <v>0</v>
      </c>
      <c r="Q960" s="29">
        <v>30</v>
      </c>
      <c r="R960" s="38" t="s">
        <v>756</v>
      </c>
    </row>
    <row r="961" spans="1:18" ht="47.25" x14ac:dyDescent="0.25">
      <c r="A961" s="55">
        <v>2022</v>
      </c>
      <c r="B961" s="29">
        <v>2022004250006</v>
      </c>
      <c r="C961" s="30" t="s">
        <v>494</v>
      </c>
      <c r="D961" s="31" t="s">
        <v>768</v>
      </c>
      <c r="E961" s="75">
        <v>15603723135</v>
      </c>
      <c r="F961" s="75">
        <v>15603723135</v>
      </c>
      <c r="G961" s="34">
        <v>0.6956</v>
      </c>
      <c r="H961" s="34">
        <v>0.79169999999999996</v>
      </c>
      <c r="I961" s="31" t="s">
        <v>40</v>
      </c>
      <c r="J961" s="35" t="s">
        <v>167</v>
      </c>
      <c r="K961" s="35" t="s">
        <v>986</v>
      </c>
      <c r="L961" s="31" t="s">
        <v>20</v>
      </c>
      <c r="M961" s="36">
        <f t="shared" si="31"/>
        <v>780186156.75</v>
      </c>
      <c r="N961" s="37">
        <v>0</v>
      </c>
      <c r="O961" s="37">
        <v>0</v>
      </c>
      <c r="P961" s="37">
        <v>0</v>
      </c>
      <c r="Q961" s="29">
        <v>30</v>
      </c>
      <c r="R961" s="38" t="s">
        <v>756</v>
      </c>
    </row>
    <row r="962" spans="1:18" ht="47.25" x14ac:dyDescent="0.25">
      <c r="A962" s="55">
        <v>2022</v>
      </c>
      <c r="B962" s="29">
        <v>2022004250006</v>
      </c>
      <c r="C962" s="30" t="s">
        <v>494</v>
      </c>
      <c r="D962" s="31" t="s">
        <v>768</v>
      </c>
      <c r="E962" s="75">
        <v>15603723135</v>
      </c>
      <c r="F962" s="75">
        <v>15603723135</v>
      </c>
      <c r="G962" s="34">
        <v>0.6956</v>
      </c>
      <c r="H962" s="34">
        <v>0.79169999999999996</v>
      </c>
      <c r="I962" s="31" t="s">
        <v>80</v>
      </c>
      <c r="J962" s="35" t="s">
        <v>85</v>
      </c>
      <c r="K962" s="35" t="s">
        <v>986</v>
      </c>
      <c r="L962" s="31" t="s">
        <v>20</v>
      </c>
      <c r="M962" s="36">
        <f t="shared" si="31"/>
        <v>780186156.75</v>
      </c>
      <c r="N962" s="37">
        <v>0</v>
      </c>
      <c r="O962" s="37">
        <v>0</v>
      </c>
      <c r="P962" s="37">
        <v>0</v>
      </c>
      <c r="Q962" s="29">
        <v>30</v>
      </c>
      <c r="R962" s="38" t="s">
        <v>756</v>
      </c>
    </row>
    <row r="963" spans="1:18" ht="47.25" x14ac:dyDescent="0.25">
      <c r="A963" s="55">
        <v>2022</v>
      </c>
      <c r="B963" s="29">
        <v>2022004250006</v>
      </c>
      <c r="C963" s="30" t="s">
        <v>494</v>
      </c>
      <c r="D963" s="31" t="s">
        <v>768</v>
      </c>
      <c r="E963" s="75">
        <v>15603723135</v>
      </c>
      <c r="F963" s="75">
        <v>15603723135</v>
      </c>
      <c r="G963" s="34">
        <v>0.6956</v>
      </c>
      <c r="H963" s="34">
        <v>0.79169999999999996</v>
      </c>
      <c r="I963" s="31" t="s">
        <v>40</v>
      </c>
      <c r="J963" s="35" t="s">
        <v>86</v>
      </c>
      <c r="K963" s="35" t="s">
        <v>986</v>
      </c>
      <c r="L963" s="31" t="s">
        <v>20</v>
      </c>
      <c r="M963" s="36">
        <f t="shared" si="31"/>
        <v>780186156.75</v>
      </c>
      <c r="N963" s="37">
        <v>0</v>
      </c>
      <c r="O963" s="37">
        <v>0</v>
      </c>
      <c r="P963" s="37">
        <v>0</v>
      </c>
      <c r="Q963" s="29">
        <v>30</v>
      </c>
      <c r="R963" s="38" t="s">
        <v>756</v>
      </c>
    </row>
    <row r="964" spans="1:18" ht="47.25" x14ac:dyDescent="0.25">
      <c r="A964" s="55">
        <v>2022</v>
      </c>
      <c r="B964" s="29">
        <v>2022004250006</v>
      </c>
      <c r="C964" s="30" t="s">
        <v>494</v>
      </c>
      <c r="D964" s="31" t="s">
        <v>768</v>
      </c>
      <c r="E964" s="75">
        <v>15603723135</v>
      </c>
      <c r="F964" s="75">
        <v>15603723135</v>
      </c>
      <c r="G964" s="34">
        <v>0.6956</v>
      </c>
      <c r="H964" s="34">
        <v>0.79169999999999996</v>
      </c>
      <c r="I964" s="31" t="s">
        <v>88</v>
      </c>
      <c r="J964" s="35" t="s">
        <v>173</v>
      </c>
      <c r="K964" s="35" t="s">
        <v>986</v>
      </c>
      <c r="L964" s="31" t="s">
        <v>20</v>
      </c>
      <c r="M964" s="36">
        <f t="shared" si="31"/>
        <v>780186156.75</v>
      </c>
      <c r="N964" s="37">
        <v>0</v>
      </c>
      <c r="O964" s="37">
        <v>0</v>
      </c>
      <c r="P964" s="37">
        <v>0</v>
      </c>
      <c r="Q964" s="29">
        <v>30</v>
      </c>
      <c r="R964" s="38" t="s">
        <v>756</v>
      </c>
    </row>
    <row r="965" spans="1:18" ht="47.25" x14ac:dyDescent="0.25">
      <c r="A965" s="55">
        <v>2022</v>
      </c>
      <c r="B965" s="29">
        <v>2022004250006</v>
      </c>
      <c r="C965" s="30" t="s">
        <v>494</v>
      </c>
      <c r="D965" s="31" t="s">
        <v>768</v>
      </c>
      <c r="E965" s="75">
        <v>15603723135</v>
      </c>
      <c r="F965" s="75">
        <v>15603723135</v>
      </c>
      <c r="G965" s="34">
        <v>0.6956</v>
      </c>
      <c r="H965" s="34">
        <v>0.79169999999999996</v>
      </c>
      <c r="I965" s="31" t="s">
        <v>77</v>
      </c>
      <c r="J965" s="45" t="s">
        <v>765</v>
      </c>
      <c r="K965" s="35" t="s">
        <v>986</v>
      </c>
      <c r="L965" s="31" t="s">
        <v>20</v>
      </c>
      <c r="M965" s="36">
        <f t="shared" si="31"/>
        <v>780186156.75</v>
      </c>
      <c r="N965" s="37">
        <v>0</v>
      </c>
      <c r="O965" s="37">
        <v>0</v>
      </c>
      <c r="P965" s="37">
        <v>0</v>
      </c>
      <c r="Q965" s="29">
        <v>30</v>
      </c>
      <c r="R965" s="38" t="s">
        <v>756</v>
      </c>
    </row>
    <row r="966" spans="1:18" ht="47.25" x14ac:dyDescent="0.25">
      <c r="A966" s="55">
        <v>2022</v>
      </c>
      <c r="B966" s="29">
        <v>2022004250006</v>
      </c>
      <c r="C966" s="30" t="s">
        <v>494</v>
      </c>
      <c r="D966" s="31" t="s">
        <v>768</v>
      </c>
      <c r="E966" s="75">
        <v>15603723135</v>
      </c>
      <c r="F966" s="75">
        <v>15603723135</v>
      </c>
      <c r="G966" s="34">
        <v>0.6956</v>
      </c>
      <c r="H966" s="34">
        <v>0.79169999999999996</v>
      </c>
      <c r="I966" s="31" t="s">
        <v>88</v>
      </c>
      <c r="J966" s="35" t="s">
        <v>95</v>
      </c>
      <c r="K966" s="35" t="s">
        <v>986</v>
      </c>
      <c r="L966" s="31" t="s">
        <v>20</v>
      </c>
      <c r="M966" s="36">
        <f t="shared" si="31"/>
        <v>780186156.75</v>
      </c>
      <c r="N966" s="37">
        <v>0</v>
      </c>
      <c r="O966" s="37">
        <v>0</v>
      </c>
      <c r="P966" s="37">
        <v>0</v>
      </c>
      <c r="Q966" s="29">
        <v>30</v>
      </c>
      <c r="R966" s="38" t="s">
        <v>756</v>
      </c>
    </row>
    <row r="967" spans="1:18" ht="47.25" x14ac:dyDescent="0.25">
      <c r="A967" s="55">
        <v>2022</v>
      </c>
      <c r="B967" s="29">
        <v>2022004250006</v>
      </c>
      <c r="C967" s="30" t="s">
        <v>494</v>
      </c>
      <c r="D967" s="31" t="s">
        <v>768</v>
      </c>
      <c r="E967" s="75">
        <v>15603723135</v>
      </c>
      <c r="F967" s="75">
        <v>15603723135</v>
      </c>
      <c r="G967" s="34">
        <v>0.6956</v>
      </c>
      <c r="H967" s="34">
        <v>0.79169999999999996</v>
      </c>
      <c r="I967" s="31" t="s">
        <v>44</v>
      </c>
      <c r="J967" s="35" t="s">
        <v>53</v>
      </c>
      <c r="K967" s="35" t="s">
        <v>986</v>
      </c>
      <c r="L967" s="31" t="s">
        <v>20</v>
      </c>
      <c r="M967" s="36">
        <f t="shared" si="31"/>
        <v>780186156.75</v>
      </c>
      <c r="N967" s="37">
        <v>0</v>
      </c>
      <c r="O967" s="37">
        <v>0</v>
      </c>
      <c r="P967" s="37">
        <v>0</v>
      </c>
      <c r="Q967" s="29">
        <v>30</v>
      </c>
      <c r="R967" s="38" t="s">
        <v>756</v>
      </c>
    </row>
    <row r="968" spans="1:18" ht="63" x14ac:dyDescent="0.25">
      <c r="A968" s="55">
        <v>2022</v>
      </c>
      <c r="B968" s="29">
        <v>2021000050019</v>
      </c>
      <c r="C968" s="30" t="s">
        <v>800</v>
      </c>
      <c r="D968" s="31" t="s">
        <v>801</v>
      </c>
      <c r="E968" s="77">
        <v>10613927436</v>
      </c>
      <c r="F968" s="77">
        <v>6059727436</v>
      </c>
      <c r="G968" s="34">
        <v>0.2341</v>
      </c>
      <c r="H968" s="34">
        <v>0.21110000000000001</v>
      </c>
      <c r="I968" s="31" t="s">
        <v>67</v>
      </c>
      <c r="J968" s="35" t="s">
        <v>238</v>
      </c>
      <c r="K968" s="35" t="s">
        <v>986</v>
      </c>
      <c r="L968" s="31" t="s">
        <v>255</v>
      </c>
      <c r="M968" s="36">
        <v>604850108.62713313</v>
      </c>
      <c r="N968" s="37">
        <f t="shared" ref="N968:N991" si="32">-P968+M968</f>
        <v>598980.10361170769</v>
      </c>
      <c r="O968" s="37">
        <v>0</v>
      </c>
      <c r="P968" s="37">
        <v>604251128.52352142</v>
      </c>
      <c r="Q968" s="35">
        <v>1261</v>
      </c>
      <c r="R968" s="63" t="s">
        <v>802</v>
      </c>
    </row>
    <row r="969" spans="1:18" ht="78.75" x14ac:dyDescent="0.25">
      <c r="A969" s="55">
        <v>2022</v>
      </c>
      <c r="B969" s="29">
        <v>2021000050019</v>
      </c>
      <c r="C969" s="30" t="s">
        <v>800</v>
      </c>
      <c r="D969" s="31" t="s">
        <v>801</v>
      </c>
      <c r="E969" s="77">
        <v>10613927436</v>
      </c>
      <c r="F969" s="77">
        <v>6059727436</v>
      </c>
      <c r="G969" s="34">
        <v>0.2341</v>
      </c>
      <c r="H969" s="34">
        <v>0.21110000000000001</v>
      </c>
      <c r="I969" s="31" t="s">
        <v>67</v>
      </c>
      <c r="J969" s="35" t="s">
        <v>72</v>
      </c>
      <c r="K969" s="35" t="s">
        <v>986</v>
      </c>
      <c r="L969" s="31" t="s">
        <v>255</v>
      </c>
      <c r="M969" s="36">
        <v>20245527.502076719</v>
      </c>
      <c r="N969" s="37">
        <f t="shared" si="32"/>
        <v>598980.10361170769</v>
      </c>
      <c r="O969" s="37">
        <v>0</v>
      </c>
      <c r="P969" s="37">
        <v>19646547.398465011</v>
      </c>
      <c r="Q969" s="35">
        <v>41</v>
      </c>
      <c r="R969" s="38" t="s">
        <v>772</v>
      </c>
    </row>
    <row r="970" spans="1:18" ht="63" x14ac:dyDescent="0.25">
      <c r="A970" s="55">
        <v>2022</v>
      </c>
      <c r="B970" s="29">
        <v>2021000050019</v>
      </c>
      <c r="C970" s="30" t="s">
        <v>800</v>
      </c>
      <c r="D970" s="31" t="s">
        <v>801</v>
      </c>
      <c r="E970" s="77">
        <v>10613927436</v>
      </c>
      <c r="F970" s="77">
        <v>6059727436</v>
      </c>
      <c r="G970" s="34">
        <v>0.2341</v>
      </c>
      <c r="H970" s="34">
        <v>0.21110000000000001</v>
      </c>
      <c r="I970" s="31" t="s">
        <v>112</v>
      </c>
      <c r="J970" s="35" t="s">
        <v>165</v>
      </c>
      <c r="K970" s="35" t="s">
        <v>986</v>
      </c>
      <c r="L970" s="31" t="s">
        <v>255</v>
      </c>
      <c r="M970" s="36">
        <v>623059103.77692997</v>
      </c>
      <c r="N970" s="37">
        <f t="shared" si="32"/>
        <v>598980.10361170769</v>
      </c>
      <c r="O970" s="37">
        <v>0</v>
      </c>
      <c r="P970" s="37">
        <v>622460123.67331827</v>
      </c>
      <c r="Q970" s="35">
        <v>1299</v>
      </c>
      <c r="R970" s="38" t="s">
        <v>773</v>
      </c>
    </row>
    <row r="971" spans="1:18" ht="78.75" x14ac:dyDescent="0.25">
      <c r="A971" s="55">
        <v>2022</v>
      </c>
      <c r="B971" s="29">
        <v>2021000050019</v>
      </c>
      <c r="C971" s="30" t="s">
        <v>800</v>
      </c>
      <c r="D971" s="31" t="s">
        <v>801</v>
      </c>
      <c r="E971" s="77">
        <v>10613927436</v>
      </c>
      <c r="F971" s="77">
        <v>6059727436</v>
      </c>
      <c r="G971" s="34">
        <v>0.2341</v>
      </c>
      <c r="H971" s="34">
        <v>0.21110000000000001</v>
      </c>
      <c r="I971" s="31" t="s">
        <v>77</v>
      </c>
      <c r="J971" s="35" t="s">
        <v>78</v>
      </c>
      <c r="K971" s="35" t="s">
        <v>986</v>
      </c>
      <c r="L971" s="31" t="s">
        <v>255</v>
      </c>
      <c r="M971" s="36">
        <v>163521568.28600448</v>
      </c>
      <c r="N971" s="37">
        <f t="shared" si="32"/>
        <v>598980.10361170769</v>
      </c>
      <c r="O971" s="37">
        <v>0</v>
      </c>
      <c r="P971" s="37">
        <v>162922588.18239278</v>
      </c>
      <c r="Q971" s="35">
        <v>340</v>
      </c>
      <c r="R971" s="38" t="s">
        <v>774</v>
      </c>
    </row>
    <row r="972" spans="1:18" ht="63" x14ac:dyDescent="0.25">
      <c r="A972" s="55">
        <v>2022</v>
      </c>
      <c r="B972" s="29">
        <v>2021000050019</v>
      </c>
      <c r="C972" s="30" t="s">
        <v>800</v>
      </c>
      <c r="D972" s="31" t="s">
        <v>801</v>
      </c>
      <c r="E972" s="77">
        <v>10613927436</v>
      </c>
      <c r="F972" s="77">
        <v>6059727436</v>
      </c>
      <c r="G972" s="34">
        <v>0.2341</v>
      </c>
      <c r="H972" s="34">
        <v>0.21110000000000001</v>
      </c>
      <c r="I972" s="31" t="s">
        <v>44</v>
      </c>
      <c r="J972" s="35" t="s">
        <v>47</v>
      </c>
      <c r="K972" s="35" t="s">
        <v>986</v>
      </c>
      <c r="L972" s="31" t="s">
        <v>255</v>
      </c>
      <c r="M972" s="36">
        <v>382029510.08356655</v>
      </c>
      <c r="N972" s="37">
        <f t="shared" si="32"/>
        <v>598980.10361170769</v>
      </c>
      <c r="O972" s="37">
        <v>0</v>
      </c>
      <c r="P972" s="37">
        <v>381430529.97995484</v>
      </c>
      <c r="Q972" s="35">
        <v>796</v>
      </c>
      <c r="R972" s="38" t="s">
        <v>775</v>
      </c>
    </row>
    <row r="973" spans="1:18" ht="63" x14ac:dyDescent="0.25">
      <c r="A973" s="55">
        <v>2022</v>
      </c>
      <c r="B973" s="29">
        <v>2021000050019</v>
      </c>
      <c r="C973" s="30" t="s">
        <v>800</v>
      </c>
      <c r="D973" s="31" t="s">
        <v>801</v>
      </c>
      <c r="E973" s="77">
        <v>10613927436</v>
      </c>
      <c r="F973" s="77">
        <v>6059727436</v>
      </c>
      <c r="G973" s="34">
        <v>0.2341</v>
      </c>
      <c r="H973" s="34">
        <v>0.21110000000000001</v>
      </c>
      <c r="I973" s="31" t="s">
        <v>67</v>
      </c>
      <c r="J973" s="35" t="s">
        <v>169</v>
      </c>
      <c r="K973" s="35" t="s">
        <v>986</v>
      </c>
      <c r="L973" s="31" t="s">
        <v>255</v>
      </c>
      <c r="M973" s="36">
        <v>1375857297.9961624</v>
      </c>
      <c r="N973" s="37">
        <f t="shared" si="32"/>
        <v>598980.10361170769</v>
      </c>
      <c r="O973" s="37">
        <v>0</v>
      </c>
      <c r="P973" s="37">
        <v>1375258317.8925507</v>
      </c>
      <c r="Q973" s="35">
        <v>2870</v>
      </c>
      <c r="R973" s="38" t="s">
        <v>775</v>
      </c>
    </row>
    <row r="974" spans="1:18" ht="63" x14ac:dyDescent="0.25">
      <c r="A974" s="55">
        <v>2022</v>
      </c>
      <c r="B974" s="29">
        <v>2021000050019</v>
      </c>
      <c r="C974" s="30" t="s">
        <v>800</v>
      </c>
      <c r="D974" s="31" t="s">
        <v>801</v>
      </c>
      <c r="E974" s="77">
        <v>10613927436</v>
      </c>
      <c r="F974" s="77">
        <v>6059727436</v>
      </c>
      <c r="G974" s="34">
        <v>0.2341</v>
      </c>
      <c r="H974" s="34">
        <v>0.21110000000000001</v>
      </c>
      <c r="I974" s="31" t="s">
        <v>126</v>
      </c>
      <c r="J974" s="35" t="s">
        <v>144</v>
      </c>
      <c r="K974" s="35" t="s">
        <v>986</v>
      </c>
      <c r="L974" s="31" t="s">
        <v>255</v>
      </c>
      <c r="M974" s="36">
        <v>143875020.88753948</v>
      </c>
      <c r="N974" s="37">
        <f t="shared" si="32"/>
        <v>598980.10361170769</v>
      </c>
      <c r="O974" s="37">
        <v>0</v>
      </c>
      <c r="P974" s="37">
        <v>143276040.78392777</v>
      </c>
      <c r="Q974" s="35">
        <v>299</v>
      </c>
      <c r="R974" s="38" t="s">
        <v>776</v>
      </c>
    </row>
    <row r="975" spans="1:18" ht="126" x14ac:dyDescent="0.25">
      <c r="A975" s="55">
        <v>2022</v>
      </c>
      <c r="B975" s="29">
        <v>2021000050019</v>
      </c>
      <c r="C975" s="30" t="s">
        <v>800</v>
      </c>
      <c r="D975" s="31" t="s">
        <v>801</v>
      </c>
      <c r="E975" s="77">
        <v>10613927436</v>
      </c>
      <c r="F975" s="77">
        <v>6059727436</v>
      </c>
      <c r="G975" s="34">
        <v>0.2341</v>
      </c>
      <c r="H975" s="34">
        <v>0.21110000000000001</v>
      </c>
      <c r="I975" s="31" t="s">
        <v>88</v>
      </c>
      <c r="J975" s="35" t="s">
        <v>172</v>
      </c>
      <c r="K975" s="35" t="s">
        <v>986</v>
      </c>
      <c r="L975" s="31" t="s">
        <v>255</v>
      </c>
      <c r="M975" s="36">
        <v>49475756.558329538</v>
      </c>
      <c r="N975" s="37">
        <f t="shared" si="32"/>
        <v>598980.10361170769</v>
      </c>
      <c r="O975" s="37">
        <v>0</v>
      </c>
      <c r="P975" s="37">
        <v>48876776.45471783</v>
      </c>
      <c r="Q975" s="35">
        <v>102</v>
      </c>
      <c r="R975" s="38" t="s">
        <v>777</v>
      </c>
    </row>
    <row r="976" spans="1:18" ht="63" x14ac:dyDescent="0.25">
      <c r="A976" s="55">
        <v>2022</v>
      </c>
      <c r="B976" s="29">
        <v>2021000050019</v>
      </c>
      <c r="C976" s="30" t="s">
        <v>800</v>
      </c>
      <c r="D976" s="31" t="s">
        <v>801</v>
      </c>
      <c r="E976" s="77">
        <v>10613927436</v>
      </c>
      <c r="F976" s="77">
        <v>6059727436</v>
      </c>
      <c r="G976" s="34">
        <v>0.2341</v>
      </c>
      <c r="H976" s="34">
        <v>0.21110000000000001</v>
      </c>
      <c r="I976" s="31" t="s">
        <v>112</v>
      </c>
      <c r="J976" s="35" t="s">
        <v>187</v>
      </c>
      <c r="K976" s="35" t="s">
        <v>986</v>
      </c>
      <c r="L976" s="31" t="s">
        <v>255</v>
      </c>
      <c r="M976" s="36">
        <v>440489968.19607222</v>
      </c>
      <c r="N976" s="37">
        <f t="shared" si="32"/>
        <v>598980.10361170769</v>
      </c>
      <c r="O976" s="37">
        <v>0</v>
      </c>
      <c r="P976" s="37">
        <v>439890988.09246051</v>
      </c>
      <c r="Q976" s="35">
        <v>918</v>
      </c>
      <c r="R976" s="38" t="s">
        <v>778</v>
      </c>
    </row>
    <row r="977" spans="1:18" ht="63" x14ac:dyDescent="0.25">
      <c r="A977" s="55">
        <v>2022</v>
      </c>
      <c r="B977" s="29">
        <v>2021000050019</v>
      </c>
      <c r="C977" s="30" t="s">
        <v>800</v>
      </c>
      <c r="D977" s="31" t="s">
        <v>801</v>
      </c>
      <c r="E977" s="77">
        <v>10613927436</v>
      </c>
      <c r="F977" s="77">
        <v>6059727436</v>
      </c>
      <c r="G977" s="34">
        <v>0.2341</v>
      </c>
      <c r="H977" s="34">
        <v>0.21110000000000001</v>
      </c>
      <c r="I977" s="31" t="s">
        <v>88</v>
      </c>
      <c r="J977" s="35" t="s">
        <v>93</v>
      </c>
      <c r="K977" s="35" t="s">
        <v>986</v>
      </c>
      <c r="L977" s="31" t="s">
        <v>255</v>
      </c>
      <c r="M977" s="36">
        <v>668581591.65142214</v>
      </c>
      <c r="N977" s="37">
        <f t="shared" si="32"/>
        <v>598980.10361170769</v>
      </c>
      <c r="O977" s="37">
        <v>0</v>
      </c>
      <c r="P977" s="37">
        <v>667982611.54781044</v>
      </c>
      <c r="Q977" s="35">
        <v>1394</v>
      </c>
      <c r="R977" s="38" t="s">
        <v>779</v>
      </c>
    </row>
    <row r="978" spans="1:18" ht="63" x14ac:dyDescent="0.25">
      <c r="A978" s="55">
        <v>2022</v>
      </c>
      <c r="B978" s="29">
        <v>2021000050019</v>
      </c>
      <c r="C978" s="30" t="s">
        <v>800</v>
      </c>
      <c r="D978" s="31" t="s">
        <v>801</v>
      </c>
      <c r="E978" s="77">
        <v>10613927436</v>
      </c>
      <c r="F978" s="77">
        <v>6059727436</v>
      </c>
      <c r="G978" s="34">
        <v>0.2341</v>
      </c>
      <c r="H978" s="34">
        <v>0.21110000000000001</v>
      </c>
      <c r="I978" s="31" t="s">
        <v>67</v>
      </c>
      <c r="J978" s="35" t="s">
        <v>101</v>
      </c>
      <c r="K978" s="35" t="s">
        <v>986</v>
      </c>
      <c r="L978" s="31" t="s">
        <v>255</v>
      </c>
      <c r="M978" s="36">
        <v>355674385.5246501</v>
      </c>
      <c r="N978" s="37">
        <f t="shared" si="32"/>
        <v>598980.10361170769</v>
      </c>
      <c r="O978" s="37">
        <v>0</v>
      </c>
      <c r="P978" s="37">
        <v>355075405.42103839</v>
      </c>
      <c r="Q978" s="35">
        <v>741</v>
      </c>
      <c r="R978" s="38" t="s">
        <v>780</v>
      </c>
    </row>
    <row r="979" spans="1:18" ht="63" x14ac:dyDescent="0.25">
      <c r="A979" s="55">
        <v>2022</v>
      </c>
      <c r="B979" s="29">
        <v>2021000050019</v>
      </c>
      <c r="C979" s="30" t="s">
        <v>800</v>
      </c>
      <c r="D979" s="31" t="s">
        <v>801</v>
      </c>
      <c r="E979" s="77">
        <v>10613927436</v>
      </c>
      <c r="F979" s="77">
        <v>6059727436</v>
      </c>
      <c r="G979" s="34">
        <v>0.2341</v>
      </c>
      <c r="H979" s="34">
        <v>0.21110000000000001</v>
      </c>
      <c r="I979" s="31" t="s">
        <v>18</v>
      </c>
      <c r="J979" s="31" t="s">
        <v>221</v>
      </c>
      <c r="K979" s="35" t="s">
        <v>986</v>
      </c>
      <c r="L979" s="31" t="s">
        <v>255</v>
      </c>
      <c r="M979" s="36">
        <v>41329627.149209902</v>
      </c>
      <c r="N979" s="37">
        <f t="shared" si="32"/>
        <v>598980.10361170769</v>
      </c>
      <c r="O979" s="37">
        <v>0</v>
      </c>
      <c r="P979" s="37">
        <v>40730647.045598194</v>
      </c>
      <c r="Q979" s="35">
        <v>85</v>
      </c>
      <c r="R979" s="38" t="s">
        <v>781</v>
      </c>
    </row>
    <row r="980" spans="1:18" ht="63" x14ac:dyDescent="0.25">
      <c r="A980" s="55">
        <v>2022</v>
      </c>
      <c r="B980" s="29">
        <v>2021000050019</v>
      </c>
      <c r="C980" s="30" t="s">
        <v>800</v>
      </c>
      <c r="D980" s="31" t="s">
        <v>801</v>
      </c>
      <c r="E980" s="77">
        <v>10613927436</v>
      </c>
      <c r="F980" s="77">
        <v>6059727436</v>
      </c>
      <c r="G980" s="34">
        <v>0.2341</v>
      </c>
      <c r="H980" s="34">
        <v>0.21110000000000001</v>
      </c>
      <c r="I980" s="31" t="s">
        <v>126</v>
      </c>
      <c r="J980" s="35" t="s">
        <v>198</v>
      </c>
      <c r="K980" s="35" t="s">
        <v>986</v>
      </c>
      <c r="L980" s="31" t="s">
        <v>255</v>
      </c>
      <c r="M980" s="36">
        <v>614912974.36781037</v>
      </c>
      <c r="N980" s="37">
        <f t="shared" si="32"/>
        <v>598980.10361170769</v>
      </c>
      <c r="O980" s="37">
        <v>0</v>
      </c>
      <c r="P980" s="37">
        <v>614313994.26419866</v>
      </c>
      <c r="Q980" s="35">
        <v>1282</v>
      </c>
      <c r="R980" s="38" t="s">
        <v>782</v>
      </c>
    </row>
    <row r="981" spans="1:18" ht="63" x14ac:dyDescent="0.25">
      <c r="A981" s="55">
        <v>2022</v>
      </c>
      <c r="B981" s="29">
        <v>2021000050019</v>
      </c>
      <c r="C981" s="30" t="s">
        <v>800</v>
      </c>
      <c r="D981" s="31" t="s">
        <v>801</v>
      </c>
      <c r="E981" s="77">
        <v>10613927436</v>
      </c>
      <c r="F981" s="77">
        <v>6059727436</v>
      </c>
      <c r="G981" s="34">
        <v>0.2341</v>
      </c>
      <c r="H981" s="34">
        <v>0.21110000000000001</v>
      </c>
      <c r="I981" s="31" t="s">
        <v>61</v>
      </c>
      <c r="J981" s="35" t="s">
        <v>190</v>
      </c>
      <c r="K981" s="35" t="s">
        <v>986</v>
      </c>
      <c r="L981" s="31" t="s">
        <v>255</v>
      </c>
      <c r="M981" s="36">
        <v>298651479.66081262</v>
      </c>
      <c r="N981" s="37">
        <f t="shared" si="32"/>
        <v>598980.10361170769</v>
      </c>
      <c r="O981" s="37">
        <v>0</v>
      </c>
      <c r="P981" s="37">
        <v>298052499.55720091</v>
      </c>
      <c r="Q981" s="35">
        <v>622</v>
      </c>
      <c r="R981" s="38" t="s">
        <v>783</v>
      </c>
    </row>
    <row r="982" spans="1:18" ht="94.5" x14ac:dyDescent="0.25">
      <c r="A982" s="55">
        <v>2022</v>
      </c>
      <c r="B982" s="29">
        <v>2021000050019</v>
      </c>
      <c r="C982" s="30" t="s">
        <v>800</v>
      </c>
      <c r="D982" s="31" t="s">
        <v>801</v>
      </c>
      <c r="E982" s="77">
        <v>10613927436</v>
      </c>
      <c r="F982" s="77">
        <v>6059727436</v>
      </c>
      <c r="G982" s="34">
        <v>0.2341</v>
      </c>
      <c r="H982" s="34">
        <v>0.21110000000000001</v>
      </c>
      <c r="I982" s="31" t="s">
        <v>18</v>
      </c>
      <c r="J982" s="35" t="s">
        <v>191</v>
      </c>
      <c r="K982" s="35" t="s">
        <v>986</v>
      </c>
      <c r="L982" s="31" t="s">
        <v>255</v>
      </c>
      <c r="M982" s="36">
        <v>241628573.79697514</v>
      </c>
      <c r="N982" s="37">
        <f t="shared" si="32"/>
        <v>598980.10361170769</v>
      </c>
      <c r="O982" s="37">
        <v>0</v>
      </c>
      <c r="P982" s="37">
        <v>241029593.69336343</v>
      </c>
      <c r="Q982" s="35">
        <v>503</v>
      </c>
      <c r="R982" s="38" t="s">
        <v>784</v>
      </c>
    </row>
    <row r="983" spans="1:18" ht="63" x14ac:dyDescent="0.25">
      <c r="A983" s="55">
        <v>2022</v>
      </c>
      <c r="B983" s="29">
        <v>2021000050019</v>
      </c>
      <c r="C983" s="30" t="s">
        <v>800</v>
      </c>
      <c r="D983" s="31" t="s">
        <v>801</v>
      </c>
      <c r="E983" s="77">
        <v>10613927436</v>
      </c>
      <c r="F983" s="77">
        <v>6059727436</v>
      </c>
      <c r="G983" s="34">
        <v>0.2341</v>
      </c>
      <c r="H983" s="34">
        <v>0.21110000000000001</v>
      </c>
      <c r="I983" s="31" t="s">
        <v>18</v>
      </c>
      <c r="J983" s="45" t="s">
        <v>64</v>
      </c>
      <c r="K983" s="35" t="s">
        <v>986</v>
      </c>
      <c r="L983" s="31" t="s">
        <v>255</v>
      </c>
      <c r="M983" s="36">
        <v>302005768.24103832</v>
      </c>
      <c r="N983" s="37">
        <f t="shared" si="32"/>
        <v>598980.10361170769</v>
      </c>
      <c r="O983" s="37">
        <v>0</v>
      </c>
      <c r="P983" s="37">
        <v>301406788.13742661</v>
      </c>
      <c r="Q983" s="35">
        <v>629</v>
      </c>
      <c r="R983" s="38" t="s">
        <v>785</v>
      </c>
    </row>
    <row r="984" spans="1:18" ht="94.5" x14ac:dyDescent="0.25">
      <c r="A984" s="55">
        <v>2022</v>
      </c>
      <c r="B984" s="29">
        <v>2021000050019</v>
      </c>
      <c r="C984" s="30" t="s">
        <v>800</v>
      </c>
      <c r="D984" s="31" t="s">
        <v>801</v>
      </c>
      <c r="E984" s="77">
        <v>10613927436</v>
      </c>
      <c r="F984" s="77">
        <v>6059727436</v>
      </c>
      <c r="G984" s="34">
        <v>0.2341</v>
      </c>
      <c r="H984" s="34">
        <v>0.21110000000000001</v>
      </c>
      <c r="I984" s="31" t="s">
        <v>67</v>
      </c>
      <c r="J984" s="35" t="s">
        <v>117</v>
      </c>
      <c r="K984" s="35" t="s">
        <v>986</v>
      </c>
      <c r="L984" s="31" t="s">
        <v>255</v>
      </c>
      <c r="M984" s="36">
        <v>443844256.77629793</v>
      </c>
      <c r="N984" s="37">
        <f t="shared" si="32"/>
        <v>598980.10361170769</v>
      </c>
      <c r="O984" s="37">
        <v>0</v>
      </c>
      <c r="P984" s="37">
        <v>443245276.67268622</v>
      </c>
      <c r="Q984" s="35">
        <v>925</v>
      </c>
      <c r="R984" s="38" t="s">
        <v>786</v>
      </c>
    </row>
    <row r="985" spans="1:18" ht="63" x14ac:dyDescent="0.25">
      <c r="A985" s="55">
        <v>2022</v>
      </c>
      <c r="B985" s="29">
        <v>2021000050019</v>
      </c>
      <c r="C985" s="30" t="s">
        <v>800</v>
      </c>
      <c r="D985" s="31" t="s">
        <v>801</v>
      </c>
      <c r="E985" s="77">
        <v>10613927436</v>
      </c>
      <c r="F985" s="77">
        <v>6059727436</v>
      </c>
      <c r="G985" s="34">
        <v>0.2341</v>
      </c>
      <c r="H985" s="34">
        <v>0.21110000000000001</v>
      </c>
      <c r="I985" s="31" t="s">
        <v>44</v>
      </c>
      <c r="J985" s="35" t="s">
        <v>57</v>
      </c>
      <c r="K985" s="35" t="s">
        <v>986</v>
      </c>
      <c r="L985" s="31" t="s">
        <v>255</v>
      </c>
      <c r="M985" s="36">
        <v>1061033355.537833</v>
      </c>
      <c r="N985" s="37">
        <f t="shared" si="32"/>
        <v>598980.10361170769</v>
      </c>
      <c r="O985" s="37">
        <v>0</v>
      </c>
      <c r="P985" s="37">
        <v>1060434375.4342213</v>
      </c>
      <c r="Q985" s="35">
        <v>2213</v>
      </c>
      <c r="R985" s="38" t="s">
        <v>787</v>
      </c>
    </row>
    <row r="986" spans="1:18" ht="126" x14ac:dyDescent="0.25">
      <c r="A986" s="55">
        <v>2022</v>
      </c>
      <c r="B986" s="29">
        <v>2021000050019</v>
      </c>
      <c r="C986" s="30" t="s">
        <v>800</v>
      </c>
      <c r="D986" s="31" t="s">
        <v>801</v>
      </c>
      <c r="E986" s="77">
        <v>10613927436</v>
      </c>
      <c r="F986" s="77">
        <v>6059727436</v>
      </c>
      <c r="G986" s="34">
        <v>0.2341</v>
      </c>
      <c r="H986" s="34">
        <v>0.21110000000000001</v>
      </c>
      <c r="I986" s="31" t="s">
        <v>44</v>
      </c>
      <c r="J986" s="78" t="s">
        <v>147</v>
      </c>
      <c r="K986" s="35" t="s">
        <v>986</v>
      </c>
      <c r="L986" s="31" t="s">
        <v>255</v>
      </c>
      <c r="M986" s="36">
        <v>702603661.53656876</v>
      </c>
      <c r="N986" s="37">
        <f t="shared" si="32"/>
        <v>598980.10361170769</v>
      </c>
      <c r="O986" s="37">
        <v>0</v>
      </c>
      <c r="P986" s="37">
        <v>702004681.43295705</v>
      </c>
      <c r="Q986" s="35">
        <v>1465</v>
      </c>
      <c r="R986" s="38" t="s">
        <v>788</v>
      </c>
    </row>
    <row r="987" spans="1:18" ht="63" x14ac:dyDescent="0.25">
      <c r="A987" s="55">
        <v>2022</v>
      </c>
      <c r="B987" s="29">
        <v>2021000050019</v>
      </c>
      <c r="C987" s="30" t="s">
        <v>800</v>
      </c>
      <c r="D987" s="31" t="s">
        <v>801</v>
      </c>
      <c r="E987" s="77">
        <v>10613927436</v>
      </c>
      <c r="F987" s="77">
        <v>6059727436</v>
      </c>
      <c r="G987" s="34">
        <v>0.2341</v>
      </c>
      <c r="H987" s="34">
        <v>0.21110000000000001</v>
      </c>
      <c r="I987" s="31" t="s">
        <v>61</v>
      </c>
      <c r="J987" s="35" t="s">
        <v>132</v>
      </c>
      <c r="K987" s="35" t="s">
        <v>986</v>
      </c>
      <c r="L987" s="31" t="s">
        <v>255</v>
      </c>
      <c r="M987" s="36">
        <v>109852951.00239274</v>
      </c>
      <c r="N987" s="37">
        <f t="shared" si="32"/>
        <v>598980.10361170769</v>
      </c>
      <c r="O987" s="37">
        <v>0</v>
      </c>
      <c r="P987" s="37">
        <v>109253970.89878103</v>
      </c>
      <c r="Q987" s="35">
        <v>228</v>
      </c>
      <c r="R987" s="38" t="s">
        <v>789</v>
      </c>
    </row>
    <row r="988" spans="1:18" ht="63" x14ac:dyDescent="0.25">
      <c r="A988" s="55">
        <v>2022</v>
      </c>
      <c r="B988" s="29">
        <v>2021000050019</v>
      </c>
      <c r="C988" s="30" t="s">
        <v>800</v>
      </c>
      <c r="D988" s="31" t="s">
        <v>801</v>
      </c>
      <c r="E988" s="77">
        <v>10613927436</v>
      </c>
      <c r="F988" s="77">
        <v>6059727436</v>
      </c>
      <c r="G988" s="34">
        <v>0.2341</v>
      </c>
      <c r="H988" s="34">
        <v>0.21110000000000001</v>
      </c>
      <c r="I988" s="31" t="s">
        <v>77</v>
      </c>
      <c r="J988" s="35" t="s">
        <v>138</v>
      </c>
      <c r="K988" s="35" t="s">
        <v>986</v>
      </c>
      <c r="L988" s="31" t="s">
        <v>255</v>
      </c>
      <c r="M988" s="36">
        <v>570828038.74198639</v>
      </c>
      <c r="N988" s="37">
        <f t="shared" si="32"/>
        <v>598980.10361170769</v>
      </c>
      <c r="O988" s="37">
        <v>0</v>
      </c>
      <c r="P988" s="37">
        <v>570229058.63837469</v>
      </c>
      <c r="Q988" s="35">
        <v>1190</v>
      </c>
      <c r="R988" s="38" t="s">
        <v>790</v>
      </c>
    </row>
    <row r="989" spans="1:18" ht="126" x14ac:dyDescent="0.25">
      <c r="A989" s="55">
        <v>2022</v>
      </c>
      <c r="B989" s="29">
        <v>2021000050019</v>
      </c>
      <c r="C989" s="30" t="s">
        <v>800</v>
      </c>
      <c r="D989" s="31" t="s">
        <v>801</v>
      </c>
      <c r="E989" s="77">
        <v>10613927436</v>
      </c>
      <c r="F989" s="77">
        <v>6059727436</v>
      </c>
      <c r="G989" s="34">
        <v>0.2341</v>
      </c>
      <c r="H989" s="34">
        <v>0.21110000000000001</v>
      </c>
      <c r="I989" s="31" t="s">
        <v>18</v>
      </c>
      <c r="J989" s="35" t="s">
        <v>149</v>
      </c>
      <c r="K989" s="35" t="s">
        <v>986</v>
      </c>
      <c r="L989" s="31" t="s">
        <v>255</v>
      </c>
      <c r="M989" s="36">
        <v>393050743.99002254</v>
      </c>
      <c r="N989" s="37">
        <f t="shared" si="32"/>
        <v>598980.10361170769</v>
      </c>
      <c r="O989" s="37">
        <v>0</v>
      </c>
      <c r="P989" s="37">
        <v>392451763.88641083</v>
      </c>
      <c r="Q989" s="78">
        <v>819</v>
      </c>
      <c r="R989" s="38" t="s">
        <v>791</v>
      </c>
    </row>
    <row r="990" spans="1:18" ht="63" x14ac:dyDescent="0.25">
      <c r="A990" s="55">
        <v>2022</v>
      </c>
      <c r="B990" s="29">
        <v>2021000050019</v>
      </c>
      <c r="C990" s="30" t="s">
        <v>800</v>
      </c>
      <c r="D990" s="31" t="s">
        <v>801</v>
      </c>
      <c r="E990" s="77">
        <v>10613927436</v>
      </c>
      <c r="F990" s="77">
        <v>6059727436</v>
      </c>
      <c r="G990" s="34">
        <v>0.2341</v>
      </c>
      <c r="H990" s="34">
        <v>0.21110000000000001</v>
      </c>
      <c r="I990" s="31" t="s">
        <v>67</v>
      </c>
      <c r="J990" s="35" t="s">
        <v>68</v>
      </c>
      <c r="K990" s="35" t="s">
        <v>986</v>
      </c>
      <c r="L990" s="45" t="s">
        <v>255</v>
      </c>
      <c r="M990" s="36">
        <v>220544474.14984196</v>
      </c>
      <c r="N990" s="37">
        <f t="shared" si="32"/>
        <v>598980.10361170769</v>
      </c>
      <c r="O990" s="37">
        <v>0</v>
      </c>
      <c r="P990" s="37">
        <v>219945494.04623026</v>
      </c>
      <c r="Q990" s="40">
        <v>459</v>
      </c>
      <c r="R990" s="79" t="s">
        <v>792</v>
      </c>
    </row>
    <row r="991" spans="1:18" ht="110.25" x14ac:dyDescent="0.25">
      <c r="A991" s="55">
        <v>2022</v>
      </c>
      <c r="B991" s="29">
        <v>2021000050019</v>
      </c>
      <c r="C991" s="30" t="s">
        <v>800</v>
      </c>
      <c r="D991" s="31" t="s">
        <v>801</v>
      </c>
      <c r="E991" s="77">
        <v>10613927436</v>
      </c>
      <c r="F991" s="77">
        <v>6059727436</v>
      </c>
      <c r="G991" s="34">
        <v>0.2341</v>
      </c>
      <c r="H991" s="34">
        <v>0.21110000000000001</v>
      </c>
      <c r="I991" s="31" t="s">
        <v>35</v>
      </c>
      <c r="J991" s="35" t="s">
        <v>38</v>
      </c>
      <c r="K991" s="35" t="s">
        <v>986</v>
      </c>
      <c r="L991" s="45" t="s">
        <v>255</v>
      </c>
      <c r="M991" s="36">
        <v>785981691.95932281</v>
      </c>
      <c r="N991" s="37">
        <f t="shared" si="32"/>
        <v>598980.10361170769</v>
      </c>
      <c r="O991" s="37">
        <v>0</v>
      </c>
      <c r="P991" s="37">
        <v>785382711.8557111</v>
      </c>
      <c r="Q991" s="40">
        <v>1639</v>
      </c>
      <c r="R991" s="80" t="s">
        <v>793</v>
      </c>
    </row>
    <row r="992" spans="1:18" ht="31.5" x14ac:dyDescent="0.25">
      <c r="A992" s="55">
        <v>2021</v>
      </c>
      <c r="B992" s="29">
        <v>2021004250686</v>
      </c>
      <c r="C992" s="30" t="s">
        <v>800</v>
      </c>
      <c r="D992" s="31" t="s">
        <v>803</v>
      </c>
      <c r="E992" s="77">
        <v>13770893382</v>
      </c>
      <c r="F992" s="77">
        <v>6928967103</v>
      </c>
      <c r="G992" s="34">
        <v>8.1900000000000001E-2</v>
      </c>
      <c r="H992" s="34">
        <v>1.4500000000000001E-2</v>
      </c>
      <c r="I992" s="31" t="s">
        <v>44</v>
      </c>
      <c r="J992" s="35" t="s">
        <v>124</v>
      </c>
      <c r="K992" s="35" t="s">
        <v>986</v>
      </c>
      <c r="L992" s="40" t="s">
        <v>255</v>
      </c>
      <c r="M992" s="36">
        <f t="shared" ref="M992:M1001" si="33">(Q992*E992)/12813</f>
        <v>1377089338.1999998</v>
      </c>
      <c r="N992" s="37">
        <f t="shared" ref="N992:N1001" si="34">(Q992*F992)/12813</f>
        <v>692896710.30000007</v>
      </c>
      <c r="O992" s="37">
        <v>0</v>
      </c>
      <c r="P992" s="37">
        <f t="shared" ref="P992:P1001" si="35">(Q992*6841928967103)/12813</f>
        <v>684192896710.30005</v>
      </c>
      <c r="Q992" s="81">
        <f t="shared" ref="Q992:Q1001" si="36">12813/10</f>
        <v>1281.3</v>
      </c>
      <c r="R992" s="82" t="s">
        <v>804</v>
      </c>
    </row>
    <row r="993" spans="1:18" ht="31.5" x14ac:dyDescent="0.25">
      <c r="A993" s="55">
        <v>2021</v>
      </c>
      <c r="B993" s="29">
        <v>2021004250686</v>
      </c>
      <c r="C993" s="30" t="s">
        <v>800</v>
      </c>
      <c r="D993" s="31" t="s">
        <v>803</v>
      </c>
      <c r="E993" s="77">
        <v>13770893382</v>
      </c>
      <c r="F993" s="77">
        <v>6928967103</v>
      </c>
      <c r="G993" s="34">
        <v>8.1900000000000001E-2</v>
      </c>
      <c r="H993" s="34">
        <v>1.4500000000000001E-2</v>
      </c>
      <c r="I993" s="31" t="s">
        <v>44</v>
      </c>
      <c r="J993" s="35" t="s">
        <v>51</v>
      </c>
      <c r="K993" s="35" t="s">
        <v>986</v>
      </c>
      <c r="L993" s="40" t="s">
        <v>255</v>
      </c>
      <c r="M993" s="36">
        <f t="shared" si="33"/>
        <v>1377089338.1999998</v>
      </c>
      <c r="N993" s="37">
        <f t="shared" si="34"/>
        <v>692896710.30000007</v>
      </c>
      <c r="O993" s="37">
        <v>0</v>
      </c>
      <c r="P993" s="37">
        <f t="shared" si="35"/>
        <v>684192896710.30005</v>
      </c>
      <c r="Q993" s="81">
        <f t="shared" si="36"/>
        <v>1281.3</v>
      </c>
      <c r="R993" s="82" t="s">
        <v>804</v>
      </c>
    </row>
    <row r="994" spans="1:18" ht="31.5" x14ac:dyDescent="0.25">
      <c r="A994" s="55">
        <v>2021</v>
      </c>
      <c r="B994" s="29">
        <v>2021004250686</v>
      </c>
      <c r="C994" s="30" t="s">
        <v>800</v>
      </c>
      <c r="D994" s="31" t="s">
        <v>803</v>
      </c>
      <c r="E994" s="77">
        <v>13770893382</v>
      </c>
      <c r="F994" s="77">
        <v>6928967103</v>
      </c>
      <c r="G994" s="34">
        <v>8.1900000000000001E-2</v>
      </c>
      <c r="H994" s="34">
        <v>1.4500000000000001E-2</v>
      </c>
      <c r="I994" s="31" t="s">
        <v>44</v>
      </c>
      <c r="J994" s="40" t="s">
        <v>244</v>
      </c>
      <c r="K994" s="35" t="s">
        <v>986</v>
      </c>
      <c r="L994" s="40" t="s">
        <v>255</v>
      </c>
      <c r="M994" s="36">
        <f t="shared" si="33"/>
        <v>1377089338.1999998</v>
      </c>
      <c r="N994" s="37">
        <f t="shared" si="34"/>
        <v>692896710.30000007</v>
      </c>
      <c r="O994" s="37">
        <v>0</v>
      </c>
      <c r="P994" s="37">
        <f t="shared" si="35"/>
        <v>684192896710.30005</v>
      </c>
      <c r="Q994" s="81">
        <f t="shared" si="36"/>
        <v>1281.3</v>
      </c>
      <c r="R994" s="82" t="s">
        <v>804</v>
      </c>
    </row>
    <row r="995" spans="1:18" ht="31.5" x14ac:dyDescent="0.25">
      <c r="A995" s="55">
        <v>2021</v>
      </c>
      <c r="B995" s="29">
        <v>2021004250686</v>
      </c>
      <c r="C995" s="30" t="s">
        <v>800</v>
      </c>
      <c r="D995" s="31" t="s">
        <v>803</v>
      </c>
      <c r="E995" s="77">
        <v>13770893382</v>
      </c>
      <c r="F995" s="77">
        <v>6928967103</v>
      </c>
      <c r="G995" s="34">
        <v>8.1900000000000001E-2</v>
      </c>
      <c r="H995" s="34">
        <v>1.4500000000000001E-2</v>
      </c>
      <c r="I995" s="31" t="s">
        <v>44</v>
      </c>
      <c r="J995" s="35" t="s">
        <v>55</v>
      </c>
      <c r="K995" s="35" t="s">
        <v>986</v>
      </c>
      <c r="L995" s="40" t="s">
        <v>255</v>
      </c>
      <c r="M995" s="36">
        <f t="shared" si="33"/>
        <v>1377089338.1999998</v>
      </c>
      <c r="N995" s="37">
        <f t="shared" si="34"/>
        <v>692896710.30000007</v>
      </c>
      <c r="O995" s="37">
        <v>0</v>
      </c>
      <c r="P995" s="37">
        <f t="shared" si="35"/>
        <v>684192896710.30005</v>
      </c>
      <c r="Q995" s="81">
        <f t="shared" si="36"/>
        <v>1281.3</v>
      </c>
      <c r="R995" s="82" t="s">
        <v>804</v>
      </c>
    </row>
    <row r="996" spans="1:18" ht="31.5" x14ac:dyDescent="0.25">
      <c r="A996" s="55">
        <v>2021</v>
      </c>
      <c r="B996" s="29">
        <v>2021004250686</v>
      </c>
      <c r="C996" s="30" t="s">
        <v>800</v>
      </c>
      <c r="D996" s="31" t="s">
        <v>803</v>
      </c>
      <c r="E996" s="77">
        <v>13770893382</v>
      </c>
      <c r="F996" s="77">
        <v>6928967103</v>
      </c>
      <c r="G996" s="34">
        <v>8.1900000000000001E-2</v>
      </c>
      <c r="H996" s="34">
        <v>1.4500000000000001E-2</v>
      </c>
      <c r="I996" s="31" t="s">
        <v>44</v>
      </c>
      <c r="J996" s="35" t="s">
        <v>45</v>
      </c>
      <c r="K996" s="35" t="s">
        <v>986</v>
      </c>
      <c r="L996" s="40" t="s">
        <v>255</v>
      </c>
      <c r="M996" s="36">
        <f t="shared" si="33"/>
        <v>1377089338.1999998</v>
      </c>
      <c r="N996" s="37">
        <f t="shared" si="34"/>
        <v>692896710.30000007</v>
      </c>
      <c r="O996" s="37">
        <v>0</v>
      </c>
      <c r="P996" s="37">
        <f t="shared" si="35"/>
        <v>684192896710.30005</v>
      </c>
      <c r="Q996" s="81">
        <f t="shared" si="36"/>
        <v>1281.3</v>
      </c>
      <c r="R996" s="82" t="s">
        <v>804</v>
      </c>
    </row>
    <row r="997" spans="1:18" ht="31.5" x14ac:dyDescent="0.25">
      <c r="A997" s="55">
        <v>2021</v>
      </c>
      <c r="B997" s="29">
        <v>2021004250686</v>
      </c>
      <c r="C997" s="30" t="s">
        <v>800</v>
      </c>
      <c r="D997" s="31" t="s">
        <v>803</v>
      </c>
      <c r="E997" s="77">
        <v>13770893382</v>
      </c>
      <c r="F997" s="77">
        <v>6928967103</v>
      </c>
      <c r="G997" s="34">
        <v>8.1900000000000001E-2</v>
      </c>
      <c r="H997" s="34">
        <v>1.4500000000000001E-2</v>
      </c>
      <c r="I997" s="31" t="s">
        <v>44</v>
      </c>
      <c r="J997" s="35" t="s">
        <v>53</v>
      </c>
      <c r="K997" s="35" t="s">
        <v>986</v>
      </c>
      <c r="L997" s="40" t="s">
        <v>255</v>
      </c>
      <c r="M997" s="36">
        <f t="shared" si="33"/>
        <v>1377089338.1999998</v>
      </c>
      <c r="N997" s="37">
        <f t="shared" si="34"/>
        <v>692896710.30000007</v>
      </c>
      <c r="O997" s="37">
        <v>0</v>
      </c>
      <c r="P997" s="37">
        <f t="shared" si="35"/>
        <v>684192896710.30005</v>
      </c>
      <c r="Q997" s="81">
        <f t="shared" si="36"/>
        <v>1281.3</v>
      </c>
      <c r="R997" s="82" t="s">
        <v>804</v>
      </c>
    </row>
    <row r="998" spans="1:18" ht="31.5" x14ac:dyDescent="0.25">
      <c r="A998" s="55">
        <v>2021</v>
      </c>
      <c r="B998" s="29">
        <v>2021004250686</v>
      </c>
      <c r="C998" s="30" t="s">
        <v>800</v>
      </c>
      <c r="D998" s="31" t="s">
        <v>803</v>
      </c>
      <c r="E998" s="77">
        <v>13770893382</v>
      </c>
      <c r="F998" s="77">
        <v>6928967103</v>
      </c>
      <c r="G998" s="34">
        <v>8.1900000000000001E-2</v>
      </c>
      <c r="H998" s="34">
        <v>1.4500000000000001E-2</v>
      </c>
      <c r="I998" s="31" t="s">
        <v>44</v>
      </c>
      <c r="J998" s="35" t="s">
        <v>47</v>
      </c>
      <c r="K998" s="35" t="s">
        <v>986</v>
      </c>
      <c r="L998" s="40" t="s">
        <v>255</v>
      </c>
      <c r="M998" s="36">
        <f t="shared" si="33"/>
        <v>1377089338.1999998</v>
      </c>
      <c r="N998" s="37">
        <f t="shared" si="34"/>
        <v>692896710.30000007</v>
      </c>
      <c r="O998" s="37">
        <v>0</v>
      </c>
      <c r="P998" s="37">
        <f t="shared" si="35"/>
        <v>684192896710.30005</v>
      </c>
      <c r="Q998" s="81">
        <f t="shared" si="36"/>
        <v>1281.3</v>
      </c>
      <c r="R998" s="82" t="s">
        <v>804</v>
      </c>
    </row>
    <row r="999" spans="1:18" ht="31.5" x14ac:dyDescent="0.25">
      <c r="A999" s="55">
        <v>2021</v>
      </c>
      <c r="B999" s="29">
        <v>2021004250686</v>
      </c>
      <c r="C999" s="30" t="s">
        <v>800</v>
      </c>
      <c r="D999" s="31" t="s">
        <v>803</v>
      </c>
      <c r="E999" s="77">
        <v>13770893382</v>
      </c>
      <c r="F999" s="77">
        <v>6928967103</v>
      </c>
      <c r="G999" s="34">
        <v>8.1900000000000001E-2</v>
      </c>
      <c r="H999" s="34">
        <v>1.4500000000000001E-2</v>
      </c>
      <c r="I999" s="31" t="s">
        <v>44</v>
      </c>
      <c r="J999" s="40" t="s">
        <v>57</v>
      </c>
      <c r="K999" s="35" t="s">
        <v>986</v>
      </c>
      <c r="L999" s="40" t="s">
        <v>255</v>
      </c>
      <c r="M999" s="36">
        <f t="shared" si="33"/>
        <v>1377089338.1999998</v>
      </c>
      <c r="N999" s="37">
        <f t="shared" si="34"/>
        <v>692896710.30000007</v>
      </c>
      <c r="O999" s="37">
        <v>0</v>
      </c>
      <c r="P999" s="37">
        <f t="shared" si="35"/>
        <v>684192896710.30005</v>
      </c>
      <c r="Q999" s="81">
        <f t="shared" si="36"/>
        <v>1281.3</v>
      </c>
      <c r="R999" s="82" t="s">
        <v>804</v>
      </c>
    </row>
    <row r="1000" spans="1:18" ht="31.5" x14ac:dyDescent="0.25">
      <c r="A1000" s="55">
        <v>2021</v>
      </c>
      <c r="B1000" s="29">
        <v>2021004250686</v>
      </c>
      <c r="C1000" s="30" t="s">
        <v>800</v>
      </c>
      <c r="D1000" s="31" t="s">
        <v>803</v>
      </c>
      <c r="E1000" s="77">
        <v>13770893382</v>
      </c>
      <c r="F1000" s="77">
        <v>6928967103</v>
      </c>
      <c r="G1000" s="34">
        <v>8.1900000000000001E-2</v>
      </c>
      <c r="H1000" s="34">
        <v>1.4500000000000001E-2</v>
      </c>
      <c r="I1000" s="31" t="s">
        <v>44</v>
      </c>
      <c r="J1000" s="40" t="s">
        <v>147</v>
      </c>
      <c r="K1000" s="35" t="s">
        <v>986</v>
      </c>
      <c r="L1000" s="40" t="s">
        <v>255</v>
      </c>
      <c r="M1000" s="36">
        <f t="shared" si="33"/>
        <v>1377089338.1999998</v>
      </c>
      <c r="N1000" s="37">
        <f t="shared" si="34"/>
        <v>692896710.30000007</v>
      </c>
      <c r="O1000" s="37">
        <v>0</v>
      </c>
      <c r="P1000" s="37">
        <f t="shared" si="35"/>
        <v>684192896710.30005</v>
      </c>
      <c r="Q1000" s="81">
        <f t="shared" si="36"/>
        <v>1281.3</v>
      </c>
      <c r="R1000" s="82" t="s">
        <v>804</v>
      </c>
    </row>
    <row r="1001" spans="1:18" ht="31.5" x14ac:dyDescent="0.25">
      <c r="A1001" s="83">
        <v>2021</v>
      </c>
      <c r="B1001" s="84">
        <v>2021004250686</v>
      </c>
      <c r="C1001" s="30" t="s">
        <v>800</v>
      </c>
      <c r="D1001" s="31" t="s">
        <v>803</v>
      </c>
      <c r="E1001" s="85">
        <v>13770893382</v>
      </c>
      <c r="F1001" s="85">
        <v>6928967103</v>
      </c>
      <c r="G1001" s="34">
        <v>8.1900000000000001E-2</v>
      </c>
      <c r="H1001" s="34">
        <v>1.4500000000000001E-2</v>
      </c>
      <c r="I1001" s="31" t="s">
        <v>44</v>
      </c>
      <c r="J1001" s="35" t="s">
        <v>44</v>
      </c>
      <c r="K1001" s="35" t="s">
        <v>986</v>
      </c>
      <c r="L1001" s="86" t="s">
        <v>255</v>
      </c>
      <c r="M1001" s="36">
        <f t="shared" si="33"/>
        <v>1377089338.1999998</v>
      </c>
      <c r="N1001" s="37">
        <f t="shared" si="34"/>
        <v>692896710.30000007</v>
      </c>
      <c r="O1001" s="37">
        <v>0</v>
      </c>
      <c r="P1001" s="37">
        <f t="shared" si="35"/>
        <v>684192896710.30005</v>
      </c>
      <c r="Q1001" s="87">
        <f t="shared" si="36"/>
        <v>1281.3</v>
      </c>
      <c r="R1001" s="88" t="s">
        <v>804</v>
      </c>
    </row>
    <row r="1002" spans="1:18" ht="31.5" x14ac:dyDescent="0.25">
      <c r="A1002" s="89">
        <v>2020</v>
      </c>
      <c r="B1002" s="90">
        <v>2020000100266</v>
      </c>
      <c r="C1002" s="30" t="s">
        <v>848</v>
      </c>
      <c r="D1002" s="31" t="s">
        <v>861</v>
      </c>
      <c r="E1002" s="91">
        <v>2241429590</v>
      </c>
      <c r="F1002" s="91">
        <v>2218862102</v>
      </c>
      <c r="G1002" s="34">
        <v>0.79879999999999995</v>
      </c>
      <c r="H1002" s="34">
        <v>0.87839999999999996</v>
      </c>
      <c r="I1002" s="31" t="s">
        <v>74</v>
      </c>
      <c r="J1002" s="35" t="s">
        <v>75</v>
      </c>
      <c r="K1002" s="35" t="s">
        <v>986</v>
      </c>
      <c r="L1002" s="40" t="s">
        <v>20</v>
      </c>
      <c r="M1002" s="36">
        <v>16207567.636076547</v>
      </c>
      <c r="N1002" s="37">
        <v>16044384.241974775</v>
      </c>
      <c r="O1002" s="37">
        <v>0</v>
      </c>
      <c r="P1002" s="37">
        <v>0</v>
      </c>
      <c r="Q1002" s="81">
        <v>1873</v>
      </c>
      <c r="R1002" s="92" t="s">
        <v>862</v>
      </c>
    </row>
    <row r="1003" spans="1:18" ht="31.5" x14ac:dyDescent="0.25">
      <c r="A1003" s="89">
        <v>2020</v>
      </c>
      <c r="B1003" s="90">
        <v>2020000100266</v>
      </c>
      <c r="C1003" s="30" t="s">
        <v>848</v>
      </c>
      <c r="D1003" s="31" t="s">
        <v>861</v>
      </c>
      <c r="E1003" s="91">
        <v>2241429590</v>
      </c>
      <c r="F1003" s="91">
        <v>2218862102</v>
      </c>
      <c r="G1003" s="34">
        <v>0.79879999999999995</v>
      </c>
      <c r="H1003" s="34">
        <v>0.87839999999999996</v>
      </c>
      <c r="I1003" s="31" t="s">
        <v>74</v>
      </c>
      <c r="J1003" s="35" t="s">
        <v>75</v>
      </c>
      <c r="K1003" s="35" t="s">
        <v>986</v>
      </c>
      <c r="L1003" s="40" t="s">
        <v>20</v>
      </c>
      <c r="M1003" s="36">
        <v>16899828.93393353</v>
      </c>
      <c r="N1003" s="37">
        <v>16729675.613762273</v>
      </c>
      <c r="O1003" s="37">
        <v>0</v>
      </c>
      <c r="P1003" s="37">
        <v>0</v>
      </c>
      <c r="Q1003" s="81">
        <v>1953</v>
      </c>
      <c r="R1003" s="92" t="s">
        <v>862</v>
      </c>
    </row>
    <row r="1004" spans="1:18" ht="31.5" x14ac:dyDescent="0.25">
      <c r="A1004" s="89">
        <v>2020</v>
      </c>
      <c r="B1004" s="90">
        <v>2020000100266</v>
      </c>
      <c r="C1004" s="30" t="s">
        <v>848</v>
      </c>
      <c r="D1004" s="31" t="s">
        <v>861</v>
      </c>
      <c r="E1004" s="91">
        <v>2241429590</v>
      </c>
      <c r="F1004" s="91">
        <v>2218862102</v>
      </c>
      <c r="G1004" s="34">
        <v>0.79879999999999995</v>
      </c>
      <c r="H1004" s="34">
        <v>0.87839999999999996</v>
      </c>
      <c r="I1004" s="31" t="s">
        <v>74</v>
      </c>
      <c r="J1004" s="35" t="s">
        <v>75</v>
      </c>
      <c r="K1004" s="35" t="s">
        <v>986</v>
      </c>
      <c r="L1004" s="40" t="s">
        <v>20</v>
      </c>
      <c r="M1004" s="36">
        <v>4655457.2280881917</v>
      </c>
      <c r="N1004" s="37">
        <v>4608584.4752709176</v>
      </c>
      <c r="O1004" s="37">
        <v>0</v>
      </c>
      <c r="P1004" s="37">
        <v>0</v>
      </c>
      <c r="Q1004" s="81">
        <v>538</v>
      </c>
      <c r="R1004" s="92" t="s">
        <v>862</v>
      </c>
    </row>
    <row r="1005" spans="1:18" ht="31.5" x14ac:dyDescent="0.25">
      <c r="A1005" s="89">
        <v>2020</v>
      </c>
      <c r="B1005" s="90">
        <v>2020000100266</v>
      </c>
      <c r="C1005" s="30" t="s">
        <v>848</v>
      </c>
      <c r="D1005" s="31" t="s">
        <v>861</v>
      </c>
      <c r="E1005" s="91">
        <v>2241429590</v>
      </c>
      <c r="F1005" s="91">
        <v>2218862102</v>
      </c>
      <c r="G1005" s="34">
        <v>0.79879999999999995</v>
      </c>
      <c r="H1005" s="34">
        <v>0.87839999999999996</v>
      </c>
      <c r="I1005" s="31" t="s">
        <v>74</v>
      </c>
      <c r="J1005" s="35" t="s">
        <v>75</v>
      </c>
      <c r="K1005" s="35" t="s">
        <v>986</v>
      </c>
      <c r="L1005" s="40" t="s">
        <v>20</v>
      </c>
      <c r="M1005" s="36">
        <v>17150773.654406682</v>
      </c>
      <c r="N1005" s="37">
        <v>16978093.736035239</v>
      </c>
      <c r="O1005" s="37">
        <v>0</v>
      </c>
      <c r="P1005" s="37">
        <v>0</v>
      </c>
      <c r="Q1005" s="81">
        <v>1982</v>
      </c>
      <c r="R1005" s="92" t="s">
        <v>862</v>
      </c>
    </row>
    <row r="1006" spans="1:18" ht="31.5" x14ac:dyDescent="0.25">
      <c r="A1006" s="89">
        <v>2020</v>
      </c>
      <c r="B1006" s="90">
        <v>2020000100266</v>
      </c>
      <c r="C1006" s="30" t="s">
        <v>848</v>
      </c>
      <c r="D1006" s="31" t="s">
        <v>861</v>
      </c>
      <c r="E1006" s="91">
        <v>2241429590</v>
      </c>
      <c r="F1006" s="91">
        <v>2218862102</v>
      </c>
      <c r="G1006" s="34">
        <v>0.79879999999999995</v>
      </c>
      <c r="H1006" s="34">
        <v>0.87839999999999996</v>
      </c>
      <c r="I1006" s="31" t="s">
        <v>74</v>
      </c>
      <c r="J1006" s="35" t="s">
        <v>75</v>
      </c>
      <c r="K1006" s="35" t="s">
        <v>986</v>
      </c>
      <c r="L1006" s="40" t="s">
        <v>20</v>
      </c>
      <c r="M1006" s="36">
        <v>38870471.874669433</v>
      </c>
      <c r="N1006" s="37">
        <v>38479110.525867961</v>
      </c>
      <c r="O1006" s="37">
        <v>0</v>
      </c>
      <c r="P1006" s="37">
        <v>0</v>
      </c>
      <c r="Q1006" s="81">
        <v>4492</v>
      </c>
      <c r="R1006" s="92" t="s">
        <v>862</v>
      </c>
    </row>
    <row r="1007" spans="1:18" ht="31.5" x14ac:dyDescent="0.25">
      <c r="A1007" s="89">
        <v>2020</v>
      </c>
      <c r="B1007" s="90">
        <v>2020000100266</v>
      </c>
      <c r="C1007" s="30" t="s">
        <v>848</v>
      </c>
      <c r="D1007" s="31" t="s">
        <v>861</v>
      </c>
      <c r="E1007" s="91">
        <v>2241429590</v>
      </c>
      <c r="F1007" s="91">
        <v>2218862102</v>
      </c>
      <c r="G1007" s="34">
        <v>0.79879999999999995</v>
      </c>
      <c r="H1007" s="34">
        <v>0.87839999999999996</v>
      </c>
      <c r="I1007" s="31" t="s">
        <v>74</v>
      </c>
      <c r="J1007" s="35" t="s">
        <v>75</v>
      </c>
      <c r="K1007" s="35" t="s">
        <v>986</v>
      </c>
      <c r="L1007" s="40" t="s">
        <v>20</v>
      </c>
      <c r="M1007" s="36">
        <v>225781022.29605407</v>
      </c>
      <c r="N1007" s="37">
        <v>223507780.90849218</v>
      </c>
      <c r="O1007" s="37">
        <v>0</v>
      </c>
      <c r="P1007" s="37">
        <v>0</v>
      </c>
      <c r="Q1007" s="81">
        <v>26092</v>
      </c>
      <c r="R1007" s="92" t="s">
        <v>862</v>
      </c>
    </row>
    <row r="1008" spans="1:18" ht="31.5" x14ac:dyDescent="0.25">
      <c r="A1008" s="89">
        <v>2020</v>
      </c>
      <c r="B1008" s="90">
        <v>2020000100266</v>
      </c>
      <c r="C1008" s="30" t="s">
        <v>848</v>
      </c>
      <c r="D1008" s="31" t="s">
        <v>861</v>
      </c>
      <c r="E1008" s="91">
        <v>2241429590</v>
      </c>
      <c r="F1008" s="91">
        <v>2218862102</v>
      </c>
      <c r="G1008" s="34">
        <v>0.79879999999999995</v>
      </c>
      <c r="H1008" s="34">
        <v>0.87839999999999996</v>
      </c>
      <c r="I1008" s="31" t="s">
        <v>74</v>
      </c>
      <c r="J1008" s="35" t="s">
        <v>75</v>
      </c>
      <c r="K1008" s="35" t="s">
        <v>986</v>
      </c>
      <c r="L1008" s="40" t="s">
        <v>20</v>
      </c>
      <c r="M1008" s="36">
        <v>17263266.115308441</v>
      </c>
      <c r="N1008" s="37">
        <v>17089453.58395071</v>
      </c>
      <c r="O1008" s="37">
        <v>0</v>
      </c>
      <c r="P1008" s="37">
        <v>0</v>
      </c>
      <c r="Q1008" s="81">
        <v>1995</v>
      </c>
      <c r="R1008" s="92" t="s">
        <v>862</v>
      </c>
    </row>
    <row r="1009" spans="1:18" ht="31.5" x14ac:dyDescent="0.25">
      <c r="A1009" s="89">
        <v>2020</v>
      </c>
      <c r="B1009" s="90">
        <v>2020000100266</v>
      </c>
      <c r="C1009" s="30" t="s">
        <v>848</v>
      </c>
      <c r="D1009" s="31" t="s">
        <v>861</v>
      </c>
      <c r="E1009" s="91">
        <v>2241429590</v>
      </c>
      <c r="F1009" s="91">
        <v>2218862102</v>
      </c>
      <c r="G1009" s="34">
        <v>0.79879999999999995</v>
      </c>
      <c r="H1009" s="34">
        <v>0.87839999999999996</v>
      </c>
      <c r="I1009" s="31" t="s">
        <v>74</v>
      </c>
      <c r="J1009" s="35" t="s">
        <v>75</v>
      </c>
      <c r="K1009" s="35" t="s">
        <v>986</v>
      </c>
      <c r="L1009" s="40" t="s">
        <v>20</v>
      </c>
      <c r="M1009" s="36">
        <v>199258761.32190853</v>
      </c>
      <c r="N1009" s="37">
        <v>197252555.22688368</v>
      </c>
      <c r="O1009" s="37">
        <v>0</v>
      </c>
      <c r="P1009" s="37">
        <v>0</v>
      </c>
      <c r="Q1009" s="81">
        <v>23027</v>
      </c>
      <c r="R1009" s="92" t="s">
        <v>862</v>
      </c>
    </row>
    <row r="1010" spans="1:18" ht="31.5" x14ac:dyDescent="0.25">
      <c r="A1010" s="89">
        <v>2020</v>
      </c>
      <c r="B1010" s="90">
        <v>2020000100266</v>
      </c>
      <c r="C1010" s="30" t="s">
        <v>848</v>
      </c>
      <c r="D1010" s="31" t="s">
        <v>861</v>
      </c>
      <c r="E1010" s="91">
        <v>2241429590</v>
      </c>
      <c r="F1010" s="91">
        <v>2218862102</v>
      </c>
      <c r="G1010" s="34">
        <v>0.79879999999999995</v>
      </c>
      <c r="H1010" s="34">
        <v>0.87839999999999996</v>
      </c>
      <c r="I1010" s="31" t="s">
        <v>74</v>
      </c>
      <c r="J1010" s="35" t="s">
        <v>75</v>
      </c>
      <c r="K1010" s="35" t="s">
        <v>986</v>
      </c>
      <c r="L1010" s="40" t="s">
        <v>20</v>
      </c>
      <c r="M1010" s="36">
        <v>12114572.712497152</v>
      </c>
      <c r="N1010" s="37">
        <v>11992599.006281199</v>
      </c>
      <c r="O1010" s="37">
        <v>0</v>
      </c>
      <c r="P1010" s="37">
        <v>0</v>
      </c>
      <c r="Q1010" s="81">
        <v>1400</v>
      </c>
      <c r="R1010" s="92" t="s">
        <v>862</v>
      </c>
    </row>
    <row r="1011" spans="1:18" ht="31.5" x14ac:dyDescent="0.25">
      <c r="A1011" s="89">
        <v>2020</v>
      </c>
      <c r="B1011" s="90">
        <v>2020000100266</v>
      </c>
      <c r="C1011" s="30" t="s">
        <v>848</v>
      </c>
      <c r="D1011" s="31" t="s">
        <v>861</v>
      </c>
      <c r="E1011" s="91">
        <v>2241429590</v>
      </c>
      <c r="F1011" s="91">
        <v>2218862102</v>
      </c>
      <c r="G1011" s="34">
        <v>0.79879999999999995</v>
      </c>
      <c r="H1011" s="34">
        <v>0.87839999999999996</v>
      </c>
      <c r="I1011" s="31" t="s">
        <v>74</v>
      </c>
      <c r="J1011" s="35" t="s">
        <v>75</v>
      </c>
      <c r="K1011" s="35" t="s">
        <v>986</v>
      </c>
      <c r="L1011" s="40" t="s">
        <v>20</v>
      </c>
      <c r="M1011" s="36">
        <v>133156460.64279014</v>
      </c>
      <c r="N1011" s="37">
        <v>131815795.36332506</v>
      </c>
      <c r="O1011" s="37">
        <v>0</v>
      </c>
      <c r="P1011" s="37">
        <v>0</v>
      </c>
      <c r="Q1011" s="81">
        <v>15388</v>
      </c>
      <c r="R1011" s="92" t="s">
        <v>862</v>
      </c>
    </row>
    <row r="1012" spans="1:18" ht="31.5" x14ac:dyDescent="0.25">
      <c r="A1012" s="89">
        <v>2020</v>
      </c>
      <c r="B1012" s="90">
        <v>2020000100266</v>
      </c>
      <c r="C1012" s="30" t="s">
        <v>848</v>
      </c>
      <c r="D1012" s="31" t="s">
        <v>861</v>
      </c>
      <c r="E1012" s="91">
        <v>2241429590</v>
      </c>
      <c r="F1012" s="91">
        <v>2218862102</v>
      </c>
      <c r="G1012" s="34">
        <v>0.79879999999999995</v>
      </c>
      <c r="H1012" s="34">
        <v>0.87839999999999996</v>
      </c>
      <c r="I1012" s="31" t="s">
        <v>74</v>
      </c>
      <c r="J1012" s="35" t="s">
        <v>75</v>
      </c>
      <c r="K1012" s="35" t="s">
        <v>986</v>
      </c>
      <c r="L1012" s="40" t="s">
        <v>20</v>
      </c>
      <c r="M1012" s="36">
        <v>38688753.283981979</v>
      </c>
      <c r="N1012" s="37">
        <v>38299221.540773742</v>
      </c>
      <c r="O1012" s="37">
        <v>0</v>
      </c>
      <c r="P1012" s="37">
        <v>0</v>
      </c>
      <c r="Q1012" s="81">
        <v>4471</v>
      </c>
      <c r="R1012" s="92" t="s">
        <v>862</v>
      </c>
    </row>
    <row r="1013" spans="1:18" ht="31.5" x14ac:dyDescent="0.25">
      <c r="A1013" s="89">
        <v>2020</v>
      </c>
      <c r="B1013" s="90">
        <v>2020000100266</v>
      </c>
      <c r="C1013" s="30" t="s">
        <v>848</v>
      </c>
      <c r="D1013" s="31" t="s">
        <v>861</v>
      </c>
      <c r="E1013" s="91">
        <v>2241429590</v>
      </c>
      <c r="F1013" s="91">
        <v>2218862102</v>
      </c>
      <c r="G1013" s="34">
        <v>0.79879999999999995</v>
      </c>
      <c r="H1013" s="34">
        <v>0.87839999999999996</v>
      </c>
      <c r="I1013" s="31" t="s">
        <v>74</v>
      </c>
      <c r="J1013" s="35" t="s">
        <v>75</v>
      </c>
      <c r="K1013" s="35" t="s">
        <v>986</v>
      </c>
      <c r="L1013" s="40" t="s">
        <v>20</v>
      </c>
      <c r="M1013" s="36">
        <v>7978311.4578016959</v>
      </c>
      <c r="N1013" s="37">
        <v>7897983.0598509032</v>
      </c>
      <c r="O1013" s="37">
        <v>0</v>
      </c>
      <c r="P1013" s="37">
        <v>0</v>
      </c>
      <c r="Q1013" s="81">
        <v>922</v>
      </c>
      <c r="R1013" s="92" t="s">
        <v>862</v>
      </c>
    </row>
    <row r="1014" spans="1:18" ht="31.5" x14ac:dyDescent="0.25">
      <c r="A1014" s="89">
        <v>2020</v>
      </c>
      <c r="B1014" s="90">
        <v>2020000100266</v>
      </c>
      <c r="C1014" s="30" t="s">
        <v>848</v>
      </c>
      <c r="D1014" s="31" t="s">
        <v>861</v>
      </c>
      <c r="E1014" s="91">
        <v>2241429590</v>
      </c>
      <c r="F1014" s="91">
        <v>2218862102</v>
      </c>
      <c r="G1014" s="34">
        <v>0.79879999999999995</v>
      </c>
      <c r="H1014" s="34">
        <v>0.87839999999999996</v>
      </c>
      <c r="I1014" s="31" t="s">
        <v>74</v>
      </c>
      <c r="J1014" s="35" t="s">
        <v>75</v>
      </c>
      <c r="K1014" s="35" t="s">
        <v>986</v>
      </c>
      <c r="L1014" s="40" t="s">
        <v>20</v>
      </c>
      <c r="M1014" s="36">
        <v>43153838.655159503</v>
      </c>
      <c r="N1014" s="37">
        <v>42719350.888803095</v>
      </c>
      <c r="O1014" s="37">
        <v>0</v>
      </c>
      <c r="P1014" s="37">
        <v>0</v>
      </c>
      <c r="Q1014" s="81">
        <v>4987</v>
      </c>
      <c r="R1014" s="92" t="s">
        <v>862</v>
      </c>
    </row>
    <row r="1015" spans="1:18" ht="31.5" x14ac:dyDescent="0.25">
      <c r="A1015" s="89">
        <v>2020</v>
      </c>
      <c r="B1015" s="90">
        <v>2020000100266</v>
      </c>
      <c r="C1015" s="30" t="s">
        <v>848</v>
      </c>
      <c r="D1015" s="31" t="s">
        <v>861</v>
      </c>
      <c r="E1015" s="91">
        <v>2241429590</v>
      </c>
      <c r="F1015" s="91">
        <v>2218862102</v>
      </c>
      <c r="G1015" s="34">
        <v>0.79879999999999995</v>
      </c>
      <c r="H1015" s="34">
        <v>0.87839999999999996</v>
      </c>
      <c r="I1015" s="31" t="s">
        <v>74</v>
      </c>
      <c r="J1015" s="35" t="s">
        <v>75</v>
      </c>
      <c r="K1015" s="35" t="s">
        <v>986</v>
      </c>
      <c r="L1015" s="40" t="s">
        <v>20</v>
      </c>
      <c r="M1015" s="36">
        <v>8030231.0551409703</v>
      </c>
      <c r="N1015" s="37">
        <v>7949379.9127349658</v>
      </c>
      <c r="O1015" s="37">
        <v>0</v>
      </c>
      <c r="P1015" s="37">
        <v>0</v>
      </c>
      <c r="Q1015" s="81">
        <v>928</v>
      </c>
      <c r="R1015" s="92" t="s">
        <v>862</v>
      </c>
    </row>
    <row r="1016" spans="1:18" ht="31.5" x14ac:dyDescent="0.25">
      <c r="A1016" s="89">
        <v>2020</v>
      </c>
      <c r="B1016" s="90">
        <v>2020000100266</v>
      </c>
      <c r="C1016" s="30" t="s">
        <v>848</v>
      </c>
      <c r="D1016" s="31" t="s">
        <v>861</v>
      </c>
      <c r="E1016" s="91">
        <v>2241429590</v>
      </c>
      <c r="F1016" s="91">
        <v>2218862102</v>
      </c>
      <c r="G1016" s="34">
        <v>0.79879999999999995</v>
      </c>
      <c r="H1016" s="34">
        <v>0.87839999999999996</v>
      </c>
      <c r="I1016" s="31" t="s">
        <v>74</v>
      </c>
      <c r="J1016" s="35" t="s">
        <v>75</v>
      </c>
      <c r="K1016" s="35" t="s">
        <v>986</v>
      </c>
      <c r="L1016" s="40" t="s">
        <v>20</v>
      </c>
      <c r="M1016" s="36">
        <v>14589406.852335857</v>
      </c>
      <c r="N1016" s="37">
        <v>14442515.6604215</v>
      </c>
      <c r="O1016" s="37">
        <v>0</v>
      </c>
      <c r="P1016" s="37">
        <v>0</v>
      </c>
      <c r="Q1016" s="81">
        <v>1686</v>
      </c>
      <c r="R1016" s="92" t="s">
        <v>862</v>
      </c>
    </row>
    <row r="1017" spans="1:18" ht="31.5" x14ac:dyDescent="0.25">
      <c r="A1017" s="89">
        <v>2020</v>
      </c>
      <c r="B1017" s="90">
        <v>2020000100266</v>
      </c>
      <c r="C1017" s="30" t="s">
        <v>848</v>
      </c>
      <c r="D1017" s="31" t="s">
        <v>861</v>
      </c>
      <c r="E1017" s="91">
        <v>2241429590</v>
      </c>
      <c r="F1017" s="91">
        <v>2218862102</v>
      </c>
      <c r="G1017" s="34">
        <v>0.79879999999999995</v>
      </c>
      <c r="H1017" s="34">
        <v>0.87839999999999996</v>
      </c>
      <c r="I1017" s="31" t="s">
        <v>74</v>
      </c>
      <c r="J1017" s="35" t="s">
        <v>75</v>
      </c>
      <c r="K1017" s="35" t="s">
        <v>986</v>
      </c>
      <c r="L1017" s="40" t="s">
        <v>20</v>
      </c>
      <c r="M1017" s="36">
        <v>22152361.531423364</v>
      </c>
      <c r="N1017" s="37">
        <v>21929323.897199906</v>
      </c>
      <c r="O1017" s="37">
        <v>0</v>
      </c>
      <c r="P1017" s="37">
        <v>0</v>
      </c>
      <c r="Q1017" s="81">
        <v>2560</v>
      </c>
      <c r="R1017" s="92" t="s">
        <v>862</v>
      </c>
    </row>
    <row r="1018" spans="1:18" ht="31.5" x14ac:dyDescent="0.25">
      <c r="A1018" s="89">
        <v>2020</v>
      </c>
      <c r="B1018" s="90">
        <v>2020000100266</v>
      </c>
      <c r="C1018" s="30" t="s">
        <v>848</v>
      </c>
      <c r="D1018" s="31" t="s">
        <v>861</v>
      </c>
      <c r="E1018" s="91">
        <v>2241429590</v>
      </c>
      <c r="F1018" s="91">
        <v>2218862102</v>
      </c>
      <c r="G1018" s="34">
        <v>0.79879999999999995</v>
      </c>
      <c r="H1018" s="34">
        <v>0.87839999999999996</v>
      </c>
      <c r="I1018" s="31" t="s">
        <v>74</v>
      </c>
      <c r="J1018" s="35" t="s">
        <v>75</v>
      </c>
      <c r="K1018" s="35" t="s">
        <v>986</v>
      </c>
      <c r="L1018" s="40" t="s">
        <v>20</v>
      </c>
      <c r="M1018" s="36">
        <v>39441587.445401445</v>
      </c>
      <c r="N1018" s="37">
        <v>39044475.907592647</v>
      </c>
      <c r="O1018" s="37">
        <v>0</v>
      </c>
      <c r="P1018" s="37">
        <v>0</v>
      </c>
      <c r="Q1018" s="81">
        <v>4558</v>
      </c>
      <c r="R1018" s="92" t="s">
        <v>862</v>
      </c>
    </row>
    <row r="1019" spans="1:18" ht="31.5" x14ac:dyDescent="0.25">
      <c r="A1019" s="89">
        <v>2020</v>
      </c>
      <c r="B1019" s="90">
        <v>2020000100266</v>
      </c>
      <c r="C1019" s="30" t="s">
        <v>848</v>
      </c>
      <c r="D1019" s="31" t="s">
        <v>861</v>
      </c>
      <c r="E1019" s="91">
        <v>2241429590</v>
      </c>
      <c r="F1019" s="91">
        <v>2218862102</v>
      </c>
      <c r="G1019" s="34">
        <v>0.79879999999999995</v>
      </c>
      <c r="H1019" s="34">
        <v>0.87839999999999996</v>
      </c>
      <c r="I1019" s="31" t="s">
        <v>74</v>
      </c>
      <c r="J1019" s="35" t="s">
        <v>75</v>
      </c>
      <c r="K1019" s="35" t="s">
        <v>986</v>
      </c>
      <c r="L1019" s="40" t="s">
        <v>20</v>
      </c>
      <c r="M1019" s="36">
        <v>16761376.674362132</v>
      </c>
      <c r="N1019" s="37">
        <v>16592617.339404773</v>
      </c>
      <c r="O1019" s="37">
        <v>0</v>
      </c>
      <c r="P1019" s="37">
        <v>0</v>
      </c>
      <c r="Q1019" s="81">
        <v>1937</v>
      </c>
      <c r="R1019" s="92" t="s">
        <v>862</v>
      </c>
    </row>
    <row r="1020" spans="1:18" ht="31.5" x14ac:dyDescent="0.25">
      <c r="A1020" s="89">
        <v>2020</v>
      </c>
      <c r="B1020" s="90">
        <v>2020000100266</v>
      </c>
      <c r="C1020" s="30" t="s">
        <v>848</v>
      </c>
      <c r="D1020" s="31" t="s">
        <v>861</v>
      </c>
      <c r="E1020" s="91">
        <v>2241429590</v>
      </c>
      <c r="F1020" s="91">
        <v>2218862102</v>
      </c>
      <c r="G1020" s="34">
        <v>0.79879999999999995</v>
      </c>
      <c r="H1020" s="34">
        <v>0.87839999999999996</v>
      </c>
      <c r="I1020" s="31" t="s">
        <v>74</v>
      </c>
      <c r="J1020" s="35" t="s">
        <v>75</v>
      </c>
      <c r="K1020" s="35" t="s">
        <v>986</v>
      </c>
      <c r="L1020" s="40" t="s">
        <v>20</v>
      </c>
      <c r="M1020" s="36">
        <v>9362834.0535156559</v>
      </c>
      <c r="N1020" s="37">
        <v>9268565.8034258969</v>
      </c>
      <c r="O1020" s="37">
        <v>0</v>
      </c>
      <c r="P1020" s="37">
        <v>0</v>
      </c>
      <c r="Q1020" s="81">
        <v>1082</v>
      </c>
      <c r="R1020" s="92" t="s">
        <v>862</v>
      </c>
    </row>
    <row r="1021" spans="1:18" ht="31.5" x14ac:dyDescent="0.25">
      <c r="A1021" s="89">
        <v>2020</v>
      </c>
      <c r="B1021" s="90">
        <v>2020000100266</v>
      </c>
      <c r="C1021" s="30" t="s">
        <v>848</v>
      </c>
      <c r="D1021" s="31" t="s">
        <v>861</v>
      </c>
      <c r="E1021" s="91">
        <v>2241429590</v>
      </c>
      <c r="F1021" s="91">
        <v>2218862102</v>
      </c>
      <c r="G1021" s="34">
        <v>0.79879999999999995</v>
      </c>
      <c r="H1021" s="34">
        <v>0.87839999999999996</v>
      </c>
      <c r="I1021" s="31" t="s">
        <v>74</v>
      </c>
      <c r="J1021" s="35" t="s">
        <v>75</v>
      </c>
      <c r="K1021" s="35" t="s">
        <v>986</v>
      </c>
      <c r="L1021" s="40" t="s">
        <v>20</v>
      </c>
      <c r="M1021" s="36">
        <v>12287638.036961397</v>
      </c>
      <c r="N1021" s="37">
        <v>12163921.849228073</v>
      </c>
      <c r="O1021" s="37">
        <v>0</v>
      </c>
      <c r="P1021" s="37">
        <v>0</v>
      </c>
      <c r="Q1021" s="81">
        <v>1420</v>
      </c>
      <c r="R1021" s="92" t="s">
        <v>862</v>
      </c>
    </row>
    <row r="1022" spans="1:18" ht="31.5" x14ac:dyDescent="0.25">
      <c r="A1022" s="89">
        <v>2020</v>
      </c>
      <c r="B1022" s="90">
        <v>2020000100266</v>
      </c>
      <c r="C1022" s="30" t="s">
        <v>848</v>
      </c>
      <c r="D1022" s="31" t="s">
        <v>861</v>
      </c>
      <c r="E1022" s="91">
        <v>2241429590</v>
      </c>
      <c r="F1022" s="91">
        <v>2218862102</v>
      </c>
      <c r="G1022" s="34">
        <v>0.79879999999999995</v>
      </c>
      <c r="H1022" s="34">
        <v>0.87839999999999996</v>
      </c>
      <c r="I1022" s="31" t="s">
        <v>74</v>
      </c>
      <c r="J1022" s="35" t="s">
        <v>75</v>
      </c>
      <c r="K1022" s="35" t="s">
        <v>986</v>
      </c>
      <c r="L1022" s="40" t="s">
        <v>20</v>
      </c>
      <c r="M1022" s="36">
        <v>54688642.530701436</v>
      </c>
      <c r="N1022" s="37">
        <v>54138018.371212266</v>
      </c>
      <c r="O1022" s="37">
        <v>0</v>
      </c>
      <c r="P1022" s="37">
        <v>0</v>
      </c>
      <c r="Q1022" s="81">
        <v>6320</v>
      </c>
      <c r="R1022" s="92" t="s">
        <v>862</v>
      </c>
    </row>
    <row r="1023" spans="1:18" ht="31.5" x14ac:dyDescent="0.25">
      <c r="A1023" s="89">
        <v>2020</v>
      </c>
      <c r="B1023" s="90">
        <v>2020000100266</v>
      </c>
      <c r="C1023" s="30" t="s">
        <v>848</v>
      </c>
      <c r="D1023" s="31" t="s">
        <v>861</v>
      </c>
      <c r="E1023" s="91">
        <v>2241429590</v>
      </c>
      <c r="F1023" s="91">
        <v>2218862102</v>
      </c>
      <c r="G1023" s="34">
        <v>0.79879999999999995</v>
      </c>
      <c r="H1023" s="34">
        <v>0.87839999999999996</v>
      </c>
      <c r="I1023" s="31" t="s">
        <v>74</v>
      </c>
      <c r="J1023" s="35" t="s">
        <v>75</v>
      </c>
      <c r="K1023" s="35" t="s">
        <v>986</v>
      </c>
      <c r="L1023" s="40" t="s">
        <v>20</v>
      </c>
      <c r="M1023" s="36">
        <v>1116349222.1903894</v>
      </c>
      <c r="N1023" s="37">
        <v>1105109432.2866652</v>
      </c>
      <c r="O1023" s="37">
        <v>0</v>
      </c>
      <c r="P1023" s="37">
        <v>0</v>
      </c>
      <c r="Q1023" s="81">
        <v>129009</v>
      </c>
      <c r="R1023" s="92" t="s">
        <v>862</v>
      </c>
    </row>
    <row r="1024" spans="1:18" ht="31.5" x14ac:dyDescent="0.25">
      <c r="A1024" s="89">
        <v>2020</v>
      </c>
      <c r="B1024" s="90">
        <v>2020000100266</v>
      </c>
      <c r="C1024" s="30" t="s">
        <v>848</v>
      </c>
      <c r="D1024" s="31" t="s">
        <v>861</v>
      </c>
      <c r="E1024" s="91">
        <v>2241429590</v>
      </c>
      <c r="F1024" s="91">
        <v>2218862102</v>
      </c>
      <c r="G1024" s="34">
        <v>0.79879999999999995</v>
      </c>
      <c r="H1024" s="34">
        <v>0.87839999999999996</v>
      </c>
      <c r="I1024" s="31" t="s">
        <v>74</v>
      </c>
      <c r="J1024" s="35" t="s">
        <v>75</v>
      </c>
      <c r="K1024" s="35" t="s">
        <v>986</v>
      </c>
      <c r="L1024" s="40" t="s">
        <v>20</v>
      </c>
      <c r="M1024" s="36">
        <v>11180019.960390229</v>
      </c>
      <c r="N1024" s="37">
        <v>11067455.654368078</v>
      </c>
      <c r="O1024" s="37">
        <v>0</v>
      </c>
      <c r="P1024" s="37">
        <v>0</v>
      </c>
      <c r="Q1024" s="81">
        <v>1292</v>
      </c>
      <c r="R1024" s="92" t="s">
        <v>862</v>
      </c>
    </row>
    <row r="1025" spans="1:18" ht="31.5" x14ac:dyDescent="0.25">
      <c r="A1025" s="89">
        <v>2020</v>
      </c>
      <c r="B1025" s="90">
        <v>2020000100266</v>
      </c>
      <c r="C1025" s="30" t="s">
        <v>848</v>
      </c>
      <c r="D1025" s="31" t="s">
        <v>861</v>
      </c>
      <c r="E1025" s="91">
        <v>2241429590</v>
      </c>
      <c r="F1025" s="91">
        <v>2218862102</v>
      </c>
      <c r="G1025" s="34">
        <v>0.79879999999999995</v>
      </c>
      <c r="H1025" s="34">
        <v>0.87839999999999996</v>
      </c>
      <c r="I1025" s="31" t="s">
        <v>74</v>
      </c>
      <c r="J1025" s="35" t="s">
        <v>75</v>
      </c>
      <c r="K1025" s="35" t="s">
        <v>986</v>
      </c>
      <c r="L1025" s="40" t="s">
        <v>20</v>
      </c>
      <c r="M1025" s="36">
        <v>32986250.842885103</v>
      </c>
      <c r="N1025" s="37">
        <v>32654133.865674235</v>
      </c>
      <c r="O1025" s="37">
        <v>0</v>
      </c>
      <c r="P1025" s="37">
        <v>0</v>
      </c>
      <c r="Q1025" s="81">
        <v>3812</v>
      </c>
      <c r="R1025" s="92" t="s">
        <v>862</v>
      </c>
    </row>
    <row r="1026" spans="1:18" ht="31.5" x14ac:dyDescent="0.25">
      <c r="A1026" s="89">
        <v>2020</v>
      </c>
      <c r="B1026" s="90">
        <v>2020000100266</v>
      </c>
      <c r="C1026" s="30" t="s">
        <v>848</v>
      </c>
      <c r="D1026" s="31" t="s">
        <v>861</v>
      </c>
      <c r="E1026" s="91">
        <v>2241429590</v>
      </c>
      <c r="F1026" s="91">
        <v>2218862102</v>
      </c>
      <c r="G1026" s="34">
        <v>0.79879999999999995</v>
      </c>
      <c r="H1026" s="34">
        <v>0.87839999999999996</v>
      </c>
      <c r="I1026" s="31" t="s">
        <v>74</v>
      </c>
      <c r="J1026" s="35" t="s">
        <v>75</v>
      </c>
      <c r="K1026" s="35" t="s">
        <v>986</v>
      </c>
      <c r="L1026" s="40" t="s">
        <v>20</v>
      </c>
      <c r="M1026" s="36">
        <v>3608412.015079509</v>
      </c>
      <c r="N1026" s="37">
        <v>3572081.2754423283</v>
      </c>
      <c r="O1026" s="37">
        <v>0</v>
      </c>
      <c r="P1026" s="37">
        <v>0</v>
      </c>
      <c r="Q1026" s="81">
        <v>417</v>
      </c>
      <c r="R1026" s="92" t="s">
        <v>862</v>
      </c>
    </row>
    <row r="1027" spans="1:18" ht="31.5" x14ac:dyDescent="0.25">
      <c r="A1027" s="89">
        <v>2020</v>
      </c>
      <c r="B1027" s="90">
        <v>2020000100266</v>
      </c>
      <c r="C1027" s="30" t="s">
        <v>848</v>
      </c>
      <c r="D1027" s="31" t="s">
        <v>861</v>
      </c>
      <c r="E1027" s="91">
        <v>2241429590</v>
      </c>
      <c r="F1027" s="91">
        <v>2218862102</v>
      </c>
      <c r="G1027" s="34">
        <v>0.79879999999999995</v>
      </c>
      <c r="H1027" s="34">
        <v>0.87839999999999996</v>
      </c>
      <c r="I1027" s="31" t="s">
        <v>74</v>
      </c>
      <c r="J1027" s="35" t="s">
        <v>75</v>
      </c>
      <c r="K1027" s="35" t="s">
        <v>986</v>
      </c>
      <c r="L1027" s="40" t="s">
        <v>20</v>
      </c>
      <c r="M1027" s="36">
        <v>20715919.338370129</v>
      </c>
      <c r="N1027" s="37">
        <v>20507344.300740849</v>
      </c>
      <c r="O1027" s="37">
        <v>0</v>
      </c>
      <c r="P1027" s="37">
        <v>0</v>
      </c>
      <c r="Q1027" s="81">
        <v>2394</v>
      </c>
      <c r="R1027" s="92" t="s">
        <v>862</v>
      </c>
    </row>
    <row r="1028" spans="1:18" ht="31.5" x14ac:dyDescent="0.25">
      <c r="A1028" s="89">
        <v>2020</v>
      </c>
      <c r="B1028" s="90">
        <v>2020000100266</v>
      </c>
      <c r="C1028" s="30" t="s">
        <v>848</v>
      </c>
      <c r="D1028" s="31" t="s">
        <v>861</v>
      </c>
      <c r="E1028" s="91">
        <v>2241429590</v>
      </c>
      <c r="F1028" s="91">
        <v>2218862102</v>
      </c>
      <c r="G1028" s="34">
        <v>0.79879999999999995</v>
      </c>
      <c r="H1028" s="34">
        <v>0.87839999999999996</v>
      </c>
      <c r="I1028" s="31" t="s">
        <v>74</v>
      </c>
      <c r="J1028" s="35" t="s">
        <v>75</v>
      </c>
      <c r="K1028" s="35" t="s">
        <v>986</v>
      </c>
      <c r="L1028" s="40" t="s">
        <v>20</v>
      </c>
      <c r="M1028" s="36">
        <v>73639295.559536263</v>
      </c>
      <c r="N1028" s="37">
        <v>72897869.673895001</v>
      </c>
      <c r="O1028" s="37">
        <v>0</v>
      </c>
      <c r="P1028" s="37">
        <v>0</v>
      </c>
      <c r="Q1028" s="81">
        <v>8510</v>
      </c>
      <c r="R1028" s="92" t="s">
        <v>862</v>
      </c>
    </row>
    <row r="1029" spans="1:18" ht="31.5" x14ac:dyDescent="0.25">
      <c r="A1029" s="89">
        <v>2020</v>
      </c>
      <c r="B1029" s="90">
        <v>2020000100266</v>
      </c>
      <c r="C1029" s="30" t="s">
        <v>848</v>
      </c>
      <c r="D1029" s="31" t="s">
        <v>861</v>
      </c>
      <c r="E1029" s="91">
        <v>2241429590</v>
      </c>
      <c r="F1029" s="91">
        <v>2218862102</v>
      </c>
      <c r="G1029" s="34">
        <v>0.79879999999999995</v>
      </c>
      <c r="H1029" s="34">
        <v>0.87839999999999996</v>
      </c>
      <c r="I1029" s="31" t="s">
        <v>74</v>
      </c>
      <c r="J1029" s="35" t="s">
        <v>75</v>
      </c>
      <c r="K1029" s="35" t="s">
        <v>986</v>
      </c>
      <c r="L1029" s="40" t="s">
        <v>20</v>
      </c>
      <c r="M1029" s="36">
        <v>9181115.4628281984</v>
      </c>
      <c r="N1029" s="37">
        <v>9088676.8183316793</v>
      </c>
      <c r="O1029" s="37">
        <v>0</v>
      </c>
      <c r="P1029" s="37">
        <v>0</v>
      </c>
      <c r="Q1029" s="81">
        <v>1061</v>
      </c>
      <c r="R1029" s="92" t="s">
        <v>862</v>
      </c>
    </row>
    <row r="1030" spans="1:18" ht="31.5" x14ac:dyDescent="0.25">
      <c r="A1030" s="89">
        <v>2020</v>
      </c>
      <c r="B1030" s="90">
        <v>2020000100266</v>
      </c>
      <c r="C1030" s="30" t="s">
        <v>848</v>
      </c>
      <c r="D1030" s="31" t="s">
        <v>861</v>
      </c>
      <c r="E1030" s="91">
        <v>2241429590</v>
      </c>
      <c r="F1030" s="91">
        <v>2218862102</v>
      </c>
      <c r="G1030" s="34">
        <v>0.79879999999999995</v>
      </c>
      <c r="H1030" s="34">
        <v>0.87839999999999996</v>
      </c>
      <c r="I1030" s="31" t="s">
        <v>74</v>
      </c>
      <c r="J1030" s="35" t="s">
        <v>75</v>
      </c>
      <c r="K1030" s="35" t="s">
        <v>986</v>
      </c>
      <c r="L1030" s="40" t="s">
        <v>20</v>
      </c>
      <c r="M1030" s="36">
        <v>18336271.126986761</v>
      </c>
      <c r="N1030" s="37">
        <v>18151655.210221328</v>
      </c>
      <c r="O1030" s="37">
        <v>0</v>
      </c>
      <c r="P1030" s="37">
        <v>0</v>
      </c>
      <c r="Q1030" s="81">
        <v>2119</v>
      </c>
      <c r="R1030" s="92" t="s">
        <v>862</v>
      </c>
    </row>
    <row r="1031" spans="1:18" ht="31.5" x14ac:dyDescent="0.25">
      <c r="A1031" s="89">
        <v>2020</v>
      </c>
      <c r="B1031" s="90">
        <v>2020000100266</v>
      </c>
      <c r="C1031" s="30" t="s">
        <v>848</v>
      </c>
      <c r="D1031" s="31" t="s">
        <v>861</v>
      </c>
      <c r="E1031" s="91">
        <v>2241429590</v>
      </c>
      <c r="F1031" s="91">
        <v>2218862102</v>
      </c>
      <c r="G1031" s="34">
        <v>0.79879999999999995</v>
      </c>
      <c r="H1031" s="34">
        <v>0.87839999999999996</v>
      </c>
      <c r="I1031" s="31" t="s">
        <v>74</v>
      </c>
      <c r="J1031" s="35" t="s">
        <v>75</v>
      </c>
      <c r="K1031" s="35" t="s">
        <v>986</v>
      </c>
      <c r="L1031" s="40" t="s">
        <v>20</v>
      </c>
      <c r="M1031" s="36">
        <v>6939919.5110162264</v>
      </c>
      <c r="N1031" s="37">
        <v>6870046.0021696584</v>
      </c>
      <c r="O1031" s="37">
        <v>0</v>
      </c>
      <c r="P1031" s="37">
        <v>0</v>
      </c>
      <c r="Q1031" s="81">
        <v>802</v>
      </c>
      <c r="R1031" s="92" t="s">
        <v>862</v>
      </c>
    </row>
    <row r="1032" spans="1:18" ht="63" x14ac:dyDescent="0.25">
      <c r="A1032" s="89">
        <v>2020</v>
      </c>
      <c r="B1032" s="90">
        <v>2020000100650</v>
      </c>
      <c r="C1032" s="30" t="s">
        <v>848</v>
      </c>
      <c r="D1032" s="31" t="s">
        <v>849</v>
      </c>
      <c r="E1032" s="91">
        <v>10804663122</v>
      </c>
      <c r="F1032" s="91">
        <v>9999728696</v>
      </c>
      <c r="G1032" s="34">
        <v>0.36020000000000002</v>
      </c>
      <c r="H1032" s="34">
        <v>0.25559999999999999</v>
      </c>
      <c r="I1032" s="31" t="s">
        <v>77</v>
      </c>
      <c r="J1032" s="35" t="s">
        <v>120</v>
      </c>
      <c r="K1032" s="35" t="s">
        <v>986</v>
      </c>
      <c r="L1032" s="40" t="s">
        <v>20</v>
      </c>
      <c r="M1032" s="36">
        <v>300129531.16666669</v>
      </c>
      <c r="N1032" s="37">
        <v>277770241.55555558</v>
      </c>
      <c r="O1032" s="37">
        <v>0</v>
      </c>
      <c r="P1032" s="37">
        <v>22359289.611111112</v>
      </c>
      <c r="Q1032" s="81">
        <f t="shared" ref="Q1032:Q1073" si="37">(M1032*2400)/E1032</f>
        <v>66.666666666666671</v>
      </c>
      <c r="R1032" s="47" t="s">
        <v>847</v>
      </c>
    </row>
    <row r="1033" spans="1:18" ht="63" x14ac:dyDescent="0.25">
      <c r="A1033" s="89">
        <v>2020</v>
      </c>
      <c r="B1033" s="90">
        <v>2020000100650</v>
      </c>
      <c r="C1033" s="30" t="s">
        <v>848</v>
      </c>
      <c r="D1033" s="31" t="s">
        <v>849</v>
      </c>
      <c r="E1033" s="91">
        <v>10804663122</v>
      </c>
      <c r="F1033" s="91">
        <v>9999728696</v>
      </c>
      <c r="G1033" s="34">
        <v>0.36020000000000002</v>
      </c>
      <c r="H1033" s="34">
        <v>0.25559999999999999</v>
      </c>
      <c r="I1033" s="31" t="s">
        <v>77</v>
      </c>
      <c r="J1033" s="35" t="s">
        <v>120</v>
      </c>
      <c r="K1033" s="35" t="s">
        <v>986</v>
      </c>
      <c r="L1033" s="40" t="s">
        <v>20</v>
      </c>
      <c r="M1033" s="36">
        <v>150064765.58333334</v>
      </c>
      <c r="N1033" s="37">
        <v>138885120.77777779</v>
      </c>
      <c r="O1033" s="37">
        <v>0</v>
      </c>
      <c r="P1033" s="37">
        <v>11179644.805555556</v>
      </c>
      <c r="Q1033" s="81">
        <f t="shared" si="37"/>
        <v>33.333333333333336</v>
      </c>
      <c r="R1033" s="93" t="s">
        <v>806</v>
      </c>
    </row>
    <row r="1034" spans="1:18" ht="63" x14ac:dyDescent="0.25">
      <c r="A1034" s="89">
        <v>2020</v>
      </c>
      <c r="B1034" s="90">
        <v>2020000100650</v>
      </c>
      <c r="C1034" s="30" t="s">
        <v>848</v>
      </c>
      <c r="D1034" s="31" t="s">
        <v>849</v>
      </c>
      <c r="E1034" s="91">
        <v>10804663122</v>
      </c>
      <c r="F1034" s="91">
        <v>9999728696</v>
      </c>
      <c r="G1034" s="34">
        <v>0.36020000000000002</v>
      </c>
      <c r="H1034" s="34">
        <v>0.25559999999999999</v>
      </c>
      <c r="I1034" s="31" t="s">
        <v>77</v>
      </c>
      <c r="J1034" s="35" t="s">
        <v>120</v>
      </c>
      <c r="K1034" s="35" t="s">
        <v>986</v>
      </c>
      <c r="L1034" s="40" t="s">
        <v>20</v>
      </c>
      <c r="M1034" s="36">
        <v>150064765.58333334</v>
      </c>
      <c r="N1034" s="37">
        <v>138885120.77777779</v>
      </c>
      <c r="O1034" s="37">
        <v>0</v>
      </c>
      <c r="P1034" s="37">
        <v>11179644.805555556</v>
      </c>
      <c r="Q1034" s="81">
        <f t="shared" si="37"/>
        <v>33.333333333333336</v>
      </c>
      <c r="R1034" s="93" t="s">
        <v>807</v>
      </c>
    </row>
    <row r="1035" spans="1:18" ht="63" x14ac:dyDescent="0.25">
      <c r="A1035" s="89">
        <v>2020</v>
      </c>
      <c r="B1035" s="90">
        <v>2020000100650</v>
      </c>
      <c r="C1035" s="30" t="s">
        <v>848</v>
      </c>
      <c r="D1035" s="31" t="s">
        <v>849</v>
      </c>
      <c r="E1035" s="91">
        <v>10804663122</v>
      </c>
      <c r="F1035" s="91">
        <v>9999728696</v>
      </c>
      <c r="G1035" s="34">
        <v>0.36020000000000002</v>
      </c>
      <c r="H1035" s="34">
        <v>0.25559999999999999</v>
      </c>
      <c r="I1035" s="31" t="s">
        <v>77</v>
      </c>
      <c r="J1035" s="35" t="s">
        <v>120</v>
      </c>
      <c r="K1035" s="35" t="s">
        <v>986</v>
      </c>
      <c r="L1035" s="40" t="s">
        <v>20</v>
      </c>
      <c r="M1035" s="36">
        <v>150064765.58333334</v>
      </c>
      <c r="N1035" s="37">
        <v>138885120.77777779</v>
      </c>
      <c r="O1035" s="37">
        <v>0</v>
      </c>
      <c r="P1035" s="37">
        <v>11179644.805555556</v>
      </c>
      <c r="Q1035" s="81">
        <f t="shared" si="37"/>
        <v>33.333333333333336</v>
      </c>
      <c r="R1035" s="93" t="s">
        <v>808</v>
      </c>
    </row>
    <row r="1036" spans="1:18" ht="63" x14ac:dyDescent="0.25">
      <c r="A1036" s="89">
        <v>2020</v>
      </c>
      <c r="B1036" s="90">
        <v>2020000100650</v>
      </c>
      <c r="C1036" s="30" t="s">
        <v>848</v>
      </c>
      <c r="D1036" s="31" t="s">
        <v>849</v>
      </c>
      <c r="E1036" s="91">
        <v>10804663122</v>
      </c>
      <c r="F1036" s="91">
        <v>9999728696</v>
      </c>
      <c r="G1036" s="34">
        <v>0.36020000000000002</v>
      </c>
      <c r="H1036" s="34">
        <v>0.25559999999999999</v>
      </c>
      <c r="I1036" s="31" t="s">
        <v>77</v>
      </c>
      <c r="J1036" s="35" t="s">
        <v>120</v>
      </c>
      <c r="K1036" s="35" t="s">
        <v>986</v>
      </c>
      <c r="L1036" s="40" t="s">
        <v>20</v>
      </c>
      <c r="M1036" s="36">
        <v>150064765.58333334</v>
      </c>
      <c r="N1036" s="37">
        <v>138885120.77777779</v>
      </c>
      <c r="O1036" s="37">
        <v>0</v>
      </c>
      <c r="P1036" s="37">
        <v>11179644.805555556</v>
      </c>
      <c r="Q1036" s="81">
        <f t="shared" si="37"/>
        <v>33.333333333333336</v>
      </c>
      <c r="R1036" s="93" t="s">
        <v>809</v>
      </c>
    </row>
    <row r="1037" spans="1:18" ht="63" x14ac:dyDescent="0.25">
      <c r="A1037" s="89">
        <v>2020</v>
      </c>
      <c r="B1037" s="90">
        <v>2020000100650</v>
      </c>
      <c r="C1037" s="30" t="s">
        <v>848</v>
      </c>
      <c r="D1037" s="31" t="s">
        <v>849</v>
      </c>
      <c r="E1037" s="91">
        <v>10804663122</v>
      </c>
      <c r="F1037" s="91">
        <v>9999728696</v>
      </c>
      <c r="G1037" s="34">
        <v>0.36020000000000002</v>
      </c>
      <c r="H1037" s="34">
        <v>0.25559999999999999</v>
      </c>
      <c r="I1037" s="31" t="s">
        <v>77</v>
      </c>
      <c r="J1037" s="35" t="s">
        <v>120</v>
      </c>
      <c r="K1037" s="35" t="s">
        <v>986</v>
      </c>
      <c r="L1037" s="40" t="s">
        <v>20</v>
      </c>
      <c r="M1037" s="36">
        <v>300129531.16666669</v>
      </c>
      <c r="N1037" s="37">
        <v>277770241.55555558</v>
      </c>
      <c r="O1037" s="37">
        <v>0</v>
      </c>
      <c r="P1037" s="37">
        <v>22359289.611111112</v>
      </c>
      <c r="Q1037" s="81">
        <f t="shared" si="37"/>
        <v>66.666666666666671</v>
      </c>
      <c r="R1037" s="94" t="s">
        <v>810</v>
      </c>
    </row>
    <row r="1038" spans="1:18" ht="63" x14ac:dyDescent="0.25">
      <c r="A1038" s="89">
        <v>2020</v>
      </c>
      <c r="B1038" s="90">
        <v>2020000100650</v>
      </c>
      <c r="C1038" s="30" t="s">
        <v>848</v>
      </c>
      <c r="D1038" s="31" t="s">
        <v>849</v>
      </c>
      <c r="E1038" s="91">
        <v>10804663122</v>
      </c>
      <c r="F1038" s="91">
        <v>9999728696</v>
      </c>
      <c r="G1038" s="34">
        <v>0.36020000000000002</v>
      </c>
      <c r="H1038" s="34">
        <v>0.25559999999999999</v>
      </c>
      <c r="I1038" s="31" t="s">
        <v>77</v>
      </c>
      <c r="J1038" s="35" t="s">
        <v>120</v>
      </c>
      <c r="K1038" s="35" t="s">
        <v>986</v>
      </c>
      <c r="L1038" s="40" t="s">
        <v>20</v>
      </c>
      <c r="M1038" s="36">
        <v>300129531.16666669</v>
      </c>
      <c r="N1038" s="37">
        <v>277770241.55555558</v>
      </c>
      <c r="O1038" s="37">
        <v>0</v>
      </c>
      <c r="P1038" s="37">
        <v>22359289.611111112</v>
      </c>
      <c r="Q1038" s="81">
        <f t="shared" si="37"/>
        <v>66.666666666666671</v>
      </c>
      <c r="R1038" s="94" t="s">
        <v>811</v>
      </c>
    </row>
    <row r="1039" spans="1:18" ht="63" x14ac:dyDescent="0.25">
      <c r="A1039" s="89">
        <v>2020</v>
      </c>
      <c r="B1039" s="90">
        <v>2020000100650</v>
      </c>
      <c r="C1039" s="30" t="s">
        <v>848</v>
      </c>
      <c r="D1039" s="31" t="s">
        <v>849</v>
      </c>
      <c r="E1039" s="91">
        <v>10804663122</v>
      </c>
      <c r="F1039" s="91">
        <v>9999728696</v>
      </c>
      <c r="G1039" s="34">
        <v>0.36020000000000002</v>
      </c>
      <c r="H1039" s="34">
        <v>0.25559999999999999</v>
      </c>
      <c r="I1039" s="31" t="s">
        <v>77</v>
      </c>
      <c r="J1039" s="35" t="s">
        <v>120</v>
      </c>
      <c r="K1039" s="35" t="s">
        <v>986</v>
      </c>
      <c r="L1039" s="40" t="s">
        <v>20</v>
      </c>
      <c r="M1039" s="36">
        <v>150064765.58333334</v>
      </c>
      <c r="N1039" s="37">
        <v>138885120.77777779</v>
      </c>
      <c r="O1039" s="37">
        <v>0</v>
      </c>
      <c r="P1039" s="37">
        <v>11179644.805555556</v>
      </c>
      <c r="Q1039" s="81">
        <f t="shared" si="37"/>
        <v>33.333333333333336</v>
      </c>
      <c r="R1039" s="93" t="s">
        <v>812</v>
      </c>
    </row>
    <row r="1040" spans="1:18" ht="63" x14ac:dyDescent="0.25">
      <c r="A1040" s="89">
        <v>2020</v>
      </c>
      <c r="B1040" s="90">
        <v>2020000100650</v>
      </c>
      <c r="C1040" s="30" t="s">
        <v>848</v>
      </c>
      <c r="D1040" s="31" t="s">
        <v>849</v>
      </c>
      <c r="E1040" s="91">
        <v>10804663122</v>
      </c>
      <c r="F1040" s="91">
        <v>9999728696</v>
      </c>
      <c r="G1040" s="34">
        <v>0.36020000000000002</v>
      </c>
      <c r="H1040" s="34">
        <v>0.25559999999999999</v>
      </c>
      <c r="I1040" s="31" t="s">
        <v>77</v>
      </c>
      <c r="J1040" s="35" t="s">
        <v>120</v>
      </c>
      <c r="K1040" s="35" t="s">
        <v>986</v>
      </c>
      <c r="L1040" s="40" t="s">
        <v>20</v>
      </c>
      <c r="M1040" s="36">
        <v>300129531.16666669</v>
      </c>
      <c r="N1040" s="37">
        <v>277770241.55555558</v>
      </c>
      <c r="O1040" s="37">
        <v>0</v>
      </c>
      <c r="P1040" s="37">
        <v>22359289.611111112</v>
      </c>
      <c r="Q1040" s="81">
        <f t="shared" si="37"/>
        <v>66.666666666666671</v>
      </c>
      <c r="R1040" s="94" t="s">
        <v>815</v>
      </c>
    </row>
    <row r="1041" spans="1:18" ht="63" x14ac:dyDescent="0.25">
      <c r="A1041" s="89">
        <v>2020</v>
      </c>
      <c r="B1041" s="90">
        <v>2020000100650</v>
      </c>
      <c r="C1041" s="30" t="s">
        <v>848</v>
      </c>
      <c r="D1041" s="31" t="s">
        <v>849</v>
      </c>
      <c r="E1041" s="91">
        <v>10804663122</v>
      </c>
      <c r="F1041" s="91">
        <v>9999728696</v>
      </c>
      <c r="G1041" s="34">
        <v>0.36020000000000002</v>
      </c>
      <c r="H1041" s="34">
        <v>0.25559999999999999</v>
      </c>
      <c r="I1041" s="31" t="s">
        <v>77</v>
      </c>
      <c r="J1041" s="35" t="s">
        <v>120</v>
      </c>
      <c r="K1041" s="35" t="s">
        <v>986</v>
      </c>
      <c r="L1041" s="40" t="s">
        <v>20</v>
      </c>
      <c r="M1041" s="36">
        <v>150064765.58333334</v>
      </c>
      <c r="N1041" s="37">
        <v>138885120.77777779</v>
      </c>
      <c r="O1041" s="37">
        <v>0</v>
      </c>
      <c r="P1041" s="37">
        <v>11179644.805555556</v>
      </c>
      <c r="Q1041" s="81">
        <f t="shared" si="37"/>
        <v>33.333333333333336</v>
      </c>
      <c r="R1041" s="47" t="s">
        <v>846</v>
      </c>
    </row>
    <row r="1042" spans="1:18" ht="63" x14ac:dyDescent="0.25">
      <c r="A1042" s="89">
        <v>2020</v>
      </c>
      <c r="B1042" s="90">
        <v>2020000100650</v>
      </c>
      <c r="C1042" s="30" t="s">
        <v>848</v>
      </c>
      <c r="D1042" s="31" t="s">
        <v>849</v>
      </c>
      <c r="E1042" s="91">
        <v>10804663122</v>
      </c>
      <c r="F1042" s="91">
        <v>9999728696</v>
      </c>
      <c r="G1042" s="34">
        <v>0.36020000000000002</v>
      </c>
      <c r="H1042" s="34">
        <v>0.25559999999999999</v>
      </c>
      <c r="I1042" s="31" t="s">
        <v>77</v>
      </c>
      <c r="J1042" s="35" t="s">
        <v>120</v>
      </c>
      <c r="K1042" s="35" t="s">
        <v>986</v>
      </c>
      <c r="L1042" s="40" t="s">
        <v>20</v>
      </c>
      <c r="M1042" s="36">
        <v>150064765.58333334</v>
      </c>
      <c r="N1042" s="37">
        <v>138885120.77777779</v>
      </c>
      <c r="O1042" s="37">
        <v>0</v>
      </c>
      <c r="P1042" s="37">
        <v>11179644.805555556</v>
      </c>
      <c r="Q1042" s="81">
        <f t="shared" si="37"/>
        <v>33.333333333333336</v>
      </c>
      <c r="R1042" s="92" t="s">
        <v>813</v>
      </c>
    </row>
    <row r="1043" spans="1:18" ht="63" x14ac:dyDescent="0.25">
      <c r="A1043" s="89">
        <v>2020</v>
      </c>
      <c r="B1043" s="90">
        <v>2020000100650</v>
      </c>
      <c r="C1043" s="30" t="s">
        <v>848</v>
      </c>
      <c r="D1043" s="31" t="s">
        <v>849</v>
      </c>
      <c r="E1043" s="91">
        <v>10804663122</v>
      </c>
      <c r="F1043" s="91">
        <v>9999728696</v>
      </c>
      <c r="G1043" s="34">
        <v>0.36020000000000002</v>
      </c>
      <c r="H1043" s="34">
        <v>0.25559999999999999</v>
      </c>
      <c r="I1043" s="31" t="s">
        <v>77</v>
      </c>
      <c r="J1043" s="35" t="s">
        <v>120</v>
      </c>
      <c r="K1043" s="35" t="s">
        <v>986</v>
      </c>
      <c r="L1043" s="40" t="s">
        <v>20</v>
      </c>
      <c r="M1043" s="36">
        <v>150064765.58333334</v>
      </c>
      <c r="N1043" s="37">
        <v>138885120.77777779</v>
      </c>
      <c r="O1043" s="37">
        <v>0</v>
      </c>
      <c r="P1043" s="37">
        <v>11179644.805555556</v>
      </c>
      <c r="Q1043" s="81">
        <f t="shared" si="37"/>
        <v>33.333333333333336</v>
      </c>
      <c r="R1043" s="47" t="s">
        <v>814</v>
      </c>
    </row>
    <row r="1044" spans="1:18" ht="63" x14ac:dyDescent="0.25">
      <c r="A1044" s="89">
        <v>2020</v>
      </c>
      <c r="B1044" s="90">
        <v>2020000100650</v>
      </c>
      <c r="C1044" s="30" t="s">
        <v>848</v>
      </c>
      <c r="D1044" s="31" t="s">
        <v>849</v>
      </c>
      <c r="E1044" s="91">
        <v>10804663122</v>
      </c>
      <c r="F1044" s="91">
        <v>9999728696</v>
      </c>
      <c r="G1044" s="34">
        <v>0.36020000000000002</v>
      </c>
      <c r="H1044" s="34">
        <v>0.25559999999999999</v>
      </c>
      <c r="I1044" s="31" t="s">
        <v>77</v>
      </c>
      <c r="J1044" s="35" t="s">
        <v>120</v>
      </c>
      <c r="K1044" s="35" t="s">
        <v>986</v>
      </c>
      <c r="L1044" s="40" t="s">
        <v>20</v>
      </c>
      <c r="M1044" s="36">
        <v>300129531.16666669</v>
      </c>
      <c r="N1044" s="37">
        <v>277770241.55555558</v>
      </c>
      <c r="O1044" s="37">
        <v>0</v>
      </c>
      <c r="P1044" s="37">
        <v>22359289.611111112</v>
      </c>
      <c r="Q1044" s="81">
        <f t="shared" si="37"/>
        <v>66.666666666666671</v>
      </c>
      <c r="R1044" s="94" t="s">
        <v>816</v>
      </c>
    </row>
    <row r="1045" spans="1:18" ht="63" x14ac:dyDescent="0.25">
      <c r="A1045" s="89">
        <v>2020</v>
      </c>
      <c r="B1045" s="90">
        <v>2020000100650</v>
      </c>
      <c r="C1045" s="30" t="s">
        <v>848</v>
      </c>
      <c r="D1045" s="31" t="s">
        <v>849</v>
      </c>
      <c r="E1045" s="91">
        <v>10804663122</v>
      </c>
      <c r="F1045" s="91">
        <v>9999728696</v>
      </c>
      <c r="G1045" s="34">
        <v>0.36020000000000002</v>
      </c>
      <c r="H1045" s="34">
        <v>0.25559999999999999</v>
      </c>
      <c r="I1045" s="31" t="s">
        <v>77</v>
      </c>
      <c r="J1045" s="35" t="s">
        <v>120</v>
      </c>
      <c r="K1045" s="35" t="s">
        <v>986</v>
      </c>
      <c r="L1045" s="40" t="s">
        <v>20</v>
      </c>
      <c r="M1045" s="36">
        <v>150064765.58333334</v>
      </c>
      <c r="N1045" s="37">
        <v>138885120.77777779</v>
      </c>
      <c r="O1045" s="37">
        <v>0</v>
      </c>
      <c r="P1045" s="37">
        <v>11179644.805555556</v>
      </c>
      <c r="Q1045" s="81">
        <f t="shared" si="37"/>
        <v>33.333333333333336</v>
      </c>
      <c r="R1045" s="93" t="s">
        <v>817</v>
      </c>
    </row>
    <row r="1046" spans="1:18" ht="78.75" x14ac:dyDescent="0.25">
      <c r="A1046" s="89">
        <v>2020</v>
      </c>
      <c r="B1046" s="90">
        <v>2020000100650</v>
      </c>
      <c r="C1046" s="30" t="s">
        <v>848</v>
      </c>
      <c r="D1046" s="31" t="s">
        <v>849</v>
      </c>
      <c r="E1046" s="91">
        <v>10804663122</v>
      </c>
      <c r="F1046" s="91">
        <v>9999728696</v>
      </c>
      <c r="G1046" s="34">
        <v>0.36020000000000002</v>
      </c>
      <c r="H1046" s="34">
        <v>0.25559999999999999</v>
      </c>
      <c r="I1046" s="31" t="s">
        <v>77</v>
      </c>
      <c r="J1046" s="35" t="s">
        <v>120</v>
      </c>
      <c r="K1046" s="35" t="s">
        <v>986</v>
      </c>
      <c r="L1046" s="40" t="s">
        <v>20</v>
      </c>
      <c r="M1046" s="36">
        <v>750323827.91666663</v>
      </c>
      <c r="N1046" s="37">
        <v>694425603.88888884</v>
      </c>
      <c r="O1046" s="37">
        <v>0</v>
      </c>
      <c r="P1046" s="37">
        <v>55898224.027777776</v>
      </c>
      <c r="Q1046" s="81">
        <f t="shared" si="37"/>
        <v>166.66666666666666</v>
      </c>
      <c r="R1046" s="94" t="s">
        <v>818</v>
      </c>
    </row>
    <row r="1047" spans="1:18" ht="63" x14ac:dyDescent="0.25">
      <c r="A1047" s="89">
        <v>2020</v>
      </c>
      <c r="B1047" s="90">
        <v>2020000100650</v>
      </c>
      <c r="C1047" s="30" t="s">
        <v>848</v>
      </c>
      <c r="D1047" s="31" t="s">
        <v>849</v>
      </c>
      <c r="E1047" s="91">
        <v>10804663122</v>
      </c>
      <c r="F1047" s="91">
        <v>9999728696</v>
      </c>
      <c r="G1047" s="34">
        <v>0.36020000000000002</v>
      </c>
      <c r="H1047" s="34">
        <v>0.25559999999999999</v>
      </c>
      <c r="I1047" s="31" t="s">
        <v>77</v>
      </c>
      <c r="J1047" s="35" t="s">
        <v>120</v>
      </c>
      <c r="K1047" s="35" t="s">
        <v>986</v>
      </c>
      <c r="L1047" s="40" t="s">
        <v>20</v>
      </c>
      <c r="M1047" s="36">
        <v>150064765.58333334</v>
      </c>
      <c r="N1047" s="37">
        <v>138885120.77777779</v>
      </c>
      <c r="O1047" s="37">
        <v>0</v>
      </c>
      <c r="P1047" s="37">
        <v>11179644.805555556</v>
      </c>
      <c r="Q1047" s="81">
        <f t="shared" si="37"/>
        <v>33.333333333333336</v>
      </c>
      <c r="R1047" s="93" t="s">
        <v>819</v>
      </c>
    </row>
    <row r="1048" spans="1:18" ht="63" x14ac:dyDescent="0.25">
      <c r="A1048" s="89">
        <v>2020</v>
      </c>
      <c r="B1048" s="90">
        <v>2020000100650</v>
      </c>
      <c r="C1048" s="30" t="s">
        <v>848</v>
      </c>
      <c r="D1048" s="31" t="s">
        <v>849</v>
      </c>
      <c r="E1048" s="91">
        <v>10804663122</v>
      </c>
      <c r="F1048" s="91">
        <v>9999728696</v>
      </c>
      <c r="G1048" s="34">
        <v>0.36020000000000002</v>
      </c>
      <c r="H1048" s="34">
        <v>0.25559999999999999</v>
      </c>
      <c r="I1048" s="31" t="s">
        <v>77</v>
      </c>
      <c r="J1048" s="35" t="s">
        <v>120</v>
      </c>
      <c r="K1048" s="35" t="s">
        <v>986</v>
      </c>
      <c r="L1048" s="40" t="s">
        <v>20</v>
      </c>
      <c r="M1048" s="36">
        <v>150064765.58333334</v>
      </c>
      <c r="N1048" s="37">
        <v>138885120.77777779</v>
      </c>
      <c r="O1048" s="37">
        <v>0</v>
      </c>
      <c r="P1048" s="37">
        <v>11179644.805555556</v>
      </c>
      <c r="Q1048" s="81">
        <f t="shared" si="37"/>
        <v>33.333333333333336</v>
      </c>
      <c r="R1048" s="93" t="s">
        <v>820</v>
      </c>
    </row>
    <row r="1049" spans="1:18" ht="63" x14ac:dyDescent="0.25">
      <c r="A1049" s="89">
        <v>2020</v>
      </c>
      <c r="B1049" s="90">
        <v>2020000100650</v>
      </c>
      <c r="C1049" s="30" t="s">
        <v>848</v>
      </c>
      <c r="D1049" s="31" t="s">
        <v>849</v>
      </c>
      <c r="E1049" s="91">
        <v>10804663122</v>
      </c>
      <c r="F1049" s="91">
        <v>9999728696</v>
      </c>
      <c r="G1049" s="34">
        <v>0.36020000000000002</v>
      </c>
      <c r="H1049" s="34">
        <v>0.25559999999999999</v>
      </c>
      <c r="I1049" s="31" t="s">
        <v>77</v>
      </c>
      <c r="J1049" s="35" t="s">
        <v>120</v>
      </c>
      <c r="K1049" s="35" t="s">
        <v>986</v>
      </c>
      <c r="L1049" s="40" t="s">
        <v>20</v>
      </c>
      <c r="M1049" s="36">
        <v>150064765.58333334</v>
      </c>
      <c r="N1049" s="37">
        <v>138885120.77777779</v>
      </c>
      <c r="O1049" s="37">
        <v>0</v>
      </c>
      <c r="P1049" s="37">
        <v>11179644.805555556</v>
      </c>
      <c r="Q1049" s="81">
        <f t="shared" si="37"/>
        <v>33.333333333333336</v>
      </c>
      <c r="R1049" s="93" t="s">
        <v>821</v>
      </c>
    </row>
    <row r="1050" spans="1:18" ht="63" x14ac:dyDescent="0.25">
      <c r="A1050" s="89">
        <v>2020</v>
      </c>
      <c r="B1050" s="90">
        <v>2020000100650</v>
      </c>
      <c r="C1050" s="30" t="s">
        <v>848</v>
      </c>
      <c r="D1050" s="31" t="s">
        <v>849</v>
      </c>
      <c r="E1050" s="91">
        <v>10804663122</v>
      </c>
      <c r="F1050" s="91">
        <v>9999728696</v>
      </c>
      <c r="G1050" s="34">
        <v>0.36020000000000002</v>
      </c>
      <c r="H1050" s="34">
        <v>0.25559999999999999</v>
      </c>
      <c r="I1050" s="31" t="s">
        <v>77</v>
      </c>
      <c r="J1050" s="35" t="s">
        <v>120</v>
      </c>
      <c r="K1050" s="35" t="s">
        <v>986</v>
      </c>
      <c r="L1050" s="40" t="s">
        <v>20</v>
      </c>
      <c r="M1050" s="36">
        <v>150064765.58333334</v>
      </c>
      <c r="N1050" s="37">
        <v>277770241.55555558</v>
      </c>
      <c r="O1050" s="37">
        <v>0</v>
      </c>
      <c r="P1050" s="37">
        <v>22359289.611111112</v>
      </c>
      <c r="Q1050" s="81">
        <f t="shared" si="37"/>
        <v>33.333333333333336</v>
      </c>
      <c r="R1050" s="93" t="s">
        <v>822</v>
      </c>
    </row>
    <row r="1051" spans="1:18" ht="94.5" x14ac:dyDescent="0.25">
      <c r="A1051" s="89">
        <v>2020</v>
      </c>
      <c r="B1051" s="90">
        <v>2020000100650</v>
      </c>
      <c r="C1051" s="30" t="s">
        <v>848</v>
      </c>
      <c r="D1051" s="31" t="s">
        <v>849</v>
      </c>
      <c r="E1051" s="91">
        <v>10804663122</v>
      </c>
      <c r="F1051" s="91">
        <v>9999728696</v>
      </c>
      <c r="G1051" s="34">
        <v>0.36020000000000002</v>
      </c>
      <c r="H1051" s="34">
        <v>0.25559999999999999</v>
      </c>
      <c r="I1051" s="31" t="s">
        <v>77</v>
      </c>
      <c r="J1051" s="35" t="s">
        <v>120</v>
      </c>
      <c r="K1051" s="35" t="s">
        <v>986</v>
      </c>
      <c r="L1051" s="40" t="s">
        <v>20</v>
      </c>
      <c r="M1051" s="36">
        <v>300129531.16666669</v>
      </c>
      <c r="N1051" s="37">
        <v>138885120.77777779</v>
      </c>
      <c r="O1051" s="37">
        <v>0</v>
      </c>
      <c r="P1051" s="37">
        <v>11179644.805555556</v>
      </c>
      <c r="Q1051" s="81">
        <f t="shared" si="37"/>
        <v>66.666666666666671</v>
      </c>
      <c r="R1051" s="47" t="s">
        <v>823</v>
      </c>
    </row>
    <row r="1052" spans="1:18" ht="63" x14ac:dyDescent="0.25">
      <c r="A1052" s="89">
        <v>2020</v>
      </c>
      <c r="B1052" s="90">
        <v>2020000100650</v>
      </c>
      <c r="C1052" s="30" t="s">
        <v>848</v>
      </c>
      <c r="D1052" s="31" t="s">
        <v>849</v>
      </c>
      <c r="E1052" s="91">
        <v>10804663122</v>
      </c>
      <c r="F1052" s="91">
        <v>9999728696</v>
      </c>
      <c r="G1052" s="34">
        <v>0.36020000000000002</v>
      </c>
      <c r="H1052" s="34">
        <v>0.25559999999999999</v>
      </c>
      <c r="I1052" s="31" t="s">
        <v>77</v>
      </c>
      <c r="J1052" s="35" t="s">
        <v>120</v>
      </c>
      <c r="K1052" s="35" t="s">
        <v>986</v>
      </c>
      <c r="L1052" s="40" t="s">
        <v>20</v>
      </c>
      <c r="M1052" s="36">
        <v>150064765.58333334</v>
      </c>
      <c r="N1052" s="37">
        <v>138885120.77777779</v>
      </c>
      <c r="O1052" s="37">
        <v>0</v>
      </c>
      <c r="P1052" s="37">
        <v>11179644.805555556</v>
      </c>
      <c r="Q1052" s="81">
        <f t="shared" si="37"/>
        <v>33.333333333333336</v>
      </c>
      <c r="R1052" s="93" t="s">
        <v>824</v>
      </c>
    </row>
    <row r="1053" spans="1:18" ht="63" x14ac:dyDescent="0.25">
      <c r="A1053" s="89">
        <v>2020</v>
      </c>
      <c r="B1053" s="90">
        <v>2020000100650</v>
      </c>
      <c r="C1053" s="30" t="s">
        <v>848</v>
      </c>
      <c r="D1053" s="31" t="s">
        <v>849</v>
      </c>
      <c r="E1053" s="91">
        <v>10804663122</v>
      </c>
      <c r="F1053" s="91">
        <v>9999728696</v>
      </c>
      <c r="G1053" s="34">
        <v>0.36020000000000002</v>
      </c>
      <c r="H1053" s="34">
        <v>0.25559999999999999</v>
      </c>
      <c r="I1053" s="31" t="s">
        <v>77</v>
      </c>
      <c r="J1053" s="35" t="s">
        <v>120</v>
      </c>
      <c r="K1053" s="35" t="s">
        <v>986</v>
      </c>
      <c r="L1053" s="40" t="s">
        <v>20</v>
      </c>
      <c r="M1053" s="36">
        <v>150064765.58333334</v>
      </c>
      <c r="N1053" s="37">
        <v>138885120.77777779</v>
      </c>
      <c r="O1053" s="37">
        <v>0</v>
      </c>
      <c r="P1053" s="37">
        <v>11179644.805555556</v>
      </c>
      <c r="Q1053" s="81">
        <f t="shared" si="37"/>
        <v>33.333333333333336</v>
      </c>
      <c r="R1053" s="93" t="s">
        <v>825</v>
      </c>
    </row>
    <row r="1054" spans="1:18" ht="63" x14ac:dyDescent="0.25">
      <c r="A1054" s="89">
        <v>2020</v>
      </c>
      <c r="B1054" s="90">
        <v>2020000100650</v>
      </c>
      <c r="C1054" s="30" t="s">
        <v>848</v>
      </c>
      <c r="D1054" s="31" t="s">
        <v>849</v>
      </c>
      <c r="E1054" s="91">
        <v>10804663122</v>
      </c>
      <c r="F1054" s="91">
        <v>9999728696</v>
      </c>
      <c r="G1054" s="34">
        <v>0.36020000000000002</v>
      </c>
      <c r="H1054" s="34">
        <v>0.25559999999999999</v>
      </c>
      <c r="I1054" s="31" t="s">
        <v>77</v>
      </c>
      <c r="J1054" s="35" t="s">
        <v>120</v>
      </c>
      <c r="K1054" s="35" t="s">
        <v>986</v>
      </c>
      <c r="L1054" s="40" t="s">
        <v>20</v>
      </c>
      <c r="M1054" s="36">
        <v>150064765.58333334</v>
      </c>
      <c r="N1054" s="37">
        <v>138885120.77777779</v>
      </c>
      <c r="O1054" s="37">
        <v>0</v>
      </c>
      <c r="P1054" s="37">
        <v>11179644.805555556</v>
      </c>
      <c r="Q1054" s="81">
        <f t="shared" si="37"/>
        <v>33.333333333333336</v>
      </c>
      <c r="R1054" s="93" t="s">
        <v>826</v>
      </c>
    </row>
    <row r="1055" spans="1:18" ht="63" x14ac:dyDescent="0.25">
      <c r="A1055" s="89">
        <v>2020</v>
      </c>
      <c r="B1055" s="90">
        <v>2020000100650</v>
      </c>
      <c r="C1055" s="30" t="s">
        <v>848</v>
      </c>
      <c r="D1055" s="31" t="s">
        <v>849</v>
      </c>
      <c r="E1055" s="91">
        <v>10804663122</v>
      </c>
      <c r="F1055" s="91">
        <v>9999728696</v>
      </c>
      <c r="G1055" s="34">
        <v>0.36020000000000002</v>
      </c>
      <c r="H1055" s="34">
        <v>0.25559999999999999</v>
      </c>
      <c r="I1055" s="31" t="s">
        <v>77</v>
      </c>
      <c r="J1055" s="35" t="s">
        <v>120</v>
      </c>
      <c r="K1055" s="35" t="s">
        <v>986</v>
      </c>
      <c r="L1055" s="40" t="s">
        <v>20</v>
      </c>
      <c r="M1055" s="36">
        <v>600259062.33333337</v>
      </c>
      <c r="N1055" s="37">
        <v>555540483.11111116</v>
      </c>
      <c r="O1055" s="37">
        <v>0</v>
      </c>
      <c r="P1055" s="37">
        <v>44718579.222222224</v>
      </c>
      <c r="Q1055" s="81">
        <f t="shared" si="37"/>
        <v>133.33333333333334</v>
      </c>
      <c r="R1055" s="47" t="s">
        <v>827</v>
      </c>
    </row>
    <row r="1056" spans="1:18" ht="63" x14ac:dyDescent="0.25">
      <c r="A1056" s="89">
        <v>2020</v>
      </c>
      <c r="B1056" s="90">
        <v>2020000100650</v>
      </c>
      <c r="C1056" s="30" t="s">
        <v>848</v>
      </c>
      <c r="D1056" s="31" t="s">
        <v>849</v>
      </c>
      <c r="E1056" s="91">
        <v>10804663122</v>
      </c>
      <c r="F1056" s="91">
        <v>9999728696</v>
      </c>
      <c r="G1056" s="34">
        <v>0.36020000000000002</v>
      </c>
      <c r="H1056" s="34">
        <v>0.25559999999999999</v>
      </c>
      <c r="I1056" s="31" t="s">
        <v>77</v>
      </c>
      <c r="J1056" s="35" t="s">
        <v>120</v>
      </c>
      <c r="K1056" s="35" t="s">
        <v>986</v>
      </c>
      <c r="L1056" s="40" t="s">
        <v>20</v>
      </c>
      <c r="M1056" s="36">
        <v>600259062.33333337</v>
      </c>
      <c r="N1056" s="37">
        <v>555540483.11111116</v>
      </c>
      <c r="O1056" s="37">
        <v>0</v>
      </c>
      <c r="P1056" s="37">
        <v>44718579.222222224</v>
      </c>
      <c r="Q1056" s="81">
        <f t="shared" si="37"/>
        <v>133.33333333333334</v>
      </c>
      <c r="R1056" s="94" t="s">
        <v>828</v>
      </c>
    </row>
    <row r="1057" spans="1:18" ht="63" x14ac:dyDescent="0.25">
      <c r="A1057" s="89">
        <v>2020</v>
      </c>
      <c r="B1057" s="90">
        <v>2020000100650</v>
      </c>
      <c r="C1057" s="30" t="s">
        <v>848</v>
      </c>
      <c r="D1057" s="31" t="s">
        <v>849</v>
      </c>
      <c r="E1057" s="91">
        <v>10804663122</v>
      </c>
      <c r="F1057" s="91">
        <v>9999728696</v>
      </c>
      <c r="G1057" s="34">
        <v>0.36020000000000002</v>
      </c>
      <c r="H1057" s="34">
        <v>0.25559999999999999</v>
      </c>
      <c r="I1057" s="31" t="s">
        <v>77</v>
      </c>
      <c r="J1057" s="35" t="s">
        <v>120</v>
      </c>
      <c r="K1057" s="35" t="s">
        <v>986</v>
      </c>
      <c r="L1057" s="40" t="s">
        <v>20</v>
      </c>
      <c r="M1057" s="36">
        <v>300129531.16666669</v>
      </c>
      <c r="N1057" s="37">
        <v>277770241.55555558</v>
      </c>
      <c r="O1057" s="37">
        <v>0</v>
      </c>
      <c r="P1057" s="37">
        <v>22359289.611111112</v>
      </c>
      <c r="Q1057" s="81">
        <f t="shared" si="37"/>
        <v>66.666666666666671</v>
      </c>
      <c r="R1057" s="94" t="s">
        <v>829</v>
      </c>
    </row>
    <row r="1058" spans="1:18" ht="63" x14ac:dyDescent="0.25">
      <c r="A1058" s="89">
        <v>2020</v>
      </c>
      <c r="B1058" s="90">
        <v>2020000100650</v>
      </c>
      <c r="C1058" s="30" t="s">
        <v>848</v>
      </c>
      <c r="D1058" s="31" t="s">
        <v>849</v>
      </c>
      <c r="E1058" s="91">
        <v>10804663122</v>
      </c>
      <c r="F1058" s="91">
        <v>9999728696</v>
      </c>
      <c r="G1058" s="34">
        <v>0.36020000000000002</v>
      </c>
      <c r="H1058" s="34">
        <v>0.25559999999999999</v>
      </c>
      <c r="I1058" s="31" t="s">
        <v>77</v>
      </c>
      <c r="J1058" s="35" t="s">
        <v>120</v>
      </c>
      <c r="K1058" s="35" t="s">
        <v>986</v>
      </c>
      <c r="L1058" s="40" t="s">
        <v>20</v>
      </c>
      <c r="M1058" s="36">
        <v>450194296.75</v>
      </c>
      <c r="N1058" s="37">
        <v>416655362.33333331</v>
      </c>
      <c r="O1058" s="37">
        <v>0</v>
      </c>
      <c r="P1058" s="37">
        <v>33538934.416666668</v>
      </c>
      <c r="Q1058" s="81">
        <f t="shared" si="37"/>
        <v>100</v>
      </c>
      <c r="R1058" s="94" t="s">
        <v>830</v>
      </c>
    </row>
    <row r="1059" spans="1:18" ht="63" x14ac:dyDescent="0.25">
      <c r="A1059" s="89">
        <v>2020</v>
      </c>
      <c r="B1059" s="90">
        <v>2020000100650</v>
      </c>
      <c r="C1059" s="30" t="s">
        <v>848</v>
      </c>
      <c r="D1059" s="31" t="s">
        <v>849</v>
      </c>
      <c r="E1059" s="91">
        <v>10804663122</v>
      </c>
      <c r="F1059" s="91">
        <v>9999728696</v>
      </c>
      <c r="G1059" s="34">
        <v>0.36020000000000002</v>
      </c>
      <c r="H1059" s="34">
        <v>0.25559999999999999</v>
      </c>
      <c r="I1059" s="31" t="s">
        <v>77</v>
      </c>
      <c r="J1059" s="35" t="s">
        <v>120</v>
      </c>
      <c r="K1059" s="35" t="s">
        <v>986</v>
      </c>
      <c r="L1059" s="40" t="s">
        <v>20</v>
      </c>
      <c r="M1059" s="36">
        <v>150064765.58333334</v>
      </c>
      <c r="N1059" s="37">
        <v>138885120.77777779</v>
      </c>
      <c r="O1059" s="37">
        <v>0</v>
      </c>
      <c r="P1059" s="37">
        <v>11179644.805555556</v>
      </c>
      <c r="Q1059" s="81">
        <f t="shared" si="37"/>
        <v>33.333333333333336</v>
      </c>
      <c r="R1059" s="93" t="s">
        <v>831</v>
      </c>
    </row>
    <row r="1060" spans="1:18" ht="63" x14ac:dyDescent="0.25">
      <c r="A1060" s="89">
        <v>2020</v>
      </c>
      <c r="B1060" s="90">
        <v>2020000100650</v>
      </c>
      <c r="C1060" s="30" t="s">
        <v>848</v>
      </c>
      <c r="D1060" s="31" t="s">
        <v>849</v>
      </c>
      <c r="E1060" s="91">
        <v>10804663122</v>
      </c>
      <c r="F1060" s="91">
        <v>9999728696</v>
      </c>
      <c r="G1060" s="34">
        <v>0.36020000000000002</v>
      </c>
      <c r="H1060" s="34">
        <v>0.25559999999999999</v>
      </c>
      <c r="I1060" s="31" t="s">
        <v>77</v>
      </c>
      <c r="J1060" s="35" t="s">
        <v>120</v>
      </c>
      <c r="K1060" s="35" t="s">
        <v>986</v>
      </c>
      <c r="L1060" s="40" t="s">
        <v>20</v>
      </c>
      <c r="M1060" s="36">
        <v>150064765.58333334</v>
      </c>
      <c r="N1060" s="37">
        <v>138885120.77777779</v>
      </c>
      <c r="O1060" s="37">
        <v>0</v>
      </c>
      <c r="P1060" s="37">
        <v>11179644.805555556</v>
      </c>
      <c r="Q1060" s="81">
        <f t="shared" si="37"/>
        <v>33.333333333333336</v>
      </c>
      <c r="R1060" s="93" t="s">
        <v>832</v>
      </c>
    </row>
    <row r="1061" spans="1:18" ht="63" x14ac:dyDescent="0.25">
      <c r="A1061" s="89">
        <v>2020</v>
      </c>
      <c r="B1061" s="90">
        <v>2020000100650</v>
      </c>
      <c r="C1061" s="30" t="s">
        <v>848</v>
      </c>
      <c r="D1061" s="31" t="s">
        <v>849</v>
      </c>
      <c r="E1061" s="91">
        <v>10804663122</v>
      </c>
      <c r="F1061" s="91">
        <v>9999728696</v>
      </c>
      <c r="G1061" s="34">
        <v>0.36020000000000002</v>
      </c>
      <c r="H1061" s="34">
        <v>0.25559999999999999</v>
      </c>
      <c r="I1061" s="31" t="s">
        <v>77</v>
      </c>
      <c r="J1061" s="35" t="s">
        <v>120</v>
      </c>
      <c r="K1061" s="35" t="s">
        <v>986</v>
      </c>
      <c r="L1061" s="40" t="s">
        <v>20</v>
      </c>
      <c r="M1061" s="36">
        <v>300129531.16666669</v>
      </c>
      <c r="N1061" s="37">
        <v>277770241.55555558</v>
      </c>
      <c r="O1061" s="37">
        <v>0</v>
      </c>
      <c r="P1061" s="37">
        <v>22359289.611111112</v>
      </c>
      <c r="Q1061" s="81">
        <f t="shared" si="37"/>
        <v>66.666666666666671</v>
      </c>
      <c r="R1061" s="94" t="s">
        <v>833</v>
      </c>
    </row>
    <row r="1062" spans="1:18" ht="63" x14ac:dyDescent="0.25">
      <c r="A1062" s="89">
        <v>2020</v>
      </c>
      <c r="B1062" s="90">
        <v>2020000100650</v>
      </c>
      <c r="C1062" s="30" t="s">
        <v>848</v>
      </c>
      <c r="D1062" s="31" t="s">
        <v>849</v>
      </c>
      <c r="E1062" s="91">
        <v>10804663122</v>
      </c>
      <c r="F1062" s="91">
        <v>9999728696</v>
      </c>
      <c r="G1062" s="34">
        <v>0.36020000000000002</v>
      </c>
      <c r="H1062" s="34">
        <v>0.25559999999999999</v>
      </c>
      <c r="I1062" s="31" t="s">
        <v>77</v>
      </c>
      <c r="J1062" s="35" t="s">
        <v>120</v>
      </c>
      <c r="K1062" s="35" t="s">
        <v>986</v>
      </c>
      <c r="L1062" s="40" t="s">
        <v>20</v>
      </c>
      <c r="M1062" s="36">
        <v>450194296.75</v>
      </c>
      <c r="N1062" s="37">
        <v>416655362.33333331</v>
      </c>
      <c r="O1062" s="37">
        <v>0</v>
      </c>
      <c r="P1062" s="37">
        <v>33538934.416666668</v>
      </c>
      <c r="Q1062" s="81">
        <f t="shared" si="37"/>
        <v>100</v>
      </c>
      <c r="R1062" s="47" t="s">
        <v>839</v>
      </c>
    </row>
    <row r="1063" spans="1:18" ht="63" x14ac:dyDescent="0.25">
      <c r="A1063" s="89">
        <v>2020</v>
      </c>
      <c r="B1063" s="90">
        <v>2020000100650</v>
      </c>
      <c r="C1063" s="30" t="s">
        <v>848</v>
      </c>
      <c r="D1063" s="31" t="s">
        <v>849</v>
      </c>
      <c r="E1063" s="91">
        <v>10804663122</v>
      </c>
      <c r="F1063" s="91">
        <v>9999728696</v>
      </c>
      <c r="G1063" s="34">
        <v>0.36020000000000002</v>
      </c>
      <c r="H1063" s="34">
        <v>0.25559999999999999</v>
      </c>
      <c r="I1063" s="31" t="s">
        <v>77</v>
      </c>
      <c r="J1063" s="35" t="s">
        <v>120</v>
      </c>
      <c r="K1063" s="35" t="s">
        <v>986</v>
      </c>
      <c r="L1063" s="40" t="s">
        <v>20</v>
      </c>
      <c r="M1063" s="36">
        <v>150064765.58333334</v>
      </c>
      <c r="N1063" s="37">
        <v>138885120.77777779</v>
      </c>
      <c r="O1063" s="37">
        <v>0</v>
      </c>
      <c r="P1063" s="37">
        <v>11179644.805555556</v>
      </c>
      <c r="Q1063" s="81">
        <f t="shared" si="37"/>
        <v>33.333333333333336</v>
      </c>
      <c r="R1063" s="93" t="s">
        <v>834</v>
      </c>
    </row>
    <row r="1064" spans="1:18" ht="63" x14ac:dyDescent="0.25">
      <c r="A1064" s="89">
        <v>2020</v>
      </c>
      <c r="B1064" s="90">
        <v>2020000100650</v>
      </c>
      <c r="C1064" s="30" t="s">
        <v>848</v>
      </c>
      <c r="D1064" s="31" t="s">
        <v>849</v>
      </c>
      <c r="E1064" s="91">
        <v>10804663122</v>
      </c>
      <c r="F1064" s="91">
        <v>9999728696</v>
      </c>
      <c r="G1064" s="34">
        <v>0.36020000000000002</v>
      </c>
      <c r="H1064" s="34">
        <v>0.25559999999999999</v>
      </c>
      <c r="I1064" s="31" t="s">
        <v>77</v>
      </c>
      <c r="J1064" s="35" t="s">
        <v>120</v>
      </c>
      <c r="K1064" s="35" t="s">
        <v>986</v>
      </c>
      <c r="L1064" s="40" t="s">
        <v>20</v>
      </c>
      <c r="M1064" s="36">
        <v>300129531.16666669</v>
      </c>
      <c r="N1064" s="37">
        <v>277770241.55555558</v>
      </c>
      <c r="O1064" s="37">
        <v>0</v>
      </c>
      <c r="P1064" s="37">
        <v>22359289.611111112</v>
      </c>
      <c r="Q1064" s="81">
        <f t="shared" si="37"/>
        <v>66.666666666666671</v>
      </c>
      <c r="R1064" s="94" t="s">
        <v>840</v>
      </c>
    </row>
    <row r="1065" spans="1:18" ht="63" x14ac:dyDescent="0.25">
      <c r="A1065" s="89">
        <v>2020</v>
      </c>
      <c r="B1065" s="90">
        <v>2020000100650</v>
      </c>
      <c r="C1065" s="30" t="s">
        <v>848</v>
      </c>
      <c r="D1065" s="31" t="s">
        <v>849</v>
      </c>
      <c r="E1065" s="91">
        <v>10804663122</v>
      </c>
      <c r="F1065" s="91">
        <v>9999728696</v>
      </c>
      <c r="G1065" s="34">
        <v>0.36020000000000002</v>
      </c>
      <c r="H1065" s="34">
        <v>0.25559999999999999</v>
      </c>
      <c r="I1065" s="31" t="s">
        <v>77</v>
      </c>
      <c r="J1065" s="35" t="s">
        <v>120</v>
      </c>
      <c r="K1065" s="35" t="s">
        <v>986</v>
      </c>
      <c r="L1065" s="40" t="s">
        <v>20</v>
      </c>
      <c r="M1065" s="36">
        <v>300129531.16666669</v>
      </c>
      <c r="N1065" s="37">
        <v>277770241.55555558</v>
      </c>
      <c r="O1065" s="37">
        <v>0</v>
      </c>
      <c r="P1065" s="37">
        <v>22359289.611111112</v>
      </c>
      <c r="Q1065" s="81">
        <f t="shared" si="37"/>
        <v>66.666666666666671</v>
      </c>
      <c r="R1065" s="94" t="s">
        <v>841</v>
      </c>
    </row>
    <row r="1066" spans="1:18" ht="63" x14ac:dyDescent="0.25">
      <c r="A1066" s="89">
        <v>2020</v>
      </c>
      <c r="B1066" s="90">
        <v>2020000100650</v>
      </c>
      <c r="C1066" s="30" t="s">
        <v>848</v>
      </c>
      <c r="D1066" s="31" t="s">
        <v>849</v>
      </c>
      <c r="E1066" s="91">
        <v>10804663122</v>
      </c>
      <c r="F1066" s="91">
        <v>9999728696</v>
      </c>
      <c r="G1066" s="34">
        <v>0.36020000000000002</v>
      </c>
      <c r="H1066" s="34">
        <v>0.25559999999999999</v>
      </c>
      <c r="I1066" s="31" t="s">
        <v>77</v>
      </c>
      <c r="J1066" s="35" t="s">
        <v>120</v>
      </c>
      <c r="K1066" s="35" t="s">
        <v>986</v>
      </c>
      <c r="L1066" s="40" t="s">
        <v>20</v>
      </c>
      <c r="M1066" s="36">
        <v>150064765.58333334</v>
      </c>
      <c r="N1066" s="37">
        <v>138885120.77777779</v>
      </c>
      <c r="O1066" s="37">
        <v>0</v>
      </c>
      <c r="P1066" s="37">
        <v>11179644.805555556</v>
      </c>
      <c r="Q1066" s="81">
        <f t="shared" si="37"/>
        <v>33.333333333333336</v>
      </c>
      <c r="R1066" s="93" t="s">
        <v>835</v>
      </c>
    </row>
    <row r="1067" spans="1:18" ht="63" x14ac:dyDescent="0.25">
      <c r="A1067" s="89">
        <v>2020</v>
      </c>
      <c r="B1067" s="90">
        <v>2020000100650</v>
      </c>
      <c r="C1067" s="30" t="s">
        <v>848</v>
      </c>
      <c r="D1067" s="31" t="s">
        <v>849</v>
      </c>
      <c r="E1067" s="91">
        <v>10804663122</v>
      </c>
      <c r="F1067" s="91">
        <v>9999728696</v>
      </c>
      <c r="G1067" s="34">
        <v>0.36020000000000002</v>
      </c>
      <c r="H1067" s="34">
        <v>0.25559999999999999</v>
      </c>
      <c r="I1067" s="31" t="s">
        <v>77</v>
      </c>
      <c r="J1067" s="35" t="s">
        <v>120</v>
      </c>
      <c r="K1067" s="35" t="s">
        <v>986</v>
      </c>
      <c r="L1067" s="40" t="s">
        <v>20</v>
      </c>
      <c r="M1067" s="36">
        <v>150064765.58333334</v>
      </c>
      <c r="N1067" s="37">
        <v>138885120.77777779</v>
      </c>
      <c r="O1067" s="37">
        <v>0</v>
      </c>
      <c r="P1067" s="37">
        <v>11179644.805555556</v>
      </c>
      <c r="Q1067" s="81">
        <f t="shared" si="37"/>
        <v>33.333333333333336</v>
      </c>
      <c r="R1067" s="93" t="s">
        <v>836</v>
      </c>
    </row>
    <row r="1068" spans="1:18" ht="63" x14ac:dyDescent="0.25">
      <c r="A1068" s="89">
        <v>2020</v>
      </c>
      <c r="B1068" s="90">
        <v>2020000100650</v>
      </c>
      <c r="C1068" s="30" t="s">
        <v>848</v>
      </c>
      <c r="D1068" s="31" t="s">
        <v>849</v>
      </c>
      <c r="E1068" s="91">
        <v>10804663122</v>
      </c>
      <c r="F1068" s="91">
        <v>9999728696</v>
      </c>
      <c r="G1068" s="34">
        <v>0.36020000000000002</v>
      </c>
      <c r="H1068" s="34">
        <v>0.25559999999999999</v>
      </c>
      <c r="I1068" s="31" t="s">
        <v>77</v>
      </c>
      <c r="J1068" s="35" t="s">
        <v>120</v>
      </c>
      <c r="K1068" s="35" t="s">
        <v>986</v>
      </c>
      <c r="L1068" s="40" t="s">
        <v>20</v>
      </c>
      <c r="M1068" s="36">
        <v>150064765.58333334</v>
      </c>
      <c r="N1068" s="37">
        <v>138885120.77777779</v>
      </c>
      <c r="O1068" s="37">
        <v>0</v>
      </c>
      <c r="P1068" s="37">
        <v>11179644.805555556</v>
      </c>
      <c r="Q1068" s="81">
        <f t="shared" si="37"/>
        <v>33.333333333333336</v>
      </c>
      <c r="R1068" s="93" t="s">
        <v>837</v>
      </c>
    </row>
    <row r="1069" spans="1:18" ht="63" x14ac:dyDescent="0.25">
      <c r="A1069" s="89">
        <v>2020</v>
      </c>
      <c r="B1069" s="90">
        <v>2020000100650</v>
      </c>
      <c r="C1069" s="30" t="s">
        <v>848</v>
      </c>
      <c r="D1069" s="31" t="s">
        <v>849</v>
      </c>
      <c r="E1069" s="91">
        <v>10804663122</v>
      </c>
      <c r="F1069" s="91">
        <v>9999728696</v>
      </c>
      <c r="G1069" s="34">
        <v>0.36020000000000002</v>
      </c>
      <c r="H1069" s="34">
        <v>0.25559999999999999</v>
      </c>
      <c r="I1069" s="31" t="s">
        <v>77</v>
      </c>
      <c r="J1069" s="35" t="s">
        <v>120</v>
      </c>
      <c r="K1069" s="35" t="s">
        <v>986</v>
      </c>
      <c r="L1069" s="40" t="s">
        <v>20</v>
      </c>
      <c r="M1069" s="36">
        <v>300129531.16666669</v>
      </c>
      <c r="N1069" s="37">
        <v>277770241.55555558</v>
      </c>
      <c r="O1069" s="37">
        <v>0</v>
      </c>
      <c r="P1069" s="37">
        <v>22359289.611111112</v>
      </c>
      <c r="Q1069" s="81">
        <f t="shared" si="37"/>
        <v>66.666666666666671</v>
      </c>
      <c r="R1069" s="94" t="s">
        <v>842</v>
      </c>
    </row>
    <row r="1070" spans="1:18" ht="78.75" x14ac:dyDescent="0.25">
      <c r="A1070" s="89">
        <v>2020</v>
      </c>
      <c r="B1070" s="90">
        <v>2020000100650</v>
      </c>
      <c r="C1070" s="30" t="s">
        <v>848</v>
      </c>
      <c r="D1070" s="31" t="s">
        <v>849</v>
      </c>
      <c r="E1070" s="91">
        <v>10804663122</v>
      </c>
      <c r="F1070" s="91">
        <v>9999728696</v>
      </c>
      <c r="G1070" s="34">
        <v>0.36020000000000002</v>
      </c>
      <c r="H1070" s="34">
        <v>0.25559999999999999</v>
      </c>
      <c r="I1070" s="31" t="s">
        <v>77</v>
      </c>
      <c r="J1070" s="35" t="s">
        <v>120</v>
      </c>
      <c r="K1070" s="35" t="s">
        <v>986</v>
      </c>
      <c r="L1070" s="40" t="s">
        <v>20</v>
      </c>
      <c r="M1070" s="36">
        <v>600259062.33333337</v>
      </c>
      <c r="N1070" s="37">
        <v>555540483.11111116</v>
      </c>
      <c r="O1070" s="37">
        <v>0</v>
      </c>
      <c r="P1070" s="37">
        <v>44718579.222222224</v>
      </c>
      <c r="Q1070" s="81">
        <f t="shared" si="37"/>
        <v>133.33333333333334</v>
      </c>
      <c r="R1070" s="94" t="s">
        <v>843</v>
      </c>
    </row>
    <row r="1071" spans="1:18" ht="63" x14ac:dyDescent="0.25">
      <c r="A1071" s="89">
        <v>2020</v>
      </c>
      <c r="B1071" s="90">
        <v>2020000100650</v>
      </c>
      <c r="C1071" s="30" t="s">
        <v>848</v>
      </c>
      <c r="D1071" s="31" t="s">
        <v>849</v>
      </c>
      <c r="E1071" s="91">
        <v>10804663122</v>
      </c>
      <c r="F1071" s="91">
        <v>9999728696</v>
      </c>
      <c r="G1071" s="34">
        <v>0.36020000000000002</v>
      </c>
      <c r="H1071" s="34">
        <v>0.25559999999999999</v>
      </c>
      <c r="I1071" s="31" t="s">
        <v>77</v>
      </c>
      <c r="J1071" s="35" t="s">
        <v>120</v>
      </c>
      <c r="K1071" s="35" t="s">
        <v>986</v>
      </c>
      <c r="L1071" s="40" t="s">
        <v>20</v>
      </c>
      <c r="M1071" s="36">
        <v>150064765.58333334</v>
      </c>
      <c r="N1071" s="37">
        <v>138885120.77777779</v>
      </c>
      <c r="O1071" s="37">
        <v>0</v>
      </c>
      <c r="P1071" s="37">
        <v>11179644.805555556</v>
      </c>
      <c r="Q1071" s="81">
        <f t="shared" si="37"/>
        <v>33.333333333333336</v>
      </c>
      <c r="R1071" s="93" t="s">
        <v>838</v>
      </c>
    </row>
    <row r="1072" spans="1:18" ht="63" x14ac:dyDescent="0.25">
      <c r="A1072" s="89">
        <v>2020</v>
      </c>
      <c r="B1072" s="90">
        <v>2020000100650</v>
      </c>
      <c r="C1072" s="30" t="s">
        <v>848</v>
      </c>
      <c r="D1072" s="31" t="s">
        <v>849</v>
      </c>
      <c r="E1072" s="91">
        <v>10804663122</v>
      </c>
      <c r="F1072" s="91">
        <v>9999728696</v>
      </c>
      <c r="G1072" s="34">
        <v>0.36020000000000002</v>
      </c>
      <c r="H1072" s="34">
        <v>0.25559999999999999</v>
      </c>
      <c r="I1072" s="31" t="s">
        <v>77</v>
      </c>
      <c r="J1072" s="35" t="s">
        <v>120</v>
      </c>
      <c r="K1072" s="35" t="s">
        <v>986</v>
      </c>
      <c r="L1072" s="40" t="s">
        <v>20</v>
      </c>
      <c r="M1072" s="36">
        <v>300129531.16666669</v>
      </c>
      <c r="N1072" s="37">
        <v>277770241.55555558</v>
      </c>
      <c r="O1072" s="37">
        <v>0</v>
      </c>
      <c r="P1072" s="37">
        <v>22359289.611111112</v>
      </c>
      <c r="Q1072" s="81">
        <f t="shared" si="37"/>
        <v>66.666666666666671</v>
      </c>
      <c r="R1072" s="94" t="s">
        <v>845</v>
      </c>
    </row>
    <row r="1073" spans="1:19" ht="63" x14ac:dyDescent="0.25">
      <c r="A1073" s="89">
        <v>2020</v>
      </c>
      <c r="B1073" s="90">
        <v>2020000100650</v>
      </c>
      <c r="C1073" s="30" t="s">
        <v>848</v>
      </c>
      <c r="D1073" s="31" t="s">
        <v>849</v>
      </c>
      <c r="E1073" s="91">
        <v>10804663122</v>
      </c>
      <c r="F1073" s="91">
        <v>9999728696</v>
      </c>
      <c r="G1073" s="34">
        <v>0.36020000000000002</v>
      </c>
      <c r="H1073" s="34">
        <v>0.25559999999999999</v>
      </c>
      <c r="I1073" s="31" t="s">
        <v>77</v>
      </c>
      <c r="J1073" s="35" t="s">
        <v>120</v>
      </c>
      <c r="K1073" s="35" t="s">
        <v>986</v>
      </c>
      <c r="L1073" s="40" t="s">
        <v>20</v>
      </c>
      <c r="M1073" s="36">
        <v>300129531.16666669</v>
      </c>
      <c r="N1073" s="37">
        <v>277770241.55555558</v>
      </c>
      <c r="O1073" s="37">
        <v>0</v>
      </c>
      <c r="P1073" s="37">
        <v>22359289.611111112</v>
      </c>
      <c r="Q1073" s="81">
        <f t="shared" si="37"/>
        <v>66.666666666666671</v>
      </c>
      <c r="R1073" s="94" t="s">
        <v>844</v>
      </c>
    </row>
    <row r="1074" spans="1:19" ht="47.25" x14ac:dyDescent="0.25">
      <c r="A1074" s="89">
        <v>2020</v>
      </c>
      <c r="B1074" s="90">
        <v>2020000100246</v>
      </c>
      <c r="C1074" s="30" t="s">
        <v>848</v>
      </c>
      <c r="D1074" s="31" t="s">
        <v>851</v>
      </c>
      <c r="E1074" s="91">
        <v>3144525520</v>
      </c>
      <c r="F1074" s="91">
        <v>2294345776</v>
      </c>
      <c r="G1074" s="34">
        <v>1</v>
      </c>
      <c r="H1074" s="34">
        <v>0.89849999999999997</v>
      </c>
      <c r="I1074" s="31" t="s">
        <v>18</v>
      </c>
      <c r="J1074" s="35" t="s">
        <v>149</v>
      </c>
      <c r="K1074" s="35" t="s">
        <v>986</v>
      </c>
      <c r="L1074" s="40" t="s">
        <v>20</v>
      </c>
      <c r="M1074" s="36">
        <v>262043793.33333334</v>
      </c>
      <c r="N1074" s="37">
        <f t="shared" ref="N1074:N1085" si="38">(F1074*45)/540</f>
        <v>191195481.33333334</v>
      </c>
      <c r="O1074" s="37">
        <v>0</v>
      </c>
      <c r="P1074" s="37">
        <f t="shared" ref="P1074:P1085" si="39">(850179744*45)/540</f>
        <v>70848312</v>
      </c>
      <c r="Q1074" s="81">
        <v>45</v>
      </c>
      <c r="R1074" s="47" t="s">
        <v>853</v>
      </c>
    </row>
    <row r="1075" spans="1:19" ht="47.25" x14ac:dyDescent="0.25">
      <c r="A1075" s="89">
        <v>2020</v>
      </c>
      <c r="B1075" s="90">
        <v>2020000100246</v>
      </c>
      <c r="C1075" s="30" t="s">
        <v>848</v>
      </c>
      <c r="D1075" s="31" t="s">
        <v>851</v>
      </c>
      <c r="E1075" s="91">
        <v>3144525520</v>
      </c>
      <c r="F1075" s="91">
        <v>2294345776</v>
      </c>
      <c r="G1075" s="34">
        <v>1</v>
      </c>
      <c r="H1075" s="34">
        <v>0.89849999999999997</v>
      </c>
      <c r="I1075" s="31" t="s">
        <v>35</v>
      </c>
      <c r="J1075" s="40" t="s">
        <v>32</v>
      </c>
      <c r="K1075" s="35" t="s">
        <v>986</v>
      </c>
      <c r="L1075" s="40" t="s">
        <v>20</v>
      </c>
      <c r="M1075" s="36">
        <v>262043793.33333334</v>
      </c>
      <c r="N1075" s="37">
        <f t="shared" si="38"/>
        <v>191195481.33333334</v>
      </c>
      <c r="O1075" s="37">
        <v>0</v>
      </c>
      <c r="P1075" s="37">
        <f t="shared" si="39"/>
        <v>70848312</v>
      </c>
      <c r="Q1075" s="81">
        <v>45</v>
      </c>
      <c r="R1075" s="47" t="s">
        <v>853</v>
      </c>
      <c r="S1075" s="95"/>
    </row>
    <row r="1076" spans="1:19" ht="47.25" x14ac:dyDescent="0.25">
      <c r="A1076" s="89">
        <v>2020</v>
      </c>
      <c r="B1076" s="90">
        <v>2020000100246</v>
      </c>
      <c r="C1076" s="30" t="s">
        <v>848</v>
      </c>
      <c r="D1076" s="31" t="s">
        <v>851</v>
      </c>
      <c r="E1076" s="91">
        <v>3144525520</v>
      </c>
      <c r="F1076" s="91">
        <v>2294345776</v>
      </c>
      <c r="G1076" s="34">
        <v>1</v>
      </c>
      <c r="H1076" s="34">
        <v>0.89849999999999997</v>
      </c>
      <c r="I1076" s="31" t="s">
        <v>67</v>
      </c>
      <c r="J1076" s="35" t="s">
        <v>148</v>
      </c>
      <c r="K1076" s="35" t="s">
        <v>986</v>
      </c>
      <c r="L1076" s="40" t="s">
        <v>20</v>
      </c>
      <c r="M1076" s="36">
        <v>262043793.33333334</v>
      </c>
      <c r="N1076" s="37">
        <f t="shared" si="38"/>
        <v>191195481.33333334</v>
      </c>
      <c r="O1076" s="37">
        <v>0</v>
      </c>
      <c r="P1076" s="37">
        <f t="shared" si="39"/>
        <v>70848312</v>
      </c>
      <c r="Q1076" s="81">
        <v>45</v>
      </c>
      <c r="R1076" s="47" t="s">
        <v>853</v>
      </c>
    </row>
    <row r="1077" spans="1:19" ht="47.25" x14ac:dyDescent="0.25">
      <c r="A1077" s="89">
        <v>2020</v>
      </c>
      <c r="B1077" s="90">
        <v>2020000100246</v>
      </c>
      <c r="C1077" s="30" t="s">
        <v>848</v>
      </c>
      <c r="D1077" s="31" t="s">
        <v>851</v>
      </c>
      <c r="E1077" s="91">
        <v>3144525520</v>
      </c>
      <c r="F1077" s="91">
        <v>2294345776</v>
      </c>
      <c r="G1077" s="34">
        <v>1</v>
      </c>
      <c r="H1077" s="34">
        <v>0.89849999999999997</v>
      </c>
      <c r="I1077" s="31" t="s">
        <v>35</v>
      </c>
      <c r="J1077" s="35" t="s">
        <v>27</v>
      </c>
      <c r="K1077" s="35" t="s">
        <v>986</v>
      </c>
      <c r="L1077" s="40" t="s">
        <v>20</v>
      </c>
      <c r="M1077" s="36">
        <v>262043793.33333334</v>
      </c>
      <c r="N1077" s="37">
        <f t="shared" si="38"/>
        <v>191195481.33333334</v>
      </c>
      <c r="O1077" s="37">
        <v>0</v>
      </c>
      <c r="P1077" s="37">
        <f t="shared" si="39"/>
        <v>70848312</v>
      </c>
      <c r="Q1077" s="81">
        <v>45</v>
      </c>
      <c r="R1077" s="47" t="s">
        <v>853</v>
      </c>
    </row>
    <row r="1078" spans="1:19" ht="47.25" x14ac:dyDescent="0.25">
      <c r="A1078" s="89">
        <v>2020</v>
      </c>
      <c r="B1078" s="90">
        <v>2020000100246</v>
      </c>
      <c r="C1078" s="30" t="s">
        <v>848</v>
      </c>
      <c r="D1078" s="31" t="s">
        <v>851</v>
      </c>
      <c r="E1078" s="91">
        <v>3144525520</v>
      </c>
      <c r="F1078" s="91">
        <v>2294345776</v>
      </c>
      <c r="G1078" s="34">
        <v>1</v>
      </c>
      <c r="H1078" s="34">
        <v>0.89849999999999997</v>
      </c>
      <c r="I1078" s="31" t="s">
        <v>35</v>
      </c>
      <c r="J1078" s="35" t="s">
        <v>25</v>
      </c>
      <c r="K1078" s="35" t="s">
        <v>986</v>
      </c>
      <c r="L1078" s="40" t="s">
        <v>20</v>
      </c>
      <c r="M1078" s="36">
        <v>262043793.33333334</v>
      </c>
      <c r="N1078" s="37">
        <f t="shared" si="38"/>
        <v>191195481.33333334</v>
      </c>
      <c r="O1078" s="37">
        <v>0</v>
      </c>
      <c r="P1078" s="37">
        <f t="shared" si="39"/>
        <v>70848312</v>
      </c>
      <c r="Q1078" s="81">
        <v>45</v>
      </c>
      <c r="R1078" s="47" t="s">
        <v>853</v>
      </c>
    </row>
    <row r="1079" spans="1:19" ht="47.25" x14ac:dyDescent="0.25">
      <c r="A1079" s="89">
        <v>2020</v>
      </c>
      <c r="B1079" s="90">
        <v>2020000100246</v>
      </c>
      <c r="C1079" s="30" t="s">
        <v>848</v>
      </c>
      <c r="D1079" s="31" t="s">
        <v>851</v>
      </c>
      <c r="E1079" s="91">
        <v>3144525520</v>
      </c>
      <c r="F1079" s="91">
        <v>2294345776</v>
      </c>
      <c r="G1079" s="34">
        <v>1</v>
      </c>
      <c r="H1079" s="34">
        <v>0.89849999999999997</v>
      </c>
      <c r="I1079" s="31" t="s">
        <v>18</v>
      </c>
      <c r="J1079" s="35" t="s">
        <v>103</v>
      </c>
      <c r="K1079" s="35" t="s">
        <v>986</v>
      </c>
      <c r="L1079" s="40" t="s">
        <v>20</v>
      </c>
      <c r="M1079" s="36">
        <v>262043793.33333334</v>
      </c>
      <c r="N1079" s="37">
        <f t="shared" si="38"/>
        <v>191195481.33333334</v>
      </c>
      <c r="O1079" s="37">
        <v>0</v>
      </c>
      <c r="P1079" s="37">
        <f t="shared" si="39"/>
        <v>70848312</v>
      </c>
      <c r="Q1079" s="81">
        <v>45</v>
      </c>
      <c r="R1079" s="47" t="s">
        <v>853</v>
      </c>
    </row>
    <row r="1080" spans="1:19" ht="47.25" x14ac:dyDescent="0.25">
      <c r="A1080" s="89">
        <v>2020</v>
      </c>
      <c r="B1080" s="90">
        <v>2020000100246</v>
      </c>
      <c r="C1080" s="30" t="s">
        <v>848</v>
      </c>
      <c r="D1080" s="31" t="s">
        <v>851</v>
      </c>
      <c r="E1080" s="91">
        <v>3144525520</v>
      </c>
      <c r="F1080" s="91">
        <v>2294345776</v>
      </c>
      <c r="G1080" s="34">
        <v>1</v>
      </c>
      <c r="H1080" s="34">
        <v>0.89849999999999997</v>
      </c>
      <c r="I1080" s="31" t="s">
        <v>67</v>
      </c>
      <c r="J1080" s="35" t="s">
        <v>101</v>
      </c>
      <c r="K1080" s="35" t="s">
        <v>986</v>
      </c>
      <c r="L1080" s="40" t="s">
        <v>20</v>
      </c>
      <c r="M1080" s="36">
        <v>262043793.33333334</v>
      </c>
      <c r="N1080" s="37">
        <f t="shared" si="38"/>
        <v>191195481.33333334</v>
      </c>
      <c r="O1080" s="37">
        <v>0</v>
      </c>
      <c r="P1080" s="37">
        <f t="shared" si="39"/>
        <v>70848312</v>
      </c>
      <c r="Q1080" s="81">
        <v>45</v>
      </c>
      <c r="R1080" s="47" t="s">
        <v>853</v>
      </c>
    </row>
    <row r="1081" spans="1:19" ht="47.25" x14ac:dyDescent="0.25">
      <c r="A1081" s="89">
        <v>2020</v>
      </c>
      <c r="B1081" s="90">
        <v>2020000100246</v>
      </c>
      <c r="C1081" s="30" t="s">
        <v>848</v>
      </c>
      <c r="D1081" s="31" t="s">
        <v>851</v>
      </c>
      <c r="E1081" s="91">
        <v>3144525520</v>
      </c>
      <c r="F1081" s="91">
        <v>2294345776</v>
      </c>
      <c r="G1081" s="34">
        <v>1</v>
      </c>
      <c r="H1081" s="34">
        <v>0.89849999999999997</v>
      </c>
      <c r="I1081" s="31" t="s">
        <v>112</v>
      </c>
      <c r="J1081" s="35" t="s">
        <v>187</v>
      </c>
      <c r="K1081" s="35" t="s">
        <v>986</v>
      </c>
      <c r="L1081" s="40" t="s">
        <v>20</v>
      </c>
      <c r="M1081" s="36">
        <v>262043793.33333334</v>
      </c>
      <c r="N1081" s="37">
        <f t="shared" si="38"/>
        <v>191195481.33333334</v>
      </c>
      <c r="O1081" s="37">
        <v>0</v>
      </c>
      <c r="P1081" s="37">
        <f t="shared" si="39"/>
        <v>70848312</v>
      </c>
      <c r="Q1081" s="81">
        <v>45</v>
      </c>
      <c r="R1081" s="47" t="s">
        <v>853</v>
      </c>
    </row>
    <row r="1082" spans="1:19" ht="47.25" x14ac:dyDescent="0.25">
      <c r="A1082" s="89">
        <v>2020</v>
      </c>
      <c r="B1082" s="90">
        <v>2020000100246</v>
      </c>
      <c r="C1082" s="30" t="s">
        <v>848</v>
      </c>
      <c r="D1082" s="31" t="s">
        <v>851</v>
      </c>
      <c r="E1082" s="91">
        <v>3144525520</v>
      </c>
      <c r="F1082" s="91">
        <v>2294345776</v>
      </c>
      <c r="G1082" s="34">
        <v>1</v>
      </c>
      <c r="H1082" s="34">
        <v>0.89849999999999997</v>
      </c>
      <c r="I1082" s="31" t="s">
        <v>35</v>
      </c>
      <c r="J1082" s="35" t="s">
        <v>23</v>
      </c>
      <c r="K1082" s="35" t="s">
        <v>986</v>
      </c>
      <c r="L1082" s="40" t="s">
        <v>20</v>
      </c>
      <c r="M1082" s="36">
        <v>262043793.33333334</v>
      </c>
      <c r="N1082" s="37">
        <f t="shared" si="38"/>
        <v>191195481.33333334</v>
      </c>
      <c r="O1082" s="37">
        <v>0</v>
      </c>
      <c r="P1082" s="37">
        <f t="shared" si="39"/>
        <v>70848312</v>
      </c>
      <c r="Q1082" s="81">
        <v>45</v>
      </c>
      <c r="R1082" s="47" t="s">
        <v>853</v>
      </c>
    </row>
    <row r="1083" spans="1:19" ht="47.25" x14ac:dyDescent="0.25">
      <c r="A1083" s="89">
        <v>2020</v>
      </c>
      <c r="B1083" s="90">
        <v>2020000100246</v>
      </c>
      <c r="C1083" s="30" t="s">
        <v>848</v>
      </c>
      <c r="D1083" s="31" t="s">
        <v>852</v>
      </c>
      <c r="E1083" s="91">
        <v>3144525520</v>
      </c>
      <c r="F1083" s="91">
        <v>2294345776</v>
      </c>
      <c r="G1083" s="34">
        <v>1</v>
      </c>
      <c r="H1083" s="34">
        <v>0.89849999999999997</v>
      </c>
      <c r="I1083" s="31" t="s">
        <v>67</v>
      </c>
      <c r="J1083" s="35" t="s">
        <v>169</v>
      </c>
      <c r="K1083" s="35" t="s">
        <v>986</v>
      </c>
      <c r="L1083" s="40" t="s">
        <v>20</v>
      </c>
      <c r="M1083" s="36">
        <v>262043793.33333334</v>
      </c>
      <c r="N1083" s="37">
        <f t="shared" si="38"/>
        <v>191195481.33333334</v>
      </c>
      <c r="O1083" s="37">
        <v>0</v>
      </c>
      <c r="P1083" s="37">
        <f t="shared" si="39"/>
        <v>70848312</v>
      </c>
      <c r="Q1083" s="81">
        <v>45</v>
      </c>
      <c r="R1083" s="47" t="s">
        <v>853</v>
      </c>
    </row>
    <row r="1084" spans="1:19" ht="47.25" x14ac:dyDescent="0.25">
      <c r="A1084" s="89">
        <v>2020</v>
      </c>
      <c r="B1084" s="90">
        <v>2020000100246</v>
      </c>
      <c r="C1084" s="30" t="s">
        <v>848</v>
      </c>
      <c r="D1084" s="31" t="s">
        <v>851</v>
      </c>
      <c r="E1084" s="91">
        <v>3144525520</v>
      </c>
      <c r="F1084" s="91">
        <v>2294345776</v>
      </c>
      <c r="G1084" s="34">
        <v>1</v>
      </c>
      <c r="H1084" s="34">
        <v>0.89849999999999997</v>
      </c>
      <c r="I1084" s="31" t="s">
        <v>112</v>
      </c>
      <c r="J1084" s="35" t="s">
        <v>165</v>
      </c>
      <c r="K1084" s="35" t="s">
        <v>986</v>
      </c>
      <c r="L1084" s="40" t="s">
        <v>20</v>
      </c>
      <c r="M1084" s="36">
        <v>262043793.33333334</v>
      </c>
      <c r="N1084" s="37">
        <f t="shared" si="38"/>
        <v>191195481.33333334</v>
      </c>
      <c r="O1084" s="37">
        <v>0</v>
      </c>
      <c r="P1084" s="37">
        <f t="shared" si="39"/>
        <v>70848312</v>
      </c>
      <c r="Q1084" s="81">
        <v>45</v>
      </c>
      <c r="R1084" s="47" t="s">
        <v>853</v>
      </c>
    </row>
    <row r="1085" spans="1:19" ht="47.25" x14ac:dyDescent="0.25">
      <c r="A1085" s="89">
        <v>2020</v>
      </c>
      <c r="B1085" s="90">
        <v>2020000100246</v>
      </c>
      <c r="C1085" s="30" t="s">
        <v>848</v>
      </c>
      <c r="D1085" s="31" t="s">
        <v>851</v>
      </c>
      <c r="E1085" s="91">
        <v>3144525520</v>
      </c>
      <c r="F1085" s="91">
        <v>2294345776</v>
      </c>
      <c r="G1085" s="34">
        <v>1</v>
      </c>
      <c r="H1085" s="34">
        <v>0.89849999999999997</v>
      </c>
      <c r="I1085" s="31" t="s">
        <v>67</v>
      </c>
      <c r="J1085" s="35" t="s">
        <v>164</v>
      </c>
      <c r="K1085" s="35" t="s">
        <v>986</v>
      </c>
      <c r="L1085" s="40" t="s">
        <v>20</v>
      </c>
      <c r="M1085" s="36">
        <v>262043793.33333334</v>
      </c>
      <c r="N1085" s="37">
        <f t="shared" si="38"/>
        <v>191195481.33333334</v>
      </c>
      <c r="O1085" s="37">
        <v>0</v>
      </c>
      <c r="P1085" s="37">
        <f t="shared" si="39"/>
        <v>70848312</v>
      </c>
      <c r="Q1085" s="81">
        <v>45</v>
      </c>
      <c r="R1085" s="47" t="s">
        <v>853</v>
      </c>
    </row>
    <row r="1086" spans="1:19" ht="47.25" x14ac:dyDescent="0.25">
      <c r="A1086" s="89">
        <v>2020</v>
      </c>
      <c r="B1086" s="90">
        <v>2020000100649</v>
      </c>
      <c r="C1086" s="30" t="s">
        <v>848</v>
      </c>
      <c r="D1086" s="31" t="s">
        <v>854</v>
      </c>
      <c r="E1086" s="91">
        <v>4292464018</v>
      </c>
      <c r="F1086" s="91">
        <v>2645464018</v>
      </c>
      <c r="G1086" s="34">
        <v>0.97219999999999995</v>
      </c>
      <c r="H1086" s="34">
        <v>0.80100000000000005</v>
      </c>
      <c r="I1086" s="31" t="s">
        <v>22</v>
      </c>
      <c r="J1086" s="35" t="s">
        <v>121</v>
      </c>
      <c r="K1086" s="35" t="s">
        <v>986</v>
      </c>
      <c r="L1086" s="40" t="s">
        <v>20</v>
      </c>
      <c r="M1086" s="36">
        <v>4292464018</v>
      </c>
      <c r="N1086" s="37">
        <f>F1086</f>
        <v>2645464018</v>
      </c>
      <c r="O1086" s="37">
        <v>1487000000</v>
      </c>
      <c r="P1086" s="37">
        <v>160000000</v>
      </c>
      <c r="Q1086" s="81">
        <v>10334</v>
      </c>
      <c r="R1086" s="47" t="s">
        <v>868</v>
      </c>
    </row>
    <row r="1087" spans="1:19" ht="31.5" x14ac:dyDescent="0.25">
      <c r="A1087" s="89">
        <v>2022</v>
      </c>
      <c r="B1087" s="90">
        <v>2021000100327</v>
      </c>
      <c r="C1087" s="30" t="s">
        <v>848</v>
      </c>
      <c r="D1087" s="31" t="s">
        <v>855</v>
      </c>
      <c r="E1087" s="91">
        <v>3833042862</v>
      </c>
      <c r="F1087" s="91">
        <v>3044082702</v>
      </c>
      <c r="G1087" s="34">
        <v>0.10979999999999999</v>
      </c>
      <c r="H1087" s="34">
        <v>0.24879999999999999</v>
      </c>
      <c r="I1087" s="31" t="s">
        <v>44</v>
      </c>
      <c r="J1087" s="40" t="s">
        <v>147</v>
      </c>
      <c r="K1087" s="35" t="s">
        <v>986</v>
      </c>
      <c r="L1087" s="40" t="s">
        <v>497</v>
      </c>
      <c r="M1087" s="36">
        <v>3833042862</v>
      </c>
      <c r="N1087" s="37">
        <v>3044082702</v>
      </c>
      <c r="O1087" s="37">
        <v>0</v>
      </c>
      <c r="P1087" s="37">
        <v>788960160</v>
      </c>
      <c r="Q1087" s="81">
        <v>160</v>
      </c>
      <c r="R1087" s="47" t="s">
        <v>856</v>
      </c>
    </row>
    <row r="1088" spans="1:19" ht="47.25" x14ac:dyDescent="0.25">
      <c r="A1088" s="89">
        <v>2022</v>
      </c>
      <c r="B1088" s="90">
        <v>2021000100208</v>
      </c>
      <c r="C1088" s="30" t="s">
        <v>848</v>
      </c>
      <c r="D1088" s="31" t="s">
        <v>857</v>
      </c>
      <c r="E1088" s="91">
        <v>2191964751</v>
      </c>
      <c r="F1088" s="91">
        <v>1839764876</v>
      </c>
      <c r="G1088" s="34">
        <v>0.94569999999999999</v>
      </c>
      <c r="H1088" s="34">
        <v>0.78510000000000002</v>
      </c>
      <c r="I1088" s="31" t="s">
        <v>44</v>
      </c>
      <c r="J1088" s="40" t="s">
        <v>147</v>
      </c>
      <c r="K1088" s="35" t="s">
        <v>986</v>
      </c>
      <c r="L1088" s="40" t="s">
        <v>255</v>
      </c>
      <c r="M1088" s="36">
        <v>243698800.11117825</v>
      </c>
      <c r="N1088" s="37">
        <f t="shared" ref="N1088:N1096" si="40">(F1088*368)/3310</f>
        <v>204541835.15649548</v>
      </c>
      <c r="O1088" s="37">
        <v>0</v>
      </c>
      <c r="P1088" s="37">
        <f t="shared" ref="P1088:P1096" si="41">(352199875*368)/3310</f>
        <v>39156964.954682782</v>
      </c>
      <c r="Q1088" s="81">
        <v>367.77777777777777</v>
      </c>
      <c r="R1088" s="92" t="s">
        <v>858</v>
      </c>
    </row>
    <row r="1089" spans="1:18" ht="47.25" x14ac:dyDescent="0.25">
      <c r="A1089" s="89">
        <v>2022</v>
      </c>
      <c r="B1089" s="90">
        <v>2021000100208</v>
      </c>
      <c r="C1089" s="30" t="s">
        <v>848</v>
      </c>
      <c r="D1089" s="31" t="s">
        <v>857</v>
      </c>
      <c r="E1089" s="91">
        <v>2191964751</v>
      </c>
      <c r="F1089" s="91">
        <v>1839764876</v>
      </c>
      <c r="G1089" s="34">
        <v>0.94569999999999999</v>
      </c>
      <c r="H1089" s="34">
        <v>0.78510000000000002</v>
      </c>
      <c r="I1089" s="31" t="s">
        <v>44</v>
      </c>
      <c r="J1089" s="40" t="s">
        <v>147</v>
      </c>
      <c r="K1089" s="35" t="s">
        <v>986</v>
      </c>
      <c r="L1089" s="40" t="s">
        <v>255</v>
      </c>
      <c r="M1089" s="36">
        <v>243698800.11117825</v>
      </c>
      <c r="N1089" s="37">
        <f t="shared" si="40"/>
        <v>204541835.15649548</v>
      </c>
      <c r="O1089" s="37">
        <v>0</v>
      </c>
      <c r="P1089" s="37">
        <f t="shared" si="41"/>
        <v>39156964.954682782</v>
      </c>
      <c r="Q1089" s="81">
        <v>367.77777777777777</v>
      </c>
      <c r="R1089" s="92" t="s">
        <v>858</v>
      </c>
    </row>
    <row r="1090" spans="1:18" ht="47.25" x14ac:dyDescent="0.25">
      <c r="A1090" s="89">
        <v>2022</v>
      </c>
      <c r="B1090" s="90">
        <v>2021000100208</v>
      </c>
      <c r="C1090" s="30" t="s">
        <v>848</v>
      </c>
      <c r="D1090" s="31" t="s">
        <v>857</v>
      </c>
      <c r="E1090" s="91">
        <v>2191964751</v>
      </c>
      <c r="F1090" s="91">
        <v>1839764876</v>
      </c>
      <c r="G1090" s="34">
        <v>0.94569999999999999</v>
      </c>
      <c r="H1090" s="34">
        <v>0.78510000000000002</v>
      </c>
      <c r="I1090" s="31" t="s">
        <v>44</v>
      </c>
      <c r="J1090" s="40" t="s">
        <v>147</v>
      </c>
      <c r="K1090" s="35" t="s">
        <v>986</v>
      </c>
      <c r="L1090" s="40" t="s">
        <v>255</v>
      </c>
      <c r="M1090" s="36">
        <v>243698800.11117825</v>
      </c>
      <c r="N1090" s="37">
        <f t="shared" si="40"/>
        <v>204541835.15649548</v>
      </c>
      <c r="O1090" s="37">
        <v>0</v>
      </c>
      <c r="P1090" s="37">
        <f t="shared" si="41"/>
        <v>39156964.954682782</v>
      </c>
      <c r="Q1090" s="81">
        <v>367.77777777777777</v>
      </c>
      <c r="R1090" s="92" t="s">
        <v>858</v>
      </c>
    </row>
    <row r="1091" spans="1:18" ht="47.25" x14ac:dyDescent="0.25">
      <c r="A1091" s="89">
        <v>2022</v>
      </c>
      <c r="B1091" s="90">
        <v>2021000100208</v>
      </c>
      <c r="C1091" s="30" t="s">
        <v>848</v>
      </c>
      <c r="D1091" s="31" t="s">
        <v>857</v>
      </c>
      <c r="E1091" s="91">
        <v>2191964751</v>
      </c>
      <c r="F1091" s="91">
        <v>1839764876</v>
      </c>
      <c r="G1091" s="34">
        <v>0.94569999999999999</v>
      </c>
      <c r="H1091" s="34">
        <v>0.78510000000000002</v>
      </c>
      <c r="I1091" s="31" t="s">
        <v>44</v>
      </c>
      <c r="J1091" s="40" t="s">
        <v>147</v>
      </c>
      <c r="K1091" s="35" t="s">
        <v>986</v>
      </c>
      <c r="L1091" s="40" t="s">
        <v>255</v>
      </c>
      <c r="M1091" s="36">
        <v>243698800.11117825</v>
      </c>
      <c r="N1091" s="37">
        <f t="shared" si="40"/>
        <v>204541835.15649548</v>
      </c>
      <c r="O1091" s="37">
        <v>0</v>
      </c>
      <c r="P1091" s="37">
        <f t="shared" si="41"/>
        <v>39156964.954682782</v>
      </c>
      <c r="Q1091" s="81">
        <v>367.77777777777777</v>
      </c>
      <c r="R1091" s="92" t="s">
        <v>858</v>
      </c>
    </row>
    <row r="1092" spans="1:18" ht="47.25" x14ac:dyDescent="0.25">
      <c r="A1092" s="89">
        <v>2022</v>
      </c>
      <c r="B1092" s="90">
        <v>2021000100208</v>
      </c>
      <c r="C1092" s="30" t="s">
        <v>848</v>
      </c>
      <c r="D1092" s="31" t="s">
        <v>857</v>
      </c>
      <c r="E1092" s="91">
        <v>2191964751</v>
      </c>
      <c r="F1092" s="91">
        <v>1839764876</v>
      </c>
      <c r="G1092" s="34">
        <v>0.94569999999999999</v>
      </c>
      <c r="H1092" s="34">
        <v>0.78510000000000002</v>
      </c>
      <c r="I1092" s="31" t="s">
        <v>44</v>
      </c>
      <c r="J1092" s="40" t="s">
        <v>147</v>
      </c>
      <c r="K1092" s="35" t="s">
        <v>986</v>
      </c>
      <c r="L1092" s="40" t="s">
        <v>255</v>
      </c>
      <c r="M1092" s="36">
        <v>243698800.11117825</v>
      </c>
      <c r="N1092" s="37">
        <f t="shared" si="40"/>
        <v>204541835.15649548</v>
      </c>
      <c r="O1092" s="37">
        <v>0</v>
      </c>
      <c r="P1092" s="37">
        <f t="shared" si="41"/>
        <v>39156964.954682782</v>
      </c>
      <c r="Q1092" s="81">
        <v>367.77777777777777</v>
      </c>
      <c r="R1092" s="92" t="s">
        <v>858</v>
      </c>
    </row>
    <row r="1093" spans="1:18" ht="47.25" x14ac:dyDescent="0.25">
      <c r="A1093" s="89">
        <v>2022</v>
      </c>
      <c r="B1093" s="90">
        <v>2021000100208</v>
      </c>
      <c r="C1093" s="30" t="s">
        <v>848</v>
      </c>
      <c r="D1093" s="31" t="s">
        <v>857</v>
      </c>
      <c r="E1093" s="91">
        <v>2191964751</v>
      </c>
      <c r="F1093" s="91">
        <v>1839764876</v>
      </c>
      <c r="G1093" s="34">
        <v>0.94569999999999999</v>
      </c>
      <c r="H1093" s="34">
        <v>0.78510000000000002</v>
      </c>
      <c r="I1093" s="31" t="s">
        <v>44</v>
      </c>
      <c r="J1093" s="40" t="s">
        <v>147</v>
      </c>
      <c r="K1093" s="35" t="s">
        <v>986</v>
      </c>
      <c r="L1093" s="40" t="s">
        <v>255</v>
      </c>
      <c r="M1093" s="36">
        <v>243698800.11117825</v>
      </c>
      <c r="N1093" s="37">
        <f t="shared" si="40"/>
        <v>204541835.15649548</v>
      </c>
      <c r="O1093" s="37">
        <v>0</v>
      </c>
      <c r="P1093" s="37">
        <f t="shared" si="41"/>
        <v>39156964.954682782</v>
      </c>
      <c r="Q1093" s="81">
        <v>367.77777777777777</v>
      </c>
      <c r="R1093" s="92" t="s">
        <v>858</v>
      </c>
    </row>
    <row r="1094" spans="1:18" ht="47.25" x14ac:dyDescent="0.25">
      <c r="A1094" s="89">
        <v>2022</v>
      </c>
      <c r="B1094" s="90">
        <v>2021000100208</v>
      </c>
      <c r="C1094" s="30" t="s">
        <v>848</v>
      </c>
      <c r="D1094" s="31" t="s">
        <v>857</v>
      </c>
      <c r="E1094" s="91">
        <v>2191964751</v>
      </c>
      <c r="F1094" s="91">
        <v>1839764876</v>
      </c>
      <c r="G1094" s="34">
        <v>0.94569999999999999</v>
      </c>
      <c r="H1094" s="34">
        <v>0.78510000000000002</v>
      </c>
      <c r="I1094" s="31" t="s">
        <v>44</v>
      </c>
      <c r="J1094" s="40" t="s">
        <v>147</v>
      </c>
      <c r="K1094" s="35" t="s">
        <v>986</v>
      </c>
      <c r="L1094" s="40" t="s">
        <v>255</v>
      </c>
      <c r="M1094" s="36">
        <v>243698800.11117825</v>
      </c>
      <c r="N1094" s="37">
        <f t="shared" si="40"/>
        <v>204541835.15649548</v>
      </c>
      <c r="O1094" s="37">
        <v>0</v>
      </c>
      <c r="P1094" s="37">
        <f t="shared" si="41"/>
        <v>39156964.954682782</v>
      </c>
      <c r="Q1094" s="81">
        <v>367.77777777777777</v>
      </c>
      <c r="R1094" s="92" t="s">
        <v>858</v>
      </c>
    </row>
    <row r="1095" spans="1:18" ht="47.25" x14ac:dyDescent="0.25">
      <c r="A1095" s="89">
        <v>2022</v>
      </c>
      <c r="B1095" s="90">
        <v>2021000100208</v>
      </c>
      <c r="C1095" s="30" t="s">
        <v>848</v>
      </c>
      <c r="D1095" s="31" t="s">
        <v>857</v>
      </c>
      <c r="E1095" s="91">
        <v>2191964751</v>
      </c>
      <c r="F1095" s="91">
        <v>1839764876</v>
      </c>
      <c r="G1095" s="34">
        <v>0.94569999999999999</v>
      </c>
      <c r="H1095" s="34">
        <v>0.78510000000000002</v>
      </c>
      <c r="I1095" s="31" t="s">
        <v>44</v>
      </c>
      <c r="J1095" s="40" t="s">
        <v>147</v>
      </c>
      <c r="K1095" s="35" t="s">
        <v>986</v>
      </c>
      <c r="L1095" s="40" t="s">
        <v>255</v>
      </c>
      <c r="M1095" s="36">
        <v>243698800.11117825</v>
      </c>
      <c r="N1095" s="37">
        <f t="shared" si="40"/>
        <v>204541835.15649548</v>
      </c>
      <c r="O1095" s="37">
        <v>0</v>
      </c>
      <c r="P1095" s="37">
        <f t="shared" si="41"/>
        <v>39156964.954682782</v>
      </c>
      <c r="Q1095" s="81">
        <v>367.77777777777777</v>
      </c>
      <c r="R1095" s="92" t="s">
        <v>858</v>
      </c>
    </row>
    <row r="1096" spans="1:18" ht="47.25" x14ac:dyDescent="0.25">
      <c r="A1096" s="89">
        <v>2022</v>
      </c>
      <c r="B1096" s="90">
        <v>2021000100208</v>
      </c>
      <c r="C1096" s="30" t="s">
        <v>848</v>
      </c>
      <c r="D1096" s="31" t="s">
        <v>857</v>
      </c>
      <c r="E1096" s="91">
        <v>2191964751</v>
      </c>
      <c r="F1096" s="91">
        <v>1839764876</v>
      </c>
      <c r="G1096" s="34">
        <v>0.94569999999999999</v>
      </c>
      <c r="H1096" s="34">
        <v>0.78510000000000002</v>
      </c>
      <c r="I1096" s="31" t="s">
        <v>44</v>
      </c>
      <c r="J1096" s="40" t="s">
        <v>147</v>
      </c>
      <c r="K1096" s="35" t="s">
        <v>986</v>
      </c>
      <c r="L1096" s="40" t="s">
        <v>255</v>
      </c>
      <c r="M1096" s="36">
        <v>243698800.11117825</v>
      </c>
      <c r="N1096" s="37">
        <f t="shared" si="40"/>
        <v>204541835.15649548</v>
      </c>
      <c r="O1096" s="37">
        <v>0</v>
      </c>
      <c r="P1096" s="37">
        <f t="shared" si="41"/>
        <v>39156964.954682782</v>
      </c>
      <c r="Q1096" s="81">
        <v>367.77777777777777</v>
      </c>
      <c r="R1096" s="92" t="s">
        <v>858</v>
      </c>
    </row>
    <row r="1097" spans="1:18" ht="31.5" x14ac:dyDescent="0.25">
      <c r="A1097" s="89">
        <v>2022</v>
      </c>
      <c r="B1097" s="90">
        <v>2021000100243</v>
      </c>
      <c r="C1097" s="30" t="s">
        <v>848</v>
      </c>
      <c r="D1097" s="31" t="s">
        <v>859</v>
      </c>
      <c r="E1097" s="91">
        <v>3042693625</v>
      </c>
      <c r="F1097" s="91">
        <v>2332094728</v>
      </c>
      <c r="G1097" s="34">
        <v>0.29170000000000001</v>
      </c>
      <c r="H1097" s="34">
        <v>0.31119999999999998</v>
      </c>
      <c r="I1097" s="31" t="s">
        <v>44</v>
      </c>
      <c r="J1097" s="40" t="s">
        <v>147</v>
      </c>
      <c r="K1097" s="35" t="s">
        <v>986</v>
      </c>
      <c r="L1097" s="40" t="s">
        <v>20</v>
      </c>
      <c r="M1097" s="36">
        <v>1014231208.3333334</v>
      </c>
      <c r="N1097" s="37">
        <f>(F1097*34)/102</f>
        <v>777364909.33333337</v>
      </c>
      <c r="O1097" s="37">
        <v>0</v>
      </c>
      <c r="P1097" s="37">
        <v>710598897</v>
      </c>
      <c r="Q1097" s="81">
        <v>34</v>
      </c>
      <c r="R1097" s="47" t="s">
        <v>860</v>
      </c>
    </row>
    <row r="1098" spans="1:18" ht="31.5" x14ac:dyDescent="0.25">
      <c r="A1098" s="89">
        <v>2022</v>
      </c>
      <c r="B1098" s="90">
        <v>2021000100243</v>
      </c>
      <c r="C1098" s="30" t="s">
        <v>848</v>
      </c>
      <c r="D1098" s="31" t="s">
        <v>859</v>
      </c>
      <c r="E1098" s="91">
        <v>3042693625</v>
      </c>
      <c r="F1098" s="91">
        <v>2332094728</v>
      </c>
      <c r="G1098" s="34">
        <v>0.29170000000000001</v>
      </c>
      <c r="H1098" s="34">
        <v>0.31119999999999998</v>
      </c>
      <c r="I1098" s="31" t="s">
        <v>44</v>
      </c>
      <c r="J1098" s="40" t="s">
        <v>147</v>
      </c>
      <c r="K1098" s="35" t="s">
        <v>986</v>
      </c>
      <c r="L1098" s="40" t="s">
        <v>20</v>
      </c>
      <c r="M1098" s="36">
        <v>1014231208.3333334</v>
      </c>
      <c r="N1098" s="37">
        <f>(F1098*34)/102</f>
        <v>777364909.33333337</v>
      </c>
      <c r="O1098" s="37">
        <v>0</v>
      </c>
      <c r="P1098" s="37">
        <v>710598897</v>
      </c>
      <c r="Q1098" s="81">
        <v>34</v>
      </c>
      <c r="R1098" s="47" t="s">
        <v>860</v>
      </c>
    </row>
    <row r="1099" spans="1:18" ht="31.5" x14ac:dyDescent="0.25">
      <c r="A1099" s="89">
        <v>2022</v>
      </c>
      <c r="B1099" s="90">
        <v>2021000100243</v>
      </c>
      <c r="C1099" s="30" t="s">
        <v>848</v>
      </c>
      <c r="D1099" s="31" t="s">
        <v>859</v>
      </c>
      <c r="E1099" s="91">
        <v>3042693625</v>
      </c>
      <c r="F1099" s="91">
        <v>2332094728</v>
      </c>
      <c r="G1099" s="34">
        <v>0.29170000000000001</v>
      </c>
      <c r="H1099" s="34">
        <v>0.31119999999999998</v>
      </c>
      <c r="I1099" s="31" t="s">
        <v>44</v>
      </c>
      <c r="J1099" s="40" t="s">
        <v>147</v>
      </c>
      <c r="K1099" s="35" t="s">
        <v>986</v>
      </c>
      <c r="L1099" s="40" t="s">
        <v>20</v>
      </c>
      <c r="M1099" s="36">
        <v>1014231208.3333334</v>
      </c>
      <c r="N1099" s="37">
        <f>(F1099*34)/102</f>
        <v>777364909.33333337</v>
      </c>
      <c r="O1099" s="37">
        <v>0</v>
      </c>
      <c r="P1099" s="37">
        <v>710598897</v>
      </c>
      <c r="Q1099" s="81">
        <v>34</v>
      </c>
      <c r="R1099" s="47" t="s">
        <v>860</v>
      </c>
    </row>
    <row r="1100" spans="1:18" ht="16.5" x14ac:dyDescent="0.25">
      <c r="A1100" s="89">
        <v>2022</v>
      </c>
      <c r="B1100" s="90">
        <v>2021000100276</v>
      </c>
      <c r="C1100" s="30" t="s">
        <v>848</v>
      </c>
      <c r="D1100" s="31" t="s">
        <v>863</v>
      </c>
      <c r="E1100" s="91">
        <v>2608055295</v>
      </c>
      <c r="F1100" s="91">
        <v>2401327735</v>
      </c>
      <c r="G1100" s="34">
        <v>0.42759999999999998</v>
      </c>
      <c r="H1100" s="34">
        <v>0.28820000000000001</v>
      </c>
      <c r="I1100" s="31" t="s">
        <v>35</v>
      </c>
      <c r="J1100" s="35" t="s">
        <v>38</v>
      </c>
      <c r="K1100" s="35" t="s">
        <v>986</v>
      </c>
      <c r="L1100" s="40" t="s">
        <v>497</v>
      </c>
      <c r="M1100" s="36">
        <v>1304027647.5</v>
      </c>
      <c r="N1100" s="37">
        <v>1200663867.5</v>
      </c>
      <c r="O1100" s="37">
        <v>0</v>
      </c>
      <c r="P1100" s="37">
        <v>0</v>
      </c>
      <c r="Q1100" s="81">
        <v>50</v>
      </c>
      <c r="R1100" s="47" t="s">
        <v>864</v>
      </c>
    </row>
    <row r="1101" spans="1:18" ht="16.5" x14ac:dyDescent="0.25">
      <c r="A1101" s="89">
        <v>2022</v>
      </c>
      <c r="B1101" s="90">
        <v>2021000100276</v>
      </c>
      <c r="C1101" s="30" t="s">
        <v>848</v>
      </c>
      <c r="D1101" s="31" t="s">
        <v>863</v>
      </c>
      <c r="E1101" s="91">
        <v>2608055295</v>
      </c>
      <c r="F1101" s="91">
        <v>2401327735</v>
      </c>
      <c r="G1101" s="34">
        <v>0.42759999999999998</v>
      </c>
      <c r="H1101" s="34">
        <v>0.28820000000000001</v>
      </c>
      <c r="I1101" s="31" t="s">
        <v>35</v>
      </c>
      <c r="J1101" s="35" t="s">
        <v>25</v>
      </c>
      <c r="K1101" s="35" t="s">
        <v>986</v>
      </c>
      <c r="L1101" s="40" t="s">
        <v>497</v>
      </c>
      <c r="M1101" s="36">
        <v>1304027647.5</v>
      </c>
      <c r="N1101" s="37">
        <v>1200663867.5</v>
      </c>
      <c r="O1101" s="37">
        <v>0</v>
      </c>
      <c r="P1101" s="37">
        <v>0</v>
      </c>
      <c r="Q1101" s="81">
        <v>50</v>
      </c>
      <c r="R1101" s="47" t="s">
        <v>864</v>
      </c>
    </row>
    <row r="1102" spans="1:18" ht="63" x14ac:dyDescent="0.25">
      <c r="A1102" s="89">
        <v>2022</v>
      </c>
      <c r="B1102" s="90">
        <v>2021000100523</v>
      </c>
      <c r="C1102" s="30" t="s">
        <v>848</v>
      </c>
      <c r="D1102" s="31" t="s">
        <v>865</v>
      </c>
      <c r="E1102" s="91">
        <v>3942973233</v>
      </c>
      <c r="F1102" s="91">
        <v>3296088001</v>
      </c>
      <c r="G1102" s="34">
        <v>9.2999999999999999E-2</v>
      </c>
      <c r="H1102" s="34">
        <v>3.9800000000000002E-2</v>
      </c>
      <c r="I1102" s="31" t="s">
        <v>44</v>
      </c>
      <c r="J1102" s="35" t="s">
        <v>55</v>
      </c>
      <c r="K1102" s="35" t="s">
        <v>986</v>
      </c>
      <c r="L1102" s="40" t="s">
        <v>497</v>
      </c>
      <c r="M1102" s="36">
        <v>456191399.69043154</v>
      </c>
      <c r="N1102" s="37">
        <v>381348517.93933707</v>
      </c>
      <c r="O1102" s="37">
        <v>0</v>
      </c>
      <c r="P1102" s="37">
        <v>646885232</v>
      </c>
      <c r="Q1102" s="81">
        <v>185</v>
      </c>
      <c r="R1102" s="47" t="s">
        <v>866</v>
      </c>
    </row>
    <row r="1103" spans="1:18" ht="63" x14ac:dyDescent="0.25">
      <c r="A1103" s="89">
        <v>2022</v>
      </c>
      <c r="B1103" s="90">
        <v>2021000100523</v>
      </c>
      <c r="C1103" s="30" t="s">
        <v>848</v>
      </c>
      <c r="D1103" s="31" t="s">
        <v>865</v>
      </c>
      <c r="E1103" s="91">
        <v>3942973233</v>
      </c>
      <c r="F1103" s="91">
        <v>3296088001</v>
      </c>
      <c r="G1103" s="34">
        <v>9.2999999999999999E-2</v>
      </c>
      <c r="H1103" s="34">
        <v>3.9800000000000002E-2</v>
      </c>
      <c r="I1103" s="31" t="s">
        <v>40</v>
      </c>
      <c r="J1103" s="35" t="s">
        <v>251</v>
      </c>
      <c r="K1103" s="35" t="s">
        <v>986</v>
      </c>
      <c r="L1103" s="40" t="s">
        <v>497</v>
      </c>
      <c r="M1103" s="36">
        <v>2747011995.9737334</v>
      </c>
      <c r="N1103" s="37">
        <v>2296336480.9968729</v>
      </c>
      <c r="O1103" s="37">
        <v>0</v>
      </c>
      <c r="P1103" s="37">
        <v>646885232</v>
      </c>
      <c r="Q1103" s="81">
        <v>1114</v>
      </c>
      <c r="R1103" s="47" t="s">
        <v>866</v>
      </c>
    </row>
    <row r="1104" spans="1:18" ht="63" x14ac:dyDescent="0.25">
      <c r="A1104" s="89">
        <v>2022</v>
      </c>
      <c r="B1104" s="90">
        <v>2021000100523</v>
      </c>
      <c r="C1104" s="30" t="s">
        <v>848</v>
      </c>
      <c r="D1104" s="31" t="s">
        <v>865</v>
      </c>
      <c r="E1104" s="91">
        <v>3942973233</v>
      </c>
      <c r="F1104" s="91">
        <v>3296088001</v>
      </c>
      <c r="G1104" s="34">
        <v>9.2999999999999999E-2</v>
      </c>
      <c r="H1104" s="34">
        <v>3.9800000000000002E-2</v>
      </c>
      <c r="I1104" s="31" t="s">
        <v>40</v>
      </c>
      <c r="J1104" s="35" t="s">
        <v>153</v>
      </c>
      <c r="K1104" s="35" t="s">
        <v>986</v>
      </c>
      <c r="L1104" s="40" t="s">
        <v>497</v>
      </c>
      <c r="M1104" s="36">
        <v>739769837.33583486</v>
      </c>
      <c r="N1104" s="37">
        <v>618403002.06378984</v>
      </c>
      <c r="O1104" s="37">
        <v>0</v>
      </c>
      <c r="P1104" s="37">
        <v>646885232</v>
      </c>
      <c r="Q1104" s="81">
        <v>300</v>
      </c>
      <c r="R1104" s="47" t="s">
        <v>866</v>
      </c>
    </row>
    <row r="1105" spans="1:18" ht="47.25" x14ac:dyDescent="0.25">
      <c r="A1105" s="96">
        <v>2022</v>
      </c>
      <c r="B1105" s="97">
        <v>2022004250025</v>
      </c>
      <c r="C1105" s="98" t="s">
        <v>878</v>
      </c>
      <c r="D1105" s="99" t="s">
        <v>875</v>
      </c>
      <c r="E1105" s="91">
        <v>3387966925</v>
      </c>
      <c r="F1105" s="91">
        <v>2857824455</v>
      </c>
      <c r="G1105" s="34">
        <v>6.4999999999999997E-3</v>
      </c>
      <c r="H1105" s="34">
        <v>0</v>
      </c>
      <c r="I1105" s="31" t="s">
        <v>74</v>
      </c>
      <c r="J1105" s="35" t="s">
        <v>171</v>
      </c>
      <c r="K1105" s="35" t="s">
        <v>986</v>
      </c>
      <c r="L1105" s="40" t="s">
        <v>255</v>
      </c>
      <c r="M1105" s="36">
        <f t="shared" ref="M1105:M1110" si="42">3387966925/6</f>
        <v>564661154.16666663</v>
      </c>
      <c r="N1105" s="37">
        <f t="shared" ref="N1105:N1110" si="43">2857824455/6</f>
        <v>476304075.83333331</v>
      </c>
      <c r="O1105" s="100">
        <v>0</v>
      </c>
      <c r="P1105" s="101">
        <f t="shared" ref="P1105:P1110" si="44">530142470/6</f>
        <v>88357078.333333328</v>
      </c>
      <c r="Q1105" s="102">
        <f t="shared" ref="Q1105:Q1110" si="45">251623/6</f>
        <v>41937.166666666664</v>
      </c>
      <c r="R1105" s="47" t="s">
        <v>877</v>
      </c>
    </row>
    <row r="1106" spans="1:18" ht="47.25" x14ac:dyDescent="0.25">
      <c r="A1106" s="89">
        <v>2022</v>
      </c>
      <c r="B1106" s="90">
        <v>2022004250025</v>
      </c>
      <c r="C1106" s="98" t="s">
        <v>878</v>
      </c>
      <c r="D1106" s="99" t="s">
        <v>875</v>
      </c>
      <c r="E1106" s="91">
        <v>3387966925</v>
      </c>
      <c r="F1106" s="91">
        <v>2857824455</v>
      </c>
      <c r="G1106" s="34">
        <v>6.4999999999999997E-3</v>
      </c>
      <c r="H1106" s="34">
        <v>0</v>
      </c>
      <c r="I1106" s="31"/>
      <c r="J1106" s="31" t="s">
        <v>221</v>
      </c>
      <c r="K1106" s="35" t="s">
        <v>986</v>
      </c>
      <c r="L1106" s="40" t="s">
        <v>255</v>
      </c>
      <c r="M1106" s="36">
        <f t="shared" si="42"/>
        <v>564661154.16666663</v>
      </c>
      <c r="N1106" s="37">
        <f t="shared" si="43"/>
        <v>476304075.83333331</v>
      </c>
      <c r="O1106" s="100">
        <v>0</v>
      </c>
      <c r="P1106" s="101">
        <f t="shared" si="44"/>
        <v>88357078.333333328</v>
      </c>
      <c r="Q1106" s="102">
        <f t="shared" si="45"/>
        <v>41937.166666666664</v>
      </c>
      <c r="R1106" s="47" t="s">
        <v>877</v>
      </c>
    </row>
    <row r="1107" spans="1:18" ht="47.25" x14ac:dyDescent="0.25">
      <c r="A1107" s="89">
        <v>2022</v>
      </c>
      <c r="B1107" s="90">
        <v>2022004250025</v>
      </c>
      <c r="C1107" s="98" t="s">
        <v>878</v>
      </c>
      <c r="D1107" s="99" t="s">
        <v>875</v>
      </c>
      <c r="E1107" s="91">
        <v>3387966925</v>
      </c>
      <c r="F1107" s="91">
        <v>2857824455</v>
      </c>
      <c r="G1107" s="34">
        <v>6.4999999999999997E-3</v>
      </c>
      <c r="H1107" s="34">
        <v>0</v>
      </c>
      <c r="I1107" s="31" t="s">
        <v>67</v>
      </c>
      <c r="J1107" s="35" t="s">
        <v>117</v>
      </c>
      <c r="K1107" s="35" t="s">
        <v>986</v>
      </c>
      <c r="L1107" s="40" t="s">
        <v>255</v>
      </c>
      <c r="M1107" s="36">
        <f t="shared" si="42"/>
        <v>564661154.16666663</v>
      </c>
      <c r="N1107" s="37">
        <f t="shared" si="43"/>
        <v>476304075.83333331</v>
      </c>
      <c r="O1107" s="100">
        <v>0</v>
      </c>
      <c r="P1107" s="101">
        <f t="shared" si="44"/>
        <v>88357078.333333328</v>
      </c>
      <c r="Q1107" s="102">
        <f t="shared" si="45"/>
        <v>41937.166666666664</v>
      </c>
      <c r="R1107" s="47" t="s">
        <v>877</v>
      </c>
    </row>
    <row r="1108" spans="1:18" ht="47.25" x14ac:dyDescent="0.25">
      <c r="A1108" s="89">
        <v>2022</v>
      </c>
      <c r="B1108" s="90">
        <v>2022004250025</v>
      </c>
      <c r="C1108" s="98" t="s">
        <v>878</v>
      </c>
      <c r="D1108" s="99" t="s">
        <v>875</v>
      </c>
      <c r="E1108" s="91">
        <v>3387966925</v>
      </c>
      <c r="F1108" s="91">
        <v>2857824455</v>
      </c>
      <c r="G1108" s="34">
        <v>6.4999999999999997E-3</v>
      </c>
      <c r="H1108" s="34">
        <v>0</v>
      </c>
      <c r="I1108" s="31" t="s">
        <v>22</v>
      </c>
      <c r="J1108" s="35" t="s">
        <v>121</v>
      </c>
      <c r="K1108" s="35" t="s">
        <v>986</v>
      </c>
      <c r="L1108" s="40" t="s">
        <v>255</v>
      </c>
      <c r="M1108" s="36">
        <f t="shared" si="42"/>
        <v>564661154.16666663</v>
      </c>
      <c r="N1108" s="37">
        <f t="shared" si="43"/>
        <v>476304075.83333331</v>
      </c>
      <c r="O1108" s="100">
        <v>0</v>
      </c>
      <c r="P1108" s="101">
        <f t="shared" si="44"/>
        <v>88357078.333333328</v>
      </c>
      <c r="Q1108" s="102">
        <f t="shared" si="45"/>
        <v>41937.166666666664</v>
      </c>
      <c r="R1108" s="47" t="s">
        <v>877</v>
      </c>
    </row>
    <row r="1109" spans="1:18" ht="47.25" x14ac:dyDescent="0.25">
      <c r="A1109" s="89">
        <v>2022</v>
      </c>
      <c r="B1109" s="90">
        <v>2022004250025</v>
      </c>
      <c r="C1109" s="98" t="s">
        <v>878</v>
      </c>
      <c r="D1109" s="99" t="s">
        <v>875</v>
      </c>
      <c r="E1109" s="91">
        <v>3387966925</v>
      </c>
      <c r="F1109" s="91">
        <v>2857824455</v>
      </c>
      <c r="G1109" s="34">
        <v>6.4999999999999997E-3</v>
      </c>
      <c r="H1109" s="34">
        <v>0</v>
      </c>
      <c r="I1109" s="31" t="s">
        <v>44</v>
      </c>
      <c r="J1109" s="40" t="s">
        <v>57</v>
      </c>
      <c r="K1109" s="35" t="s">
        <v>986</v>
      </c>
      <c r="L1109" s="40" t="s">
        <v>255</v>
      </c>
      <c r="M1109" s="36">
        <f t="shared" si="42"/>
        <v>564661154.16666663</v>
      </c>
      <c r="N1109" s="37">
        <f t="shared" si="43"/>
        <v>476304075.83333331</v>
      </c>
      <c r="O1109" s="100">
        <v>0</v>
      </c>
      <c r="P1109" s="101">
        <f t="shared" si="44"/>
        <v>88357078.333333328</v>
      </c>
      <c r="Q1109" s="102">
        <f t="shared" si="45"/>
        <v>41937.166666666664</v>
      </c>
      <c r="R1109" s="47" t="s">
        <v>877</v>
      </c>
    </row>
    <row r="1110" spans="1:18" ht="47.25" x14ac:dyDescent="0.25">
      <c r="A1110" s="96">
        <v>2022</v>
      </c>
      <c r="B1110" s="84">
        <v>2022004250025</v>
      </c>
      <c r="C1110" s="103" t="s">
        <v>878</v>
      </c>
      <c r="D1110" s="104" t="s">
        <v>875</v>
      </c>
      <c r="E1110" s="105">
        <v>3387966925</v>
      </c>
      <c r="F1110" s="105">
        <v>2857824455</v>
      </c>
      <c r="G1110" s="34">
        <v>6.4999999999999997E-3</v>
      </c>
      <c r="H1110" s="34">
        <v>0</v>
      </c>
      <c r="I1110" s="31" t="s">
        <v>77</v>
      </c>
      <c r="J1110" s="78" t="s">
        <v>138</v>
      </c>
      <c r="K1110" s="35" t="s">
        <v>986</v>
      </c>
      <c r="L1110" s="86" t="s">
        <v>255</v>
      </c>
      <c r="M1110" s="106">
        <f t="shared" si="42"/>
        <v>564661154.16666663</v>
      </c>
      <c r="N1110" s="37">
        <f t="shared" si="43"/>
        <v>476304075.83333331</v>
      </c>
      <c r="O1110" s="100">
        <v>0</v>
      </c>
      <c r="P1110" s="101">
        <f t="shared" si="44"/>
        <v>88357078.333333328</v>
      </c>
      <c r="Q1110" s="102">
        <f t="shared" si="45"/>
        <v>41937.166666666664</v>
      </c>
      <c r="R1110" s="47" t="s">
        <v>877</v>
      </c>
    </row>
    <row r="1111" spans="1:18" s="113" customFormat="1" ht="47.25" x14ac:dyDescent="0.25">
      <c r="A1111" s="89">
        <v>2022</v>
      </c>
      <c r="B1111" s="90">
        <v>2022004250032</v>
      </c>
      <c r="C1111" s="40" t="s">
        <v>903</v>
      </c>
      <c r="D1111" s="107" t="s">
        <v>904</v>
      </c>
      <c r="E1111" s="108">
        <v>9976205175</v>
      </c>
      <c r="F1111" s="108">
        <v>9976205175</v>
      </c>
      <c r="G1111" s="34">
        <v>7.3800000000000004E-2</v>
      </c>
      <c r="H1111" s="34">
        <v>0</v>
      </c>
      <c r="I1111" s="31" t="s">
        <v>40</v>
      </c>
      <c r="J1111" s="40" t="s">
        <v>167</v>
      </c>
      <c r="K1111" s="35" t="s">
        <v>986</v>
      </c>
      <c r="L1111" s="40" t="s">
        <v>255</v>
      </c>
      <c r="M1111" s="109">
        <f t="shared" ref="M1111:N1113" si="46">E1111/3</f>
        <v>3325401725</v>
      </c>
      <c r="N1111" s="110">
        <f t="shared" si="46"/>
        <v>3325401725</v>
      </c>
      <c r="O1111" s="100">
        <v>0</v>
      </c>
      <c r="P1111" s="100">
        <v>0</v>
      </c>
      <c r="Q1111" s="111">
        <f>41824/3</f>
        <v>13941.333333333334</v>
      </c>
      <c r="R1111" s="112" t="s">
        <v>905</v>
      </c>
    </row>
    <row r="1112" spans="1:18" ht="47.25" x14ac:dyDescent="0.25">
      <c r="A1112" s="89">
        <v>2022</v>
      </c>
      <c r="B1112" s="90">
        <v>2022004250032</v>
      </c>
      <c r="C1112" s="40" t="s">
        <v>903</v>
      </c>
      <c r="D1112" s="107" t="s">
        <v>904</v>
      </c>
      <c r="E1112" s="114">
        <v>9976205175</v>
      </c>
      <c r="F1112" s="108">
        <v>9976205175</v>
      </c>
      <c r="G1112" s="34">
        <v>7.3800000000000004E-2</v>
      </c>
      <c r="H1112" s="34">
        <v>0</v>
      </c>
      <c r="I1112" s="31" t="s">
        <v>35</v>
      </c>
      <c r="J1112" s="40" t="s">
        <v>30</v>
      </c>
      <c r="K1112" s="35" t="s">
        <v>986</v>
      </c>
      <c r="L1112" s="40" t="s">
        <v>255</v>
      </c>
      <c r="M1112" s="109">
        <f t="shared" si="46"/>
        <v>3325401725</v>
      </c>
      <c r="N1112" s="110">
        <f t="shared" si="46"/>
        <v>3325401725</v>
      </c>
      <c r="O1112" s="115">
        <v>0</v>
      </c>
      <c r="P1112" s="100">
        <v>0</v>
      </c>
      <c r="Q1112" s="111">
        <f>41824/3</f>
        <v>13941.333333333334</v>
      </c>
      <c r="R1112" s="112" t="s">
        <v>905</v>
      </c>
    </row>
    <row r="1113" spans="1:18" ht="47.25" x14ac:dyDescent="0.25">
      <c r="A1113" s="89">
        <v>2022</v>
      </c>
      <c r="B1113" s="90">
        <v>2022004250032</v>
      </c>
      <c r="C1113" s="40" t="s">
        <v>903</v>
      </c>
      <c r="D1113" s="107" t="s">
        <v>904</v>
      </c>
      <c r="E1113" s="114">
        <v>9976205175</v>
      </c>
      <c r="F1113" s="108">
        <v>9976205175</v>
      </c>
      <c r="G1113" s="34">
        <v>7.3800000000000004E-2</v>
      </c>
      <c r="H1113" s="34">
        <v>0</v>
      </c>
      <c r="I1113" s="31" t="s">
        <v>44</v>
      </c>
      <c r="J1113" s="40" t="s">
        <v>147</v>
      </c>
      <c r="K1113" s="35" t="s">
        <v>986</v>
      </c>
      <c r="L1113" s="40" t="s">
        <v>255</v>
      </c>
      <c r="M1113" s="109">
        <f t="shared" si="46"/>
        <v>3325401725</v>
      </c>
      <c r="N1113" s="110">
        <f t="shared" si="46"/>
        <v>3325401725</v>
      </c>
      <c r="O1113" s="115">
        <v>0</v>
      </c>
      <c r="P1113" s="100">
        <v>0</v>
      </c>
      <c r="Q1113" s="111">
        <f>41824/3</f>
        <v>13941.333333333334</v>
      </c>
      <c r="R1113" s="112" t="s">
        <v>905</v>
      </c>
    </row>
    <row r="1114" spans="1:18" ht="31.5" x14ac:dyDescent="0.25">
      <c r="A1114" s="96">
        <v>2022</v>
      </c>
      <c r="B1114" s="84">
        <v>2022004250031</v>
      </c>
      <c r="C1114" s="86" t="s">
        <v>336</v>
      </c>
      <c r="D1114" s="116" t="s">
        <v>906</v>
      </c>
      <c r="E1114" s="117">
        <v>3673954111</v>
      </c>
      <c r="F1114" s="117">
        <v>3673954111</v>
      </c>
      <c r="G1114" s="34">
        <v>0</v>
      </c>
      <c r="H1114" s="34">
        <v>0</v>
      </c>
      <c r="I1114" s="31" t="s">
        <v>74</v>
      </c>
      <c r="J1114" s="113" t="s">
        <v>123</v>
      </c>
      <c r="K1114" s="35" t="s">
        <v>990</v>
      </c>
      <c r="L1114" s="40" t="s">
        <v>255</v>
      </c>
      <c r="M1114" s="109">
        <f>E1114</f>
        <v>3673954111</v>
      </c>
      <c r="N1114" s="110">
        <f>F1114</f>
        <v>3673954111</v>
      </c>
      <c r="O1114" s="115">
        <v>0</v>
      </c>
      <c r="P1114" s="100">
        <v>0</v>
      </c>
      <c r="Q1114" s="111">
        <v>1100</v>
      </c>
      <c r="R1114" s="112" t="s">
        <v>912</v>
      </c>
    </row>
    <row r="1115" spans="1:18" ht="31.5" x14ac:dyDescent="0.25">
      <c r="A1115" s="89">
        <v>2022</v>
      </c>
      <c r="B1115" s="118">
        <v>2022004250036</v>
      </c>
      <c r="C1115" s="40" t="s">
        <v>336</v>
      </c>
      <c r="D1115" s="119" t="s">
        <v>907</v>
      </c>
      <c r="E1115" s="120">
        <v>3745004883</v>
      </c>
      <c r="F1115" s="120">
        <v>3745004883</v>
      </c>
      <c r="G1115" s="34">
        <v>0</v>
      </c>
      <c r="H1115" s="34">
        <v>0.45550000000000002</v>
      </c>
      <c r="I1115" s="31" t="s">
        <v>35</v>
      </c>
      <c r="J1115" s="40" t="s">
        <v>29</v>
      </c>
      <c r="K1115" s="35" t="s">
        <v>991</v>
      </c>
      <c r="L1115" s="40" t="s">
        <v>255</v>
      </c>
      <c r="M1115" s="109">
        <f>E1115</f>
        <v>3745004883</v>
      </c>
      <c r="N1115" s="110">
        <f>F1115</f>
        <v>3745004883</v>
      </c>
      <c r="O1115" s="115">
        <v>0</v>
      </c>
      <c r="P1115" s="100">
        <v>0</v>
      </c>
      <c r="Q1115" s="111">
        <v>4520</v>
      </c>
      <c r="R1115" s="112" t="s">
        <v>911</v>
      </c>
    </row>
    <row r="1116" spans="1:18" ht="47.25" x14ac:dyDescent="0.25">
      <c r="A1116" s="121">
        <v>2023</v>
      </c>
      <c r="B1116" s="122">
        <v>20223201010038</v>
      </c>
      <c r="C1116" s="98" t="s">
        <v>910</v>
      </c>
      <c r="D1116" s="123" t="s">
        <v>908</v>
      </c>
      <c r="G1116" s="34">
        <v>0</v>
      </c>
      <c r="H1116" s="34">
        <v>0</v>
      </c>
      <c r="I1116" s="31"/>
      <c r="J1116" s="78"/>
      <c r="K1116" s="35" t="s">
        <v>990</v>
      </c>
      <c r="O1116" s="115">
        <v>0</v>
      </c>
      <c r="P1116" s="100">
        <v>0</v>
      </c>
    </row>
    <row r="1117" spans="1:18" ht="31.5" x14ac:dyDescent="0.25">
      <c r="A1117" s="121">
        <v>2023</v>
      </c>
      <c r="B1117" s="127">
        <v>2023000050006</v>
      </c>
      <c r="C1117" s="98" t="s">
        <v>614</v>
      </c>
      <c r="D1117" s="119" t="s">
        <v>909</v>
      </c>
      <c r="E1117" s="128">
        <v>73467216989</v>
      </c>
      <c r="F1117" s="128">
        <v>73467216989</v>
      </c>
      <c r="G1117" s="34">
        <v>0.49990000000000001</v>
      </c>
      <c r="H1117" s="34">
        <v>7.4999999999999997E-3</v>
      </c>
      <c r="I1117" s="31" t="s">
        <v>40</v>
      </c>
      <c r="J1117" s="40" t="s">
        <v>240</v>
      </c>
      <c r="K1117" s="35" t="s">
        <v>986</v>
      </c>
      <c r="L1117" s="40" t="s">
        <v>255</v>
      </c>
      <c r="M1117" s="129">
        <v>372930035.47715735</v>
      </c>
      <c r="N1117" s="130">
        <v>372930035.47715735</v>
      </c>
      <c r="O1117" s="115">
        <v>0</v>
      </c>
      <c r="P1117" s="100">
        <v>0</v>
      </c>
      <c r="Q1117" s="111">
        <v>949.23857868020309</v>
      </c>
      <c r="R1117" s="92" t="s">
        <v>332</v>
      </c>
    </row>
    <row r="1118" spans="1:18" ht="31.5" x14ac:dyDescent="0.25">
      <c r="A1118" s="121">
        <v>2023</v>
      </c>
      <c r="B1118" s="127">
        <v>2023000050006</v>
      </c>
      <c r="C1118" s="98" t="s">
        <v>614</v>
      </c>
      <c r="D1118" s="119" t="s">
        <v>909</v>
      </c>
      <c r="E1118" s="128">
        <v>73467216989</v>
      </c>
      <c r="F1118" s="128">
        <v>73467216989</v>
      </c>
      <c r="G1118" s="34">
        <v>0.49990000000000001</v>
      </c>
      <c r="H1118" s="34">
        <v>7.4999999999999997E-3</v>
      </c>
      <c r="I1118" s="31" t="s">
        <v>80</v>
      </c>
      <c r="J1118" s="35" t="s">
        <v>166</v>
      </c>
      <c r="K1118" s="35" t="s">
        <v>986</v>
      </c>
      <c r="L1118" s="40" t="s">
        <v>255</v>
      </c>
      <c r="M1118" s="129">
        <v>932325088.69289339</v>
      </c>
      <c r="N1118" s="130">
        <v>932325088.69289339</v>
      </c>
      <c r="O1118" s="115">
        <v>0</v>
      </c>
      <c r="P1118" s="100">
        <v>0</v>
      </c>
      <c r="Q1118" s="111">
        <v>2373.0964467005078</v>
      </c>
      <c r="R1118" s="92" t="s">
        <v>328</v>
      </c>
    </row>
    <row r="1119" spans="1:18" ht="31.5" x14ac:dyDescent="0.25">
      <c r="A1119" s="121">
        <v>2023</v>
      </c>
      <c r="B1119" s="127">
        <v>2023000050006</v>
      </c>
      <c r="C1119" s="98" t="s">
        <v>614</v>
      </c>
      <c r="D1119" s="119" t="s">
        <v>909</v>
      </c>
      <c r="E1119" s="128">
        <v>73467216989</v>
      </c>
      <c r="F1119" s="128">
        <v>73467216989</v>
      </c>
      <c r="G1119" s="34">
        <v>0.49990000000000001</v>
      </c>
      <c r="H1119" s="34">
        <v>7.4999999999999997E-3</v>
      </c>
      <c r="I1119" s="31" t="s">
        <v>44</v>
      </c>
      <c r="J1119" s="40" t="s">
        <v>45</v>
      </c>
      <c r="K1119" s="35" t="s">
        <v>986</v>
      </c>
      <c r="L1119" s="40" t="s">
        <v>255</v>
      </c>
      <c r="M1119" s="129">
        <v>808015076.86717427</v>
      </c>
      <c r="N1119" s="130">
        <v>808015076.86717427</v>
      </c>
      <c r="O1119" s="115">
        <v>0</v>
      </c>
      <c r="P1119" s="100">
        <v>0</v>
      </c>
      <c r="Q1119" s="111">
        <v>2056.6835871404401</v>
      </c>
      <c r="R1119" s="92" t="s">
        <v>913</v>
      </c>
    </row>
    <row r="1120" spans="1:18" ht="31.5" x14ac:dyDescent="0.25">
      <c r="A1120" s="121">
        <v>2023</v>
      </c>
      <c r="B1120" s="127">
        <v>2023000050006</v>
      </c>
      <c r="C1120" s="98" t="s">
        <v>614</v>
      </c>
      <c r="D1120" s="119" t="s">
        <v>909</v>
      </c>
      <c r="E1120" s="128">
        <v>73467216989</v>
      </c>
      <c r="F1120" s="128">
        <v>73467216989</v>
      </c>
      <c r="G1120" s="34">
        <v>0.49990000000000001</v>
      </c>
      <c r="H1120" s="34">
        <v>7.4999999999999997E-3</v>
      </c>
      <c r="I1120" s="31" t="s">
        <v>80</v>
      </c>
      <c r="J1120" s="113" t="s">
        <v>150</v>
      </c>
      <c r="K1120" s="35" t="s">
        <v>986</v>
      </c>
      <c r="L1120" s="40" t="s">
        <v>255</v>
      </c>
      <c r="M1120" s="129">
        <v>435085041.39001691</v>
      </c>
      <c r="N1120" s="130">
        <v>435085041.39001691</v>
      </c>
      <c r="O1120" s="115">
        <v>0</v>
      </c>
      <c r="P1120" s="100">
        <v>0</v>
      </c>
      <c r="Q1120" s="111">
        <v>1107.445008460237</v>
      </c>
      <c r="R1120" s="92" t="s">
        <v>326</v>
      </c>
    </row>
    <row r="1121" spans="1:18" ht="31.5" x14ac:dyDescent="0.25">
      <c r="A1121" s="121">
        <v>2023</v>
      </c>
      <c r="B1121" s="127">
        <v>2023000050006</v>
      </c>
      <c r="C1121" s="98" t="s">
        <v>614</v>
      </c>
      <c r="D1121" s="119" t="s">
        <v>909</v>
      </c>
      <c r="E1121" s="128">
        <v>73467216989</v>
      </c>
      <c r="F1121" s="128">
        <v>73467216989</v>
      </c>
      <c r="G1121" s="34">
        <v>0.49990000000000001</v>
      </c>
      <c r="H1121" s="34">
        <v>7.4999999999999997E-3</v>
      </c>
      <c r="I1121" s="31" t="s">
        <v>80</v>
      </c>
      <c r="J1121" s="45" t="s">
        <v>242</v>
      </c>
      <c r="K1121" s="35" t="s">
        <v>986</v>
      </c>
      <c r="L1121" s="40" t="s">
        <v>255</v>
      </c>
      <c r="M1121" s="129">
        <v>932325088.69289339</v>
      </c>
      <c r="N1121" s="130">
        <v>932325088.69289339</v>
      </c>
      <c r="O1121" s="115">
        <v>0</v>
      </c>
      <c r="P1121" s="100">
        <v>0</v>
      </c>
      <c r="Q1121" s="111">
        <v>2373.0964467005078</v>
      </c>
      <c r="R1121" s="92" t="s">
        <v>328</v>
      </c>
    </row>
    <row r="1122" spans="1:18" ht="31.5" x14ac:dyDescent="0.25">
      <c r="A1122" s="121">
        <v>2023</v>
      </c>
      <c r="B1122" s="127">
        <v>2023000050006</v>
      </c>
      <c r="C1122" s="98" t="s">
        <v>614</v>
      </c>
      <c r="D1122" s="119" t="s">
        <v>909</v>
      </c>
      <c r="E1122" s="128">
        <v>73467216989</v>
      </c>
      <c r="F1122" s="128">
        <v>73467216989</v>
      </c>
      <c r="G1122" s="34">
        <v>0.49990000000000001</v>
      </c>
      <c r="H1122" s="34">
        <v>7.4999999999999997E-3</v>
      </c>
      <c r="I1122" s="31" t="s">
        <v>77</v>
      </c>
      <c r="J1122" s="40" t="s">
        <v>78</v>
      </c>
      <c r="K1122" s="35" t="s">
        <v>986</v>
      </c>
      <c r="L1122" s="40" t="s">
        <v>255</v>
      </c>
      <c r="M1122" s="129">
        <v>1025557597.5621828</v>
      </c>
      <c r="N1122" s="130">
        <v>1025557597.5621828</v>
      </c>
      <c r="O1122" s="115">
        <v>0</v>
      </c>
      <c r="P1122" s="100">
        <v>0</v>
      </c>
      <c r="Q1122" s="111">
        <v>2610.4060913705584</v>
      </c>
      <c r="R1122" s="92" t="s">
        <v>914</v>
      </c>
    </row>
    <row r="1123" spans="1:18" ht="31.5" x14ac:dyDescent="0.25">
      <c r="A1123" s="121">
        <v>2023</v>
      </c>
      <c r="B1123" s="127">
        <v>2023000050006</v>
      </c>
      <c r="C1123" s="98" t="s">
        <v>614</v>
      </c>
      <c r="D1123" s="119" t="s">
        <v>909</v>
      </c>
      <c r="E1123" s="128">
        <v>73467216989</v>
      </c>
      <c r="F1123" s="128">
        <v>73467216989</v>
      </c>
      <c r="G1123" s="34">
        <v>0.49990000000000001</v>
      </c>
      <c r="H1123" s="34">
        <v>7.4999999999999997E-3</v>
      </c>
      <c r="I1123" s="31" t="s">
        <v>40</v>
      </c>
      <c r="J1123" s="40" t="s">
        <v>167</v>
      </c>
      <c r="K1123" s="35" t="s">
        <v>986</v>
      </c>
      <c r="L1123" s="40" t="s">
        <v>255</v>
      </c>
      <c r="M1123" s="129">
        <v>590472556.17216587</v>
      </c>
      <c r="N1123" s="130">
        <v>590472556.17216587</v>
      </c>
      <c r="O1123" s="115">
        <v>0</v>
      </c>
      <c r="P1123" s="100">
        <v>0</v>
      </c>
      <c r="Q1123" s="111">
        <v>1502.9610829103215</v>
      </c>
      <c r="R1123" s="92" t="s">
        <v>278</v>
      </c>
    </row>
    <row r="1124" spans="1:18" ht="31.5" x14ac:dyDescent="0.25">
      <c r="A1124" s="121">
        <v>2023</v>
      </c>
      <c r="B1124" s="127">
        <v>2023000050006</v>
      </c>
      <c r="C1124" s="98" t="s">
        <v>614</v>
      </c>
      <c r="D1124" s="119" t="s">
        <v>909</v>
      </c>
      <c r="E1124" s="128">
        <v>73467216989</v>
      </c>
      <c r="F1124" s="128">
        <v>73467216989</v>
      </c>
      <c r="G1124" s="34">
        <v>0.49990000000000001</v>
      </c>
      <c r="H1124" s="34">
        <v>7.4999999999999997E-3</v>
      </c>
      <c r="I1124" s="31" t="s">
        <v>44</v>
      </c>
      <c r="J1124" s="40" t="s">
        <v>47</v>
      </c>
      <c r="K1124" s="35" t="s">
        <v>986</v>
      </c>
      <c r="L1124" s="40" t="s">
        <v>255</v>
      </c>
      <c r="M1124" s="129">
        <v>528317550.25930625</v>
      </c>
      <c r="N1124" s="130">
        <v>528317550.25930625</v>
      </c>
      <c r="O1124" s="115">
        <v>0</v>
      </c>
      <c r="P1124" s="100">
        <v>0</v>
      </c>
      <c r="Q1124" s="111">
        <v>1344.7546531302876</v>
      </c>
      <c r="R1124" s="92" t="s">
        <v>915</v>
      </c>
    </row>
    <row r="1125" spans="1:18" ht="31.5" x14ac:dyDescent="0.25">
      <c r="A1125" s="121">
        <v>2023</v>
      </c>
      <c r="B1125" s="127">
        <v>2023000050006</v>
      </c>
      <c r="C1125" s="98" t="s">
        <v>614</v>
      </c>
      <c r="D1125" s="119" t="s">
        <v>909</v>
      </c>
      <c r="E1125" s="128">
        <v>73467216989</v>
      </c>
      <c r="F1125" s="128">
        <v>73467216989</v>
      </c>
      <c r="G1125" s="34">
        <v>0.49990000000000001</v>
      </c>
      <c r="H1125" s="34">
        <v>7.4999999999999997E-3</v>
      </c>
      <c r="I1125" s="31" t="s">
        <v>35</v>
      </c>
      <c r="J1125" s="113" t="s">
        <v>798</v>
      </c>
      <c r="K1125" s="35" t="s">
        <v>986</v>
      </c>
      <c r="L1125" s="40" t="s">
        <v>255</v>
      </c>
      <c r="M1125" s="129">
        <v>745860070.95431471</v>
      </c>
      <c r="N1125" s="130">
        <v>745860070.95431471</v>
      </c>
      <c r="O1125" s="115">
        <v>0</v>
      </c>
      <c r="P1125" s="100">
        <v>0</v>
      </c>
      <c r="Q1125" s="111">
        <v>1898.4771573604062</v>
      </c>
      <c r="R1125" s="92" t="s">
        <v>916</v>
      </c>
    </row>
    <row r="1126" spans="1:18" ht="31.5" x14ac:dyDescent="0.25">
      <c r="A1126" s="121">
        <v>2023</v>
      </c>
      <c r="B1126" s="127">
        <v>2023000050006</v>
      </c>
      <c r="C1126" s="98" t="s">
        <v>614</v>
      </c>
      <c r="D1126" s="119" t="s">
        <v>909</v>
      </c>
      <c r="E1126" s="128">
        <v>73467216989</v>
      </c>
      <c r="F1126" s="128">
        <v>73467216989</v>
      </c>
      <c r="G1126" s="34">
        <v>0.49990000000000001</v>
      </c>
      <c r="H1126" s="34">
        <v>7.4999999999999997E-3</v>
      </c>
      <c r="I1126" s="31" t="s">
        <v>80</v>
      </c>
      <c r="J1126" s="45" t="s">
        <v>762</v>
      </c>
      <c r="K1126" s="35" t="s">
        <v>986</v>
      </c>
      <c r="L1126" s="40" t="s">
        <v>255</v>
      </c>
      <c r="M1126" s="129">
        <v>1056635100.5186125</v>
      </c>
      <c r="N1126" s="130">
        <v>1056635100.5186125</v>
      </c>
      <c r="O1126" s="115">
        <v>0</v>
      </c>
      <c r="P1126" s="100">
        <v>0</v>
      </c>
      <c r="Q1126" s="111">
        <v>2689.5093062605752</v>
      </c>
      <c r="R1126" s="92" t="s">
        <v>260</v>
      </c>
    </row>
    <row r="1127" spans="1:18" ht="31.5" x14ac:dyDescent="0.25">
      <c r="A1127" s="121">
        <v>2023</v>
      </c>
      <c r="B1127" s="127">
        <v>2023000050006</v>
      </c>
      <c r="C1127" s="98" t="s">
        <v>614</v>
      </c>
      <c r="D1127" s="119" t="s">
        <v>909</v>
      </c>
      <c r="E1127" s="128">
        <v>73467216989</v>
      </c>
      <c r="F1127" s="128">
        <v>73467216989</v>
      </c>
      <c r="G1127" s="34">
        <v>0.49990000000000001</v>
      </c>
      <c r="H1127" s="34">
        <v>7.4999999999999997E-3</v>
      </c>
      <c r="I1127" s="31" t="s">
        <v>80</v>
      </c>
      <c r="J1127" s="40" t="s">
        <v>85</v>
      </c>
      <c r="K1127" s="35" t="s">
        <v>986</v>
      </c>
      <c r="L1127" s="40" t="s">
        <v>255</v>
      </c>
      <c r="M1127" s="129">
        <v>808015076.86717427</v>
      </c>
      <c r="N1127" s="130">
        <v>808015076.86717427</v>
      </c>
      <c r="O1127" s="115">
        <v>0</v>
      </c>
      <c r="P1127" s="100">
        <v>0</v>
      </c>
      <c r="Q1127" s="111">
        <v>2056.6835871404401</v>
      </c>
      <c r="R1127" s="92" t="s">
        <v>913</v>
      </c>
    </row>
    <row r="1128" spans="1:18" ht="31.5" x14ac:dyDescent="0.25">
      <c r="A1128" s="121">
        <v>2023</v>
      </c>
      <c r="B1128" s="127">
        <v>2023000050006</v>
      </c>
      <c r="C1128" s="98" t="s">
        <v>614</v>
      </c>
      <c r="D1128" s="119" t="s">
        <v>909</v>
      </c>
      <c r="E1128" s="128">
        <v>73467216989</v>
      </c>
      <c r="F1128" s="128">
        <v>73467216989</v>
      </c>
      <c r="G1128" s="34">
        <v>0.49990000000000001</v>
      </c>
      <c r="H1128" s="34">
        <v>7.4999999999999997E-3</v>
      </c>
      <c r="I1128" s="31" t="s">
        <v>44</v>
      </c>
      <c r="J1128" s="40" t="s">
        <v>244</v>
      </c>
      <c r="K1128" s="35" t="s">
        <v>986</v>
      </c>
      <c r="L1128" s="40" t="s">
        <v>255</v>
      </c>
      <c r="M1128" s="129">
        <v>372930035.47715735</v>
      </c>
      <c r="N1128" s="130">
        <v>372930035.47715735</v>
      </c>
      <c r="O1128" s="115">
        <v>0</v>
      </c>
      <c r="P1128" s="100">
        <v>0</v>
      </c>
      <c r="Q1128" s="111">
        <v>949.23857868020309</v>
      </c>
      <c r="R1128" s="92" t="s">
        <v>332</v>
      </c>
    </row>
    <row r="1129" spans="1:18" ht="31.5" x14ac:dyDescent="0.25">
      <c r="A1129" s="121">
        <v>2023</v>
      </c>
      <c r="B1129" s="127">
        <v>2023000050006</v>
      </c>
      <c r="C1129" s="98" t="s">
        <v>614</v>
      </c>
      <c r="D1129" s="119" t="s">
        <v>909</v>
      </c>
      <c r="E1129" s="128">
        <v>73467216989</v>
      </c>
      <c r="F1129" s="128">
        <v>73467216989</v>
      </c>
      <c r="G1129" s="34">
        <v>0.49990000000000001</v>
      </c>
      <c r="H1129" s="34">
        <v>7.4999999999999997E-3</v>
      </c>
      <c r="I1129" s="31" t="s">
        <v>88</v>
      </c>
      <c r="J1129" s="35" t="s">
        <v>172</v>
      </c>
      <c r="K1129" s="35" t="s">
        <v>986</v>
      </c>
      <c r="L1129" s="40" t="s">
        <v>255</v>
      </c>
      <c r="M1129" s="129">
        <v>683705065.04145515</v>
      </c>
      <c r="N1129" s="130">
        <v>683705065.04145515</v>
      </c>
      <c r="O1129" s="115">
        <v>0</v>
      </c>
      <c r="P1129" s="100">
        <v>0</v>
      </c>
      <c r="Q1129" s="111">
        <v>1740.2707275803723</v>
      </c>
      <c r="R1129" s="92" t="s">
        <v>917</v>
      </c>
    </row>
    <row r="1130" spans="1:18" ht="31.5" x14ac:dyDescent="0.25">
      <c r="A1130" s="121">
        <v>2023</v>
      </c>
      <c r="B1130" s="127">
        <v>2023000050006</v>
      </c>
      <c r="C1130" s="98" t="s">
        <v>614</v>
      </c>
      <c r="D1130" s="119" t="s">
        <v>909</v>
      </c>
      <c r="E1130" s="128">
        <v>73467216989</v>
      </c>
      <c r="F1130" s="128">
        <v>73467216989</v>
      </c>
      <c r="G1130" s="34">
        <v>0.49990000000000001</v>
      </c>
      <c r="H1130" s="34">
        <v>7.4999999999999997E-3</v>
      </c>
      <c r="I1130" s="31" t="s">
        <v>40</v>
      </c>
      <c r="J1130" s="35" t="s">
        <v>86</v>
      </c>
      <c r="K1130" s="35" t="s">
        <v>986</v>
      </c>
      <c r="L1130" s="40" t="s">
        <v>255</v>
      </c>
      <c r="M1130" s="129">
        <v>310775029.5642978</v>
      </c>
      <c r="N1130" s="130">
        <v>310775029.5642978</v>
      </c>
      <c r="O1130" s="115">
        <v>0</v>
      </c>
      <c r="P1130" s="100">
        <v>0</v>
      </c>
      <c r="Q1130" s="111">
        <v>791.0321489001692</v>
      </c>
      <c r="R1130" s="92" t="s">
        <v>333</v>
      </c>
    </row>
    <row r="1131" spans="1:18" ht="31.5" x14ac:dyDescent="0.25">
      <c r="A1131" s="121">
        <v>2023</v>
      </c>
      <c r="B1131" s="127">
        <v>2023000050006</v>
      </c>
      <c r="C1131" s="98" t="s">
        <v>614</v>
      </c>
      <c r="D1131" s="119" t="s">
        <v>909</v>
      </c>
      <c r="E1131" s="128">
        <v>73467216989</v>
      </c>
      <c r="F1131" s="128">
        <v>73467216989</v>
      </c>
      <c r="G1131" s="34">
        <v>0.49990000000000001</v>
      </c>
      <c r="H1131" s="34">
        <v>7.4999999999999997E-3</v>
      </c>
      <c r="I1131" s="31" t="s">
        <v>88</v>
      </c>
      <c r="J1131" s="45" t="s">
        <v>203</v>
      </c>
      <c r="K1131" s="35" t="s">
        <v>986</v>
      </c>
      <c r="L1131" s="40" t="s">
        <v>255</v>
      </c>
      <c r="M1131" s="129">
        <v>932325088.69289339</v>
      </c>
      <c r="N1131" s="130">
        <v>932325088.69289339</v>
      </c>
      <c r="O1131" s="115">
        <v>0</v>
      </c>
      <c r="P1131" s="100">
        <v>0</v>
      </c>
      <c r="Q1131" s="111">
        <v>2373.0964467005078</v>
      </c>
      <c r="R1131" s="92" t="s">
        <v>328</v>
      </c>
    </row>
    <row r="1132" spans="1:18" ht="31.5" x14ac:dyDescent="0.25">
      <c r="A1132" s="121">
        <v>2023</v>
      </c>
      <c r="B1132" s="127">
        <v>2023000050006</v>
      </c>
      <c r="C1132" s="98" t="s">
        <v>614</v>
      </c>
      <c r="D1132" s="119" t="s">
        <v>909</v>
      </c>
      <c r="E1132" s="128">
        <v>73467216989</v>
      </c>
      <c r="F1132" s="128">
        <v>73467216989</v>
      </c>
      <c r="G1132" s="34">
        <v>0.49990000000000001</v>
      </c>
      <c r="H1132" s="34">
        <v>7.4999999999999997E-3</v>
      </c>
      <c r="I1132" s="31" t="s">
        <v>88</v>
      </c>
      <c r="J1132" s="40" t="s">
        <v>173</v>
      </c>
      <c r="K1132" s="35" t="s">
        <v>986</v>
      </c>
      <c r="L1132" s="40" t="s">
        <v>255</v>
      </c>
      <c r="M1132" s="129">
        <v>466162544.34644669</v>
      </c>
      <c r="N1132" s="130">
        <v>466162544.34644669</v>
      </c>
      <c r="O1132" s="115">
        <v>0</v>
      </c>
      <c r="P1132" s="100">
        <v>0</v>
      </c>
      <c r="Q1132" s="111">
        <v>1186.5482233502539</v>
      </c>
      <c r="R1132" s="92" t="s">
        <v>918</v>
      </c>
    </row>
    <row r="1133" spans="1:18" ht="31.5" x14ac:dyDescent="0.25">
      <c r="A1133" s="121">
        <v>2023</v>
      </c>
      <c r="B1133" s="127">
        <v>2023000050006</v>
      </c>
      <c r="C1133" s="98" t="s">
        <v>614</v>
      </c>
      <c r="D1133" s="119" t="s">
        <v>909</v>
      </c>
      <c r="E1133" s="128">
        <v>73467216989</v>
      </c>
      <c r="F1133" s="128">
        <v>73467216989</v>
      </c>
      <c r="G1133" s="34">
        <v>0.49990000000000001</v>
      </c>
      <c r="H1133" s="34">
        <v>7.4999999999999997E-3</v>
      </c>
      <c r="I1133" s="31" t="s">
        <v>44</v>
      </c>
      <c r="J1133" s="35" t="s">
        <v>51</v>
      </c>
      <c r="K1133" s="35" t="s">
        <v>986</v>
      </c>
      <c r="L1133" s="40" t="s">
        <v>255</v>
      </c>
      <c r="M1133" s="129">
        <v>745860070.95431471</v>
      </c>
      <c r="N1133" s="130">
        <v>745860070.95431471</v>
      </c>
      <c r="O1133" s="115">
        <v>0</v>
      </c>
      <c r="P1133" s="100">
        <v>0</v>
      </c>
      <c r="Q1133" s="111">
        <v>1898.4771573604062</v>
      </c>
      <c r="R1133" s="92" t="s">
        <v>916</v>
      </c>
    </row>
    <row r="1134" spans="1:18" ht="31.5" x14ac:dyDescent="0.25">
      <c r="A1134" s="121">
        <v>2023</v>
      </c>
      <c r="B1134" s="127">
        <v>2023000050006</v>
      </c>
      <c r="C1134" s="98" t="s">
        <v>614</v>
      </c>
      <c r="D1134" s="119" t="s">
        <v>909</v>
      </c>
      <c r="E1134" s="128">
        <v>73467216989</v>
      </c>
      <c r="F1134" s="128">
        <v>73467216989</v>
      </c>
      <c r="G1134" s="34">
        <v>0.49990000000000001</v>
      </c>
      <c r="H1134" s="34">
        <v>7.4999999999999997E-3</v>
      </c>
      <c r="I1134" s="31" t="s">
        <v>88</v>
      </c>
      <c r="J1134" s="40" t="s">
        <v>93</v>
      </c>
      <c r="K1134" s="35" t="s">
        <v>986</v>
      </c>
      <c r="L1134" s="40" t="s">
        <v>255</v>
      </c>
      <c r="M1134" s="129">
        <v>528317550.25930625</v>
      </c>
      <c r="N1134" s="130">
        <v>528317550.25930625</v>
      </c>
      <c r="O1134" s="115">
        <v>0</v>
      </c>
      <c r="P1134" s="100">
        <v>0</v>
      </c>
      <c r="Q1134" s="111">
        <v>1344.7546531302876</v>
      </c>
      <c r="R1134" s="92" t="s">
        <v>915</v>
      </c>
    </row>
    <row r="1135" spans="1:18" ht="31.5" x14ac:dyDescent="0.25">
      <c r="A1135" s="121">
        <v>2023</v>
      </c>
      <c r="B1135" s="127">
        <v>2023000050006</v>
      </c>
      <c r="C1135" s="98" t="s">
        <v>614</v>
      </c>
      <c r="D1135" s="119" t="s">
        <v>909</v>
      </c>
      <c r="E1135" s="128">
        <v>73467216989</v>
      </c>
      <c r="F1135" s="128">
        <v>73467216989</v>
      </c>
      <c r="G1135" s="34">
        <v>0.49990000000000001</v>
      </c>
      <c r="H1135" s="34">
        <v>7.4999999999999997E-3</v>
      </c>
      <c r="I1135" s="31" t="s">
        <v>88</v>
      </c>
      <c r="J1135" s="113" t="s">
        <v>95</v>
      </c>
      <c r="K1135" s="35" t="s">
        <v>986</v>
      </c>
      <c r="L1135" s="40" t="s">
        <v>255</v>
      </c>
      <c r="M1135" s="129">
        <v>466162544.34644669</v>
      </c>
      <c r="N1135" s="130">
        <v>466162544.34644669</v>
      </c>
      <c r="O1135" s="115">
        <v>0</v>
      </c>
      <c r="P1135" s="100">
        <v>0</v>
      </c>
      <c r="Q1135" s="111">
        <v>1186.5482233502539</v>
      </c>
      <c r="R1135" s="92" t="s">
        <v>918</v>
      </c>
    </row>
    <row r="1136" spans="1:18" ht="31.5" x14ac:dyDescent="0.25">
      <c r="A1136" s="121">
        <v>2023</v>
      </c>
      <c r="B1136" s="127">
        <v>2023000050006</v>
      </c>
      <c r="C1136" s="98" t="s">
        <v>614</v>
      </c>
      <c r="D1136" s="119" t="s">
        <v>909</v>
      </c>
      <c r="E1136" s="128">
        <v>73467216989</v>
      </c>
      <c r="F1136" s="128">
        <v>73467216989</v>
      </c>
      <c r="G1136" s="34">
        <v>0.49990000000000001</v>
      </c>
      <c r="H1136" s="34">
        <v>7.4999999999999997E-3</v>
      </c>
      <c r="I1136" s="31" t="s">
        <v>80</v>
      </c>
      <c r="J1136" s="78" t="s">
        <v>246</v>
      </c>
      <c r="K1136" s="35" t="s">
        <v>986</v>
      </c>
      <c r="L1136" s="40" t="s">
        <v>255</v>
      </c>
      <c r="M1136" s="129">
        <v>683705065.04145515</v>
      </c>
      <c r="N1136" s="130">
        <v>683705065.04145515</v>
      </c>
      <c r="O1136" s="115">
        <v>0</v>
      </c>
      <c r="P1136" s="100">
        <v>0</v>
      </c>
      <c r="Q1136" s="111">
        <v>1740.2707275803723</v>
      </c>
      <c r="R1136" s="92" t="s">
        <v>917</v>
      </c>
    </row>
    <row r="1137" spans="1:18" ht="31.5" x14ac:dyDescent="0.25">
      <c r="A1137" s="121">
        <v>2023</v>
      </c>
      <c r="B1137" s="127">
        <v>2023000050006</v>
      </c>
      <c r="C1137" s="98" t="s">
        <v>614</v>
      </c>
      <c r="D1137" s="119" t="s">
        <v>909</v>
      </c>
      <c r="E1137" s="128">
        <v>73467216989</v>
      </c>
      <c r="F1137" s="128">
        <v>73467216989</v>
      </c>
      <c r="G1137" s="34">
        <v>0.49990000000000001</v>
      </c>
      <c r="H1137" s="34">
        <v>7.4999999999999997E-3</v>
      </c>
      <c r="I1137" s="31" t="s">
        <v>80</v>
      </c>
      <c r="J1137" s="35" t="s">
        <v>97</v>
      </c>
      <c r="K1137" s="35" t="s">
        <v>986</v>
      </c>
      <c r="L1137" s="40" t="s">
        <v>255</v>
      </c>
      <c r="M1137" s="129">
        <v>590472556.17216587</v>
      </c>
      <c r="N1137" s="130">
        <v>590472556.17216587</v>
      </c>
      <c r="O1137" s="115">
        <v>0</v>
      </c>
      <c r="P1137" s="100">
        <v>0</v>
      </c>
      <c r="Q1137" s="111">
        <v>1502.9610829103215</v>
      </c>
      <c r="R1137" s="92" t="s">
        <v>278</v>
      </c>
    </row>
    <row r="1138" spans="1:18" ht="31.5" x14ac:dyDescent="0.25">
      <c r="A1138" s="121">
        <v>2023</v>
      </c>
      <c r="B1138" s="127">
        <v>2023000050006</v>
      </c>
      <c r="C1138" s="98" t="s">
        <v>614</v>
      </c>
      <c r="D1138" s="119" t="s">
        <v>909</v>
      </c>
      <c r="E1138" s="128">
        <v>73467216989</v>
      </c>
      <c r="F1138" s="128">
        <v>73467216989</v>
      </c>
      <c r="G1138" s="34">
        <v>0.49990000000000001</v>
      </c>
      <c r="H1138" s="34">
        <v>7.4999999999999997E-3</v>
      </c>
      <c r="I1138" s="31" t="s">
        <v>88</v>
      </c>
      <c r="J1138" s="34" t="s">
        <v>204</v>
      </c>
      <c r="K1138" s="35" t="s">
        <v>986</v>
      </c>
      <c r="L1138" s="40" t="s">
        <v>255</v>
      </c>
      <c r="M1138" s="129">
        <v>745860070.95431471</v>
      </c>
      <c r="N1138" s="130">
        <v>745860070.95431471</v>
      </c>
      <c r="O1138" s="115">
        <v>0</v>
      </c>
      <c r="P1138" s="100">
        <v>0</v>
      </c>
      <c r="Q1138" s="111">
        <v>1898.4771573604062</v>
      </c>
      <c r="R1138" s="92" t="s">
        <v>916</v>
      </c>
    </row>
    <row r="1139" spans="1:18" ht="31.5" x14ac:dyDescent="0.25">
      <c r="A1139" s="121">
        <v>2023</v>
      </c>
      <c r="B1139" s="127">
        <v>2023000050006</v>
      </c>
      <c r="C1139" s="98" t="s">
        <v>614</v>
      </c>
      <c r="D1139" s="119" t="s">
        <v>909</v>
      </c>
      <c r="E1139" s="128">
        <v>73467216989</v>
      </c>
      <c r="F1139" s="128">
        <v>73467216989</v>
      </c>
      <c r="G1139" s="34">
        <v>0.49990000000000001</v>
      </c>
      <c r="H1139" s="34">
        <v>7.4999999999999997E-3</v>
      </c>
      <c r="I1139" s="31" t="s">
        <v>88</v>
      </c>
      <c r="J1139" s="40" t="s">
        <v>100</v>
      </c>
      <c r="K1139" s="35" t="s">
        <v>986</v>
      </c>
      <c r="L1139" s="40" t="s">
        <v>255</v>
      </c>
      <c r="M1139" s="129">
        <v>963402591.64932323</v>
      </c>
      <c r="N1139" s="130">
        <v>963402591.64932323</v>
      </c>
      <c r="O1139" s="115">
        <v>0</v>
      </c>
      <c r="P1139" s="100">
        <v>0</v>
      </c>
      <c r="Q1139" s="111">
        <v>2452.1996615905246</v>
      </c>
      <c r="R1139" s="92" t="s">
        <v>919</v>
      </c>
    </row>
    <row r="1140" spans="1:18" ht="31.5" x14ac:dyDescent="0.25">
      <c r="A1140" s="121">
        <v>2023</v>
      </c>
      <c r="B1140" s="127">
        <v>2023000050006</v>
      </c>
      <c r="C1140" s="98" t="s">
        <v>614</v>
      </c>
      <c r="D1140" s="119" t="s">
        <v>909</v>
      </c>
      <c r="E1140" s="128">
        <v>73467216989</v>
      </c>
      <c r="F1140" s="128">
        <v>73467216989</v>
      </c>
      <c r="G1140" s="34">
        <v>0.49990000000000001</v>
      </c>
      <c r="H1140" s="34">
        <v>7.4999999999999997E-3</v>
      </c>
      <c r="I1140" s="31" t="s">
        <v>35</v>
      </c>
      <c r="J1140" s="113" t="s">
        <v>25</v>
      </c>
      <c r="K1140" s="35" t="s">
        <v>986</v>
      </c>
      <c r="L1140" s="40" t="s">
        <v>255</v>
      </c>
      <c r="M1140" s="129">
        <v>1087712603.4750423</v>
      </c>
      <c r="N1140" s="130">
        <v>1087712603.4750423</v>
      </c>
      <c r="O1140" s="115">
        <v>0</v>
      </c>
      <c r="P1140" s="100">
        <v>0</v>
      </c>
      <c r="Q1140" s="111">
        <v>2768.6125211505923</v>
      </c>
      <c r="R1140" s="92" t="s">
        <v>920</v>
      </c>
    </row>
    <row r="1141" spans="1:18" ht="31.5" x14ac:dyDescent="0.25">
      <c r="A1141" s="121">
        <v>2023</v>
      </c>
      <c r="B1141" s="127">
        <v>2023000050006</v>
      </c>
      <c r="C1141" s="98" t="s">
        <v>614</v>
      </c>
      <c r="D1141" s="119" t="s">
        <v>909</v>
      </c>
      <c r="E1141" s="128">
        <v>73467216989</v>
      </c>
      <c r="F1141" s="128">
        <v>73467216989</v>
      </c>
      <c r="G1141" s="34">
        <v>0.49990000000000001</v>
      </c>
      <c r="H1141" s="34">
        <v>7.4999999999999997E-3</v>
      </c>
      <c r="I1141" s="31" t="s">
        <v>18</v>
      </c>
      <c r="J1141" s="78" t="s">
        <v>221</v>
      </c>
      <c r="K1141" s="35" t="s">
        <v>986</v>
      </c>
      <c r="L1141" s="40" t="s">
        <v>255</v>
      </c>
      <c r="M1141" s="129">
        <v>745860070.95431471</v>
      </c>
      <c r="N1141" s="130">
        <v>745860070.95431471</v>
      </c>
      <c r="O1141" s="115">
        <v>0</v>
      </c>
      <c r="P1141" s="100">
        <v>0</v>
      </c>
      <c r="Q1141" s="111">
        <v>1898.4771573604062</v>
      </c>
      <c r="R1141" s="92" t="s">
        <v>916</v>
      </c>
    </row>
    <row r="1142" spans="1:18" ht="31.5" x14ac:dyDescent="0.25">
      <c r="A1142" s="121">
        <v>2023</v>
      </c>
      <c r="B1142" s="127">
        <v>2023000050006</v>
      </c>
      <c r="C1142" s="98" t="s">
        <v>614</v>
      </c>
      <c r="D1142" s="119" t="s">
        <v>909</v>
      </c>
      <c r="E1142" s="128">
        <v>73467216989</v>
      </c>
      <c r="F1142" s="128">
        <v>73467216989</v>
      </c>
      <c r="G1142" s="34">
        <v>0.49990000000000001</v>
      </c>
      <c r="H1142" s="34">
        <v>7.4999999999999997E-3</v>
      </c>
      <c r="I1142" s="31" t="s">
        <v>44</v>
      </c>
      <c r="J1142" s="40" t="s">
        <v>53</v>
      </c>
      <c r="K1142" s="35" t="s">
        <v>986</v>
      </c>
      <c r="L1142" s="40" t="s">
        <v>255</v>
      </c>
      <c r="M1142" s="129">
        <v>683705065.04145515</v>
      </c>
      <c r="N1142" s="130">
        <v>683705065.04145515</v>
      </c>
      <c r="O1142" s="115">
        <v>0</v>
      </c>
      <c r="P1142" s="100">
        <v>0</v>
      </c>
      <c r="Q1142" s="111">
        <v>1740.2707275803723</v>
      </c>
      <c r="R1142" s="92" t="s">
        <v>917</v>
      </c>
    </row>
    <row r="1143" spans="1:18" ht="31.5" x14ac:dyDescent="0.25">
      <c r="A1143" s="121">
        <v>2023</v>
      </c>
      <c r="B1143" s="127">
        <v>2023000050006</v>
      </c>
      <c r="C1143" s="98" t="s">
        <v>614</v>
      </c>
      <c r="D1143" s="119" t="s">
        <v>909</v>
      </c>
      <c r="E1143" s="128">
        <v>73467216989</v>
      </c>
      <c r="F1143" s="128">
        <v>73467216989</v>
      </c>
      <c r="G1143" s="34">
        <v>0.49990000000000001</v>
      </c>
      <c r="H1143" s="34">
        <v>7.4999999999999997E-3</v>
      </c>
      <c r="I1143" s="31" t="s">
        <v>77</v>
      </c>
      <c r="J1143" s="45" t="s">
        <v>765</v>
      </c>
      <c r="K1143" s="35" t="s">
        <v>986</v>
      </c>
      <c r="L1143" s="40" t="s">
        <v>255</v>
      </c>
      <c r="M1143" s="129">
        <v>776937573.91074455</v>
      </c>
      <c r="N1143" s="130">
        <v>776937573.91074455</v>
      </c>
      <c r="O1143" s="115">
        <v>0</v>
      </c>
      <c r="P1143" s="100">
        <v>0</v>
      </c>
      <c r="Q1143" s="111">
        <v>1977.5803722504231</v>
      </c>
      <c r="R1143" s="92" t="s">
        <v>921</v>
      </c>
    </row>
    <row r="1144" spans="1:18" ht="31.5" x14ac:dyDescent="0.25">
      <c r="A1144" s="121">
        <v>2023</v>
      </c>
      <c r="B1144" s="127">
        <v>2023000050006</v>
      </c>
      <c r="C1144" s="98" t="s">
        <v>614</v>
      </c>
      <c r="D1144" s="119" t="s">
        <v>909</v>
      </c>
      <c r="E1144" s="128">
        <v>73467216989</v>
      </c>
      <c r="F1144" s="128">
        <v>73467216989</v>
      </c>
      <c r="G1144" s="34">
        <v>0.49990000000000001</v>
      </c>
      <c r="H1144" s="34">
        <v>7.4999999999999997E-3</v>
      </c>
      <c r="I1144" s="31" t="s">
        <v>77</v>
      </c>
      <c r="J1144" s="40" t="s">
        <v>202</v>
      </c>
      <c r="K1144" s="35" t="s">
        <v>986</v>
      </c>
      <c r="L1144" s="40" t="s">
        <v>255</v>
      </c>
      <c r="M1144" s="129">
        <v>466162544.34644669</v>
      </c>
      <c r="N1144" s="130">
        <v>466162544.34644669</v>
      </c>
      <c r="O1144" s="115">
        <v>0</v>
      </c>
      <c r="P1144" s="100">
        <v>0</v>
      </c>
      <c r="Q1144" s="111">
        <v>1186.5482233502539</v>
      </c>
      <c r="R1144" s="92" t="s">
        <v>918</v>
      </c>
    </row>
    <row r="1145" spans="1:18" ht="31.5" x14ac:dyDescent="0.25">
      <c r="A1145" s="121">
        <v>2023</v>
      </c>
      <c r="B1145" s="127">
        <v>2023000050006</v>
      </c>
      <c r="C1145" s="98" t="s">
        <v>614</v>
      </c>
      <c r="D1145" s="119" t="s">
        <v>909</v>
      </c>
      <c r="E1145" s="128">
        <v>73467216989</v>
      </c>
      <c r="F1145" s="128">
        <v>73467216989</v>
      </c>
      <c r="G1145" s="34">
        <v>0.49990000000000001</v>
      </c>
      <c r="H1145" s="34">
        <v>7.4999999999999997E-3</v>
      </c>
      <c r="I1145" s="31" t="s">
        <v>105</v>
      </c>
      <c r="J1145" s="113" t="s">
        <v>105</v>
      </c>
      <c r="K1145" s="35" t="s">
        <v>986</v>
      </c>
      <c r="L1145" s="40" t="s">
        <v>255</v>
      </c>
      <c r="M1145" s="129">
        <v>1336332627.1264806</v>
      </c>
      <c r="N1145" s="130">
        <v>1336332627.1264806</v>
      </c>
      <c r="O1145" s="115">
        <v>0</v>
      </c>
      <c r="P1145" s="100">
        <v>0</v>
      </c>
      <c r="Q1145" s="111">
        <v>3401.4382402707274</v>
      </c>
      <c r="R1145" s="92" t="s">
        <v>922</v>
      </c>
    </row>
    <row r="1146" spans="1:18" ht="31.5" x14ac:dyDescent="0.25">
      <c r="A1146" s="121">
        <v>2023</v>
      </c>
      <c r="B1146" s="127">
        <v>2023000050006</v>
      </c>
      <c r="C1146" s="98" t="s">
        <v>614</v>
      </c>
      <c r="D1146" s="119" t="s">
        <v>909</v>
      </c>
      <c r="E1146" s="128">
        <v>73467216989</v>
      </c>
      <c r="F1146" s="128">
        <v>73467216989</v>
      </c>
      <c r="G1146" s="34">
        <v>0.49990000000000001</v>
      </c>
      <c r="H1146" s="34">
        <v>7.4999999999999997E-3</v>
      </c>
      <c r="I1146" s="31" t="s">
        <v>40</v>
      </c>
      <c r="J1146" s="35" t="s">
        <v>153</v>
      </c>
      <c r="K1146" s="35" t="s">
        <v>986</v>
      </c>
      <c r="L1146" s="40" t="s">
        <v>255</v>
      </c>
      <c r="M1146" s="129">
        <v>435085041.39001691</v>
      </c>
      <c r="N1146" s="130">
        <v>435085041.39001691</v>
      </c>
      <c r="O1146" s="115">
        <v>0</v>
      </c>
      <c r="P1146" s="100">
        <v>0</v>
      </c>
      <c r="Q1146" s="111">
        <v>1107.445008460237</v>
      </c>
      <c r="R1146" s="92" t="s">
        <v>326</v>
      </c>
    </row>
    <row r="1147" spans="1:18" ht="31.5" x14ac:dyDescent="0.25">
      <c r="A1147" s="121">
        <v>2023</v>
      </c>
      <c r="B1147" s="127">
        <v>2023000050006</v>
      </c>
      <c r="C1147" s="98" t="s">
        <v>614</v>
      </c>
      <c r="D1147" s="119" t="s">
        <v>909</v>
      </c>
      <c r="E1147" s="128">
        <v>73467216989</v>
      </c>
      <c r="F1147" s="128">
        <v>73467216989</v>
      </c>
      <c r="G1147" s="34">
        <v>0.49990000000000001</v>
      </c>
      <c r="H1147" s="34">
        <v>7.4999999999999997E-3</v>
      </c>
      <c r="I1147" s="31" t="s">
        <v>35</v>
      </c>
      <c r="J1147" s="40" t="s">
        <v>29</v>
      </c>
      <c r="K1147" s="35" t="s">
        <v>986</v>
      </c>
      <c r="L1147" s="40" t="s">
        <v>255</v>
      </c>
      <c r="M1147" s="129">
        <v>1118790106.4314721</v>
      </c>
      <c r="N1147" s="130">
        <v>1118790106.4314721</v>
      </c>
      <c r="O1147" s="115">
        <v>0</v>
      </c>
      <c r="P1147" s="100">
        <v>0</v>
      </c>
      <c r="Q1147" s="111">
        <v>2847.715736040609</v>
      </c>
      <c r="R1147" s="92" t="s">
        <v>923</v>
      </c>
    </row>
    <row r="1148" spans="1:18" ht="31.5" x14ac:dyDescent="0.25">
      <c r="A1148" s="121">
        <v>2023</v>
      </c>
      <c r="B1148" s="127">
        <v>2023000050006</v>
      </c>
      <c r="C1148" s="98" t="s">
        <v>614</v>
      </c>
      <c r="D1148" s="119" t="s">
        <v>909</v>
      </c>
      <c r="E1148" s="128">
        <v>73467216989</v>
      </c>
      <c r="F1148" s="128">
        <v>73467216989</v>
      </c>
      <c r="G1148" s="34">
        <v>0.49990000000000001</v>
      </c>
      <c r="H1148" s="34">
        <v>7.4999999999999997E-3</v>
      </c>
      <c r="I1148" s="31" t="s">
        <v>105</v>
      </c>
      <c r="J1148" s="40" t="s">
        <v>110</v>
      </c>
      <c r="K1148" s="35" t="s">
        <v>986</v>
      </c>
      <c r="L1148" s="40" t="s">
        <v>255</v>
      </c>
      <c r="M1148" s="129">
        <v>839092579.82360411</v>
      </c>
      <c r="N1148" s="130">
        <v>839092579.82360411</v>
      </c>
      <c r="O1148" s="115">
        <v>0</v>
      </c>
      <c r="P1148" s="100">
        <v>0</v>
      </c>
      <c r="Q1148" s="111">
        <v>2135.7868020304568</v>
      </c>
      <c r="R1148" s="92" t="s">
        <v>924</v>
      </c>
    </row>
    <row r="1149" spans="1:18" ht="31.5" x14ac:dyDescent="0.25">
      <c r="A1149" s="121">
        <v>2023</v>
      </c>
      <c r="B1149" s="127">
        <v>2023000050006</v>
      </c>
      <c r="C1149" s="98" t="s">
        <v>614</v>
      </c>
      <c r="D1149" s="119" t="s">
        <v>909</v>
      </c>
      <c r="E1149" s="128">
        <v>73467216989</v>
      </c>
      <c r="F1149" s="128">
        <v>73467216989</v>
      </c>
      <c r="G1149" s="34">
        <v>0.49990000000000001</v>
      </c>
      <c r="H1149" s="34">
        <v>7.4999999999999997E-3</v>
      </c>
      <c r="I1149" s="31" t="s">
        <v>80</v>
      </c>
      <c r="J1149" s="40" t="s">
        <v>248</v>
      </c>
      <c r="K1149" s="35" t="s">
        <v>986</v>
      </c>
      <c r="L1149" s="40" t="s">
        <v>255</v>
      </c>
      <c r="M1149" s="129">
        <v>745860070.95431471</v>
      </c>
      <c r="N1149" s="130">
        <v>745860070.95431471</v>
      </c>
      <c r="O1149" s="115">
        <v>0</v>
      </c>
      <c r="P1149" s="100">
        <v>0</v>
      </c>
      <c r="Q1149" s="111">
        <v>1898.4771573604062</v>
      </c>
      <c r="R1149" s="92" t="s">
        <v>916</v>
      </c>
    </row>
    <row r="1150" spans="1:18" ht="31.5" x14ac:dyDescent="0.25">
      <c r="A1150" s="121">
        <v>2023</v>
      </c>
      <c r="B1150" s="127">
        <v>2023000050006</v>
      </c>
      <c r="C1150" s="98" t="s">
        <v>614</v>
      </c>
      <c r="D1150" s="119" t="s">
        <v>909</v>
      </c>
      <c r="E1150" s="128">
        <v>73467216989</v>
      </c>
      <c r="F1150" s="128">
        <v>73467216989</v>
      </c>
      <c r="G1150" s="34">
        <v>0.49990000000000001</v>
      </c>
      <c r="H1150" s="34">
        <v>7.4999999999999997E-3</v>
      </c>
      <c r="I1150" s="31" t="s">
        <v>35</v>
      </c>
      <c r="J1150" s="113" t="s">
        <v>30</v>
      </c>
      <c r="K1150" s="35" t="s">
        <v>986</v>
      </c>
      <c r="L1150" s="40" t="s">
        <v>255</v>
      </c>
      <c r="M1150" s="129">
        <v>839092579.82360411</v>
      </c>
      <c r="N1150" s="130">
        <v>839092579.82360411</v>
      </c>
      <c r="O1150" s="115">
        <v>0</v>
      </c>
      <c r="P1150" s="100">
        <v>0</v>
      </c>
      <c r="Q1150" s="111">
        <v>2135.7868020304568</v>
      </c>
      <c r="R1150" s="92" t="s">
        <v>924</v>
      </c>
    </row>
    <row r="1151" spans="1:18" ht="31.5" x14ac:dyDescent="0.25">
      <c r="A1151" s="121">
        <v>2023</v>
      </c>
      <c r="B1151" s="127">
        <v>2023000050006</v>
      </c>
      <c r="C1151" s="98" t="s">
        <v>614</v>
      </c>
      <c r="D1151" s="119" t="s">
        <v>909</v>
      </c>
      <c r="E1151" s="128">
        <v>73467216989</v>
      </c>
      <c r="F1151" s="128">
        <v>73467216989</v>
      </c>
      <c r="G1151" s="34">
        <v>0.49990000000000001</v>
      </c>
      <c r="H1151" s="34">
        <v>7.4999999999999997E-3</v>
      </c>
      <c r="I1151" s="31" t="s">
        <v>77</v>
      </c>
      <c r="J1151" s="35" t="s">
        <v>120</v>
      </c>
      <c r="K1151" s="35" t="s">
        <v>986</v>
      </c>
      <c r="L1151" s="40" t="s">
        <v>255</v>
      </c>
      <c r="M1151" s="129">
        <v>404007538.43358713</v>
      </c>
      <c r="N1151" s="130">
        <v>404007538.43358713</v>
      </c>
      <c r="O1151" s="115">
        <v>0</v>
      </c>
      <c r="P1151" s="100">
        <v>0</v>
      </c>
      <c r="Q1151" s="111">
        <v>1028.34179357022</v>
      </c>
      <c r="R1151" s="92" t="s">
        <v>263</v>
      </c>
    </row>
    <row r="1152" spans="1:18" ht="31.5" x14ac:dyDescent="0.25">
      <c r="A1152" s="121">
        <v>2023</v>
      </c>
      <c r="B1152" s="127">
        <v>2023000050006</v>
      </c>
      <c r="C1152" s="98" t="s">
        <v>614</v>
      </c>
      <c r="D1152" s="119" t="s">
        <v>909</v>
      </c>
      <c r="E1152" s="128">
        <v>73467216989</v>
      </c>
      <c r="F1152" s="128">
        <v>73467216989</v>
      </c>
      <c r="G1152" s="34">
        <v>0.49990000000000001</v>
      </c>
      <c r="H1152" s="34">
        <v>7.4999999999999997E-3</v>
      </c>
      <c r="I1152" s="31" t="s">
        <v>44</v>
      </c>
      <c r="J1152" s="40" t="s">
        <v>124</v>
      </c>
      <c r="K1152" s="35" t="s">
        <v>986</v>
      </c>
      <c r="L1152" s="40" t="s">
        <v>255</v>
      </c>
      <c r="M1152" s="129">
        <v>528317550.25930625</v>
      </c>
      <c r="N1152" s="130">
        <v>528317550.25930625</v>
      </c>
      <c r="O1152" s="115">
        <v>0</v>
      </c>
      <c r="P1152" s="100">
        <v>0</v>
      </c>
      <c r="Q1152" s="111">
        <v>1344.7546531302876</v>
      </c>
      <c r="R1152" s="92" t="s">
        <v>915</v>
      </c>
    </row>
    <row r="1153" spans="1:18" ht="31.5" x14ac:dyDescent="0.25">
      <c r="A1153" s="121">
        <v>2023</v>
      </c>
      <c r="B1153" s="127">
        <v>2023000050006</v>
      </c>
      <c r="C1153" s="98" t="s">
        <v>614</v>
      </c>
      <c r="D1153" s="119" t="s">
        <v>909</v>
      </c>
      <c r="E1153" s="128">
        <v>73467216989</v>
      </c>
      <c r="F1153" s="128">
        <v>73467216989</v>
      </c>
      <c r="G1153" s="34">
        <v>0.49990000000000001</v>
      </c>
      <c r="H1153" s="34">
        <v>7.4999999999999997E-3</v>
      </c>
      <c r="I1153" s="31" t="s">
        <v>40</v>
      </c>
      <c r="J1153" s="40" t="s">
        <v>249</v>
      </c>
      <c r="K1153" s="35" t="s">
        <v>986</v>
      </c>
      <c r="L1153" s="40" t="s">
        <v>255</v>
      </c>
      <c r="M1153" s="129">
        <v>279697526.60786802</v>
      </c>
      <c r="N1153" s="130">
        <v>279697526.60786802</v>
      </c>
      <c r="O1153" s="115">
        <v>0</v>
      </c>
      <c r="P1153" s="100">
        <v>0</v>
      </c>
      <c r="Q1153" s="111">
        <v>711.92893401015226</v>
      </c>
      <c r="R1153" s="92" t="s">
        <v>925</v>
      </c>
    </row>
    <row r="1154" spans="1:18" ht="31.5" x14ac:dyDescent="0.25">
      <c r="A1154" s="121">
        <v>2023</v>
      </c>
      <c r="B1154" s="127">
        <v>2023000050006</v>
      </c>
      <c r="C1154" s="98" t="s">
        <v>614</v>
      </c>
      <c r="D1154" s="119" t="s">
        <v>909</v>
      </c>
      <c r="E1154" s="128">
        <v>73467216989</v>
      </c>
      <c r="F1154" s="128">
        <v>73467216989</v>
      </c>
      <c r="G1154" s="34">
        <v>0.49990000000000001</v>
      </c>
      <c r="H1154" s="34">
        <v>7.4999999999999997E-3</v>
      </c>
      <c r="I1154" s="31" t="s">
        <v>77</v>
      </c>
      <c r="J1154" s="40" t="s">
        <v>128</v>
      </c>
      <c r="K1154" s="35" t="s">
        <v>986</v>
      </c>
      <c r="L1154" s="40" t="s">
        <v>255</v>
      </c>
      <c r="M1154" s="129">
        <v>652627562.08502543</v>
      </c>
      <c r="N1154" s="130">
        <v>652627562.08502543</v>
      </c>
      <c r="O1154" s="115">
        <v>0</v>
      </c>
      <c r="P1154" s="100">
        <v>0</v>
      </c>
      <c r="Q1154" s="111">
        <v>1661.1675126903554</v>
      </c>
      <c r="R1154" s="92" t="s">
        <v>285</v>
      </c>
    </row>
    <row r="1155" spans="1:18" ht="31.5" x14ac:dyDescent="0.25">
      <c r="A1155" s="121">
        <v>2023</v>
      </c>
      <c r="B1155" s="127">
        <v>2023000050006</v>
      </c>
      <c r="C1155" s="98" t="s">
        <v>614</v>
      </c>
      <c r="D1155" s="119" t="s">
        <v>909</v>
      </c>
      <c r="E1155" s="128">
        <v>73467216989</v>
      </c>
      <c r="F1155" s="128">
        <v>73467216989</v>
      </c>
      <c r="G1155" s="34">
        <v>0.49990000000000001</v>
      </c>
      <c r="H1155" s="34">
        <v>7.4999999999999997E-3</v>
      </c>
      <c r="I1155" s="31" t="s">
        <v>44</v>
      </c>
      <c r="J1155" s="113" t="s">
        <v>55</v>
      </c>
      <c r="K1155" s="35" t="s">
        <v>986</v>
      </c>
      <c r="L1155" s="40" t="s">
        <v>255</v>
      </c>
      <c r="M1155" s="129">
        <v>497240047.30287647</v>
      </c>
      <c r="N1155" s="130">
        <v>497240047.30287647</v>
      </c>
      <c r="O1155" s="115">
        <v>0</v>
      </c>
      <c r="P1155" s="100">
        <v>0</v>
      </c>
      <c r="Q1155" s="111">
        <v>1265.6514382402706</v>
      </c>
      <c r="R1155" s="92" t="s">
        <v>274</v>
      </c>
    </row>
    <row r="1156" spans="1:18" ht="31.5" x14ac:dyDescent="0.25">
      <c r="A1156" s="121">
        <v>2023</v>
      </c>
      <c r="B1156" s="127">
        <v>2023000050006</v>
      </c>
      <c r="C1156" s="98" t="s">
        <v>614</v>
      </c>
      <c r="D1156" s="119" t="s">
        <v>909</v>
      </c>
      <c r="E1156" s="128">
        <v>73467216989</v>
      </c>
      <c r="F1156" s="128">
        <v>73467216989</v>
      </c>
      <c r="G1156" s="34">
        <v>0.49990000000000001</v>
      </c>
      <c r="H1156" s="34">
        <v>7.4999999999999997E-3</v>
      </c>
      <c r="I1156" s="31" t="s">
        <v>44</v>
      </c>
      <c r="J1156" s="78" t="s">
        <v>57</v>
      </c>
      <c r="K1156" s="35" t="s">
        <v>986</v>
      </c>
      <c r="L1156" s="40" t="s">
        <v>255</v>
      </c>
      <c r="M1156" s="129">
        <v>372930035.47715735</v>
      </c>
      <c r="N1156" s="130">
        <v>372930035.47715735</v>
      </c>
      <c r="O1156" s="115">
        <v>0</v>
      </c>
      <c r="P1156" s="100">
        <v>0</v>
      </c>
      <c r="Q1156" s="111">
        <v>949.23857868020309</v>
      </c>
      <c r="R1156" s="92" t="s">
        <v>332</v>
      </c>
    </row>
    <row r="1157" spans="1:18" ht="31.5" x14ac:dyDescent="0.25">
      <c r="A1157" s="121">
        <v>2023</v>
      </c>
      <c r="B1157" s="127">
        <v>2023000050006</v>
      </c>
      <c r="C1157" s="98" t="s">
        <v>614</v>
      </c>
      <c r="D1157" s="119" t="s">
        <v>909</v>
      </c>
      <c r="E1157" s="128">
        <v>73467216989</v>
      </c>
      <c r="F1157" s="128">
        <v>73467216989</v>
      </c>
      <c r="G1157" s="34">
        <v>0.49990000000000001</v>
      </c>
      <c r="H1157" s="34">
        <v>7.4999999999999997E-3</v>
      </c>
      <c r="I1157" s="31" t="s">
        <v>44</v>
      </c>
      <c r="J1157" s="40" t="s">
        <v>147</v>
      </c>
      <c r="K1157" s="35" t="s">
        <v>986</v>
      </c>
      <c r="L1157" s="40" t="s">
        <v>255</v>
      </c>
      <c r="M1157" s="129">
        <v>528317550.25930625</v>
      </c>
      <c r="N1157" s="130">
        <v>528317550.25930625</v>
      </c>
      <c r="O1157" s="115">
        <v>0</v>
      </c>
      <c r="P1157" s="100">
        <v>0</v>
      </c>
      <c r="Q1157" s="111">
        <v>1344.7546531302876</v>
      </c>
      <c r="R1157" s="92" t="s">
        <v>915</v>
      </c>
    </row>
    <row r="1158" spans="1:18" ht="31.5" x14ac:dyDescent="0.25">
      <c r="A1158" s="121">
        <v>2023</v>
      </c>
      <c r="B1158" s="127">
        <v>2023000050006</v>
      </c>
      <c r="C1158" s="98" t="s">
        <v>614</v>
      </c>
      <c r="D1158" s="119" t="s">
        <v>909</v>
      </c>
      <c r="E1158" s="128">
        <v>73467216989</v>
      </c>
      <c r="F1158" s="128">
        <v>73467216989</v>
      </c>
      <c r="G1158" s="34">
        <v>0.49990000000000001</v>
      </c>
      <c r="H1158" s="34">
        <v>7.4999999999999997E-3</v>
      </c>
      <c r="I1158" s="31" t="s">
        <v>126</v>
      </c>
      <c r="J1158" s="40" t="s">
        <v>199</v>
      </c>
      <c r="K1158" s="35" t="s">
        <v>986</v>
      </c>
      <c r="L1158" s="40" t="s">
        <v>255</v>
      </c>
      <c r="M1158" s="129">
        <v>528317550.25930625</v>
      </c>
      <c r="N1158" s="130">
        <v>528317550.25930625</v>
      </c>
      <c r="O1158" s="115">
        <v>0</v>
      </c>
      <c r="P1158" s="100">
        <v>0</v>
      </c>
      <c r="Q1158" s="111">
        <v>1344.7546531302876</v>
      </c>
      <c r="R1158" s="92" t="s">
        <v>915</v>
      </c>
    </row>
    <row r="1159" spans="1:18" ht="31.5" x14ac:dyDescent="0.25">
      <c r="A1159" s="121">
        <v>2023</v>
      </c>
      <c r="B1159" s="127">
        <v>2023000050006</v>
      </c>
      <c r="C1159" s="98" t="s">
        <v>614</v>
      </c>
      <c r="D1159" s="119" t="s">
        <v>909</v>
      </c>
      <c r="E1159" s="128">
        <v>73467216989</v>
      </c>
      <c r="F1159" s="128">
        <v>73467216989</v>
      </c>
      <c r="G1159" s="34">
        <v>0.49990000000000001</v>
      </c>
      <c r="H1159" s="34">
        <v>7.4999999999999997E-3</v>
      </c>
      <c r="I1159" s="31" t="s">
        <v>77</v>
      </c>
      <c r="J1159" s="40" t="s">
        <v>131</v>
      </c>
      <c r="K1159" s="35" t="s">
        <v>986</v>
      </c>
      <c r="L1159" s="40" t="s">
        <v>255</v>
      </c>
      <c r="M1159" s="129">
        <v>310775029.5642978</v>
      </c>
      <c r="N1159" s="130">
        <v>310775029.5642978</v>
      </c>
      <c r="O1159" s="115">
        <v>0</v>
      </c>
      <c r="P1159" s="100">
        <v>0</v>
      </c>
      <c r="Q1159" s="111">
        <v>791.0321489001692</v>
      </c>
      <c r="R1159" s="92" t="s">
        <v>333</v>
      </c>
    </row>
    <row r="1160" spans="1:18" ht="31.5" x14ac:dyDescent="0.25">
      <c r="A1160" s="121">
        <v>2023</v>
      </c>
      <c r="B1160" s="127">
        <v>2023000050006</v>
      </c>
      <c r="C1160" s="98" t="s">
        <v>614</v>
      </c>
      <c r="D1160" s="119" t="s">
        <v>909</v>
      </c>
      <c r="E1160" s="128">
        <v>73467216989</v>
      </c>
      <c r="F1160" s="128">
        <v>73467216989</v>
      </c>
      <c r="G1160" s="34">
        <v>0.49990000000000001</v>
      </c>
      <c r="H1160" s="34">
        <v>7.4999999999999997E-3</v>
      </c>
      <c r="I1160" s="31" t="s">
        <v>40</v>
      </c>
      <c r="J1160" s="113" t="s">
        <v>251</v>
      </c>
      <c r="K1160" s="35" t="s">
        <v>986</v>
      </c>
      <c r="L1160" s="40" t="s">
        <v>255</v>
      </c>
      <c r="M1160" s="129">
        <v>155387514.7821489</v>
      </c>
      <c r="N1160" s="130">
        <v>155387514.7821489</v>
      </c>
      <c r="O1160" s="115">
        <v>0</v>
      </c>
      <c r="P1160" s="100">
        <v>0</v>
      </c>
      <c r="Q1160" s="111">
        <v>395.5160744500846</v>
      </c>
      <c r="R1160" s="92" t="s">
        <v>926</v>
      </c>
    </row>
    <row r="1161" spans="1:18" ht="31.5" x14ac:dyDescent="0.25">
      <c r="A1161" s="121">
        <v>2023</v>
      </c>
      <c r="B1161" s="127">
        <v>2023000050006</v>
      </c>
      <c r="C1161" s="98" t="s">
        <v>614</v>
      </c>
      <c r="D1161" s="119" t="s">
        <v>909</v>
      </c>
      <c r="E1161" s="128">
        <v>73467216989</v>
      </c>
      <c r="F1161" s="128">
        <v>73467216989</v>
      </c>
      <c r="G1161" s="34">
        <v>0.49990000000000001</v>
      </c>
      <c r="H1161" s="34">
        <v>7.4999999999999997E-3</v>
      </c>
      <c r="I1161" s="31" t="s">
        <v>35</v>
      </c>
      <c r="J1161" s="78" t="s">
        <v>32</v>
      </c>
      <c r="K1161" s="35" t="s">
        <v>986</v>
      </c>
      <c r="L1161" s="40" t="s">
        <v>255</v>
      </c>
      <c r="M1161" s="129">
        <v>714782567.99788499</v>
      </c>
      <c r="N1161" s="130">
        <v>714782567.99788499</v>
      </c>
      <c r="O1161" s="115">
        <v>0</v>
      </c>
      <c r="P1161" s="100">
        <v>0</v>
      </c>
      <c r="Q1161" s="111">
        <v>1819.3739424703892</v>
      </c>
      <c r="R1161" s="92" t="s">
        <v>927</v>
      </c>
    </row>
    <row r="1162" spans="1:18" ht="31.5" x14ac:dyDescent="0.25">
      <c r="A1162" s="121">
        <v>2023</v>
      </c>
      <c r="B1162" s="127">
        <v>2023000050006</v>
      </c>
      <c r="C1162" s="98" t="s">
        <v>614</v>
      </c>
      <c r="D1162" s="119" t="s">
        <v>909</v>
      </c>
      <c r="E1162" s="128">
        <v>73467216989</v>
      </c>
      <c r="F1162" s="128">
        <v>73467216989</v>
      </c>
      <c r="G1162" s="34">
        <v>0.49990000000000001</v>
      </c>
      <c r="H1162" s="34">
        <v>7.4999999999999997E-3</v>
      </c>
      <c r="I1162" s="31" t="s">
        <v>88</v>
      </c>
      <c r="J1162" s="34" t="s">
        <v>205</v>
      </c>
      <c r="K1162" s="35" t="s">
        <v>986</v>
      </c>
      <c r="L1162" s="40" t="s">
        <v>255</v>
      </c>
      <c r="M1162" s="129">
        <v>1553875147.8214891</v>
      </c>
      <c r="N1162" s="130">
        <v>1553875147.8214891</v>
      </c>
      <c r="O1162" s="115">
        <v>0</v>
      </c>
      <c r="P1162" s="100">
        <v>0</v>
      </c>
      <c r="Q1162" s="111">
        <v>3955.1607445008462</v>
      </c>
      <c r="R1162" s="92" t="s">
        <v>928</v>
      </c>
    </row>
    <row r="1163" spans="1:18" ht="31.5" x14ac:dyDescent="0.25">
      <c r="A1163" s="121">
        <v>2023</v>
      </c>
      <c r="B1163" s="127">
        <v>2023000050006</v>
      </c>
      <c r="C1163" s="98" t="s">
        <v>614</v>
      </c>
      <c r="D1163" s="119" t="s">
        <v>909</v>
      </c>
      <c r="E1163" s="128">
        <v>73467216989</v>
      </c>
      <c r="F1163" s="128">
        <v>73467216989</v>
      </c>
      <c r="G1163" s="34">
        <v>0.49990000000000001</v>
      </c>
      <c r="H1163" s="34">
        <v>7.4999999999999997E-3</v>
      </c>
      <c r="I1163" s="31" t="s">
        <v>80</v>
      </c>
      <c r="J1163" s="40" t="s">
        <v>178</v>
      </c>
      <c r="K1163" s="35" t="s">
        <v>986</v>
      </c>
      <c r="L1163" s="40" t="s">
        <v>255</v>
      </c>
      <c r="M1163" s="129">
        <v>683705065.04145515</v>
      </c>
      <c r="N1163" s="130">
        <v>683705065.04145515</v>
      </c>
      <c r="O1163" s="115">
        <v>0</v>
      </c>
      <c r="P1163" s="100">
        <v>0</v>
      </c>
      <c r="Q1163" s="111">
        <v>1740.2707275803723</v>
      </c>
      <c r="R1163" s="92" t="s">
        <v>917</v>
      </c>
    </row>
    <row r="1164" spans="1:18" ht="31.5" x14ac:dyDescent="0.25">
      <c r="A1164" s="121">
        <v>2023</v>
      </c>
      <c r="B1164" s="127">
        <v>2023000050006</v>
      </c>
      <c r="C1164" s="98" t="s">
        <v>614</v>
      </c>
      <c r="D1164" s="119" t="s">
        <v>909</v>
      </c>
      <c r="E1164" s="128">
        <v>73467216989</v>
      </c>
      <c r="F1164" s="128">
        <v>73467216989</v>
      </c>
      <c r="G1164" s="34">
        <v>0.49990000000000001</v>
      </c>
      <c r="H1164" s="34">
        <v>7.4999999999999997E-3</v>
      </c>
      <c r="I1164" s="31" t="s">
        <v>80</v>
      </c>
      <c r="J1164" s="40" t="s">
        <v>134</v>
      </c>
      <c r="K1164" s="35" t="s">
        <v>986</v>
      </c>
      <c r="L1164" s="40" t="s">
        <v>255</v>
      </c>
      <c r="M1164" s="129">
        <v>372930035.47715735</v>
      </c>
      <c r="N1164" s="130">
        <v>372930035.47715735</v>
      </c>
      <c r="O1164" s="115">
        <v>0</v>
      </c>
      <c r="P1164" s="100">
        <v>0</v>
      </c>
      <c r="Q1164" s="111">
        <v>949.23857868020309</v>
      </c>
      <c r="R1164" s="92" t="s">
        <v>332</v>
      </c>
    </row>
    <row r="1165" spans="1:18" ht="31.5" x14ac:dyDescent="0.25">
      <c r="A1165" s="121">
        <v>2023</v>
      </c>
      <c r="B1165" s="127">
        <v>2023000050006</v>
      </c>
      <c r="C1165" s="98" t="s">
        <v>614</v>
      </c>
      <c r="D1165" s="119" t="s">
        <v>909</v>
      </c>
      <c r="E1165" s="128">
        <v>73467216989</v>
      </c>
      <c r="F1165" s="128">
        <v>73467216989</v>
      </c>
      <c r="G1165" s="34">
        <v>0.49990000000000001</v>
      </c>
      <c r="H1165" s="34">
        <v>7.4999999999999997E-3</v>
      </c>
      <c r="I1165" s="31" t="s">
        <v>18</v>
      </c>
      <c r="J1165" s="113" t="s">
        <v>196</v>
      </c>
      <c r="K1165" s="35" t="s">
        <v>986</v>
      </c>
      <c r="L1165" s="40" t="s">
        <v>255</v>
      </c>
      <c r="M1165" s="129">
        <v>372930035.47715735</v>
      </c>
      <c r="N1165" s="130">
        <v>372930035.47715735</v>
      </c>
      <c r="O1165" s="115">
        <v>0</v>
      </c>
      <c r="P1165" s="100">
        <v>0</v>
      </c>
      <c r="Q1165" s="111">
        <v>949.23857868020309</v>
      </c>
      <c r="R1165" s="92" t="s">
        <v>332</v>
      </c>
    </row>
    <row r="1166" spans="1:18" ht="31.5" x14ac:dyDescent="0.25">
      <c r="A1166" s="121">
        <v>2023</v>
      </c>
      <c r="B1166" s="127">
        <v>2023000050006</v>
      </c>
      <c r="C1166" s="98" t="s">
        <v>614</v>
      </c>
      <c r="D1166" s="119" t="s">
        <v>909</v>
      </c>
      <c r="E1166" s="128">
        <v>73467216989</v>
      </c>
      <c r="F1166" s="128">
        <v>73467216989</v>
      </c>
      <c r="G1166" s="34">
        <v>0.49990000000000001</v>
      </c>
      <c r="H1166" s="34">
        <v>7.4999999999999997E-3</v>
      </c>
      <c r="I1166" s="31" t="s">
        <v>44</v>
      </c>
      <c r="J1166" s="35" t="s">
        <v>44</v>
      </c>
      <c r="K1166" s="35" t="s">
        <v>986</v>
      </c>
      <c r="L1166" s="40" t="s">
        <v>255</v>
      </c>
      <c r="M1166" s="129">
        <v>776937573.91074455</v>
      </c>
      <c r="N1166" s="130">
        <v>776937573.91074455</v>
      </c>
      <c r="O1166" s="115">
        <v>0</v>
      </c>
      <c r="P1166" s="100">
        <v>0</v>
      </c>
      <c r="Q1166" s="111">
        <v>1977.5803722504231</v>
      </c>
      <c r="R1166" s="92" t="s">
        <v>921</v>
      </c>
    </row>
    <row r="1167" spans="1:18" ht="31.5" x14ac:dyDescent="0.25">
      <c r="A1167" s="121">
        <v>2023</v>
      </c>
      <c r="B1167" s="127">
        <v>2023000050006</v>
      </c>
      <c r="C1167" s="98" t="s">
        <v>614</v>
      </c>
      <c r="D1167" s="119" t="s">
        <v>909</v>
      </c>
      <c r="E1167" s="128">
        <v>73467216989</v>
      </c>
      <c r="F1167" s="128">
        <v>73467216989</v>
      </c>
      <c r="G1167" s="34">
        <v>0.49990000000000001</v>
      </c>
      <c r="H1167" s="34">
        <v>7.4999999999999997E-3</v>
      </c>
      <c r="I1167" s="31" t="s">
        <v>35</v>
      </c>
      <c r="J1167" s="40" t="s">
        <v>36</v>
      </c>
      <c r="K1167" s="35" t="s">
        <v>986</v>
      </c>
      <c r="L1167" s="40" t="s">
        <v>255</v>
      </c>
      <c r="M1167" s="129">
        <v>372930035.47715735</v>
      </c>
      <c r="N1167" s="130">
        <v>372930035.47715735</v>
      </c>
      <c r="O1167" s="115">
        <v>0</v>
      </c>
      <c r="P1167" s="100">
        <v>0</v>
      </c>
      <c r="Q1167" s="111">
        <v>949.23857868020309</v>
      </c>
      <c r="R1167" s="92" t="s">
        <v>332</v>
      </c>
    </row>
    <row r="1168" spans="1:18" ht="31.5" x14ac:dyDescent="0.25">
      <c r="A1168" s="121">
        <v>2023</v>
      </c>
      <c r="B1168" s="127">
        <v>2023000050006</v>
      </c>
      <c r="C1168" s="98" t="s">
        <v>614</v>
      </c>
      <c r="D1168" s="119" t="s">
        <v>909</v>
      </c>
      <c r="E1168" s="128">
        <v>73467216989</v>
      </c>
      <c r="F1168" s="128">
        <v>73467216989</v>
      </c>
      <c r="G1168" s="34">
        <v>0.49990000000000001</v>
      </c>
      <c r="H1168" s="34">
        <v>7.4999999999999997E-3</v>
      </c>
      <c r="I1168" s="31" t="s">
        <v>77</v>
      </c>
      <c r="J1168" s="40" t="s">
        <v>138</v>
      </c>
      <c r="K1168" s="35" t="s">
        <v>986</v>
      </c>
      <c r="L1168" s="40" t="s">
        <v>255</v>
      </c>
      <c r="M1168" s="129">
        <v>683705065.04145515</v>
      </c>
      <c r="N1168" s="130">
        <v>683705065.04145515</v>
      </c>
      <c r="O1168" s="115">
        <v>0</v>
      </c>
      <c r="P1168" s="100">
        <v>0</v>
      </c>
      <c r="Q1168" s="111">
        <v>1740.2707275803723</v>
      </c>
      <c r="R1168" s="92" t="s">
        <v>917</v>
      </c>
    </row>
    <row r="1169" spans="1:18" ht="31.5" x14ac:dyDescent="0.25">
      <c r="A1169" s="121">
        <v>2023</v>
      </c>
      <c r="B1169" s="127">
        <v>2023000050006</v>
      </c>
      <c r="C1169" s="98" t="s">
        <v>614</v>
      </c>
      <c r="D1169" s="119" t="s">
        <v>909</v>
      </c>
      <c r="E1169" s="128">
        <v>73467216989</v>
      </c>
      <c r="F1169" s="128">
        <v>73467216989</v>
      </c>
      <c r="G1169" s="34">
        <v>0.49990000000000001</v>
      </c>
      <c r="H1169" s="34">
        <v>7.4999999999999997E-3</v>
      </c>
      <c r="I1169" s="31" t="s">
        <v>35</v>
      </c>
      <c r="J1169" s="40" t="s">
        <v>38</v>
      </c>
      <c r="K1169" s="35" t="s">
        <v>986</v>
      </c>
      <c r="L1169" s="40" t="s">
        <v>255</v>
      </c>
      <c r="M1169" s="129">
        <v>3076672792.6865482</v>
      </c>
      <c r="N1169" s="130">
        <v>3076672792.6865482</v>
      </c>
      <c r="O1169" s="115">
        <v>0</v>
      </c>
      <c r="P1169" s="100">
        <v>0</v>
      </c>
      <c r="Q1169" s="111">
        <v>7831.2182741116749</v>
      </c>
      <c r="R1169" s="92" t="s">
        <v>929</v>
      </c>
    </row>
    <row r="1170" spans="1:18" ht="31.5" x14ac:dyDescent="0.25">
      <c r="A1170" s="121">
        <v>2023</v>
      </c>
      <c r="B1170" s="127">
        <v>2023000050006</v>
      </c>
      <c r="C1170" s="98" t="s">
        <v>614</v>
      </c>
      <c r="D1170" s="119" t="s">
        <v>909</v>
      </c>
      <c r="E1170" s="128">
        <v>73467216989</v>
      </c>
      <c r="F1170" s="128">
        <v>73467216989</v>
      </c>
      <c r="G1170" s="34">
        <v>0.49990000000000001</v>
      </c>
      <c r="H1170" s="34">
        <v>7.4999999999999997E-3</v>
      </c>
      <c r="I1170" s="31" t="s">
        <v>61</v>
      </c>
      <c r="J1170" s="113" t="s">
        <v>142</v>
      </c>
      <c r="K1170" s="35" t="s">
        <v>986</v>
      </c>
      <c r="L1170" s="40" t="s">
        <v>255</v>
      </c>
      <c r="M1170" s="129">
        <v>310775029.5642978</v>
      </c>
      <c r="N1170" s="130">
        <v>310775029.5642978</v>
      </c>
      <c r="O1170" s="115">
        <v>0</v>
      </c>
      <c r="P1170" s="100">
        <v>0</v>
      </c>
      <c r="Q1170" s="111">
        <v>791.0321489001692</v>
      </c>
      <c r="R1170" s="92" t="s">
        <v>333</v>
      </c>
    </row>
    <row r="1171" spans="1:18" ht="31.5" x14ac:dyDescent="0.25">
      <c r="A1171" s="121">
        <v>2023</v>
      </c>
      <c r="B1171" s="127">
        <v>2023000050006</v>
      </c>
      <c r="C1171" s="98" t="s">
        <v>614</v>
      </c>
      <c r="D1171" s="119" t="s">
        <v>909</v>
      </c>
      <c r="E1171" s="128">
        <v>73467216989</v>
      </c>
      <c r="F1171" s="128">
        <v>73467216989</v>
      </c>
      <c r="G1171" s="34">
        <v>0.49990000000000001</v>
      </c>
      <c r="H1171" s="34">
        <v>7.4999999999999997E-3</v>
      </c>
      <c r="I1171" s="31" t="s">
        <v>18</v>
      </c>
      <c r="J1171" s="78" t="s">
        <v>19</v>
      </c>
      <c r="K1171" s="35" t="s">
        <v>986</v>
      </c>
      <c r="L1171" s="40" t="s">
        <v>255</v>
      </c>
      <c r="M1171" s="129">
        <v>435085041.39001691</v>
      </c>
      <c r="N1171" s="130">
        <v>435085041.39001691</v>
      </c>
      <c r="O1171" s="115">
        <v>0</v>
      </c>
      <c r="P1171" s="100">
        <v>0</v>
      </c>
      <c r="Q1171" s="111">
        <v>1107.445008460237</v>
      </c>
      <c r="R1171" s="92" t="s">
        <v>326</v>
      </c>
    </row>
    <row r="1172" spans="1:18" ht="31.5" x14ac:dyDescent="0.25">
      <c r="A1172" s="121">
        <v>2023</v>
      </c>
      <c r="B1172" s="127">
        <v>2023000050006</v>
      </c>
      <c r="C1172" s="98" t="s">
        <v>614</v>
      </c>
      <c r="D1172" s="119" t="s">
        <v>909</v>
      </c>
      <c r="E1172" s="128">
        <v>73467216989</v>
      </c>
      <c r="F1172" s="128">
        <v>73467216989</v>
      </c>
      <c r="G1172" s="34">
        <v>0.49990000000000001</v>
      </c>
      <c r="H1172" s="34">
        <v>7.4999999999999997E-3</v>
      </c>
      <c r="I1172" s="31" t="s">
        <v>67</v>
      </c>
      <c r="J1172" s="40" t="s">
        <v>238</v>
      </c>
      <c r="K1172" s="35" t="s">
        <v>986</v>
      </c>
      <c r="L1172" s="40" t="s">
        <v>255</v>
      </c>
      <c r="M1172" s="129">
        <v>652627562.08502543</v>
      </c>
      <c r="N1172" s="130">
        <v>652627562.08502543</v>
      </c>
      <c r="O1172" s="115">
        <v>0</v>
      </c>
      <c r="P1172" s="100">
        <v>0</v>
      </c>
      <c r="Q1172" s="111">
        <v>1661.1675126903554</v>
      </c>
      <c r="R1172" s="92" t="s">
        <v>285</v>
      </c>
    </row>
    <row r="1173" spans="1:18" ht="31.5" x14ac:dyDescent="0.25">
      <c r="A1173" s="121">
        <v>2023</v>
      </c>
      <c r="B1173" s="127">
        <v>2023000050006</v>
      </c>
      <c r="C1173" s="98" t="s">
        <v>614</v>
      </c>
      <c r="D1173" s="119" t="s">
        <v>909</v>
      </c>
      <c r="E1173" s="128">
        <v>73467216989</v>
      </c>
      <c r="F1173" s="128">
        <v>73467216989</v>
      </c>
      <c r="G1173" s="34">
        <v>0.49990000000000001</v>
      </c>
      <c r="H1173" s="34">
        <v>7.4999999999999997E-3</v>
      </c>
      <c r="I1173" s="31" t="s">
        <v>67</v>
      </c>
      <c r="J1173" s="40" t="s">
        <v>158</v>
      </c>
      <c r="K1173" s="35" t="s">
        <v>986</v>
      </c>
      <c r="L1173" s="40" t="s">
        <v>255</v>
      </c>
      <c r="M1173" s="129">
        <v>1056635100.5186125</v>
      </c>
      <c r="N1173" s="130">
        <v>1056635100.5186125</v>
      </c>
      <c r="O1173" s="115">
        <v>0</v>
      </c>
      <c r="P1173" s="100">
        <v>0</v>
      </c>
      <c r="Q1173" s="111">
        <v>2689.5093062605752</v>
      </c>
      <c r="R1173" s="92" t="s">
        <v>260</v>
      </c>
    </row>
    <row r="1174" spans="1:18" ht="31.5" x14ac:dyDescent="0.25">
      <c r="A1174" s="121">
        <v>2023</v>
      </c>
      <c r="B1174" s="127">
        <v>2023000050006</v>
      </c>
      <c r="C1174" s="98" t="s">
        <v>614</v>
      </c>
      <c r="D1174" s="119" t="s">
        <v>909</v>
      </c>
      <c r="E1174" s="128">
        <v>73467216989</v>
      </c>
      <c r="F1174" s="128">
        <v>73467216989</v>
      </c>
      <c r="G1174" s="34">
        <v>0.49990000000000001</v>
      </c>
      <c r="H1174" s="34">
        <v>7.4999999999999997E-3</v>
      </c>
      <c r="I1174" s="31" t="s">
        <v>67</v>
      </c>
      <c r="J1174" s="40" t="s">
        <v>72</v>
      </c>
      <c r="K1174" s="35" t="s">
        <v>986</v>
      </c>
      <c r="L1174" s="40" t="s">
        <v>255</v>
      </c>
      <c r="M1174" s="129">
        <v>466162544.34644669</v>
      </c>
      <c r="N1174" s="130">
        <v>466162544.34644669</v>
      </c>
      <c r="O1174" s="115">
        <v>0</v>
      </c>
      <c r="P1174" s="100">
        <v>0</v>
      </c>
      <c r="Q1174" s="111">
        <v>1186.5482233502539</v>
      </c>
      <c r="R1174" s="92" t="s">
        <v>918</v>
      </c>
    </row>
    <row r="1175" spans="1:18" ht="31.5" x14ac:dyDescent="0.25">
      <c r="A1175" s="121">
        <v>2023</v>
      </c>
      <c r="B1175" s="127">
        <v>2023000050006</v>
      </c>
      <c r="C1175" s="98" t="s">
        <v>614</v>
      </c>
      <c r="D1175" s="119" t="s">
        <v>909</v>
      </c>
      <c r="E1175" s="128">
        <v>73467216989</v>
      </c>
      <c r="F1175" s="128">
        <v>73467216989</v>
      </c>
      <c r="G1175" s="34">
        <v>0.49990000000000001</v>
      </c>
      <c r="H1175" s="34">
        <v>7.4999999999999997E-3</v>
      </c>
      <c r="I1175" s="31" t="s">
        <v>74</v>
      </c>
      <c r="J1175" s="113" t="s">
        <v>75</v>
      </c>
      <c r="K1175" s="35" t="s">
        <v>986</v>
      </c>
      <c r="L1175" s="40" t="s">
        <v>255</v>
      </c>
      <c r="M1175" s="129">
        <v>745860070.95431471</v>
      </c>
      <c r="N1175" s="130">
        <v>745860070.95431471</v>
      </c>
      <c r="O1175" s="115">
        <v>0</v>
      </c>
      <c r="P1175" s="100">
        <v>0</v>
      </c>
      <c r="Q1175" s="111">
        <v>1898.4771573604062</v>
      </c>
      <c r="R1175" s="92" t="s">
        <v>916</v>
      </c>
    </row>
    <row r="1176" spans="1:18" ht="31.5" x14ac:dyDescent="0.25">
      <c r="A1176" s="121">
        <v>2023</v>
      </c>
      <c r="B1176" s="127">
        <v>2023000050006</v>
      </c>
      <c r="C1176" s="98" t="s">
        <v>614</v>
      </c>
      <c r="D1176" s="119" t="s">
        <v>909</v>
      </c>
      <c r="E1176" s="128">
        <v>73467216989</v>
      </c>
      <c r="F1176" s="128">
        <v>73467216989</v>
      </c>
      <c r="G1176" s="34">
        <v>0.49990000000000001</v>
      </c>
      <c r="H1176" s="34">
        <v>7.4999999999999997E-3</v>
      </c>
      <c r="I1176" s="31" t="s">
        <v>160</v>
      </c>
      <c r="J1176" s="78" t="s">
        <v>161</v>
      </c>
      <c r="K1176" s="35" t="s">
        <v>986</v>
      </c>
      <c r="L1176" s="40" t="s">
        <v>255</v>
      </c>
      <c r="M1176" s="129">
        <v>310775029.5642978</v>
      </c>
      <c r="N1176" s="130">
        <v>310775029.5642978</v>
      </c>
      <c r="O1176" s="115">
        <v>0</v>
      </c>
      <c r="P1176" s="100">
        <v>0</v>
      </c>
      <c r="Q1176" s="111">
        <v>791.0321489001692</v>
      </c>
      <c r="R1176" s="92" t="s">
        <v>333</v>
      </c>
    </row>
    <row r="1177" spans="1:18" ht="31.5" x14ac:dyDescent="0.25">
      <c r="A1177" s="121">
        <v>2023</v>
      </c>
      <c r="B1177" s="127">
        <v>2023000050006</v>
      </c>
      <c r="C1177" s="98" t="s">
        <v>614</v>
      </c>
      <c r="D1177" s="119" t="s">
        <v>909</v>
      </c>
      <c r="E1177" s="128">
        <v>73467216989</v>
      </c>
      <c r="F1177" s="128">
        <v>73467216989</v>
      </c>
      <c r="G1177" s="34">
        <v>0.49990000000000001</v>
      </c>
      <c r="H1177" s="34">
        <v>7.4999999999999997E-3</v>
      </c>
      <c r="I1177" s="31" t="s">
        <v>160</v>
      </c>
      <c r="J1177" s="40" t="s">
        <v>162</v>
      </c>
      <c r="K1177" s="35" t="s">
        <v>986</v>
      </c>
      <c r="L1177" s="40" t="s">
        <v>255</v>
      </c>
      <c r="M1177" s="129">
        <v>404007538.43358713</v>
      </c>
      <c r="N1177" s="130">
        <v>404007538.43358713</v>
      </c>
      <c r="O1177" s="115">
        <v>0</v>
      </c>
      <c r="P1177" s="100">
        <v>0</v>
      </c>
      <c r="Q1177" s="111">
        <v>1028.34179357022</v>
      </c>
      <c r="R1177" s="92" t="s">
        <v>263</v>
      </c>
    </row>
    <row r="1178" spans="1:18" ht="31.5" x14ac:dyDescent="0.25">
      <c r="A1178" s="121">
        <v>2023</v>
      </c>
      <c r="B1178" s="127">
        <v>2023000050006</v>
      </c>
      <c r="C1178" s="98" t="s">
        <v>614</v>
      </c>
      <c r="D1178" s="119" t="s">
        <v>909</v>
      </c>
      <c r="E1178" s="128">
        <v>73467216989</v>
      </c>
      <c r="F1178" s="128">
        <v>73467216989</v>
      </c>
      <c r="G1178" s="34">
        <v>0.49990000000000001</v>
      </c>
      <c r="H1178" s="34">
        <v>7.4999999999999997E-3</v>
      </c>
      <c r="I1178" s="31" t="s">
        <v>126</v>
      </c>
      <c r="J1178" s="35" t="s">
        <v>163</v>
      </c>
      <c r="K1178" s="35" t="s">
        <v>986</v>
      </c>
      <c r="L1178" s="40" t="s">
        <v>255</v>
      </c>
      <c r="M1178" s="129">
        <v>341852532.52072757</v>
      </c>
      <c r="N1178" s="130">
        <v>341852532.52072757</v>
      </c>
      <c r="O1178" s="115">
        <v>0</v>
      </c>
      <c r="P1178" s="100">
        <v>0</v>
      </c>
      <c r="Q1178" s="111">
        <v>870.13536379018615</v>
      </c>
      <c r="R1178" s="92" t="s">
        <v>930</v>
      </c>
    </row>
    <row r="1179" spans="1:18" ht="31.5" x14ac:dyDescent="0.25">
      <c r="A1179" s="121">
        <v>2023</v>
      </c>
      <c r="B1179" s="127">
        <v>2023000050006</v>
      </c>
      <c r="C1179" s="98" t="s">
        <v>614</v>
      </c>
      <c r="D1179" s="119" t="s">
        <v>909</v>
      </c>
      <c r="E1179" s="128">
        <v>73467216989</v>
      </c>
      <c r="F1179" s="128">
        <v>73467216989</v>
      </c>
      <c r="G1179" s="34">
        <v>0.49990000000000001</v>
      </c>
      <c r="H1179" s="34">
        <v>7.4999999999999997E-3</v>
      </c>
      <c r="I1179" s="31" t="s">
        <v>74</v>
      </c>
      <c r="J1179" s="40" t="s">
        <v>239</v>
      </c>
      <c r="K1179" s="35" t="s">
        <v>986</v>
      </c>
      <c r="L1179" s="40" t="s">
        <v>255</v>
      </c>
      <c r="M1179" s="129">
        <v>559395053.21573603</v>
      </c>
      <c r="N1179" s="130">
        <v>559395053.21573603</v>
      </c>
      <c r="O1179" s="115">
        <v>0</v>
      </c>
      <c r="P1179" s="100">
        <v>0</v>
      </c>
      <c r="Q1179" s="111">
        <v>1423.8578680203045</v>
      </c>
      <c r="R1179" s="92" t="s">
        <v>931</v>
      </c>
    </row>
    <row r="1180" spans="1:18" ht="31.5" x14ac:dyDescent="0.25">
      <c r="A1180" s="121">
        <v>2023</v>
      </c>
      <c r="B1180" s="127">
        <v>2023000050006</v>
      </c>
      <c r="C1180" s="98" t="s">
        <v>614</v>
      </c>
      <c r="D1180" s="119" t="s">
        <v>909</v>
      </c>
      <c r="E1180" s="128">
        <v>73467216989</v>
      </c>
      <c r="F1180" s="128">
        <v>73467216989</v>
      </c>
      <c r="G1180" s="34">
        <v>0.49990000000000001</v>
      </c>
      <c r="H1180" s="34">
        <v>7.4999999999999997E-3</v>
      </c>
      <c r="I1180" s="31" t="s">
        <v>67</v>
      </c>
      <c r="J1180" s="113" t="s">
        <v>164</v>
      </c>
      <c r="K1180" s="35" t="s">
        <v>986</v>
      </c>
      <c r="L1180" s="40" t="s">
        <v>255</v>
      </c>
      <c r="M1180" s="129">
        <v>435085041.39001691</v>
      </c>
      <c r="N1180" s="130">
        <v>435085041.39001691</v>
      </c>
      <c r="O1180" s="115">
        <v>0</v>
      </c>
      <c r="P1180" s="100">
        <v>0</v>
      </c>
      <c r="Q1180" s="111">
        <v>1107.445008460237</v>
      </c>
      <c r="R1180" s="92" t="s">
        <v>326</v>
      </c>
    </row>
    <row r="1181" spans="1:18" ht="31.5" x14ac:dyDescent="0.25">
      <c r="A1181" s="121">
        <v>2023</v>
      </c>
      <c r="B1181" s="127">
        <v>2023000050006</v>
      </c>
      <c r="C1181" s="98" t="s">
        <v>614</v>
      </c>
      <c r="D1181" s="119" t="s">
        <v>909</v>
      </c>
      <c r="E1181" s="128">
        <v>73467216989</v>
      </c>
      <c r="F1181" s="128">
        <v>73467216989</v>
      </c>
      <c r="G1181" s="34">
        <v>0.49990000000000001</v>
      </c>
      <c r="H1181" s="34">
        <v>7.4999999999999997E-3</v>
      </c>
      <c r="I1181" s="31" t="s">
        <v>112</v>
      </c>
      <c r="J1181" s="78" t="s">
        <v>165</v>
      </c>
      <c r="K1181" s="35" t="s">
        <v>986</v>
      </c>
      <c r="L1181" s="40" t="s">
        <v>255</v>
      </c>
      <c r="M1181" s="129">
        <v>2361890224.6886635</v>
      </c>
      <c r="N1181" s="130">
        <v>2361890224.6886635</v>
      </c>
      <c r="O1181" s="115">
        <v>0</v>
      </c>
      <c r="P1181" s="100">
        <v>0</v>
      </c>
      <c r="Q1181" s="111">
        <v>6011.8443316412859</v>
      </c>
      <c r="R1181" s="92" t="s">
        <v>932</v>
      </c>
    </row>
    <row r="1182" spans="1:18" ht="31.5" x14ac:dyDescent="0.25">
      <c r="A1182" s="121">
        <v>2023</v>
      </c>
      <c r="B1182" s="127">
        <v>2023000050006</v>
      </c>
      <c r="C1182" s="98" t="s">
        <v>614</v>
      </c>
      <c r="D1182" s="119" t="s">
        <v>909</v>
      </c>
      <c r="E1182" s="128">
        <v>73467216989</v>
      </c>
      <c r="F1182" s="128">
        <v>73467216989</v>
      </c>
      <c r="G1182" s="34">
        <v>0.49990000000000001</v>
      </c>
      <c r="H1182" s="34">
        <v>7.4999999999999997E-3</v>
      </c>
      <c r="I1182" s="31" t="s">
        <v>160</v>
      </c>
      <c r="J1182" s="45" t="s">
        <v>184</v>
      </c>
      <c r="K1182" s="35" t="s">
        <v>986</v>
      </c>
      <c r="L1182" s="40" t="s">
        <v>255</v>
      </c>
      <c r="M1182" s="129">
        <v>497240047.30287647</v>
      </c>
      <c r="N1182" s="130">
        <v>497240047.30287647</v>
      </c>
      <c r="O1182" s="115">
        <v>0</v>
      </c>
      <c r="P1182" s="100">
        <v>0</v>
      </c>
      <c r="Q1182" s="111">
        <v>1265.6514382402706</v>
      </c>
      <c r="R1182" s="92" t="s">
        <v>274</v>
      </c>
    </row>
    <row r="1183" spans="1:18" ht="31.5" x14ac:dyDescent="0.25">
      <c r="A1183" s="121">
        <v>2023</v>
      </c>
      <c r="B1183" s="127">
        <v>2023000050006</v>
      </c>
      <c r="C1183" s="98" t="s">
        <v>614</v>
      </c>
      <c r="D1183" s="119" t="s">
        <v>909</v>
      </c>
      <c r="E1183" s="128">
        <v>73467216989</v>
      </c>
      <c r="F1183" s="128">
        <v>73467216989</v>
      </c>
      <c r="G1183" s="34">
        <v>0.49990000000000001</v>
      </c>
      <c r="H1183" s="34">
        <v>7.4999999999999997E-3</v>
      </c>
      <c r="I1183" s="31" t="s">
        <v>67</v>
      </c>
      <c r="J1183" s="40" t="s">
        <v>169</v>
      </c>
      <c r="K1183" s="35" t="s">
        <v>986</v>
      </c>
      <c r="L1183" s="40" t="s">
        <v>255</v>
      </c>
      <c r="M1183" s="129">
        <v>870170082.78003383</v>
      </c>
      <c r="N1183" s="130">
        <v>870170082.78003383</v>
      </c>
      <c r="O1183" s="115">
        <v>0</v>
      </c>
      <c r="P1183" s="100">
        <v>0</v>
      </c>
      <c r="Q1183" s="111">
        <v>2214.890016920474</v>
      </c>
      <c r="R1183" s="92" t="s">
        <v>933</v>
      </c>
    </row>
    <row r="1184" spans="1:18" ht="31.5" x14ac:dyDescent="0.25">
      <c r="A1184" s="121">
        <v>2023</v>
      </c>
      <c r="B1184" s="127">
        <v>2023000050006</v>
      </c>
      <c r="C1184" s="98" t="s">
        <v>614</v>
      </c>
      <c r="D1184" s="119" t="s">
        <v>909</v>
      </c>
      <c r="E1184" s="128">
        <v>73467216989</v>
      </c>
      <c r="F1184" s="128">
        <v>73467216989</v>
      </c>
      <c r="G1184" s="34">
        <v>0.49990000000000001</v>
      </c>
      <c r="H1184" s="34">
        <v>7.4999999999999997E-3</v>
      </c>
      <c r="I1184" s="31" t="s">
        <v>651</v>
      </c>
      <c r="J1184" s="40" t="s">
        <v>243</v>
      </c>
      <c r="K1184" s="35" t="s">
        <v>986</v>
      </c>
      <c r="L1184" s="40" t="s">
        <v>255</v>
      </c>
      <c r="M1184" s="129">
        <v>279697526.60786802</v>
      </c>
      <c r="N1184" s="130">
        <v>279697526.60786802</v>
      </c>
      <c r="O1184" s="115">
        <v>0</v>
      </c>
      <c r="P1184" s="100">
        <v>0</v>
      </c>
      <c r="Q1184" s="111">
        <v>711.92893401015226</v>
      </c>
      <c r="R1184" s="92" t="s">
        <v>925</v>
      </c>
    </row>
    <row r="1185" spans="1:18" ht="31.5" x14ac:dyDescent="0.25">
      <c r="A1185" s="121">
        <v>2023</v>
      </c>
      <c r="B1185" s="127">
        <v>2023000050006</v>
      </c>
      <c r="C1185" s="98" t="s">
        <v>614</v>
      </c>
      <c r="D1185" s="119" t="s">
        <v>909</v>
      </c>
      <c r="E1185" s="128">
        <v>73467216989</v>
      </c>
      <c r="F1185" s="128">
        <v>73467216989</v>
      </c>
      <c r="G1185" s="34">
        <v>0.49990000000000001</v>
      </c>
      <c r="H1185" s="34">
        <v>7.4999999999999997E-3</v>
      </c>
      <c r="I1185" s="31" t="s">
        <v>74</v>
      </c>
      <c r="J1185" s="113" t="s">
        <v>91</v>
      </c>
      <c r="K1185" s="35" t="s">
        <v>986</v>
      </c>
      <c r="L1185" s="40" t="s">
        <v>255</v>
      </c>
      <c r="M1185" s="129">
        <v>341852532.52072757</v>
      </c>
      <c r="N1185" s="130">
        <v>341852532.52072757</v>
      </c>
      <c r="O1185" s="115">
        <v>0</v>
      </c>
      <c r="P1185" s="100">
        <v>0</v>
      </c>
      <c r="Q1185" s="111">
        <v>870.13536379018615</v>
      </c>
      <c r="R1185" s="92" t="s">
        <v>930</v>
      </c>
    </row>
    <row r="1186" spans="1:18" ht="31.5" x14ac:dyDescent="0.25">
      <c r="A1186" s="121">
        <v>2023</v>
      </c>
      <c r="B1186" s="127">
        <v>2023000050006</v>
      </c>
      <c r="C1186" s="98" t="s">
        <v>614</v>
      </c>
      <c r="D1186" s="119" t="s">
        <v>909</v>
      </c>
      <c r="E1186" s="128">
        <v>73467216989</v>
      </c>
      <c r="F1186" s="128">
        <v>73467216989</v>
      </c>
      <c r="G1186" s="34">
        <v>0.49990000000000001</v>
      </c>
      <c r="H1186" s="34">
        <v>7.4999999999999997E-3</v>
      </c>
      <c r="I1186" s="31" t="s">
        <v>112</v>
      </c>
      <c r="J1186" s="78" t="s">
        <v>187</v>
      </c>
      <c r="K1186" s="35" t="s">
        <v>986</v>
      </c>
      <c r="L1186" s="40" t="s">
        <v>255</v>
      </c>
      <c r="M1186" s="129">
        <v>1833572674.4293571</v>
      </c>
      <c r="N1186" s="130">
        <v>1833572674.4293571</v>
      </c>
      <c r="O1186" s="115">
        <v>0</v>
      </c>
      <c r="P1186" s="100">
        <v>0</v>
      </c>
      <c r="Q1186" s="111">
        <v>4667.0896785109981</v>
      </c>
      <c r="R1186" s="92" t="s">
        <v>934</v>
      </c>
    </row>
    <row r="1187" spans="1:18" ht="31.5" x14ac:dyDescent="0.25">
      <c r="A1187" s="121">
        <v>2023</v>
      </c>
      <c r="B1187" s="127">
        <v>2023000050006</v>
      </c>
      <c r="C1187" s="98" t="s">
        <v>614</v>
      </c>
      <c r="D1187" s="119" t="s">
        <v>909</v>
      </c>
      <c r="E1187" s="128">
        <v>73467216989</v>
      </c>
      <c r="F1187" s="128">
        <v>73467216989</v>
      </c>
      <c r="G1187" s="34">
        <v>0.49990000000000001</v>
      </c>
      <c r="H1187" s="34">
        <v>7.4999999999999997E-3</v>
      </c>
      <c r="I1187" s="31" t="s">
        <v>61</v>
      </c>
      <c r="J1187" s="40" t="s">
        <v>245</v>
      </c>
      <c r="K1187" s="35" t="s">
        <v>986</v>
      </c>
      <c r="L1187" s="40" t="s">
        <v>255</v>
      </c>
      <c r="M1187" s="129">
        <v>248620023.65143824</v>
      </c>
      <c r="N1187" s="130">
        <v>248620023.65143824</v>
      </c>
      <c r="O1187" s="115">
        <v>0</v>
      </c>
      <c r="P1187" s="100">
        <v>0</v>
      </c>
      <c r="Q1187" s="111">
        <v>632.82571912013532</v>
      </c>
      <c r="R1187" s="92" t="s">
        <v>313</v>
      </c>
    </row>
    <row r="1188" spans="1:18" ht="31.5" x14ac:dyDescent="0.25">
      <c r="A1188" s="121">
        <v>2023</v>
      </c>
      <c r="B1188" s="127">
        <v>2023000050006</v>
      </c>
      <c r="C1188" s="98" t="s">
        <v>614</v>
      </c>
      <c r="D1188" s="119" t="s">
        <v>909</v>
      </c>
      <c r="E1188" s="128">
        <v>73467216989</v>
      </c>
      <c r="F1188" s="128">
        <v>73467216989</v>
      </c>
      <c r="G1188" s="34">
        <v>0.49990000000000001</v>
      </c>
      <c r="H1188" s="34">
        <v>7.4999999999999997E-3</v>
      </c>
      <c r="I1188" s="31" t="s">
        <v>160</v>
      </c>
      <c r="J1188" s="45" t="s">
        <v>797</v>
      </c>
      <c r="K1188" s="35" t="s">
        <v>986</v>
      </c>
      <c r="L1188" s="40" t="s">
        <v>255</v>
      </c>
      <c r="M1188" s="129">
        <v>404007538.43358713</v>
      </c>
      <c r="N1188" s="130">
        <v>404007538.43358713</v>
      </c>
      <c r="O1188" s="115">
        <v>0</v>
      </c>
      <c r="P1188" s="100">
        <v>0</v>
      </c>
      <c r="Q1188" s="111">
        <v>1028.34179357022</v>
      </c>
      <c r="R1188" s="92" t="s">
        <v>263</v>
      </c>
    </row>
    <row r="1189" spans="1:18" ht="31.5" x14ac:dyDescent="0.25">
      <c r="A1189" s="121">
        <v>2023</v>
      </c>
      <c r="B1189" s="127">
        <v>2023000050006</v>
      </c>
      <c r="C1189" s="98" t="s">
        <v>614</v>
      </c>
      <c r="D1189" s="119" t="s">
        <v>909</v>
      </c>
      <c r="E1189" s="128">
        <v>73467216989</v>
      </c>
      <c r="F1189" s="128">
        <v>73467216989</v>
      </c>
      <c r="G1189" s="34">
        <v>0.49990000000000001</v>
      </c>
      <c r="H1189" s="34">
        <v>7.4999999999999997E-3</v>
      </c>
      <c r="I1189" s="31" t="s">
        <v>61</v>
      </c>
      <c r="J1189" s="40" t="s">
        <v>62</v>
      </c>
      <c r="K1189" s="35" t="s">
        <v>986</v>
      </c>
      <c r="L1189" s="40" t="s">
        <v>255</v>
      </c>
      <c r="M1189" s="129">
        <v>279697526.60786802</v>
      </c>
      <c r="N1189" s="130">
        <v>279697526.60786802</v>
      </c>
      <c r="O1189" s="115">
        <v>0</v>
      </c>
      <c r="P1189" s="100">
        <v>0</v>
      </c>
      <c r="Q1189" s="111">
        <v>711.92893401015226</v>
      </c>
      <c r="R1189" s="92" t="s">
        <v>925</v>
      </c>
    </row>
    <row r="1190" spans="1:18" ht="31.5" x14ac:dyDescent="0.25">
      <c r="A1190" s="121">
        <v>2023</v>
      </c>
      <c r="B1190" s="127">
        <v>2023000050006</v>
      </c>
      <c r="C1190" s="98" t="s">
        <v>614</v>
      </c>
      <c r="D1190" s="119" t="s">
        <v>909</v>
      </c>
      <c r="E1190" s="128">
        <v>73467216989</v>
      </c>
      <c r="F1190" s="128">
        <v>73467216989</v>
      </c>
      <c r="G1190" s="34">
        <v>0.49990000000000001</v>
      </c>
      <c r="H1190" s="34">
        <v>7.4999999999999997E-3</v>
      </c>
      <c r="I1190" s="31" t="s">
        <v>67</v>
      </c>
      <c r="J1190" s="113" t="s">
        <v>101</v>
      </c>
      <c r="K1190" s="35" t="s">
        <v>986</v>
      </c>
      <c r="L1190" s="40" t="s">
        <v>255</v>
      </c>
      <c r="M1190" s="129">
        <v>839092579.82360411</v>
      </c>
      <c r="N1190" s="130">
        <v>839092579.82360411</v>
      </c>
      <c r="O1190" s="115">
        <v>0</v>
      </c>
      <c r="P1190" s="100">
        <v>0</v>
      </c>
      <c r="Q1190" s="111">
        <v>2135.7868020304568</v>
      </c>
      <c r="R1190" s="92" t="s">
        <v>924</v>
      </c>
    </row>
    <row r="1191" spans="1:18" ht="31.5" x14ac:dyDescent="0.25">
      <c r="A1191" s="121">
        <v>2023</v>
      </c>
      <c r="B1191" s="127">
        <v>2023000050006</v>
      </c>
      <c r="C1191" s="98" t="s">
        <v>614</v>
      </c>
      <c r="D1191" s="119" t="s">
        <v>909</v>
      </c>
      <c r="E1191" s="128">
        <v>73467216989</v>
      </c>
      <c r="F1191" s="128">
        <v>73467216989</v>
      </c>
      <c r="G1191" s="34">
        <v>0.49990000000000001</v>
      </c>
      <c r="H1191" s="34">
        <v>7.4999999999999997E-3</v>
      </c>
      <c r="I1191" s="31" t="s">
        <v>18</v>
      </c>
      <c r="J1191" s="78" t="s">
        <v>189</v>
      </c>
      <c r="K1191" s="35" t="s">
        <v>986</v>
      </c>
      <c r="L1191" s="40" t="s">
        <v>255</v>
      </c>
      <c r="M1191" s="129">
        <v>963402591.64932323</v>
      </c>
      <c r="N1191" s="130">
        <v>963402591.64932323</v>
      </c>
      <c r="O1191" s="115">
        <v>0</v>
      </c>
      <c r="P1191" s="100">
        <v>0</v>
      </c>
      <c r="Q1191" s="111">
        <v>2452.1996615905246</v>
      </c>
      <c r="R1191" s="92" t="s">
        <v>919</v>
      </c>
    </row>
    <row r="1192" spans="1:18" ht="31.5" x14ac:dyDescent="0.25">
      <c r="A1192" s="121">
        <v>2023</v>
      </c>
      <c r="B1192" s="127">
        <v>2023000050006</v>
      </c>
      <c r="C1192" s="98" t="s">
        <v>614</v>
      </c>
      <c r="D1192" s="119" t="s">
        <v>909</v>
      </c>
      <c r="E1192" s="128">
        <v>73467216989</v>
      </c>
      <c r="F1192" s="128">
        <v>73467216989</v>
      </c>
      <c r="G1192" s="34">
        <v>0.49990000000000001</v>
      </c>
      <c r="H1192" s="34">
        <v>7.4999999999999997E-3</v>
      </c>
      <c r="I1192" s="31" t="s">
        <v>126</v>
      </c>
      <c r="J1192" s="40" t="s">
        <v>198</v>
      </c>
      <c r="K1192" s="35" t="s">
        <v>986</v>
      </c>
      <c r="L1192" s="40" t="s">
        <v>255</v>
      </c>
      <c r="M1192" s="129">
        <v>621550059.12859559</v>
      </c>
      <c r="N1192" s="130">
        <v>621550059.12859559</v>
      </c>
      <c r="O1192" s="115">
        <v>0</v>
      </c>
      <c r="P1192" s="100">
        <v>0</v>
      </c>
      <c r="Q1192" s="111">
        <v>1582.0642978003384</v>
      </c>
      <c r="R1192" s="92" t="s">
        <v>310</v>
      </c>
    </row>
    <row r="1193" spans="1:18" ht="31.5" x14ac:dyDescent="0.25">
      <c r="A1193" s="121">
        <v>2023</v>
      </c>
      <c r="B1193" s="127">
        <v>2023000050006</v>
      </c>
      <c r="C1193" s="98" t="s">
        <v>614</v>
      </c>
      <c r="D1193" s="119" t="s">
        <v>909</v>
      </c>
      <c r="E1193" s="128">
        <v>73467216989</v>
      </c>
      <c r="F1193" s="128">
        <v>73467216989</v>
      </c>
      <c r="G1193" s="34">
        <v>0.49990000000000001</v>
      </c>
      <c r="H1193" s="34">
        <v>7.4999999999999997E-3</v>
      </c>
      <c r="I1193" s="31" t="s">
        <v>61</v>
      </c>
      <c r="J1193" s="35" t="s">
        <v>107</v>
      </c>
      <c r="K1193" s="35" t="s">
        <v>986</v>
      </c>
      <c r="L1193" s="40" t="s">
        <v>255</v>
      </c>
      <c r="M1193" s="129">
        <v>93232508.869289339</v>
      </c>
      <c r="N1193" s="130">
        <v>93232508.869289339</v>
      </c>
      <c r="O1193" s="115">
        <v>0</v>
      </c>
      <c r="P1193" s="100">
        <v>0</v>
      </c>
      <c r="Q1193" s="111">
        <v>237.30964467005077</v>
      </c>
      <c r="R1193" s="92" t="s">
        <v>935</v>
      </c>
    </row>
    <row r="1194" spans="1:18" ht="31.5" x14ac:dyDescent="0.25">
      <c r="A1194" s="121">
        <v>2023</v>
      </c>
      <c r="B1194" s="127">
        <v>2023000050006</v>
      </c>
      <c r="C1194" s="98" t="s">
        <v>614</v>
      </c>
      <c r="D1194" s="119" t="s">
        <v>909</v>
      </c>
      <c r="E1194" s="128">
        <v>73467216989</v>
      </c>
      <c r="F1194" s="128">
        <v>73467216989</v>
      </c>
      <c r="G1194" s="34">
        <v>0.49990000000000001</v>
      </c>
      <c r="H1194" s="34">
        <v>7.4999999999999997E-3</v>
      </c>
      <c r="I1194" s="31" t="s">
        <v>61</v>
      </c>
      <c r="J1194" s="40" t="s">
        <v>190</v>
      </c>
      <c r="K1194" s="35" t="s">
        <v>986</v>
      </c>
      <c r="L1194" s="40" t="s">
        <v>255</v>
      </c>
      <c r="M1194" s="129">
        <v>528317550.25930625</v>
      </c>
      <c r="N1194" s="130">
        <v>528317550.25930625</v>
      </c>
      <c r="O1194" s="115">
        <v>0</v>
      </c>
      <c r="P1194" s="100">
        <v>0</v>
      </c>
      <c r="Q1194" s="111">
        <v>1344.7546531302876</v>
      </c>
      <c r="R1194" s="92" t="s">
        <v>915</v>
      </c>
    </row>
    <row r="1195" spans="1:18" ht="31.5" x14ac:dyDescent="0.25">
      <c r="A1195" s="121">
        <v>2023</v>
      </c>
      <c r="B1195" s="127">
        <v>2023000050006</v>
      </c>
      <c r="C1195" s="98" t="s">
        <v>614</v>
      </c>
      <c r="D1195" s="119" t="s">
        <v>909</v>
      </c>
      <c r="E1195" s="128">
        <v>73467216989</v>
      </c>
      <c r="F1195" s="128">
        <v>73467216989</v>
      </c>
      <c r="G1195" s="34">
        <v>0.49990000000000001</v>
      </c>
      <c r="H1195" s="34">
        <v>7.4999999999999997E-3</v>
      </c>
      <c r="I1195" s="31" t="s">
        <v>18</v>
      </c>
      <c r="J1195" s="113" t="s">
        <v>108</v>
      </c>
      <c r="K1195" s="35" t="s">
        <v>986</v>
      </c>
      <c r="L1195" s="40" t="s">
        <v>255</v>
      </c>
      <c r="M1195" s="129">
        <v>372930035.47715735</v>
      </c>
      <c r="N1195" s="130">
        <v>372930035.47715735</v>
      </c>
      <c r="O1195" s="115">
        <v>0</v>
      </c>
      <c r="P1195" s="100">
        <v>0</v>
      </c>
      <c r="Q1195" s="111">
        <v>949.23857868020309</v>
      </c>
      <c r="R1195" s="92" t="s">
        <v>332</v>
      </c>
    </row>
    <row r="1196" spans="1:18" ht="31.5" x14ac:dyDescent="0.25">
      <c r="A1196" s="121">
        <v>2023</v>
      </c>
      <c r="B1196" s="127">
        <v>2023000050006</v>
      </c>
      <c r="C1196" s="98" t="s">
        <v>614</v>
      </c>
      <c r="D1196" s="119" t="s">
        <v>909</v>
      </c>
      <c r="E1196" s="128">
        <v>73467216989</v>
      </c>
      <c r="F1196" s="128">
        <v>73467216989</v>
      </c>
      <c r="G1196" s="34">
        <v>0.49990000000000001</v>
      </c>
      <c r="H1196" s="34">
        <v>7.4999999999999997E-3</v>
      </c>
      <c r="I1196" s="31" t="s">
        <v>18</v>
      </c>
      <c r="J1196" s="78" t="s">
        <v>191</v>
      </c>
      <c r="K1196" s="35" t="s">
        <v>986</v>
      </c>
      <c r="L1196" s="40" t="s">
        <v>255</v>
      </c>
      <c r="M1196" s="129">
        <v>621550059.12859559</v>
      </c>
      <c r="N1196" s="130">
        <v>621550059.12859559</v>
      </c>
      <c r="O1196" s="115">
        <v>0</v>
      </c>
      <c r="P1196" s="100">
        <v>0</v>
      </c>
      <c r="Q1196" s="111">
        <v>1582.0642978003384</v>
      </c>
      <c r="R1196" s="92" t="s">
        <v>310</v>
      </c>
    </row>
    <row r="1197" spans="1:18" ht="31.5" x14ac:dyDescent="0.25">
      <c r="A1197" s="121">
        <v>2023</v>
      </c>
      <c r="B1197" s="127">
        <v>2023000050006</v>
      </c>
      <c r="C1197" s="98" t="s">
        <v>614</v>
      </c>
      <c r="D1197" s="119" t="s">
        <v>909</v>
      </c>
      <c r="E1197" s="128">
        <v>73467216989</v>
      </c>
      <c r="F1197" s="128">
        <v>73467216989</v>
      </c>
      <c r="G1197" s="34">
        <v>0.49990000000000001</v>
      </c>
      <c r="H1197" s="34">
        <v>7.4999999999999997E-3</v>
      </c>
      <c r="I1197" s="31" t="s">
        <v>35</v>
      </c>
      <c r="J1197" s="40" t="s">
        <v>27</v>
      </c>
      <c r="K1197" s="35" t="s">
        <v>986</v>
      </c>
      <c r="L1197" s="40" t="s">
        <v>255</v>
      </c>
      <c r="M1197" s="129">
        <v>2144347703.9936547</v>
      </c>
      <c r="N1197" s="130">
        <v>2144347703.9936547</v>
      </c>
      <c r="O1197" s="115">
        <v>0</v>
      </c>
      <c r="P1197" s="100">
        <v>0</v>
      </c>
      <c r="Q1197" s="111">
        <v>5458.1218274111679</v>
      </c>
      <c r="R1197" s="92" t="s">
        <v>936</v>
      </c>
    </row>
    <row r="1198" spans="1:18" ht="31.5" x14ac:dyDescent="0.25">
      <c r="A1198" s="121">
        <v>2023</v>
      </c>
      <c r="B1198" s="127">
        <v>2023000050006</v>
      </c>
      <c r="C1198" s="98" t="s">
        <v>614</v>
      </c>
      <c r="D1198" s="119" t="s">
        <v>909</v>
      </c>
      <c r="E1198" s="128">
        <v>73467216989</v>
      </c>
      <c r="F1198" s="128">
        <v>73467216989</v>
      </c>
      <c r="G1198" s="34">
        <v>0.49990000000000001</v>
      </c>
      <c r="H1198" s="34">
        <v>7.4999999999999997E-3</v>
      </c>
      <c r="I1198" s="31" t="s">
        <v>74</v>
      </c>
      <c r="J1198" s="40" t="s">
        <v>192</v>
      </c>
      <c r="K1198" s="35" t="s">
        <v>986</v>
      </c>
      <c r="L1198" s="40" t="s">
        <v>255</v>
      </c>
      <c r="M1198" s="129">
        <v>404007538.43358713</v>
      </c>
      <c r="N1198" s="130">
        <v>404007538.43358713</v>
      </c>
      <c r="O1198" s="115">
        <v>0</v>
      </c>
      <c r="P1198" s="100">
        <v>0</v>
      </c>
      <c r="Q1198" s="111">
        <v>1028.34179357022</v>
      </c>
      <c r="R1198" s="92" t="s">
        <v>263</v>
      </c>
    </row>
    <row r="1199" spans="1:18" ht="31.5" x14ac:dyDescent="0.25">
      <c r="A1199" s="121">
        <v>2023</v>
      </c>
      <c r="B1199" s="127">
        <v>2023000050006</v>
      </c>
      <c r="C1199" s="98" t="s">
        <v>614</v>
      </c>
      <c r="D1199" s="119" t="s">
        <v>909</v>
      </c>
      <c r="E1199" s="128">
        <v>73467216989</v>
      </c>
      <c r="F1199" s="128">
        <v>73467216989</v>
      </c>
      <c r="G1199" s="34">
        <v>0.49990000000000001</v>
      </c>
      <c r="H1199" s="34">
        <v>7.4999999999999997E-3</v>
      </c>
      <c r="I1199" s="31" t="s">
        <v>74</v>
      </c>
      <c r="J1199" s="40" t="s">
        <v>175</v>
      </c>
      <c r="K1199" s="35" t="s">
        <v>986</v>
      </c>
      <c r="L1199" s="40" t="s">
        <v>255</v>
      </c>
      <c r="M1199" s="129">
        <v>93232508.869289339</v>
      </c>
      <c r="N1199" s="130">
        <v>93232508.869289339</v>
      </c>
      <c r="O1199" s="115">
        <v>0</v>
      </c>
      <c r="P1199" s="100">
        <v>0</v>
      </c>
      <c r="Q1199" s="111">
        <v>237.30964467005077</v>
      </c>
      <c r="R1199" s="92" t="s">
        <v>935</v>
      </c>
    </row>
    <row r="1200" spans="1:18" ht="31.5" x14ac:dyDescent="0.25">
      <c r="A1200" s="121">
        <v>2023</v>
      </c>
      <c r="B1200" s="127">
        <v>2023000050006</v>
      </c>
      <c r="C1200" s="98" t="s">
        <v>614</v>
      </c>
      <c r="D1200" s="119" t="s">
        <v>909</v>
      </c>
      <c r="E1200" s="128">
        <v>73467216989</v>
      </c>
      <c r="F1200" s="128">
        <v>73467216989</v>
      </c>
      <c r="G1200" s="34">
        <v>0.49990000000000001</v>
      </c>
      <c r="H1200" s="34">
        <v>7.4999999999999997E-3</v>
      </c>
      <c r="I1200" s="31" t="s">
        <v>112</v>
      </c>
      <c r="J1200" s="113" t="s">
        <v>113</v>
      </c>
      <c r="K1200" s="35" t="s">
        <v>986</v>
      </c>
      <c r="L1200" s="40" t="s">
        <v>255</v>
      </c>
      <c r="M1200" s="129">
        <v>745860070.95431471</v>
      </c>
      <c r="N1200" s="130">
        <v>745860070.95431471</v>
      </c>
      <c r="O1200" s="115">
        <v>0</v>
      </c>
      <c r="P1200" s="100">
        <v>0</v>
      </c>
      <c r="Q1200" s="111">
        <v>1898.4771573604062</v>
      </c>
      <c r="R1200" s="92" t="s">
        <v>916</v>
      </c>
    </row>
    <row r="1201" spans="1:18" ht="31.5" x14ac:dyDescent="0.25">
      <c r="A1201" s="121">
        <v>2023</v>
      </c>
      <c r="B1201" s="127">
        <v>2023000050006</v>
      </c>
      <c r="C1201" s="98" t="s">
        <v>614</v>
      </c>
      <c r="D1201" s="119" t="s">
        <v>909</v>
      </c>
      <c r="E1201" s="128">
        <v>73467216989</v>
      </c>
      <c r="F1201" s="128">
        <v>73467216989</v>
      </c>
      <c r="G1201" s="34">
        <v>0.49990000000000001</v>
      </c>
      <c r="H1201" s="34">
        <v>7.4999999999999997E-3</v>
      </c>
      <c r="I1201" s="31" t="s">
        <v>160</v>
      </c>
      <c r="J1201" s="45" t="s">
        <v>193</v>
      </c>
      <c r="K1201" s="35" t="s">
        <v>986</v>
      </c>
      <c r="L1201" s="40" t="s">
        <v>255</v>
      </c>
      <c r="M1201" s="129">
        <v>466162544.34644669</v>
      </c>
      <c r="N1201" s="130">
        <v>466162544.34644669</v>
      </c>
      <c r="O1201" s="115">
        <v>0</v>
      </c>
      <c r="P1201" s="100">
        <v>0</v>
      </c>
      <c r="Q1201" s="111">
        <v>1186.5482233502539</v>
      </c>
      <c r="R1201" s="92" t="s">
        <v>918</v>
      </c>
    </row>
    <row r="1202" spans="1:18" ht="31.5" x14ac:dyDescent="0.25">
      <c r="A1202" s="121">
        <v>2023</v>
      </c>
      <c r="B1202" s="127">
        <v>2023000050006</v>
      </c>
      <c r="C1202" s="98" t="s">
        <v>614</v>
      </c>
      <c r="D1202" s="119" t="s">
        <v>909</v>
      </c>
      <c r="E1202" s="128">
        <v>73467216989</v>
      </c>
      <c r="F1202" s="128">
        <v>73467216989</v>
      </c>
      <c r="G1202" s="34">
        <v>0.49990000000000001</v>
      </c>
      <c r="H1202" s="34">
        <v>7.4999999999999997E-3</v>
      </c>
      <c r="I1202" s="31" t="s">
        <v>18</v>
      </c>
      <c r="J1202" s="45" t="s">
        <v>64</v>
      </c>
      <c r="K1202" s="35" t="s">
        <v>986</v>
      </c>
      <c r="L1202" s="40" t="s">
        <v>255</v>
      </c>
      <c r="M1202" s="129">
        <v>372930035.47715735</v>
      </c>
      <c r="N1202" s="130">
        <v>372930035.47715735</v>
      </c>
      <c r="O1202" s="115">
        <v>0</v>
      </c>
      <c r="P1202" s="100">
        <v>0</v>
      </c>
      <c r="Q1202" s="111">
        <v>949.23857868020309</v>
      </c>
      <c r="R1202" s="92" t="s">
        <v>332</v>
      </c>
    </row>
    <row r="1203" spans="1:18" ht="31.5" x14ac:dyDescent="0.25">
      <c r="A1203" s="121">
        <v>2023</v>
      </c>
      <c r="B1203" s="127">
        <v>2023000050006</v>
      </c>
      <c r="C1203" s="98" t="s">
        <v>614</v>
      </c>
      <c r="D1203" s="119" t="s">
        <v>909</v>
      </c>
      <c r="E1203" s="128">
        <v>73467216989</v>
      </c>
      <c r="F1203" s="128">
        <v>73467216989</v>
      </c>
      <c r="G1203" s="34">
        <v>0.49990000000000001</v>
      </c>
      <c r="H1203" s="34">
        <v>7.4999999999999997E-3</v>
      </c>
      <c r="I1203" s="31" t="s">
        <v>67</v>
      </c>
      <c r="J1203" s="40" t="s">
        <v>115</v>
      </c>
      <c r="K1203" s="35" t="s">
        <v>986</v>
      </c>
      <c r="L1203" s="40" t="s">
        <v>255</v>
      </c>
      <c r="M1203" s="129">
        <v>839092579.82360411</v>
      </c>
      <c r="N1203" s="130">
        <v>839092579.82360411</v>
      </c>
      <c r="O1203" s="115">
        <v>0</v>
      </c>
      <c r="P1203" s="100">
        <v>0</v>
      </c>
      <c r="Q1203" s="111">
        <v>2135.7868020304568</v>
      </c>
      <c r="R1203" s="92" t="s">
        <v>924</v>
      </c>
    </row>
    <row r="1204" spans="1:18" ht="31.5" x14ac:dyDescent="0.25">
      <c r="A1204" s="121">
        <v>2023</v>
      </c>
      <c r="B1204" s="127">
        <v>2023000050006</v>
      </c>
      <c r="C1204" s="98" t="s">
        <v>614</v>
      </c>
      <c r="D1204" s="119" t="s">
        <v>909</v>
      </c>
      <c r="E1204" s="128">
        <v>73467216989</v>
      </c>
      <c r="F1204" s="128">
        <v>73467216989</v>
      </c>
      <c r="G1204" s="34">
        <v>0.49990000000000001</v>
      </c>
      <c r="H1204" s="34">
        <v>7.4999999999999997E-3</v>
      </c>
      <c r="I1204" s="31" t="s">
        <v>61</v>
      </c>
      <c r="J1204" s="40" t="s">
        <v>154</v>
      </c>
      <c r="K1204" s="35" t="s">
        <v>986</v>
      </c>
      <c r="L1204" s="40" t="s">
        <v>255</v>
      </c>
      <c r="M1204" s="129">
        <v>528317550.25930625</v>
      </c>
      <c r="N1204" s="130">
        <v>528317550.25930625</v>
      </c>
      <c r="O1204" s="115">
        <v>0</v>
      </c>
      <c r="P1204" s="100">
        <v>0</v>
      </c>
      <c r="Q1204" s="111">
        <v>1344.7546531302876</v>
      </c>
      <c r="R1204" s="92" t="s">
        <v>915</v>
      </c>
    </row>
    <row r="1205" spans="1:18" ht="31.5" x14ac:dyDescent="0.25">
      <c r="A1205" s="121">
        <v>2023</v>
      </c>
      <c r="B1205" s="127">
        <v>2023000050006</v>
      </c>
      <c r="C1205" s="98" t="s">
        <v>614</v>
      </c>
      <c r="D1205" s="119" t="s">
        <v>909</v>
      </c>
      <c r="E1205" s="128">
        <v>73467216989</v>
      </c>
      <c r="F1205" s="128">
        <v>73467216989</v>
      </c>
      <c r="G1205" s="34">
        <v>0.49990000000000001</v>
      </c>
      <c r="H1205" s="34">
        <v>7.4999999999999997E-3</v>
      </c>
      <c r="I1205" s="31" t="s">
        <v>67</v>
      </c>
      <c r="J1205" s="35" t="s">
        <v>117</v>
      </c>
      <c r="K1205" s="35" t="s">
        <v>986</v>
      </c>
      <c r="L1205" s="40" t="s">
        <v>255</v>
      </c>
      <c r="M1205" s="129">
        <v>372930035.47715735</v>
      </c>
      <c r="N1205" s="130">
        <v>372930035.47715735</v>
      </c>
      <c r="O1205" s="115">
        <v>0</v>
      </c>
      <c r="P1205" s="100">
        <v>0</v>
      </c>
      <c r="Q1205" s="111">
        <v>949.23857868020309</v>
      </c>
      <c r="R1205" s="92" t="s">
        <v>332</v>
      </c>
    </row>
    <row r="1206" spans="1:18" ht="31.5" x14ac:dyDescent="0.25">
      <c r="A1206" s="121">
        <v>2023</v>
      </c>
      <c r="B1206" s="127">
        <v>2023000050006</v>
      </c>
      <c r="C1206" s="98" t="s">
        <v>614</v>
      </c>
      <c r="D1206" s="119" t="s">
        <v>909</v>
      </c>
      <c r="E1206" s="128">
        <v>73467216989</v>
      </c>
      <c r="F1206" s="128">
        <v>73467216989</v>
      </c>
      <c r="G1206" s="34">
        <v>0.49990000000000001</v>
      </c>
      <c r="H1206" s="34">
        <v>7.4999999999999997E-3</v>
      </c>
      <c r="I1206" s="31" t="s">
        <v>74</v>
      </c>
      <c r="J1206" s="78" t="s">
        <v>194</v>
      </c>
      <c r="K1206" s="35" t="s">
        <v>986</v>
      </c>
      <c r="L1206" s="40" t="s">
        <v>255</v>
      </c>
      <c r="M1206" s="129">
        <v>652627562.08502543</v>
      </c>
      <c r="N1206" s="130">
        <v>652627562.08502543</v>
      </c>
      <c r="O1206" s="115">
        <v>0</v>
      </c>
      <c r="P1206" s="100">
        <v>0</v>
      </c>
      <c r="Q1206" s="111">
        <v>1661.1675126903554</v>
      </c>
      <c r="R1206" s="92" t="s">
        <v>285</v>
      </c>
    </row>
    <row r="1207" spans="1:18" ht="31.5" x14ac:dyDescent="0.25">
      <c r="A1207" s="121">
        <v>2023</v>
      </c>
      <c r="B1207" s="127">
        <v>2023000050006</v>
      </c>
      <c r="C1207" s="98" t="s">
        <v>614</v>
      </c>
      <c r="D1207" s="119" t="s">
        <v>909</v>
      </c>
      <c r="E1207" s="128">
        <v>73467216989</v>
      </c>
      <c r="F1207" s="128">
        <v>73467216989</v>
      </c>
      <c r="G1207" s="34">
        <v>0.49990000000000001</v>
      </c>
      <c r="H1207" s="34">
        <v>7.4999999999999997E-3</v>
      </c>
      <c r="I1207" s="31" t="s">
        <v>18</v>
      </c>
      <c r="J1207" s="40" t="s">
        <v>118</v>
      </c>
      <c r="K1207" s="35" t="s">
        <v>986</v>
      </c>
      <c r="L1207" s="40" t="s">
        <v>255</v>
      </c>
      <c r="M1207" s="129">
        <v>466162544.34644669</v>
      </c>
      <c r="N1207" s="130">
        <v>466162544.34644669</v>
      </c>
      <c r="O1207" s="115">
        <v>0</v>
      </c>
      <c r="P1207" s="100">
        <v>0</v>
      </c>
      <c r="Q1207" s="111">
        <v>1186.5482233502539</v>
      </c>
      <c r="R1207" s="92" t="s">
        <v>918</v>
      </c>
    </row>
    <row r="1208" spans="1:18" ht="31.5" x14ac:dyDescent="0.25">
      <c r="A1208" s="121">
        <v>2023</v>
      </c>
      <c r="B1208" s="127">
        <v>2023000050006</v>
      </c>
      <c r="C1208" s="98" t="s">
        <v>614</v>
      </c>
      <c r="D1208" s="119" t="s">
        <v>909</v>
      </c>
      <c r="E1208" s="128">
        <v>73467216989</v>
      </c>
      <c r="F1208" s="128">
        <v>73467216989</v>
      </c>
      <c r="G1208" s="34">
        <v>0.49990000000000001</v>
      </c>
      <c r="H1208" s="34">
        <v>7.4999999999999997E-3</v>
      </c>
      <c r="I1208" s="31" t="s">
        <v>160</v>
      </c>
      <c r="J1208" s="34" t="s">
        <v>767</v>
      </c>
      <c r="K1208" s="35" t="s">
        <v>986</v>
      </c>
      <c r="L1208" s="40" t="s">
        <v>255</v>
      </c>
      <c r="M1208" s="129">
        <v>963402591.64932323</v>
      </c>
      <c r="N1208" s="130">
        <v>963402591.64932323</v>
      </c>
      <c r="O1208" s="115">
        <v>0</v>
      </c>
      <c r="P1208" s="100">
        <v>0</v>
      </c>
      <c r="Q1208" s="111">
        <v>2452.1996615905246</v>
      </c>
      <c r="R1208" s="92" t="s">
        <v>919</v>
      </c>
    </row>
    <row r="1209" spans="1:18" ht="31.5" x14ac:dyDescent="0.25">
      <c r="A1209" s="121">
        <v>2023</v>
      </c>
      <c r="B1209" s="127">
        <v>2023000050006</v>
      </c>
      <c r="C1209" s="98" t="s">
        <v>614</v>
      </c>
      <c r="D1209" s="119" t="s">
        <v>909</v>
      </c>
      <c r="E1209" s="128">
        <v>73467216989</v>
      </c>
      <c r="F1209" s="128">
        <v>73467216989</v>
      </c>
      <c r="G1209" s="34">
        <v>0.49990000000000001</v>
      </c>
      <c r="H1209" s="34">
        <v>7.4999999999999997E-3</v>
      </c>
      <c r="I1209" s="31" t="s">
        <v>18</v>
      </c>
      <c r="J1209" s="40" t="s">
        <v>146</v>
      </c>
      <c r="K1209" s="35" t="s">
        <v>986</v>
      </c>
      <c r="L1209" s="40" t="s">
        <v>255</v>
      </c>
      <c r="M1209" s="129">
        <v>745860070.95431471</v>
      </c>
      <c r="N1209" s="130">
        <v>745860070.95431471</v>
      </c>
      <c r="O1209" s="115">
        <v>0</v>
      </c>
      <c r="P1209" s="100">
        <v>0</v>
      </c>
      <c r="Q1209" s="111">
        <v>1898.4771573604062</v>
      </c>
      <c r="R1209" s="92" t="s">
        <v>916</v>
      </c>
    </row>
    <row r="1210" spans="1:18" ht="31.5" x14ac:dyDescent="0.25">
      <c r="A1210" s="121">
        <v>2023</v>
      </c>
      <c r="B1210" s="127">
        <v>2023000050006</v>
      </c>
      <c r="C1210" s="98" t="s">
        <v>614</v>
      </c>
      <c r="D1210" s="119" t="s">
        <v>909</v>
      </c>
      <c r="E1210" s="128">
        <v>73467216989</v>
      </c>
      <c r="F1210" s="128">
        <v>73467216989</v>
      </c>
      <c r="G1210" s="34">
        <v>0.49990000000000001</v>
      </c>
      <c r="H1210" s="34">
        <v>7.4999999999999997E-3</v>
      </c>
      <c r="I1210" s="31" t="s">
        <v>22</v>
      </c>
      <c r="J1210" s="35" t="s">
        <v>121</v>
      </c>
      <c r="K1210" s="35" t="s">
        <v>986</v>
      </c>
      <c r="L1210" s="40" t="s">
        <v>255</v>
      </c>
      <c r="M1210" s="129">
        <v>683705065.04145515</v>
      </c>
      <c r="N1210" s="130">
        <v>683705065.04145515</v>
      </c>
      <c r="O1210" s="115">
        <v>0</v>
      </c>
      <c r="P1210" s="100">
        <v>0</v>
      </c>
      <c r="Q1210" s="111">
        <v>1740.2707275803723</v>
      </c>
      <c r="R1210" s="92" t="s">
        <v>917</v>
      </c>
    </row>
    <row r="1211" spans="1:18" ht="31.5" x14ac:dyDescent="0.25">
      <c r="A1211" s="121">
        <v>2023</v>
      </c>
      <c r="B1211" s="127">
        <v>2023000050006</v>
      </c>
      <c r="C1211" s="98" t="s">
        <v>614</v>
      </c>
      <c r="D1211" s="119" t="s">
        <v>909</v>
      </c>
      <c r="E1211" s="128">
        <v>73467216989</v>
      </c>
      <c r="F1211" s="128">
        <v>73467216989</v>
      </c>
      <c r="G1211" s="34">
        <v>0.49990000000000001</v>
      </c>
      <c r="H1211" s="34">
        <v>7.4999999999999997E-3</v>
      </c>
      <c r="I1211" s="31" t="s">
        <v>74</v>
      </c>
      <c r="J1211" s="78" t="s">
        <v>123</v>
      </c>
      <c r="K1211" s="35" t="s">
        <v>986</v>
      </c>
      <c r="L1211" s="40" t="s">
        <v>255</v>
      </c>
      <c r="M1211" s="129">
        <v>1429565135.99577</v>
      </c>
      <c r="N1211" s="130">
        <v>1429565135.99577</v>
      </c>
      <c r="O1211" s="115">
        <v>0</v>
      </c>
      <c r="P1211" s="100">
        <v>0</v>
      </c>
      <c r="Q1211" s="111">
        <v>3638.7478849407785</v>
      </c>
      <c r="R1211" s="92" t="s">
        <v>937</v>
      </c>
    </row>
    <row r="1212" spans="1:18" ht="31.5" x14ac:dyDescent="0.25">
      <c r="A1212" s="121">
        <v>2023</v>
      </c>
      <c r="B1212" s="127">
        <v>2023000050006</v>
      </c>
      <c r="C1212" s="98" t="s">
        <v>614</v>
      </c>
      <c r="D1212" s="119" t="s">
        <v>909</v>
      </c>
      <c r="E1212" s="128">
        <v>73467216989</v>
      </c>
      <c r="F1212" s="128">
        <v>73467216989</v>
      </c>
      <c r="G1212" s="34">
        <v>0.49990000000000001</v>
      </c>
      <c r="H1212" s="34">
        <v>7.4999999999999997E-3</v>
      </c>
      <c r="I1212" s="31" t="s">
        <v>126</v>
      </c>
      <c r="J1212" s="40" t="s">
        <v>200</v>
      </c>
      <c r="K1212" s="35" t="s">
        <v>986</v>
      </c>
      <c r="L1212" s="40" t="s">
        <v>255</v>
      </c>
      <c r="M1212" s="129">
        <v>559395053.21573603</v>
      </c>
      <c r="N1212" s="130">
        <v>559395053.21573603</v>
      </c>
      <c r="O1212" s="115">
        <v>0</v>
      </c>
      <c r="P1212" s="100">
        <v>0</v>
      </c>
      <c r="Q1212" s="111">
        <v>1423.8578680203045</v>
      </c>
      <c r="R1212" s="92" t="s">
        <v>931</v>
      </c>
    </row>
    <row r="1213" spans="1:18" ht="31.5" x14ac:dyDescent="0.25">
      <c r="A1213" s="121">
        <v>2023</v>
      </c>
      <c r="B1213" s="127">
        <v>2023000050006</v>
      </c>
      <c r="C1213" s="98" t="s">
        <v>614</v>
      </c>
      <c r="D1213" s="119" t="s">
        <v>909</v>
      </c>
      <c r="E1213" s="128">
        <v>73467216989</v>
      </c>
      <c r="F1213" s="128">
        <v>73467216989</v>
      </c>
      <c r="G1213" s="34">
        <v>0.49990000000000001</v>
      </c>
      <c r="H1213" s="34">
        <v>7.4999999999999997E-3</v>
      </c>
      <c r="I1213" s="31" t="s">
        <v>18</v>
      </c>
      <c r="J1213" s="40" t="s">
        <v>130</v>
      </c>
      <c r="K1213" s="35" t="s">
        <v>986</v>
      </c>
      <c r="L1213" s="40" t="s">
        <v>255</v>
      </c>
      <c r="M1213" s="129">
        <v>590472556.17216587</v>
      </c>
      <c r="N1213" s="130">
        <v>590472556.17216587</v>
      </c>
      <c r="O1213" s="115">
        <v>0</v>
      </c>
      <c r="P1213" s="100">
        <v>0</v>
      </c>
      <c r="Q1213" s="111">
        <v>1502.9610829103215</v>
      </c>
      <c r="R1213" s="92" t="s">
        <v>278</v>
      </c>
    </row>
    <row r="1214" spans="1:18" ht="31.5" x14ac:dyDescent="0.25">
      <c r="A1214" s="121">
        <v>2023</v>
      </c>
      <c r="B1214" s="127">
        <v>2023000050006</v>
      </c>
      <c r="C1214" s="98" t="s">
        <v>614</v>
      </c>
      <c r="D1214" s="119" t="s">
        <v>909</v>
      </c>
      <c r="E1214" s="128">
        <v>73467216989</v>
      </c>
      <c r="F1214" s="128">
        <v>73467216989</v>
      </c>
      <c r="G1214" s="34">
        <v>0.49990000000000001</v>
      </c>
      <c r="H1214" s="34">
        <v>7.4999999999999997E-3</v>
      </c>
      <c r="I1214" s="31" t="s">
        <v>40</v>
      </c>
      <c r="J1214" s="40" t="s">
        <v>250</v>
      </c>
      <c r="K1214" s="35" t="s">
        <v>986</v>
      </c>
      <c r="L1214" s="40" t="s">
        <v>255</v>
      </c>
      <c r="M1214" s="129">
        <v>404007538.43358713</v>
      </c>
      <c r="N1214" s="130">
        <v>404007538.43358713</v>
      </c>
      <c r="O1214" s="115">
        <v>0</v>
      </c>
      <c r="P1214" s="100">
        <v>0</v>
      </c>
      <c r="Q1214" s="111">
        <v>1028.34179357022</v>
      </c>
      <c r="R1214" s="92" t="s">
        <v>263</v>
      </c>
    </row>
    <row r="1215" spans="1:18" ht="31.5" x14ac:dyDescent="0.25">
      <c r="A1215" s="121">
        <v>2023</v>
      </c>
      <c r="B1215" s="127">
        <v>2023000050006</v>
      </c>
      <c r="C1215" s="98" t="s">
        <v>614</v>
      </c>
      <c r="D1215" s="119" t="s">
        <v>909</v>
      </c>
      <c r="E1215" s="128">
        <v>73467216989</v>
      </c>
      <c r="F1215" s="128">
        <v>73467216989</v>
      </c>
      <c r="G1215" s="34">
        <v>0.49990000000000001</v>
      </c>
      <c r="H1215" s="34">
        <v>7.4999999999999997E-3</v>
      </c>
      <c r="I1215" s="31" t="s">
        <v>67</v>
      </c>
      <c r="J1215" s="113" t="s">
        <v>148</v>
      </c>
      <c r="K1215" s="35" t="s">
        <v>986</v>
      </c>
      <c r="L1215" s="40" t="s">
        <v>255</v>
      </c>
      <c r="M1215" s="129">
        <v>404007538.43358713</v>
      </c>
      <c r="N1215" s="130">
        <v>404007538.43358713</v>
      </c>
      <c r="O1215" s="115">
        <v>0</v>
      </c>
      <c r="P1215" s="100">
        <v>0</v>
      </c>
      <c r="Q1215" s="111">
        <v>1028.34179357022</v>
      </c>
      <c r="R1215" s="92" t="s">
        <v>263</v>
      </c>
    </row>
    <row r="1216" spans="1:18" ht="31.5" x14ac:dyDescent="0.25">
      <c r="A1216" s="121">
        <v>2023</v>
      </c>
      <c r="B1216" s="127">
        <v>2023000050006</v>
      </c>
      <c r="C1216" s="98" t="s">
        <v>614</v>
      </c>
      <c r="D1216" s="119" t="s">
        <v>909</v>
      </c>
      <c r="E1216" s="128">
        <v>73467216989</v>
      </c>
      <c r="F1216" s="128">
        <v>73467216989</v>
      </c>
      <c r="G1216" s="34">
        <v>0.49990000000000001</v>
      </c>
      <c r="H1216" s="34">
        <v>7.4999999999999997E-3</v>
      </c>
      <c r="I1216" s="31" t="s">
        <v>74</v>
      </c>
      <c r="J1216" s="78" t="s">
        <v>195</v>
      </c>
      <c r="K1216" s="35" t="s">
        <v>986</v>
      </c>
      <c r="L1216" s="40" t="s">
        <v>255</v>
      </c>
      <c r="M1216" s="129">
        <v>559395053.21573603</v>
      </c>
      <c r="N1216" s="130">
        <v>559395053.21573603</v>
      </c>
      <c r="O1216" s="115">
        <v>0</v>
      </c>
      <c r="P1216" s="100">
        <v>0</v>
      </c>
      <c r="Q1216" s="111">
        <v>1423.8578680203045</v>
      </c>
      <c r="R1216" s="92" t="s">
        <v>931</v>
      </c>
    </row>
    <row r="1217" spans="1:18" ht="31.5" x14ac:dyDescent="0.25">
      <c r="A1217" s="121">
        <v>2023</v>
      </c>
      <c r="B1217" s="127">
        <v>2023000050006</v>
      </c>
      <c r="C1217" s="98" t="s">
        <v>614</v>
      </c>
      <c r="D1217" s="119" t="s">
        <v>909</v>
      </c>
      <c r="E1217" s="128">
        <v>73467216989</v>
      </c>
      <c r="F1217" s="128">
        <v>73467216989</v>
      </c>
      <c r="G1217" s="34">
        <v>0.49990000000000001</v>
      </c>
      <c r="H1217" s="34">
        <v>7.4999999999999997E-3</v>
      </c>
      <c r="I1217" s="31" t="s">
        <v>61</v>
      </c>
      <c r="J1217" s="40" t="s">
        <v>132</v>
      </c>
      <c r="K1217" s="35" t="s">
        <v>986</v>
      </c>
      <c r="L1217" s="40" t="s">
        <v>255</v>
      </c>
      <c r="M1217" s="129">
        <v>621550059.12859559</v>
      </c>
      <c r="N1217" s="130">
        <v>621550059.12859559</v>
      </c>
      <c r="O1217" s="115">
        <v>0</v>
      </c>
      <c r="P1217" s="100">
        <v>0</v>
      </c>
      <c r="Q1217" s="111">
        <v>1582.0642978003384</v>
      </c>
      <c r="R1217" s="92" t="s">
        <v>310</v>
      </c>
    </row>
    <row r="1218" spans="1:18" ht="31.5" x14ac:dyDescent="0.25">
      <c r="A1218" s="121">
        <v>2023</v>
      </c>
      <c r="B1218" s="127">
        <v>2023000050006</v>
      </c>
      <c r="C1218" s="98" t="s">
        <v>614</v>
      </c>
      <c r="D1218" s="119" t="s">
        <v>909</v>
      </c>
      <c r="E1218" s="128">
        <v>73467216989</v>
      </c>
      <c r="F1218" s="128">
        <v>73467216989</v>
      </c>
      <c r="G1218" s="34">
        <v>0.49990000000000001</v>
      </c>
      <c r="H1218" s="34">
        <v>7.4999999999999997E-3</v>
      </c>
      <c r="I1218" s="31" t="s">
        <v>74</v>
      </c>
      <c r="J1218" s="40" t="s">
        <v>252</v>
      </c>
      <c r="K1218" s="35" t="s">
        <v>986</v>
      </c>
      <c r="L1218" s="40" t="s">
        <v>255</v>
      </c>
      <c r="M1218" s="129">
        <v>590472556.17216587</v>
      </c>
      <c r="N1218" s="130">
        <v>590472556.17216587</v>
      </c>
      <c r="O1218" s="115">
        <v>0</v>
      </c>
      <c r="P1218" s="100">
        <v>0</v>
      </c>
      <c r="Q1218" s="111">
        <v>1502.9610829103215</v>
      </c>
      <c r="R1218" s="92" t="s">
        <v>278</v>
      </c>
    </row>
    <row r="1219" spans="1:18" ht="31.5" x14ac:dyDescent="0.25">
      <c r="A1219" s="121">
        <v>2023</v>
      </c>
      <c r="B1219" s="127">
        <v>2023000050006</v>
      </c>
      <c r="C1219" s="98" t="s">
        <v>614</v>
      </c>
      <c r="D1219" s="119" t="s">
        <v>909</v>
      </c>
      <c r="E1219" s="76">
        <v>73467216989</v>
      </c>
      <c r="F1219" s="76">
        <v>73467216989</v>
      </c>
      <c r="G1219" s="34">
        <v>0.49990000000000001</v>
      </c>
      <c r="H1219" s="34">
        <v>7.4999999999999997E-3</v>
      </c>
      <c r="I1219" s="31" t="s">
        <v>18</v>
      </c>
      <c r="J1219" s="40" t="s">
        <v>33</v>
      </c>
      <c r="K1219" s="35" t="s">
        <v>986</v>
      </c>
      <c r="L1219" s="40" t="s">
        <v>255</v>
      </c>
      <c r="M1219" s="129">
        <v>901247585.73646367</v>
      </c>
      <c r="N1219" s="130">
        <v>901247585.73646367</v>
      </c>
      <c r="O1219" s="115">
        <v>0</v>
      </c>
      <c r="P1219" s="100">
        <v>0</v>
      </c>
      <c r="Q1219" s="111">
        <v>2293.9932318104907</v>
      </c>
      <c r="R1219" s="92" t="s">
        <v>938</v>
      </c>
    </row>
    <row r="1220" spans="1:18" ht="31.5" x14ac:dyDescent="0.25">
      <c r="A1220" s="121">
        <v>2023</v>
      </c>
      <c r="B1220" s="127">
        <v>2023000050006</v>
      </c>
      <c r="C1220" s="98" t="s">
        <v>614</v>
      </c>
      <c r="D1220" s="119" t="s">
        <v>909</v>
      </c>
      <c r="E1220" s="74">
        <v>73467216989</v>
      </c>
      <c r="F1220" s="74">
        <v>73467216989</v>
      </c>
      <c r="G1220" s="34">
        <v>0.49990000000000001</v>
      </c>
      <c r="H1220" s="34">
        <v>7.4999999999999997E-3</v>
      </c>
      <c r="I1220" s="31" t="s">
        <v>160</v>
      </c>
      <c r="J1220" s="113" t="s">
        <v>197</v>
      </c>
      <c r="K1220" s="35" t="s">
        <v>986</v>
      </c>
      <c r="L1220" s="40" t="s">
        <v>255</v>
      </c>
      <c r="M1220" s="129">
        <v>466162544.34644669</v>
      </c>
      <c r="N1220" s="130">
        <v>466162544.34644669</v>
      </c>
      <c r="O1220" s="115">
        <v>0</v>
      </c>
      <c r="P1220" s="100">
        <v>0</v>
      </c>
      <c r="Q1220" s="111">
        <v>1186.5482233502539</v>
      </c>
      <c r="R1220" s="92" t="s">
        <v>918</v>
      </c>
    </row>
    <row r="1221" spans="1:18" ht="31.5" x14ac:dyDescent="0.25">
      <c r="A1221" s="121">
        <v>2023</v>
      </c>
      <c r="B1221" s="127">
        <v>2023000050006</v>
      </c>
      <c r="C1221" s="98" t="s">
        <v>614</v>
      </c>
      <c r="D1221" s="119" t="s">
        <v>909</v>
      </c>
      <c r="E1221" s="128">
        <v>73467216989</v>
      </c>
      <c r="F1221" s="128">
        <v>73467216989</v>
      </c>
      <c r="G1221" s="34">
        <v>0.49990000000000001</v>
      </c>
      <c r="H1221" s="34">
        <v>7.4999999999999997E-3</v>
      </c>
      <c r="I1221" s="31" t="s">
        <v>18</v>
      </c>
      <c r="J1221" s="78" t="s">
        <v>149</v>
      </c>
      <c r="K1221" s="35" t="s">
        <v>986</v>
      </c>
      <c r="L1221" s="40" t="s">
        <v>255</v>
      </c>
      <c r="M1221" s="109">
        <v>1056635100.5186125</v>
      </c>
      <c r="N1221" s="130">
        <v>1056635100.5186125</v>
      </c>
      <c r="O1221" s="115">
        <v>0</v>
      </c>
      <c r="P1221" s="100">
        <v>0</v>
      </c>
      <c r="Q1221" s="111">
        <v>2689.5093062605752</v>
      </c>
      <c r="R1221" s="92" t="s">
        <v>260</v>
      </c>
    </row>
    <row r="1222" spans="1:18" ht="31.5" x14ac:dyDescent="0.25">
      <c r="A1222" s="121">
        <v>2023</v>
      </c>
      <c r="B1222" s="127">
        <v>2023000050006</v>
      </c>
      <c r="C1222" s="98" t="s">
        <v>614</v>
      </c>
      <c r="D1222" s="119" t="s">
        <v>909</v>
      </c>
      <c r="E1222" s="128">
        <v>73467216989</v>
      </c>
      <c r="F1222" s="128">
        <v>73467216989</v>
      </c>
      <c r="G1222" s="34">
        <v>0.49990000000000001</v>
      </c>
      <c r="H1222" s="34">
        <v>7.4999999999999997E-3</v>
      </c>
      <c r="I1222" s="31" t="s">
        <v>67</v>
      </c>
      <c r="J1222" s="40" t="s">
        <v>68</v>
      </c>
      <c r="K1222" s="35" t="s">
        <v>986</v>
      </c>
      <c r="L1222" s="40" t="s">
        <v>255</v>
      </c>
      <c r="M1222" s="109">
        <v>1460642638.9521997</v>
      </c>
      <c r="N1222" s="130">
        <v>1460642638.9521997</v>
      </c>
      <c r="O1222" s="115">
        <v>0</v>
      </c>
      <c r="P1222" s="100">
        <v>0</v>
      </c>
      <c r="Q1222" s="111">
        <v>3717.8510998307952</v>
      </c>
      <c r="R1222" s="92" t="s">
        <v>259</v>
      </c>
    </row>
    <row r="1223" spans="1:18" ht="31.5" x14ac:dyDescent="0.25">
      <c r="A1223" s="121">
        <v>2023</v>
      </c>
      <c r="B1223" s="127">
        <v>2023000050006</v>
      </c>
      <c r="C1223" s="98" t="s">
        <v>614</v>
      </c>
      <c r="D1223" s="119" t="s">
        <v>909</v>
      </c>
      <c r="E1223" s="128">
        <v>73467216989</v>
      </c>
      <c r="F1223" s="128">
        <v>73467216989</v>
      </c>
      <c r="G1223" s="34">
        <v>0.49990000000000001</v>
      </c>
      <c r="H1223" s="34">
        <v>7.4999999999999997E-3</v>
      </c>
      <c r="I1223" s="31" t="s">
        <v>126</v>
      </c>
      <c r="J1223" s="40" t="s">
        <v>140</v>
      </c>
      <c r="K1223" s="35" t="s">
        <v>986</v>
      </c>
      <c r="L1223" s="40" t="s">
        <v>255</v>
      </c>
      <c r="M1223" s="109">
        <v>404007538.43358713</v>
      </c>
      <c r="N1223" s="130">
        <v>404007538.43358713</v>
      </c>
      <c r="O1223" s="115">
        <v>0</v>
      </c>
      <c r="P1223" s="100">
        <v>0</v>
      </c>
      <c r="Q1223" s="111">
        <v>1028.34179357022</v>
      </c>
      <c r="R1223" s="92" t="s">
        <v>263</v>
      </c>
    </row>
    <row r="1224" spans="1:18" ht="31.5" x14ac:dyDescent="0.25">
      <c r="A1224" s="121">
        <v>2023</v>
      </c>
      <c r="B1224" s="127">
        <v>2023004250024</v>
      </c>
      <c r="C1224" s="98" t="s">
        <v>614</v>
      </c>
      <c r="D1224" s="119" t="s">
        <v>939</v>
      </c>
      <c r="E1224" s="128">
        <v>26541498067</v>
      </c>
      <c r="F1224" s="128">
        <v>26541498067</v>
      </c>
      <c r="G1224" s="34">
        <v>0.49609999999999999</v>
      </c>
      <c r="H1224" s="34">
        <v>1E-3</v>
      </c>
      <c r="I1224" s="31" t="s">
        <v>61</v>
      </c>
      <c r="J1224" s="34" t="s">
        <v>142</v>
      </c>
      <c r="K1224" s="35" t="s">
        <v>986</v>
      </c>
      <c r="L1224" s="40" t="s">
        <v>255</v>
      </c>
      <c r="M1224" s="109">
        <v>100058220</v>
      </c>
      <c r="N1224" s="115">
        <v>0</v>
      </c>
      <c r="O1224" s="115">
        <v>0</v>
      </c>
      <c r="P1224" s="115">
        <v>0</v>
      </c>
      <c r="Q1224" s="40">
        <v>197</v>
      </c>
      <c r="R1224" s="92" t="s">
        <v>940</v>
      </c>
    </row>
    <row r="1225" spans="1:18" ht="31.5" x14ac:dyDescent="0.25">
      <c r="A1225" s="121">
        <v>2023</v>
      </c>
      <c r="B1225" s="127">
        <v>2023004250024</v>
      </c>
      <c r="C1225" s="98" t="s">
        <v>614</v>
      </c>
      <c r="D1225" s="119" t="s">
        <v>939</v>
      </c>
      <c r="E1225" s="128">
        <v>26541498067</v>
      </c>
      <c r="F1225" s="128">
        <v>26541498067</v>
      </c>
      <c r="G1225" s="34">
        <v>0.49609999999999999</v>
      </c>
      <c r="H1225" s="34">
        <v>1E-3</v>
      </c>
      <c r="I1225" s="31" t="s">
        <v>18</v>
      </c>
      <c r="J1225" s="34" t="s">
        <v>19</v>
      </c>
      <c r="K1225" s="35" t="s">
        <v>986</v>
      </c>
      <c r="L1225" s="40" t="s">
        <v>255</v>
      </c>
      <c r="M1225" s="109">
        <v>163508580</v>
      </c>
      <c r="N1225" s="115">
        <v>0</v>
      </c>
      <c r="O1225" s="115">
        <v>0</v>
      </c>
      <c r="P1225" s="115">
        <v>0</v>
      </c>
      <c r="Q1225" s="40">
        <v>290</v>
      </c>
      <c r="R1225" s="92" t="s">
        <v>942</v>
      </c>
    </row>
    <row r="1226" spans="1:18" ht="31.5" x14ac:dyDescent="0.25">
      <c r="A1226" s="121">
        <v>2023</v>
      </c>
      <c r="B1226" s="127">
        <v>2023004250024</v>
      </c>
      <c r="C1226" s="98" t="s">
        <v>614</v>
      </c>
      <c r="D1226" s="119" t="s">
        <v>939</v>
      </c>
      <c r="E1226" s="128">
        <v>26541498067</v>
      </c>
      <c r="F1226" s="128">
        <v>26541498067</v>
      </c>
      <c r="G1226" s="34">
        <v>0.49609999999999999</v>
      </c>
      <c r="H1226" s="34">
        <v>1E-3</v>
      </c>
      <c r="I1226" s="31" t="s">
        <v>67</v>
      </c>
      <c r="J1226" s="34" t="s">
        <v>238</v>
      </c>
      <c r="K1226" s="35" t="s">
        <v>986</v>
      </c>
      <c r="L1226" s="40" t="s">
        <v>255</v>
      </c>
      <c r="M1226" s="109">
        <v>444331800</v>
      </c>
      <c r="N1226" s="115">
        <v>0</v>
      </c>
      <c r="O1226" s="115">
        <v>0</v>
      </c>
      <c r="P1226" s="115">
        <v>0</v>
      </c>
      <c r="Q1226" s="40">
        <v>951</v>
      </c>
      <c r="R1226" s="92" t="s">
        <v>925</v>
      </c>
    </row>
    <row r="1227" spans="1:18" ht="31.5" x14ac:dyDescent="0.25">
      <c r="A1227" s="121">
        <v>2023</v>
      </c>
      <c r="B1227" s="127">
        <v>2023004250024</v>
      </c>
      <c r="C1227" s="98" t="s">
        <v>614</v>
      </c>
      <c r="D1227" s="119" t="s">
        <v>939</v>
      </c>
      <c r="E1227" s="128">
        <v>26541498067</v>
      </c>
      <c r="F1227" s="128">
        <v>26541498067</v>
      </c>
      <c r="G1227" s="34">
        <v>0.49609999999999999</v>
      </c>
      <c r="H1227" s="34">
        <v>1E-3</v>
      </c>
      <c r="I1227" s="31" t="s">
        <v>67</v>
      </c>
      <c r="J1227" s="34" t="s">
        <v>158</v>
      </c>
      <c r="K1227" s="35" t="s">
        <v>986</v>
      </c>
      <c r="L1227" s="40" t="s">
        <v>255</v>
      </c>
      <c r="M1227" s="109">
        <v>187994070</v>
      </c>
      <c r="N1227" s="115">
        <v>0</v>
      </c>
      <c r="O1227" s="115">
        <v>0</v>
      </c>
      <c r="P1227" s="115">
        <v>0</v>
      </c>
      <c r="Q1227" s="40">
        <v>300</v>
      </c>
      <c r="R1227" s="92" t="s">
        <v>274</v>
      </c>
    </row>
    <row r="1228" spans="1:18" ht="31.5" x14ac:dyDescent="0.25">
      <c r="A1228" s="121">
        <v>2023</v>
      </c>
      <c r="B1228" s="127">
        <v>2023004250024</v>
      </c>
      <c r="C1228" s="98" t="s">
        <v>614</v>
      </c>
      <c r="D1228" s="119" t="s">
        <v>939</v>
      </c>
      <c r="E1228" s="128">
        <v>26541498067</v>
      </c>
      <c r="F1228" s="128">
        <v>26541498067</v>
      </c>
      <c r="G1228" s="34">
        <v>0.49609999999999999</v>
      </c>
      <c r="H1228" s="34">
        <v>1E-3</v>
      </c>
      <c r="I1228" s="31" t="s">
        <v>67</v>
      </c>
      <c r="J1228" s="34" t="s">
        <v>72</v>
      </c>
      <c r="K1228" s="35" t="s">
        <v>986</v>
      </c>
      <c r="L1228" s="40" t="s">
        <v>255</v>
      </c>
      <c r="M1228" s="109">
        <v>122468130</v>
      </c>
      <c r="N1228" s="115">
        <v>0</v>
      </c>
      <c r="O1228" s="115">
        <v>0</v>
      </c>
      <c r="P1228" s="115">
        <v>0</v>
      </c>
      <c r="Q1228" s="40">
        <v>295</v>
      </c>
      <c r="R1228" s="92" t="s">
        <v>940</v>
      </c>
    </row>
    <row r="1229" spans="1:18" ht="31.5" x14ac:dyDescent="0.25">
      <c r="A1229" s="121">
        <v>2023</v>
      </c>
      <c r="B1229" s="127">
        <v>2023004250024</v>
      </c>
      <c r="C1229" s="98" t="s">
        <v>614</v>
      </c>
      <c r="D1229" s="119" t="s">
        <v>939</v>
      </c>
      <c r="E1229" s="128">
        <v>26541498067</v>
      </c>
      <c r="F1229" s="128">
        <v>26541498067</v>
      </c>
      <c r="G1229" s="34">
        <v>0.49609999999999999</v>
      </c>
      <c r="H1229" s="34">
        <v>1E-3</v>
      </c>
      <c r="I1229" s="31" t="s">
        <v>74</v>
      </c>
      <c r="J1229" s="34" t="s">
        <v>75</v>
      </c>
      <c r="K1229" s="35" t="s">
        <v>986</v>
      </c>
      <c r="L1229" s="40" t="s">
        <v>255</v>
      </c>
      <c r="M1229" s="109">
        <v>265487130</v>
      </c>
      <c r="N1229" s="115">
        <v>0</v>
      </c>
      <c r="O1229" s="115">
        <v>0</v>
      </c>
      <c r="P1229" s="115">
        <v>0</v>
      </c>
      <c r="Q1229" s="40">
        <v>425</v>
      </c>
      <c r="R1229" s="92" t="s">
        <v>925</v>
      </c>
    </row>
    <row r="1230" spans="1:18" ht="31.5" x14ac:dyDescent="0.25">
      <c r="A1230" s="121">
        <v>2023</v>
      </c>
      <c r="B1230" s="127">
        <v>2023004250024</v>
      </c>
      <c r="C1230" s="98" t="s">
        <v>614</v>
      </c>
      <c r="D1230" s="119" t="s">
        <v>939</v>
      </c>
      <c r="E1230" s="128">
        <v>26541498067</v>
      </c>
      <c r="F1230" s="128">
        <v>26541498067</v>
      </c>
      <c r="G1230" s="34">
        <v>0.49609999999999999</v>
      </c>
      <c r="H1230" s="34">
        <v>1E-3</v>
      </c>
      <c r="I1230" s="31" t="s">
        <v>160</v>
      </c>
      <c r="J1230" s="34" t="s">
        <v>161</v>
      </c>
      <c r="K1230" s="35" t="s">
        <v>986</v>
      </c>
      <c r="L1230" s="40" t="s">
        <v>255</v>
      </c>
      <c r="M1230" s="109">
        <v>61049610</v>
      </c>
      <c r="N1230" s="115">
        <v>0</v>
      </c>
      <c r="O1230" s="115">
        <v>0</v>
      </c>
      <c r="P1230" s="115">
        <v>0</v>
      </c>
      <c r="Q1230" s="40">
        <v>58</v>
      </c>
      <c r="R1230" s="92" t="s">
        <v>942</v>
      </c>
    </row>
    <row r="1231" spans="1:18" ht="31.5" x14ac:dyDescent="0.25">
      <c r="A1231" s="121">
        <v>2023</v>
      </c>
      <c r="B1231" s="127">
        <v>2023004250024</v>
      </c>
      <c r="C1231" s="98" t="s">
        <v>614</v>
      </c>
      <c r="D1231" s="119" t="s">
        <v>939</v>
      </c>
      <c r="E1231" s="128">
        <v>26541498067</v>
      </c>
      <c r="F1231" s="128">
        <v>26541498067</v>
      </c>
      <c r="G1231" s="34">
        <v>0.49609999999999999</v>
      </c>
      <c r="H1231" s="34">
        <v>1E-3</v>
      </c>
      <c r="I1231" s="31" t="s">
        <v>160</v>
      </c>
      <c r="J1231" s="34" t="s">
        <v>162</v>
      </c>
      <c r="K1231" s="35" t="s">
        <v>986</v>
      </c>
      <c r="L1231" s="40" t="s">
        <v>255</v>
      </c>
      <c r="M1231" s="109">
        <v>137334690</v>
      </c>
      <c r="N1231" s="115">
        <v>0</v>
      </c>
      <c r="O1231" s="115">
        <v>0</v>
      </c>
      <c r="P1231" s="115">
        <v>0</v>
      </c>
      <c r="Q1231" s="40">
        <v>183</v>
      </c>
      <c r="R1231" s="92" t="s">
        <v>940</v>
      </c>
    </row>
    <row r="1232" spans="1:18" ht="31.5" x14ac:dyDescent="0.25">
      <c r="A1232" s="121">
        <v>2023</v>
      </c>
      <c r="B1232" s="127">
        <v>2023004250024</v>
      </c>
      <c r="C1232" s="98" t="s">
        <v>614</v>
      </c>
      <c r="D1232" s="119" t="s">
        <v>939</v>
      </c>
      <c r="E1232" s="128">
        <v>26541498067</v>
      </c>
      <c r="F1232" s="128">
        <v>26541498067</v>
      </c>
      <c r="G1232" s="34">
        <v>0.49609999999999999</v>
      </c>
      <c r="H1232" s="34">
        <v>1E-3</v>
      </c>
      <c r="I1232" s="31" t="s">
        <v>126</v>
      </c>
      <c r="J1232" s="35" t="s">
        <v>163</v>
      </c>
      <c r="K1232" s="35" t="s">
        <v>986</v>
      </c>
      <c r="L1232" s="40" t="s">
        <v>255</v>
      </c>
      <c r="M1232" s="109">
        <v>75294000</v>
      </c>
      <c r="N1232" s="115">
        <v>0</v>
      </c>
      <c r="O1232" s="115">
        <v>0</v>
      </c>
      <c r="P1232" s="115">
        <v>0</v>
      </c>
      <c r="Q1232" s="40">
        <v>120</v>
      </c>
      <c r="R1232" s="92" t="s">
        <v>942</v>
      </c>
    </row>
    <row r="1233" spans="1:18" ht="31.5" x14ac:dyDescent="0.25">
      <c r="A1233" s="121">
        <v>2023</v>
      </c>
      <c r="B1233" s="127">
        <v>2023004250024</v>
      </c>
      <c r="C1233" s="98" t="s">
        <v>614</v>
      </c>
      <c r="D1233" s="119" t="s">
        <v>939</v>
      </c>
      <c r="E1233" s="128">
        <v>26541498067</v>
      </c>
      <c r="F1233" s="128">
        <v>26541498067</v>
      </c>
      <c r="G1233" s="34">
        <v>0.49609999999999999</v>
      </c>
      <c r="H1233" s="34">
        <v>1E-3</v>
      </c>
      <c r="I1233" s="31" t="s">
        <v>74</v>
      </c>
      <c r="J1233" s="34" t="s">
        <v>239</v>
      </c>
      <c r="K1233" s="35" t="s">
        <v>986</v>
      </c>
      <c r="L1233" s="40" t="s">
        <v>255</v>
      </c>
      <c r="M1233" s="109">
        <v>262503090</v>
      </c>
      <c r="N1233" s="115">
        <v>0</v>
      </c>
      <c r="O1233" s="115">
        <v>0</v>
      </c>
      <c r="P1233" s="115">
        <v>0</v>
      </c>
      <c r="Q1233" s="40">
        <v>300</v>
      </c>
      <c r="R1233" s="92" t="s">
        <v>940</v>
      </c>
    </row>
    <row r="1234" spans="1:18" ht="31.5" x14ac:dyDescent="0.25">
      <c r="A1234" s="121">
        <v>2023</v>
      </c>
      <c r="B1234" s="127">
        <v>2023004250024</v>
      </c>
      <c r="C1234" s="98" t="s">
        <v>614</v>
      </c>
      <c r="D1234" s="119" t="s">
        <v>939</v>
      </c>
      <c r="E1234" s="128">
        <v>26541498067</v>
      </c>
      <c r="F1234" s="128">
        <v>26541498067</v>
      </c>
      <c r="G1234" s="34">
        <v>0.49609999999999999</v>
      </c>
      <c r="H1234" s="34">
        <v>1E-3</v>
      </c>
      <c r="I1234" s="31" t="s">
        <v>67</v>
      </c>
      <c r="J1234" s="34" t="s">
        <v>164</v>
      </c>
      <c r="K1234" s="35" t="s">
        <v>986</v>
      </c>
      <c r="L1234" s="40" t="s">
        <v>255</v>
      </c>
      <c r="M1234" s="109">
        <v>41040000</v>
      </c>
      <c r="N1234" s="115">
        <v>0</v>
      </c>
      <c r="O1234" s="115">
        <v>0</v>
      </c>
      <c r="P1234" s="115">
        <v>0</v>
      </c>
      <c r="Q1234" s="40">
        <v>114</v>
      </c>
      <c r="R1234" s="92" t="s">
        <v>942</v>
      </c>
    </row>
    <row r="1235" spans="1:18" ht="31.5" x14ac:dyDescent="0.25">
      <c r="A1235" s="121">
        <v>2023</v>
      </c>
      <c r="B1235" s="127">
        <v>2023004250024</v>
      </c>
      <c r="C1235" s="98" t="s">
        <v>614</v>
      </c>
      <c r="D1235" s="119" t="s">
        <v>939</v>
      </c>
      <c r="E1235" s="128">
        <v>26541498067</v>
      </c>
      <c r="F1235" s="128">
        <v>26541498067</v>
      </c>
      <c r="G1235" s="34">
        <v>0.49609999999999999</v>
      </c>
      <c r="H1235" s="34">
        <v>1E-3</v>
      </c>
      <c r="I1235" s="31" t="s">
        <v>112</v>
      </c>
      <c r="J1235" s="34" t="s">
        <v>165</v>
      </c>
      <c r="K1235" s="35" t="s">
        <v>986</v>
      </c>
      <c r="L1235" s="40" t="s">
        <v>255</v>
      </c>
      <c r="M1235" s="109">
        <v>473509440</v>
      </c>
      <c r="N1235" s="115">
        <v>0</v>
      </c>
      <c r="O1235" s="115">
        <v>0</v>
      </c>
      <c r="P1235" s="115">
        <v>0</v>
      </c>
      <c r="Q1235" s="40">
        <v>595</v>
      </c>
      <c r="R1235" s="92" t="s">
        <v>921</v>
      </c>
    </row>
    <row r="1236" spans="1:18" ht="31.5" x14ac:dyDescent="0.25">
      <c r="A1236" s="121">
        <v>2023</v>
      </c>
      <c r="B1236" s="127">
        <v>2023004250024</v>
      </c>
      <c r="C1236" s="98" t="s">
        <v>614</v>
      </c>
      <c r="D1236" s="119" t="s">
        <v>939</v>
      </c>
      <c r="E1236" s="128">
        <v>26541498067</v>
      </c>
      <c r="F1236" s="128">
        <v>26541498067</v>
      </c>
      <c r="G1236" s="34">
        <v>0.49609999999999999</v>
      </c>
      <c r="H1236" s="34">
        <v>1E-3</v>
      </c>
      <c r="I1236" s="31" t="s">
        <v>80</v>
      </c>
      <c r="J1236" s="35" t="s">
        <v>166</v>
      </c>
      <c r="K1236" s="35" t="s">
        <v>986</v>
      </c>
      <c r="L1236" s="40" t="s">
        <v>255</v>
      </c>
      <c r="M1236" s="109">
        <v>344438460</v>
      </c>
      <c r="N1236" s="115">
        <v>0</v>
      </c>
      <c r="O1236" s="115">
        <v>0</v>
      </c>
      <c r="P1236" s="115">
        <v>0</v>
      </c>
      <c r="Q1236" s="40">
        <v>1002</v>
      </c>
      <c r="R1236" s="92" t="s">
        <v>921</v>
      </c>
    </row>
    <row r="1237" spans="1:18" ht="31.5" x14ac:dyDescent="0.25">
      <c r="A1237" s="121">
        <v>2023</v>
      </c>
      <c r="B1237" s="127">
        <v>2023004250024</v>
      </c>
      <c r="C1237" s="98" t="s">
        <v>614</v>
      </c>
      <c r="D1237" s="119" t="s">
        <v>939</v>
      </c>
      <c r="E1237" s="128">
        <v>26541498067</v>
      </c>
      <c r="F1237" s="128">
        <v>26541498067</v>
      </c>
      <c r="G1237" s="34">
        <v>0.49609999999999999</v>
      </c>
      <c r="H1237" s="34">
        <v>1E-3</v>
      </c>
      <c r="I1237" s="31" t="s">
        <v>44</v>
      </c>
      <c r="J1237" s="34" t="s">
        <v>45</v>
      </c>
      <c r="K1237" s="35" t="s">
        <v>986</v>
      </c>
      <c r="L1237" s="40" t="s">
        <v>255</v>
      </c>
      <c r="M1237" s="109">
        <v>200335860</v>
      </c>
      <c r="N1237" s="115">
        <v>0</v>
      </c>
      <c r="O1237" s="115">
        <v>0</v>
      </c>
      <c r="P1237" s="115">
        <v>0</v>
      </c>
      <c r="Q1237" s="40">
        <v>266</v>
      </c>
      <c r="R1237" s="92" t="s">
        <v>942</v>
      </c>
    </row>
    <row r="1238" spans="1:18" ht="31.5" x14ac:dyDescent="0.25">
      <c r="A1238" s="121">
        <v>2023</v>
      </c>
      <c r="B1238" s="127">
        <v>2023004250024</v>
      </c>
      <c r="C1238" s="98" t="s">
        <v>614</v>
      </c>
      <c r="D1238" s="119" t="s">
        <v>939</v>
      </c>
      <c r="E1238" s="128">
        <v>26541498067</v>
      </c>
      <c r="F1238" s="128">
        <v>26541498067</v>
      </c>
      <c r="G1238" s="34">
        <v>0.49609999999999999</v>
      </c>
      <c r="H1238" s="34">
        <v>1E-3</v>
      </c>
      <c r="I1238" s="31" t="s">
        <v>160</v>
      </c>
      <c r="J1238" s="45" t="s">
        <v>184</v>
      </c>
      <c r="K1238" s="35" t="s">
        <v>986</v>
      </c>
      <c r="L1238" s="40" t="s">
        <v>255</v>
      </c>
      <c r="M1238" s="109">
        <v>157786020</v>
      </c>
      <c r="N1238" s="115">
        <v>0</v>
      </c>
      <c r="O1238" s="115">
        <v>0</v>
      </c>
      <c r="P1238" s="115">
        <v>0</v>
      </c>
      <c r="Q1238" s="40">
        <v>189</v>
      </c>
      <c r="R1238" s="92" t="s">
        <v>940</v>
      </c>
    </row>
    <row r="1239" spans="1:18" ht="31.5" x14ac:dyDescent="0.25">
      <c r="A1239" s="121">
        <v>2023</v>
      </c>
      <c r="B1239" s="127">
        <v>2023004250024</v>
      </c>
      <c r="C1239" s="98" t="s">
        <v>614</v>
      </c>
      <c r="D1239" s="119" t="s">
        <v>939</v>
      </c>
      <c r="E1239" s="128">
        <v>26541498067</v>
      </c>
      <c r="F1239" s="128">
        <v>26541498067</v>
      </c>
      <c r="G1239" s="34">
        <v>0.49609999999999999</v>
      </c>
      <c r="H1239" s="34">
        <v>1E-3</v>
      </c>
      <c r="I1239" s="31" t="s">
        <v>80</v>
      </c>
      <c r="J1239" s="34" t="s">
        <v>150</v>
      </c>
      <c r="K1239" s="35" t="s">
        <v>986</v>
      </c>
      <c r="L1239" s="40" t="s">
        <v>255</v>
      </c>
      <c r="M1239" s="109">
        <v>280651590</v>
      </c>
      <c r="N1239" s="115">
        <v>0</v>
      </c>
      <c r="O1239" s="115">
        <v>0</v>
      </c>
      <c r="P1239" s="115">
        <v>0</v>
      </c>
      <c r="Q1239" s="40">
        <v>658</v>
      </c>
      <c r="R1239" s="92" t="s">
        <v>942</v>
      </c>
    </row>
    <row r="1240" spans="1:18" ht="31.5" x14ac:dyDescent="0.25">
      <c r="A1240" s="121">
        <v>2023</v>
      </c>
      <c r="B1240" s="127">
        <v>2023004250024</v>
      </c>
      <c r="C1240" s="98" t="s">
        <v>614</v>
      </c>
      <c r="D1240" s="119" t="s">
        <v>939</v>
      </c>
      <c r="E1240" s="128">
        <v>26541498067</v>
      </c>
      <c r="F1240" s="128">
        <v>26541498067</v>
      </c>
      <c r="G1240" s="34">
        <v>0.49609999999999999</v>
      </c>
      <c r="H1240" s="34">
        <v>1E-3</v>
      </c>
      <c r="I1240" s="31" t="s">
        <v>80</v>
      </c>
      <c r="J1240" s="45" t="s">
        <v>242</v>
      </c>
      <c r="K1240" s="35" t="s">
        <v>986</v>
      </c>
      <c r="L1240" s="40" t="s">
        <v>255</v>
      </c>
      <c r="M1240" s="109">
        <v>268908390</v>
      </c>
      <c r="N1240" s="115">
        <v>0</v>
      </c>
      <c r="O1240" s="115">
        <v>0</v>
      </c>
      <c r="P1240" s="115">
        <v>0</v>
      </c>
      <c r="Q1240" s="40">
        <v>523</v>
      </c>
      <c r="R1240" s="92" t="s">
        <v>925</v>
      </c>
    </row>
    <row r="1241" spans="1:18" ht="31.5" x14ac:dyDescent="0.25">
      <c r="A1241" s="121">
        <v>2023</v>
      </c>
      <c r="B1241" s="127">
        <v>2023004250024</v>
      </c>
      <c r="C1241" s="98" t="s">
        <v>614</v>
      </c>
      <c r="D1241" s="119" t="s">
        <v>939</v>
      </c>
      <c r="E1241" s="128">
        <v>26541498067</v>
      </c>
      <c r="F1241" s="128">
        <v>26541498067</v>
      </c>
      <c r="G1241" s="34">
        <v>0.49609999999999999</v>
      </c>
      <c r="H1241" s="34">
        <v>1E-3</v>
      </c>
      <c r="I1241" s="31" t="s">
        <v>77</v>
      </c>
      <c r="J1241" s="34" t="s">
        <v>78</v>
      </c>
      <c r="K1241" s="35" t="s">
        <v>986</v>
      </c>
      <c r="L1241" s="40" t="s">
        <v>255</v>
      </c>
      <c r="M1241" s="109">
        <v>421225740</v>
      </c>
      <c r="N1241" s="115">
        <v>0</v>
      </c>
      <c r="O1241" s="115">
        <v>0</v>
      </c>
      <c r="P1241" s="115">
        <v>0</v>
      </c>
      <c r="Q1241" s="40">
        <v>838</v>
      </c>
      <c r="R1241" s="92" t="s">
        <v>942</v>
      </c>
    </row>
    <row r="1242" spans="1:18" ht="31.5" x14ac:dyDescent="0.25">
      <c r="A1242" s="121">
        <v>2023</v>
      </c>
      <c r="B1242" s="127">
        <v>2023004250024</v>
      </c>
      <c r="C1242" s="98" t="s">
        <v>614</v>
      </c>
      <c r="D1242" s="119" t="s">
        <v>939</v>
      </c>
      <c r="E1242" s="128">
        <v>26541498067</v>
      </c>
      <c r="F1242" s="128">
        <v>26541498067</v>
      </c>
      <c r="G1242" s="34">
        <v>0.49609999999999999</v>
      </c>
      <c r="H1242" s="34">
        <v>1E-3</v>
      </c>
      <c r="I1242" s="31" t="s">
        <v>40</v>
      </c>
      <c r="J1242" s="34" t="s">
        <v>167</v>
      </c>
      <c r="K1242" s="35" t="s">
        <v>986</v>
      </c>
      <c r="L1242" s="40" t="s">
        <v>255</v>
      </c>
      <c r="M1242" s="109">
        <v>234885690</v>
      </c>
      <c r="N1242" s="115">
        <v>0</v>
      </c>
      <c r="O1242" s="115">
        <v>0</v>
      </c>
      <c r="P1242" s="115">
        <v>0</v>
      </c>
      <c r="Q1242" s="40">
        <v>605</v>
      </c>
      <c r="R1242" s="92" t="s">
        <v>274</v>
      </c>
    </row>
    <row r="1243" spans="1:18" ht="31.5" x14ac:dyDescent="0.25">
      <c r="A1243" s="121">
        <v>2023</v>
      </c>
      <c r="B1243" s="127">
        <v>2023004250024</v>
      </c>
      <c r="C1243" s="98" t="s">
        <v>614</v>
      </c>
      <c r="D1243" s="119" t="s">
        <v>939</v>
      </c>
      <c r="E1243" s="128">
        <v>26541498067</v>
      </c>
      <c r="F1243" s="128">
        <v>26541498067</v>
      </c>
      <c r="G1243" s="34">
        <v>0.49609999999999999</v>
      </c>
      <c r="H1243" s="34">
        <v>1E-3</v>
      </c>
      <c r="I1243" s="31" t="s">
        <v>126</v>
      </c>
      <c r="J1243" s="34" t="s">
        <v>168</v>
      </c>
      <c r="K1243" s="35" t="s">
        <v>986</v>
      </c>
      <c r="L1243" s="40" t="s">
        <v>255</v>
      </c>
      <c r="M1243" s="109">
        <v>243965261</v>
      </c>
      <c r="N1243" s="115">
        <v>0</v>
      </c>
      <c r="O1243" s="115">
        <v>0</v>
      </c>
      <c r="P1243" s="115">
        <v>0</v>
      </c>
      <c r="Q1243" s="40">
        <v>696</v>
      </c>
      <c r="R1243" s="92" t="s">
        <v>940</v>
      </c>
    </row>
    <row r="1244" spans="1:18" ht="31.5" x14ac:dyDescent="0.25">
      <c r="A1244" s="121">
        <v>2023</v>
      </c>
      <c r="B1244" s="127">
        <v>2023004250024</v>
      </c>
      <c r="C1244" s="98" t="s">
        <v>614</v>
      </c>
      <c r="D1244" s="119" t="s">
        <v>939</v>
      </c>
      <c r="E1244" s="128">
        <v>26541498067</v>
      </c>
      <c r="F1244" s="128">
        <v>26541498067</v>
      </c>
      <c r="G1244" s="34">
        <v>0.49609999999999999</v>
      </c>
      <c r="H1244" s="34">
        <v>1E-3</v>
      </c>
      <c r="I1244" s="31" t="s">
        <v>44</v>
      </c>
      <c r="J1244" s="34" t="s">
        <v>47</v>
      </c>
      <c r="K1244" s="35" t="s">
        <v>986</v>
      </c>
      <c r="L1244" s="40" t="s">
        <v>255</v>
      </c>
      <c r="M1244" s="109">
        <v>183795210</v>
      </c>
      <c r="N1244" s="115">
        <v>0</v>
      </c>
      <c r="O1244" s="115">
        <v>0</v>
      </c>
      <c r="P1244" s="115">
        <v>0</v>
      </c>
      <c r="Q1244" s="40">
        <v>394</v>
      </c>
      <c r="R1244" s="92" t="s">
        <v>942</v>
      </c>
    </row>
    <row r="1245" spans="1:18" ht="31.5" x14ac:dyDescent="0.25">
      <c r="A1245" s="121">
        <v>2023</v>
      </c>
      <c r="B1245" s="127">
        <v>2023004250024</v>
      </c>
      <c r="C1245" s="98" t="s">
        <v>614</v>
      </c>
      <c r="D1245" s="119" t="s">
        <v>939</v>
      </c>
      <c r="E1245" s="128">
        <v>26541498067</v>
      </c>
      <c r="F1245" s="128">
        <v>26541498067</v>
      </c>
      <c r="G1245" s="34">
        <v>0.49609999999999999</v>
      </c>
      <c r="H1245" s="34">
        <v>1E-3</v>
      </c>
      <c r="I1245" s="31" t="s">
        <v>67</v>
      </c>
      <c r="J1245" s="34" t="s">
        <v>169</v>
      </c>
      <c r="K1245" s="35" t="s">
        <v>986</v>
      </c>
      <c r="L1245" s="40" t="s">
        <v>255</v>
      </c>
      <c r="M1245" s="109">
        <v>501058170</v>
      </c>
      <c r="N1245" s="115">
        <v>0</v>
      </c>
      <c r="O1245" s="115">
        <v>0</v>
      </c>
      <c r="P1245" s="115">
        <v>0</v>
      </c>
      <c r="Q1245" s="40">
        <v>1441</v>
      </c>
      <c r="R1245" s="92" t="s">
        <v>274</v>
      </c>
    </row>
    <row r="1246" spans="1:18" ht="31.5" x14ac:dyDescent="0.25">
      <c r="A1246" s="121">
        <v>2023</v>
      </c>
      <c r="B1246" s="127">
        <v>2023004250024</v>
      </c>
      <c r="C1246" s="98" t="s">
        <v>614</v>
      </c>
      <c r="D1246" s="119" t="s">
        <v>939</v>
      </c>
      <c r="E1246" s="128">
        <v>26541498067</v>
      </c>
      <c r="F1246" s="128">
        <v>26541498067</v>
      </c>
      <c r="G1246" s="34">
        <v>0.49609999999999999</v>
      </c>
      <c r="H1246" s="34">
        <v>1E-3</v>
      </c>
      <c r="I1246" s="31" t="s">
        <v>35</v>
      </c>
      <c r="J1246" s="34" t="s">
        <v>798</v>
      </c>
      <c r="K1246" s="35" t="s">
        <v>986</v>
      </c>
      <c r="L1246" s="40" t="s">
        <v>255</v>
      </c>
      <c r="M1246" s="109">
        <v>135607590</v>
      </c>
      <c r="N1246" s="115">
        <v>0</v>
      </c>
      <c r="O1246" s="115">
        <v>0</v>
      </c>
      <c r="P1246" s="115">
        <v>0</v>
      </c>
      <c r="Q1246" s="40">
        <v>222</v>
      </c>
      <c r="R1246" s="92" t="s">
        <v>942</v>
      </c>
    </row>
    <row r="1247" spans="1:18" ht="31.5" x14ac:dyDescent="0.25">
      <c r="A1247" s="121">
        <v>2023</v>
      </c>
      <c r="B1247" s="127">
        <v>2023004250024</v>
      </c>
      <c r="C1247" s="98" t="s">
        <v>614</v>
      </c>
      <c r="D1247" s="119" t="s">
        <v>939</v>
      </c>
      <c r="E1247" s="128">
        <v>26541498067</v>
      </c>
      <c r="F1247" s="128">
        <v>26541498067</v>
      </c>
      <c r="G1247" s="34">
        <v>0.49609999999999999</v>
      </c>
      <c r="H1247" s="34">
        <v>1E-3</v>
      </c>
      <c r="I1247" s="31" t="s">
        <v>126</v>
      </c>
      <c r="J1247" s="34" t="s">
        <v>243</v>
      </c>
      <c r="K1247" s="35" t="s">
        <v>986</v>
      </c>
      <c r="L1247" s="40" t="s">
        <v>255</v>
      </c>
      <c r="M1247" s="109">
        <v>126459630</v>
      </c>
      <c r="N1247" s="115">
        <v>0</v>
      </c>
      <c r="O1247" s="115">
        <v>0</v>
      </c>
      <c r="P1247" s="115">
        <v>0</v>
      </c>
      <c r="Q1247" s="40">
        <v>216</v>
      </c>
      <c r="R1247" s="92" t="s">
        <v>942</v>
      </c>
    </row>
    <row r="1248" spans="1:18" ht="31.5" x14ac:dyDescent="0.25">
      <c r="A1248" s="121">
        <v>2023</v>
      </c>
      <c r="B1248" s="127">
        <v>2023004250024</v>
      </c>
      <c r="C1248" s="98" t="s">
        <v>614</v>
      </c>
      <c r="D1248" s="119" t="s">
        <v>939</v>
      </c>
      <c r="E1248" s="128">
        <v>26541498067</v>
      </c>
      <c r="F1248" s="128">
        <v>26541498067</v>
      </c>
      <c r="G1248" s="34">
        <v>0.49609999999999999</v>
      </c>
      <c r="H1248" s="34">
        <v>1E-3</v>
      </c>
      <c r="I1248" s="31" t="s">
        <v>80</v>
      </c>
      <c r="J1248" s="34" t="s">
        <v>762</v>
      </c>
      <c r="K1248" s="35" t="s">
        <v>986</v>
      </c>
      <c r="L1248" s="40" t="s">
        <v>255</v>
      </c>
      <c r="M1248" s="109">
        <v>285940890</v>
      </c>
      <c r="N1248" s="115">
        <v>0</v>
      </c>
      <c r="O1248" s="115">
        <v>0</v>
      </c>
      <c r="P1248" s="115">
        <v>0</v>
      </c>
      <c r="Q1248" s="40">
        <v>561</v>
      </c>
      <c r="R1248" s="92" t="s">
        <v>925</v>
      </c>
    </row>
    <row r="1249" spans="1:18" ht="31.5" x14ac:dyDescent="0.25">
      <c r="A1249" s="121">
        <v>2023</v>
      </c>
      <c r="B1249" s="127">
        <v>2023004250024</v>
      </c>
      <c r="C1249" s="98" t="s">
        <v>614</v>
      </c>
      <c r="D1249" s="119" t="s">
        <v>939</v>
      </c>
      <c r="E1249" s="128">
        <v>26541498067</v>
      </c>
      <c r="F1249" s="128">
        <v>26541498067</v>
      </c>
      <c r="G1249" s="34">
        <v>0.49609999999999999</v>
      </c>
      <c r="H1249" s="34">
        <v>1E-3</v>
      </c>
      <c r="I1249" s="31" t="s">
        <v>80</v>
      </c>
      <c r="J1249" s="34" t="s">
        <v>85</v>
      </c>
      <c r="K1249" s="35" t="s">
        <v>986</v>
      </c>
      <c r="L1249" s="40" t="s">
        <v>255</v>
      </c>
      <c r="M1249" s="109">
        <v>246647520</v>
      </c>
      <c r="N1249" s="115">
        <v>0</v>
      </c>
      <c r="O1249" s="115">
        <v>0</v>
      </c>
      <c r="P1249" s="115">
        <v>0</v>
      </c>
      <c r="Q1249" s="40">
        <v>405</v>
      </c>
      <c r="R1249" s="92" t="s">
        <v>925</v>
      </c>
    </row>
    <row r="1250" spans="1:18" ht="31.5" x14ac:dyDescent="0.25">
      <c r="A1250" s="121">
        <v>2023</v>
      </c>
      <c r="B1250" s="127">
        <v>2023004250024</v>
      </c>
      <c r="C1250" s="98" t="s">
        <v>614</v>
      </c>
      <c r="D1250" s="119" t="s">
        <v>939</v>
      </c>
      <c r="E1250" s="128">
        <v>26541498067</v>
      </c>
      <c r="F1250" s="128">
        <v>26541498067</v>
      </c>
      <c r="G1250" s="34">
        <v>0.49609999999999999</v>
      </c>
      <c r="H1250" s="34">
        <v>1E-3</v>
      </c>
      <c r="I1250" s="31" t="s">
        <v>44</v>
      </c>
      <c r="J1250" s="34" t="s">
        <v>244</v>
      </c>
      <c r="K1250" s="35" t="s">
        <v>986</v>
      </c>
      <c r="L1250" s="40" t="s">
        <v>255</v>
      </c>
      <c r="M1250" s="109">
        <v>172409490</v>
      </c>
      <c r="N1250" s="115">
        <v>0</v>
      </c>
      <c r="O1250" s="115">
        <v>0</v>
      </c>
      <c r="P1250" s="115">
        <v>0</v>
      </c>
      <c r="Q1250" s="40">
        <v>547</v>
      </c>
      <c r="R1250" s="92" t="s">
        <v>942</v>
      </c>
    </row>
    <row r="1251" spans="1:18" ht="31.5" x14ac:dyDescent="0.25">
      <c r="A1251" s="121">
        <v>2023</v>
      </c>
      <c r="B1251" s="127">
        <v>2023004250024</v>
      </c>
      <c r="C1251" s="98" t="s">
        <v>614</v>
      </c>
      <c r="D1251" s="119" t="s">
        <v>939</v>
      </c>
      <c r="E1251" s="128">
        <v>26541498067</v>
      </c>
      <c r="F1251" s="128">
        <v>26541498067</v>
      </c>
      <c r="G1251" s="34">
        <v>0.49609999999999999</v>
      </c>
      <c r="H1251" s="34">
        <v>1E-3</v>
      </c>
      <c r="I1251" s="31" t="s">
        <v>88</v>
      </c>
      <c r="J1251" s="35" t="s">
        <v>172</v>
      </c>
      <c r="K1251" s="35" t="s">
        <v>986</v>
      </c>
      <c r="L1251" s="40" t="s">
        <v>255</v>
      </c>
      <c r="M1251" s="109">
        <v>203596920</v>
      </c>
      <c r="N1251" s="115">
        <v>0</v>
      </c>
      <c r="O1251" s="115">
        <v>0</v>
      </c>
      <c r="P1251" s="115">
        <v>0</v>
      </c>
      <c r="Q1251" s="40">
        <v>210</v>
      </c>
      <c r="R1251" s="92" t="s">
        <v>274</v>
      </c>
    </row>
    <row r="1252" spans="1:18" ht="31.5" x14ac:dyDescent="0.25">
      <c r="A1252" s="121">
        <v>2023</v>
      </c>
      <c r="B1252" s="127">
        <v>2023004250024</v>
      </c>
      <c r="C1252" s="98" t="s">
        <v>614</v>
      </c>
      <c r="D1252" s="119" t="s">
        <v>939</v>
      </c>
      <c r="E1252" s="128">
        <v>26541498067</v>
      </c>
      <c r="F1252" s="128">
        <v>26541498067</v>
      </c>
      <c r="G1252" s="34">
        <v>0.49609999999999999</v>
      </c>
      <c r="H1252" s="34">
        <v>1E-3</v>
      </c>
      <c r="I1252" s="31" t="s">
        <v>40</v>
      </c>
      <c r="J1252" s="35" t="s">
        <v>86</v>
      </c>
      <c r="K1252" s="35" t="s">
        <v>986</v>
      </c>
      <c r="L1252" s="40" t="s">
        <v>255</v>
      </c>
      <c r="M1252" s="109">
        <v>222559650</v>
      </c>
      <c r="N1252" s="115">
        <v>0</v>
      </c>
      <c r="O1252" s="115">
        <v>0</v>
      </c>
      <c r="P1252" s="115">
        <v>0</v>
      </c>
      <c r="Q1252" s="40">
        <v>480</v>
      </c>
      <c r="R1252" s="92" t="s">
        <v>940</v>
      </c>
    </row>
    <row r="1253" spans="1:18" ht="31.5" x14ac:dyDescent="0.25">
      <c r="A1253" s="121">
        <v>2023</v>
      </c>
      <c r="B1253" s="127">
        <v>2023004250024</v>
      </c>
      <c r="C1253" s="98" t="s">
        <v>614</v>
      </c>
      <c r="D1253" s="119" t="s">
        <v>939</v>
      </c>
      <c r="E1253" s="128">
        <v>26541498067</v>
      </c>
      <c r="F1253" s="128">
        <v>26541498067</v>
      </c>
      <c r="G1253" s="34">
        <v>0.49609999999999999</v>
      </c>
      <c r="H1253" s="34">
        <v>1E-3</v>
      </c>
      <c r="I1253" s="31" t="s">
        <v>88</v>
      </c>
      <c r="J1253" s="45" t="s">
        <v>203</v>
      </c>
      <c r="K1253" s="35" t="s">
        <v>986</v>
      </c>
      <c r="L1253" s="40" t="s">
        <v>255</v>
      </c>
      <c r="M1253" s="109">
        <v>232740000</v>
      </c>
      <c r="N1253" s="115">
        <v>0</v>
      </c>
      <c r="O1253" s="115">
        <v>0</v>
      </c>
      <c r="P1253" s="115">
        <v>0</v>
      </c>
      <c r="Q1253" s="40">
        <v>329</v>
      </c>
      <c r="R1253" s="92" t="s">
        <v>925</v>
      </c>
    </row>
    <row r="1254" spans="1:18" ht="31.5" x14ac:dyDescent="0.25">
      <c r="A1254" s="121">
        <v>2023</v>
      </c>
      <c r="B1254" s="127">
        <v>2023004250024</v>
      </c>
      <c r="C1254" s="98" t="s">
        <v>614</v>
      </c>
      <c r="D1254" s="119" t="s">
        <v>939</v>
      </c>
      <c r="E1254" s="128">
        <v>26541498067</v>
      </c>
      <c r="F1254" s="128">
        <v>26541498067</v>
      </c>
      <c r="G1254" s="34">
        <v>0.49609999999999999</v>
      </c>
      <c r="H1254" s="34">
        <v>1E-3</v>
      </c>
      <c r="I1254" s="31" t="s">
        <v>88</v>
      </c>
      <c r="J1254" s="34" t="s">
        <v>173</v>
      </c>
      <c r="K1254" s="35" t="s">
        <v>986</v>
      </c>
      <c r="L1254" s="40" t="s">
        <v>255</v>
      </c>
      <c r="M1254" s="109">
        <v>133026660</v>
      </c>
      <c r="N1254" s="115">
        <v>0</v>
      </c>
      <c r="O1254" s="115">
        <v>0</v>
      </c>
      <c r="P1254" s="115">
        <v>0</v>
      </c>
      <c r="Q1254" s="40">
        <v>170</v>
      </c>
      <c r="R1254" s="92" t="s">
        <v>943</v>
      </c>
    </row>
    <row r="1255" spans="1:18" ht="31.5" x14ac:dyDescent="0.25">
      <c r="A1255" s="121">
        <v>2023</v>
      </c>
      <c r="B1255" s="127">
        <v>2023004250024</v>
      </c>
      <c r="C1255" s="98" t="s">
        <v>614</v>
      </c>
      <c r="D1255" s="119" t="s">
        <v>939</v>
      </c>
      <c r="E1255" s="128">
        <v>26541498067</v>
      </c>
      <c r="F1255" s="128">
        <v>26541498067</v>
      </c>
      <c r="G1255" s="34">
        <v>0.49609999999999999</v>
      </c>
      <c r="H1255" s="34">
        <v>1E-3</v>
      </c>
      <c r="I1255" s="31" t="s">
        <v>74</v>
      </c>
      <c r="J1255" s="34" t="s">
        <v>91</v>
      </c>
      <c r="K1255" s="35" t="s">
        <v>986</v>
      </c>
      <c r="L1255" s="40" t="s">
        <v>255</v>
      </c>
      <c r="M1255" s="109">
        <v>162105390</v>
      </c>
      <c r="N1255" s="115">
        <v>0</v>
      </c>
      <c r="O1255" s="115">
        <v>0</v>
      </c>
      <c r="P1255" s="115">
        <v>0</v>
      </c>
      <c r="Q1255" s="40">
        <v>436</v>
      </c>
      <c r="R1255" s="92" t="s">
        <v>940</v>
      </c>
    </row>
    <row r="1256" spans="1:18" ht="31.5" x14ac:dyDescent="0.25">
      <c r="A1256" s="121">
        <v>2023</v>
      </c>
      <c r="B1256" s="127">
        <v>2023004250024</v>
      </c>
      <c r="C1256" s="98" t="s">
        <v>614</v>
      </c>
      <c r="D1256" s="119" t="s">
        <v>939</v>
      </c>
      <c r="E1256" s="128">
        <v>26541498067</v>
      </c>
      <c r="F1256" s="128">
        <v>26541498067</v>
      </c>
      <c r="G1256" s="34">
        <v>0.49609999999999999</v>
      </c>
      <c r="H1256" s="34">
        <v>1E-3</v>
      </c>
      <c r="I1256" s="31" t="s">
        <v>44</v>
      </c>
      <c r="J1256" s="35" t="s">
        <v>51</v>
      </c>
      <c r="K1256" s="35" t="s">
        <v>986</v>
      </c>
      <c r="L1256" s="40" t="s">
        <v>255</v>
      </c>
      <c r="M1256" s="109">
        <v>248503140</v>
      </c>
      <c r="N1256" s="115">
        <v>0</v>
      </c>
      <c r="O1256" s="115">
        <v>0</v>
      </c>
      <c r="P1256" s="115">
        <v>0</v>
      </c>
      <c r="Q1256" s="40">
        <v>649</v>
      </c>
      <c r="R1256" s="92" t="s">
        <v>925</v>
      </c>
    </row>
    <row r="1257" spans="1:18" ht="31.5" x14ac:dyDescent="0.25">
      <c r="A1257" s="121">
        <v>2023</v>
      </c>
      <c r="B1257" s="127">
        <v>2023004250024</v>
      </c>
      <c r="C1257" s="98" t="s">
        <v>614</v>
      </c>
      <c r="D1257" s="119" t="s">
        <v>939</v>
      </c>
      <c r="E1257" s="128">
        <v>26541498067</v>
      </c>
      <c r="F1257" s="128">
        <v>26541498067</v>
      </c>
      <c r="G1257" s="34">
        <v>0.49609999999999999</v>
      </c>
      <c r="H1257" s="34">
        <v>1E-3</v>
      </c>
      <c r="I1257" s="31" t="s">
        <v>112</v>
      </c>
      <c r="J1257" s="34" t="s">
        <v>187</v>
      </c>
      <c r="K1257" s="35" t="s">
        <v>986</v>
      </c>
      <c r="L1257" s="40" t="s">
        <v>255</v>
      </c>
      <c r="M1257" s="109">
        <v>672542460</v>
      </c>
      <c r="N1257" s="115">
        <v>0</v>
      </c>
      <c r="O1257" s="115">
        <v>0</v>
      </c>
      <c r="P1257" s="115">
        <v>0</v>
      </c>
      <c r="Q1257" s="40">
        <v>731</v>
      </c>
      <c r="R1257" s="92" t="s">
        <v>925</v>
      </c>
    </row>
    <row r="1258" spans="1:18" ht="31.5" x14ac:dyDescent="0.25">
      <c r="A1258" s="121">
        <v>2023</v>
      </c>
      <c r="B1258" s="127">
        <v>2023004250024</v>
      </c>
      <c r="C1258" s="98" t="s">
        <v>614</v>
      </c>
      <c r="D1258" s="119" t="s">
        <v>939</v>
      </c>
      <c r="E1258" s="128">
        <v>26541498067</v>
      </c>
      <c r="F1258" s="128">
        <v>26541498067</v>
      </c>
      <c r="G1258" s="34">
        <v>0.49609999999999999</v>
      </c>
      <c r="H1258" s="34">
        <v>1E-3</v>
      </c>
      <c r="I1258" s="31" t="s">
        <v>88</v>
      </c>
      <c r="J1258" s="34" t="s">
        <v>93</v>
      </c>
      <c r="K1258" s="35" t="s">
        <v>986</v>
      </c>
      <c r="L1258" s="40" t="s">
        <v>255</v>
      </c>
      <c r="M1258" s="109">
        <v>170838900</v>
      </c>
      <c r="N1258" s="115">
        <v>0</v>
      </c>
      <c r="O1258" s="115">
        <v>0</v>
      </c>
      <c r="P1258" s="115">
        <v>0</v>
      </c>
      <c r="Q1258" s="40">
        <v>483</v>
      </c>
      <c r="R1258" s="92" t="s">
        <v>925</v>
      </c>
    </row>
    <row r="1259" spans="1:18" ht="31.5" x14ac:dyDescent="0.25">
      <c r="A1259" s="121">
        <v>2023</v>
      </c>
      <c r="B1259" s="127">
        <v>2023004250024</v>
      </c>
      <c r="C1259" s="98" t="s">
        <v>614</v>
      </c>
      <c r="D1259" s="119" t="s">
        <v>939</v>
      </c>
      <c r="E1259" s="128">
        <v>26541498067</v>
      </c>
      <c r="F1259" s="128">
        <v>26541498067</v>
      </c>
      <c r="G1259" s="34">
        <v>0.49609999999999999</v>
      </c>
      <c r="H1259" s="34">
        <v>1E-3</v>
      </c>
      <c r="I1259" s="31" t="s">
        <v>61</v>
      </c>
      <c r="J1259" s="34" t="s">
        <v>245</v>
      </c>
      <c r="K1259" s="35" t="s">
        <v>986</v>
      </c>
      <c r="L1259" s="40" t="s">
        <v>255</v>
      </c>
      <c r="M1259" s="109">
        <v>93161700</v>
      </c>
      <c r="N1259" s="115">
        <v>0</v>
      </c>
      <c r="O1259" s="115">
        <v>0</v>
      </c>
      <c r="P1259" s="115">
        <v>0</v>
      </c>
      <c r="Q1259" s="40">
        <v>106</v>
      </c>
      <c r="R1259" s="92" t="s">
        <v>942</v>
      </c>
    </row>
    <row r="1260" spans="1:18" ht="31.5" x14ac:dyDescent="0.25">
      <c r="A1260" s="121">
        <v>2023</v>
      </c>
      <c r="B1260" s="127">
        <v>2023004250024</v>
      </c>
      <c r="C1260" s="98" t="s">
        <v>614</v>
      </c>
      <c r="D1260" s="119" t="s">
        <v>939</v>
      </c>
      <c r="E1260" s="128">
        <v>26541498067</v>
      </c>
      <c r="F1260" s="128">
        <v>26541498067</v>
      </c>
      <c r="G1260" s="34">
        <v>0.49609999999999999</v>
      </c>
      <c r="H1260" s="34">
        <v>1E-3</v>
      </c>
      <c r="I1260" s="31" t="s">
        <v>88</v>
      </c>
      <c r="J1260" s="34" t="s">
        <v>95</v>
      </c>
      <c r="K1260" s="35" t="s">
        <v>986</v>
      </c>
      <c r="L1260" s="40" t="s">
        <v>255</v>
      </c>
      <c r="M1260" s="109">
        <v>149207580</v>
      </c>
      <c r="N1260" s="115">
        <v>0</v>
      </c>
      <c r="O1260" s="115">
        <v>0</v>
      </c>
      <c r="P1260" s="115">
        <v>0</v>
      </c>
      <c r="Q1260" s="40">
        <v>280</v>
      </c>
      <c r="R1260" s="92" t="s">
        <v>942</v>
      </c>
    </row>
    <row r="1261" spans="1:18" ht="31.5" x14ac:dyDescent="0.25">
      <c r="A1261" s="121">
        <v>2023</v>
      </c>
      <c r="B1261" s="127">
        <v>2023004250024</v>
      </c>
      <c r="C1261" s="98" t="s">
        <v>614</v>
      </c>
      <c r="D1261" s="119" t="s">
        <v>939</v>
      </c>
      <c r="E1261" s="128">
        <v>26541498067</v>
      </c>
      <c r="F1261" s="128">
        <v>26541498067</v>
      </c>
      <c r="G1261" s="34">
        <v>0.49609999999999999</v>
      </c>
      <c r="H1261" s="34">
        <v>1E-3</v>
      </c>
      <c r="I1261" s="31" t="s">
        <v>160</v>
      </c>
      <c r="J1261" s="45" t="s">
        <v>797</v>
      </c>
      <c r="K1261" s="35" t="s">
        <v>986</v>
      </c>
      <c r="L1261" s="40" t="s">
        <v>255</v>
      </c>
      <c r="M1261" s="109">
        <v>110014740</v>
      </c>
      <c r="N1261" s="115">
        <v>0</v>
      </c>
      <c r="O1261" s="115">
        <v>0</v>
      </c>
      <c r="P1261" s="115">
        <v>0</v>
      </c>
      <c r="Q1261" s="40">
        <v>575</v>
      </c>
      <c r="R1261" s="92" t="s">
        <v>940</v>
      </c>
    </row>
    <row r="1262" spans="1:18" ht="31.5" x14ac:dyDescent="0.25">
      <c r="A1262" s="121">
        <v>2023</v>
      </c>
      <c r="B1262" s="127">
        <v>2023004250024</v>
      </c>
      <c r="C1262" s="98" t="s">
        <v>614</v>
      </c>
      <c r="D1262" s="119" t="s">
        <v>939</v>
      </c>
      <c r="E1262" s="128">
        <v>26541498067</v>
      </c>
      <c r="F1262" s="128">
        <v>26541498067</v>
      </c>
      <c r="G1262" s="34">
        <v>0.49609999999999999</v>
      </c>
      <c r="H1262" s="34">
        <v>1E-3</v>
      </c>
      <c r="I1262" s="31" t="s">
        <v>80</v>
      </c>
      <c r="J1262" s="34" t="s">
        <v>246</v>
      </c>
      <c r="K1262" s="35" t="s">
        <v>986</v>
      </c>
      <c r="L1262" s="40" t="s">
        <v>255</v>
      </c>
      <c r="M1262" s="109">
        <v>491980230</v>
      </c>
      <c r="N1262" s="115">
        <v>0</v>
      </c>
      <c r="O1262" s="115">
        <v>0</v>
      </c>
      <c r="P1262" s="115">
        <v>0</v>
      </c>
      <c r="Q1262" s="40">
        <v>237</v>
      </c>
      <c r="R1262" s="92" t="s">
        <v>940</v>
      </c>
    </row>
    <row r="1263" spans="1:18" ht="31.5" x14ac:dyDescent="0.25">
      <c r="A1263" s="121">
        <v>2023</v>
      </c>
      <c r="B1263" s="127">
        <v>2023004250024</v>
      </c>
      <c r="C1263" s="98" t="s">
        <v>614</v>
      </c>
      <c r="D1263" s="119" t="s">
        <v>939</v>
      </c>
      <c r="E1263" s="128">
        <v>26541498067</v>
      </c>
      <c r="F1263" s="128">
        <v>26541498067</v>
      </c>
      <c r="G1263" s="34">
        <v>0.49609999999999999</v>
      </c>
      <c r="H1263" s="34">
        <v>1E-3</v>
      </c>
      <c r="I1263" s="31" t="s">
        <v>80</v>
      </c>
      <c r="J1263" s="35" t="s">
        <v>97</v>
      </c>
      <c r="K1263" s="35" t="s">
        <v>986</v>
      </c>
      <c r="L1263" s="40" t="s">
        <v>255</v>
      </c>
      <c r="M1263" s="109">
        <v>183226860</v>
      </c>
      <c r="N1263" s="115">
        <v>0</v>
      </c>
      <c r="O1263" s="115">
        <v>0</v>
      </c>
      <c r="P1263" s="115">
        <v>0</v>
      </c>
      <c r="Q1263" s="40">
        <v>286</v>
      </c>
      <c r="R1263" s="92" t="s">
        <v>942</v>
      </c>
    </row>
    <row r="1264" spans="1:18" ht="31.5" x14ac:dyDescent="0.25">
      <c r="A1264" s="121">
        <v>2023</v>
      </c>
      <c r="B1264" s="127">
        <v>2023004250024</v>
      </c>
      <c r="C1264" s="98" t="s">
        <v>614</v>
      </c>
      <c r="D1264" s="119" t="s">
        <v>939</v>
      </c>
      <c r="E1264" s="128">
        <v>26541498067</v>
      </c>
      <c r="F1264" s="128">
        <v>26541498067</v>
      </c>
      <c r="G1264" s="34">
        <v>0.49609999999999999</v>
      </c>
      <c r="H1264" s="34">
        <v>1E-3</v>
      </c>
      <c r="I1264" s="31" t="s">
        <v>61</v>
      </c>
      <c r="J1264" s="34" t="s">
        <v>62</v>
      </c>
      <c r="K1264" s="35" t="s">
        <v>986</v>
      </c>
      <c r="L1264" s="40" t="s">
        <v>255</v>
      </c>
      <c r="M1264" s="109">
        <v>177113070</v>
      </c>
      <c r="N1264" s="115">
        <v>0</v>
      </c>
      <c r="O1264" s="115">
        <v>0</v>
      </c>
      <c r="P1264" s="115">
        <v>0</v>
      </c>
      <c r="Q1264" s="40">
        <v>178</v>
      </c>
      <c r="R1264" s="92" t="s">
        <v>940</v>
      </c>
    </row>
    <row r="1265" spans="1:18" ht="31.5" x14ac:dyDescent="0.25">
      <c r="A1265" s="121">
        <v>2023</v>
      </c>
      <c r="B1265" s="127">
        <v>2023004250024</v>
      </c>
      <c r="C1265" s="98" t="s">
        <v>614</v>
      </c>
      <c r="D1265" s="119" t="s">
        <v>939</v>
      </c>
      <c r="E1265" s="128">
        <v>26541498067</v>
      </c>
      <c r="F1265" s="128">
        <v>26541498067</v>
      </c>
      <c r="G1265" s="34">
        <v>0.49609999999999999</v>
      </c>
      <c r="H1265" s="34">
        <v>1E-3</v>
      </c>
      <c r="I1265" s="31" t="s">
        <v>88</v>
      </c>
      <c r="J1265" s="34" t="s">
        <v>204</v>
      </c>
      <c r="K1265" s="35" t="s">
        <v>986</v>
      </c>
      <c r="L1265" s="40" t="s">
        <v>255</v>
      </c>
      <c r="M1265" s="109">
        <v>228365010</v>
      </c>
      <c r="N1265" s="115">
        <v>0</v>
      </c>
      <c r="O1265" s="115">
        <v>0</v>
      </c>
      <c r="P1265" s="115">
        <v>0</v>
      </c>
      <c r="Q1265" s="40">
        <v>374</v>
      </c>
      <c r="R1265" s="92" t="s">
        <v>274</v>
      </c>
    </row>
    <row r="1266" spans="1:18" ht="31.5" x14ac:dyDescent="0.25">
      <c r="A1266" s="121">
        <v>2023</v>
      </c>
      <c r="B1266" s="127">
        <v>2023004250024</v>
      </c>
      <c r="C1266" s="98" t="s">
        <v>614</v>
      </c>
      <c r="D1266" s="119" t="s">
        <v>939</v>
      </c>
      <c r="E1266" s="128">
        <v>26541498067</v>
      </c>
      <c r="F1266" s="128">
        <v>26541498067</v>
      </c>
      <c r="G1266" s="34">
        <v>0.49609999999999999</v>
      </c>
      <c r="H1266" s="34">
        <v>1E-3</v>
      </c>
      <c r="I1266" s="31" t="s">
        <v>88</v>
      </c>
      <c r="J1266" s="34" t="s">
        <v>100</v>
      </c>
      <c r="K1266" s="35" t="s">
        <v>986</v>
      </c>
      <c r="L1266" s="40" t="s">
        <v>255</v>
      </c>
      <c r="M1266" s="109">
        <v>396807210</v>
      </c>
      <c r="N1266" s="115">
        <v>0</v>
      </c>
      <c r="O1266" s="115">
        <v>0</v>
      </c>
      <c r="P1266" s="115">
        <v>0</v>
      </c>
      <c r="Q1266" s="40">
        <v>669</v>
      </c>
      <c r="R1266" s="92" t="s">
        <v>274</v>
      </c>
    </row>
    <row r="1267" spans="1:18" ht="31.5" x14ac:dyDescent="0.25">
      <c r="A1267" s="121">
        <v>2023</v>
      </c>
      <c r="B1267" s="127">
        <v>2023004250024</v>
      </c>
      <c r="C1267" s="98" t="s">
        <v>614</v>
      </c>
      <c r="D1267" s="119" t="s">
        <v>939</v>
      </c>
      <c r="E1267" s="128">
        <v>26541498067</v>
      </c>
      <c r="F1267" s="128">
        <v>26541498067</v>
      </c>
      <c r="G1267" s="34">
        <v>0.49609999999999999</v>
      </c>
      <c r="H1267" s="34">
        <v>1E-3</v>
      </c>
      <c r="I1267" s="31" t="s">
        <v>67</v>
      </c>
      <c r="J1267" s="34" t="s">
        <v>101</v>
      </c>
      <c r="K1267" s="35" t="s">
        <v>986</v>
      </c>
      <c r="L1267" s="40" t="s">
        <v>255</v>
      </c>
      <c r="M1267" s="109">
        <v>196149600</v>
      </c>
      <c r="N1267" s="115">
        <v>0</v>
      </c>
      <c r="O1267" s="115">
        <v>0</v>
      </c>
      <c r="P1267" s="115">
        <v>0</v>
      </c>
      <c r="Q1267" s="40">
        <v>700</v>
      </c>
      <c r="R1267" s="92" t="s">
        <v>923</v>
      </c>
    </row>
    <row r="1268" spans="1:18" ht="31.5" x14ac:dyDescent="0.25">
      <c r="A1268" s="121">
        <v>2023</v>
      </c>
      <c r="B1268" s="127">
        <v>2023004250024</v>
      </c>
      <c r="C1268" s="98" t="s">
        <v>614</v>
      </c>
      <c r="D1268" s="119" t="s">
        <v>939</v>
      </c>
      <c r="E1268" s="128">
        <v>26541498067</v>
      </c>
      <c r="F1268" s="128">
        <v>26541498067</v>
      </c>
      <c r="G1268" s="34">
        <v>0.49609999999999999</v>
      </c>
      <c r="H1268" s="34">
        <v>1E-3</v>
      </c>
      <c r="I1268" s="31" t="s">
        <v>35</v>
      </c>
      <c r="J1268" s="34" t="s">
        <v>25</v>
      </c>
      <c r="K1268" s="35" t="s">
        <v>986</v>
      </c>
      <c r="L1268" s="40" t="s">
        <v>255</v>
      </c>
      <c r="M1268" s="109">
        <v>270905940</v>
      </c>
      <c r="N1268" s="115">
        <v>0</v>
      </c>
      <c r="O1268" s="115">
        <v>0</v>
      </c>
      <c r="P1268" s="115">
        <v>0</v>
      </c>
      <c r="Q1268" s="40">
        <v>294</v>
      </c>
      <c r="R1268" s="92" t="s">
        <v>274</v>
      </c>
    </row>
    <row r="1269" spans="1:18" ht="31.5" x14ac:dyDescent="0.25">
      <c r="A1269" s="121">
        <v>2023</v>
      </c>
      <c r="B1269" s="127">
        <v>2023004250024</v>
      </c>
      <c r="C1269" s="98" t="s">
        <v>614</v>
      </c>
      <c r="D1269" s="119" t="s">
        <v>939</v>
      </c>
      <c r="E1269" s="128">
        <v>26541498067</v>
      </c>
      <c r="F1269" s="128">
        <v>26541498067</v>
      </c>
      <c r="G1269" s="34">
        <v>0.49609999999999999</v>
      </c>
      <c r="H1269" s="34">
        <v>1E-3</v>
      </c>
      <c r="I1269" s="31" t="s">
        <v>18</v>
      </c>
      <c r="J1269" s="34" t="s">
        <v>221</v>
      </c>
      <c r="K1269" s="35" t="s">
        <v>986</v>
      </c>
      <c r="L1269" s="40" t="s">
        <v>255</v>
      </c>
      <c r="M1269" s="109">
        <v>280081890</v>
      </c>
      <c r="N1269" s="115">
        <v>0</v>
      </c>
      <c r="O1269" s="115">
        <v>0</v>
      </c>
      <c r="P1269" s="115">
        <v>0</v>
      </c>
      <c r="Q1269" s="40">
        <v>481</v>
      </c>
      <c r="R1269" s="92" t="s">
        <v>942</v>
      </c>
    </row>
    <row r="1270" spans="1:18" ht="31.5" x14ac:dyDescent="0.25">
      <c r="A1270" s="121">
        <v>2023</v>
      </c>
      <c r="B1270" s="127">
        <v>2023004250024</v>
      </c>
      <c r="C1270" s="98" t="s">
        <v>614</v>
      </c>
      <c r="D1270" s="119" t="s">
        <v>939</v>
      </c>
      <c r="E1270" s="128">
        <v>26541498067</v>
      </c>
      <c r="F1270" s="128">
        <v>26541498067</v>
      </c>
      <c r="G1270" s="34">
        <v>0.49609999999999999</v>
      </c>
      <c r="H1270" s="34">
        <v>1E-3</v>
      </c>
      <c r="I1270" s="31" t="s">
        <v>18</v>
      </c>
      <c r="J1270" s="34" t="s">
        <v>189</v>
      </c>
      <c r="K1270" s="35" t="s">
        <v>986</v>
      </c>
      <c r="L1270" s="40" t="s">
        <v>255</v>
      </c>
      <c r="M1270" s="109">
        <v>550929960</v>
      </c>
      <c r="N1270" s="115">
        <v>0</v>
      </c>
      <c r="O1270" s="115">
        <v>0</v>
      </c>
      <c r="P1270" s="115">
        <v>0</v>
      </c>
      <c r="Q1270" s="40">
        <v>928</v>
      </c>
      <c r="R1270" s="92" t="s">
        <v>925</v>
      </c>
    </row>
    <row r="1271" spans="1:18" ht="31.5" x14ac:dyDescent="0.25">
      <c r="A1271" s="121">
        <v>2023</v>
      </c>
      <c r="B1271" s="127">
        <v>2023004250024</v>
      </c>
      <c r="C1271" s="98" t="s">
        <v>614</v>
      </c>
      <c r="D1271" s="119" t="s">
        <v>939</v>
      </c>
      <c r="E1271" s="128">
        <v>26541498067</v>
      </c>
      <c r="F1271" s="128">
        <v>26541498067</v>
      </c>
      <c r="G1271" s="34">
        <v>0.49609999999999999</v>
      </c>
      <c r="H1271" s="34">
        <v>1E-3</v>
      </c>
      <c r="I1271" s="31" t="s">
        <v>44</v>
      </c>
      <c r="J1271" s="34" t="s">
        <v>53</v>
      </c>
      <c r="K1271" s="35" t="s">
        <v>986</v>
      </c>
      <c r="L1271" s="40" t="s">
        <v>255</v>
      </c>
      <c r="M1271" s="109">
        <v>197982000</v>
      </c>
      <c r="N1271" s="115">
        <v>0</v>
      </c>
      <c r="O1271" s="115">
        <v>0</v>
      </c>
      <c r="P1271" s="115">
        <v>0</v>
      </c>
      <c r="Q1271" s="40">
        <v>476</v>
      </c>
      <c r="R1271" s="92" t="s">
        <v>942</v>
      </c>
    </row>
    <row r="1272" spans="1:18" ht="31.5" x14ac:dyDescent="0.25">
      <c r="A1272" s="121">
        <v>2023</v>
      </c>
      <c r="B1272" s="127">
        <v>2023004250024</v>
      </c>
      <c r="C1272" s="98" t="s">
        <v>614</v>
      </c>
      <c r="D1272" s="119" t="s">
        <v>939</v>
      </c>
      <c r="E1272" s="128">
        <v>26541498067</v>
      </c>
      <c r="F1272" s="128">
        <v>26541498067</v>
      </c>
      <c r="G1272" s="34">
        <v>0.49609999999999999</v>
      </c>
      <c r="H1272" s="34">
        <v>1E-3</v>
      </c>
      <c r="I1272" s="31" t="s">
        <v>77</v>
      </c>
      <c r="J1272" s="45" t="s">
        <v>765</v>
      </c>
      <c r="K1272" s="35" t="s">
        <v>986</v>
      </c>
      <c r="L1272" s="40" t="s">
        <v>255</v>
      </c>
      <c r="M1272" s="109">
        <v>210722940</v>
      </c>
      <c r="N1272" s="115">
        <v>0</v>
      </c>
      <c r="O1272" s="115">
        <v>0</v>
      </c>
      <c r="P1272" s="115">
        <v>0</v>
      </c>
      <c r="Q1272" s="40">
        <v>438</v>
      </c>
      <c r="R1272" s="92" t="s">
        <v>942</v>
      </c>
    </row>
    <row r="1273" spans="1:18" ht="31.5" x14ac:dyDescent="0.25">
      <c r="A1273" s="121">
        <v>2023</v>
      </c>
      <c r="B1273" s="127">
        <v>2023004250024</v>
      </c>
      <c r="C1273" s="98" t="s">
        <v>614</v>
      </c>
      <c r="D1273" s="119" t="s">
        <v>939</v>
      </c>
      <c r="E1273" s="128">
        <v>26541498067</v>
      </c>
      <c r="F1273" s="128">
        <v>26541498067</v>
      </c>
      <c r="G1273" s="34">
        <v>0.49609999999999999</v>
      </c>
      <c r="H1273" s="34">
        <v>1E-3</v>
      </c>
      <c r="I1273" s="31" t="s">
        <v>77</v>
      </c>
      <c r="J1273" s="34" t="s">
        <v>202</v>
      </c>
      <c r="K1273" s="35" t="s">
        <v>986</v>
      </c>
      <c r="L1273" s="40" t="s">
        <v>255</v>
      </c>
      <c r="M1273" s="109">
        <v>137611170</v>
      </c>
      <c r="N1273" s="115">
        <v>0</v>
      </c>
      <c r="O1273" s="115">
        <v>0</v>
      </c>
      <c r="P1273" s="115">
        <v>0</v>
      </c>
      <c r="Q1273" s="40">
        <v>218</v>
      </c>
      <c r="R1273" s="92" t="s">
        <v>940</v>
      </c>
    </row>
    <row r="1274" spans="1:18" ht="31.5" x14ac:dyDescent="0.25">
      <c r="A1274" s="121">
        <v>2023</v>
      </c>
      <c r="B1274" s="127">
        <v>2023004250024</v>
      </c>
      <c r="C1274" s="98" t="s">
        <v>614</v>
      </c>
      <c r="D1274" s="119" t="s">
        <v>939</v>
      </c>
      <c r="E1274" s="128">
        <v>26541498067</v>
      </c>
      <c r="F1274" s="128">
        <v>26541498067</v>
      </c>
      <c r="G1274" s="34">
        <v>0.49609999999999999</v>
      </c>
      <c r="H1274" s="34">
        <v>1E-3</v>
      </c>
      <c r="I1274" s="31" t="s">
        <v>105</v>
      </c>
      <c r="J1274" s="34" t="s">
        <v>105</v>
      </c>
      <c r="K1274" s="35" t="s">
        <v>986</v>
      </c>
      <c r="L1274" s="40" t="s">
        <v>255</v>
      </c>
      <c r="M1274" s="109">
        <v>292423410</v>
      </c>
      <c r="N1274" s="115">
        <v>0</v>
      </c>
      <c r="O1274" s="115">
        <v>0</v>
      </c>
      <c r="P1274" s="115">
        <v>0</v>
      </c>
      <c r="Q1274" s="40">
        <v>302</v>
      </c>
      <c r="R1274" s="92" t="s">
        <v>274</v>
      </c>
    </row>
    <row r="1275" spans="1:18" ht="31.5" x14ac:dyDescent="0.25">
      <c r="A1275" s="121">
        <v>2023</v>
      </c>
      <c r="B1275" s="127">
        <v>2023004250024</v>
      </c>
      <c r="C1275" s="98" t="s">
        <v>614</v>
      </c>
      <c r="D1275" s="119" t="s">
        <v>939</v>
      </c>
      <c r="E1275" s="128">
        <v>26541498067</v>
      </c>
      <c r="F1275" s="128">
        <v>26541498067</v>
      </c>
      <c r="G1275" s="34">
        <v>0.49609999999999999</v>
      </c>
      <c r="H1275" s="34">
        <v>1E-3</v>
      </c>
      <c r="I1275" s="31" t="s">
        <v>61</v>
      </c>
      <c r="J1275" s="35" t="s">
        <v>107</v>
      </c>
      <c r="K1275" s="35" t="s">
        <v>986</v>
      </c>
      <c r="L1275" s="40" t="s">
        <v>255</v>
      </c>
      <c r="M1275" s="109">
        <v>18043200</v>
      </c>
      <c r="N1275" s="115">
        <v>0</v>
      </c>
      <c r="O1275" s="115">
        <v>0</v>
      </c>
      <c r="P1275" s="115">
        <v>0</v>
      </c>
      <c r="Q1275" s="40">
        <v>24</v>
      </c>
      <c r="R1275" s="92" t="s">
        <v>940</v>
      </c>
    </row>
    <row r="1276" spans="1:18" ht="31.5" x14ac:dyDescent="0.25">
      <c r="A1276" s="121">
        <v>2023</v>
      </c>
      <c r="B1276" s="127">
        <v>2023004250024</v>
      </c>
      <c r="C1276" s="98" t="s">
        <v>614</v>
      </c>
      <c r="D1276" s="119" t="s">
        <v>939</v>
      </c>
      <c r="E1276" s="128">
        <v>26541498067</v>
      </c>
      <c r="F1276" s="128">
        <v>26541498067</v>
      </c>
      <c r="G1276" s="34">
        <v>0.49609999999999999</v>
      </c>
      <c r="H1276" s="34">
        <v>1E-3</v>
      </c>
      <c r="I1276" s="31" t="s">
        <v>40</v>
      </c>
      <c r="J1276" s="35" t="s">
        <v>153</v>
      </c>
      <c r="K1276" s="35" t="s">
        <v>986</v>
      </c>
      <c r="L1276" s="40" t="s">
        <v>255</v>
      </c>
      <c r="M1276" s="109">
        <v>72691560</v>
      </c>
      <c r="N1276" s="115">
        <v>0</v>
      </c>
      <c r="O1276" s="115">
        <v>0</v>
      </c>
      <c r="P1276" s="115">
        <v>0</v>
      </c>
      <c r="Q1276" s="40">
        <v>219</v>
      </c>
      <c r="R1276" s="92" t="s">
        <v>940</v>
      </c>
    </row>
    <row r="1277" spans="1:18" ht="31.5" x14ac:dyDescent="0.25">
      <c r="A1277" s="121">
        <v>2023</v>
      </c>
      <c r="B1277" s="127">
        <v>2023004250024</v>
      </c>
      <c r="C1277" s="98" t="s">
        <v>614</v>
      </c>
      <c r="D1277" s="119" t="s">
        <v>939</v>
      </c>
      <c r="E1277" s="128">
        <v>26541498067</v>
      </c>
      <c r="F1277" s="128">
        <v>26541498067</v>
      </c>
      <c r="G1277" s="34">
        <v>0.49609999999999999</v>
      </c>
      <c r="H1277" s="34">
        <v>1E-3</v>
      </c>
      <c r="I1277" s="31" t="s">
        <v>61</v>
      </c>
      <c r="J1277" s="34" t="s">
        <v>190</v>
      </c>
      <c r="K1277" s="35" t="s">
        <v>986</v>
      </c>
      <c r="L1277" s="40" t="s">
        <v>255</v>
      </c>
      <c r="M1277" s="109">
        <v>158430960</v>
      </c>
      <c r="N1277" s="115">
        <v>0</v>
      </c>
      <c r="O1277" s="115">
        <v>0</v>
      </c>
      <c r="P1277" s="115">
        <v>0</v>
      </c>
      <c r="Q1277" s="40">
        <v>211</v>
      </c>
      <c r="R1277" s="92" t="s">
        <v>925</v>
      </c>
    </row>
    <row r="1278" spans="1:18" ht="31.5" x14ac:dyDescent="0.25">
      <c r="A1278" s="121">
        <v>2023</v>
      </c>
      <c r="B1278" s="127">
        <v>2023004250024</v>
      </c>
      <c r="C1278" s="98" t="s">
        <v>614</v>
      </c>
      <c r="D1278" s="119" t="s">
        <v>939</v>
      </c>
      <c r="E1278" s="128">
        <v>26541498067</v>
      </c>
      <c r="F1278" s="128">
        <v>26541498067</v>
      </c>
      <c r="G1278" s="34">
        <v>0.49609999999999999</v>
      </c>
      <c r="H1278" s="34">
        <v>1E-3</v>
      </c>
      <c r="I1278" s="31" t="s">
        <v>18</v>
      </c>
      <c r="J1278" s="34" t="s">
        <v>108</v>
      </c>
      <c r="K1278" s="35" t="s">
        <v>986</v>
      </c>
      <c r="L1278" s="40" t="s">
        <v>255</v>
      </c>
      <c r="M1278" s="109">
        <v>80749170</v>
      </c>
      <c r="N1278" s="115">
        <v>0</v>
      </c>
      <c r="O1278" s="115">
        <v>0</v>
      </c>
      <c r="P1278" s="115">
        <v>0</v>
      </c>
      <c r="Q1278" s="40">
        <v>114</v>
      </c>
      <c r="R1278" s="92" t="s">
        <v>942</v>
      </c>
    </row>
    <row r="1279" spans="1:18" ht="31.5" x14ac:dyDescent="0.25">
      <c r="A1279" s="121">
        <v>2023</v>
      </c>
      <c r="B1279" s="127">
        <v>2023004250024</v>
      </c>
      <c r="C1279" s="98" t="s">
        <v>614</v>
      </c>
      <c r="D1279" s="119" t="s">
        <v>939</v>
      </c>
      <c r="E1279" s="128">
        <v>26541498067</v>
      </c>
      <c r="F1279" s="128">
        <v>26541498067</v>
      </c>
      <c r="G1279" s="34">
        <v>0.49609999999999999</v>
      </c>
      <c r="H1279" s="34">
        <v>1E-3</v>
      </c>
      <c r="I1279" s="31" t="s">
        <v>18</v>
      </c>
      <c r="J1279" s="34" t="s">
        <v>191</v>
      </c>
      <c r="K1279" s="35" t="s">
        <v>986</v>
      </c>
      <c r="L1279" s="40" t="s">
        <v>255</v>
      </c>
      <c r="M1279" s="109">
        <v>136493114</v>
      </c>
      <c r="N1279" s="115">
        <v>0</v>
      </c>
      <c r="O1279" s="115">
        <v>0</v>
      </c>
      <c r="P1279" s="115">
        <v>0</v>
      </c>
      <c r="Q1279" s="40">
        <v>162</v>
      </c>
      <c r="R1279" s="92" t="s">
        <v>942</v>
      </c>
    </row>
    <row r="1280" spans="1:18" ht="31.5" x14ac:dyDescent="0.25">
      <c r="A1280" s="121">
        <v>2023</v>
      </c>
      <c r="B1280" s="127">
        <v>2023004250024</v>
      </c>
      <c r="C1280" s="98" t="s">
        <v>614</v>
      </c>
      <c r="D1280" s="119" t="s">
        <v>939</v>
      </c>
      <c r="E1280" s="128">
        <v>26541498067</v>
      </c>
      <c r="F1280" s="128">
        <v>26541498067</v>
      </c>
      <c r="G1280" s="34">
        <v>0.49609999999999999</v>
      </c>
      <c r="H1280" s="34">
        <v>1E-3</v>
      </c>
      <c r="I1280" s="31" t="s">
        <v>35</v>
      </c>
      <c r="J1280" s="34" t="s">
        <v>27</v>
      </c>
      <c r="K1280" s="35" t="s">
        <v>986</v>
      </c>
      <c r="L1280" s="40" t="s">
        <v>255</v>
      </c>
      <c r="M1280" s="109">
        <v>267998310</v>
      </c>
      <c r="N1280" s="115">
        <v>0</v>
      </c>
      <c r="O1280" s="115">
        <v>0</v>
      </c>
      <c r="P1280" s="115">
        <v>0</v>
      </c>
      <c r="Q1280" s="40">
        <v>853</v>
      </c>
      <c r="R1280" s="92" t="s">
        <v>923</v>
      </c>
    </row>
    <row r="1281" spans="1:18" ht="31.5" x14ac:dyDescent="0.25">
      <c r="A1281" s="121">
        <v>2023</v>
      </c>
      <c r="B1281" s="127">
        <v>2023004250024</v>
      </c>
      <c r="C1281" s="98" t="s">
        <v>614</v>
      </c>
      <c r="D1281" s="119" t="s">
        <v>939</v>
      </c>
      <c r="E1281" s="128">
        <v>26541498067</v>
      </c>
      <c r="F1281" s="128">
        <v>26541498067</v>
      </c>
      <c r="G1281" s="34">
        <v>0.49609999999999999</v>
      </c>
      <c r="H1281" s="34">
        <v>1E-3</v>
      </c>
      <c r="I1281" s="31" t="s">
        <v>35</v>
      </c>
      <c r="J1281" s="34" t="s">
        <v>29</v>
      </c>
      <c r="K1281" s="35" t="s">
        <v>986</v>
      </c>
      <c r="L1281" s="40" t="s">
        <v>255</v>
      </c>
      <c r="M1281" s="109">
        <v>232615260</v>
      </c>
      <c r="N1281" s="115">
        <v>0</v>
      </c>
      <c r="O1281" s="115">
        <v>0</v>
      </c>
      <c r="P1281" s="115">
        <v>0</v>
      </c>
      <c r="Q1281" s="40">
        <v>211</v>
      </c>
      <c r="R1281" s="92" t="s">
        <v>942</v>
      </c>
    </row>
    <row r="1282" spans="1:18" ht="31.5" x14ac:dyDescent="0.25">
      <c r="A1282" s="121">
        <v>2023</v>
      </c>
      <c r="B1282" s="127">
        <v>2023004250024</v>
      </c>
      <c r="C1282" s="98" t="s">
        <v>614</v>
      </c>
      <c r="D1282" s="119" t="s">
        <v>939</v>
      </c>
      <c r="E1282" s="128">
        <v>26541498067</v>
      </c>
      <c r="F1282" s="128">
        <v>26541498067</v>
      </c>
      <c r="G1282" s="34">
        <v>0.49609999999999999</v>
      </c>
      <c r="H1282" s="34">
        <v>1E-3</v>
      </c>
      <c r="I1282" s="31" t="s">
        <v>74</v>
      </c>
      <c r="J1282" s="34" t="s">
        <v>192</v>
      </c>
      <c r="K1282" s="35" t="s">
        <v>986</v>
      </c>
      <c r="L1282" s="40" t="s">
        <v>255</v>
      </c>
      <c r="M1282" s="109">
        <v>253956169</v>
      </c>
      <c r="N1282" s="115">
        <v>0</v>
      </c>
      <c r="O1282" s="115">
        <v>0</v>
      </c>
      <c r="P1282" s="115">
        <v>0</v>
      </c>
      <c r="Q1282" s="40">
        <v>358</v>
      </c>
      <c r="R1282" s="92" t="s">
        <v>942</v>
      </c>
    </row>
    <row r="1283" spans="1:18" ht="31.5" x14ac:dyDescent="0.25">
      <c r="A1283" s="121">
        <v>2023</v>
      </c>
      <c r="B1283" s="127">
        <v>2023004250024</v>
      </c>
      <c r="C1283" s="98" t="s">
        <v>614</v>
      </c>
      <c r="D1283" s="119" t="s">
        <v>939</v>
      </c>
      <c r="E1283" s="128">
        <v>26541498067</v>
      </c>
      <c r="F1283" s="128">
        <v>26541498067</v>
      </c>
      <c r="G1283" s="34">
        <v>0.49609999999999999</v>
      </c>
      <c r="H1283" s="34">
        <v>1E-3</v>
      </c>
      <c r="I1283" s="31" t="s">
        <v>105</v>
      </c>
      <c r="J1283" s="34" t="s">
        <v>110</v>
      </c>
      <c r="K1283" s="35" t="s">
        <v>986</v>
      </c>
      <c r="L1283" s="40" t="s">
        <v>255</v>
      </c>
      <c r="M1283" s="109">
        <v>632625750</v>
      </c>
      <c r="N1283" s="115">
        <v>0</v>
      </c>
      <c r="O1283" s="115">
        <v>0</v>
      </c>
      <c r="P1283" s="115">
        <v>0</v>
      </c>
      <c r="Q1283" s="40">
        <v>634</v>
      </c>
      <c r="R1283" s="92" t="s">
        <v>925</v>
      </c>
    </row>
    <row r="1284" spans="1:18" ht="31.5" x14ac:dyDescent="0.25">
      <c r="A1284" s="121">
        <v>2023</v>
      </c>
      <c r="B1284" s="127">
        <v>2023004250024</v>
      </c>
      <c r="C1284" s="98" t="s">
        <v>614</v>
      </c>
      <c r="D1284" s="119" t="s">
        <v>939</v>
      </c>
      <c r="E1284" s="128">
        <v>26541498067</v>
      </c>
      <c r="F1284" s="128">
        <v>26541498067</v>
      </c>
      <c r="G1284" s="34">
        <v>0.49609999999999999</v>
      </c>
      <c r="H1284" s="34">
        <v>1E-3</v>
      </c>
      <c r="I1284" s="31" t="s">
        <v>74</v>
      </c>
      <c r="J1284" s="34" t="s">
        <v>175</v>
      </c>
      <c r="K1284" s="35" t="s">
        <v>986</v>
      </c>
      <c r="L1284" s="40" t="s">
        <v>255</v>
      </c>
      <c r="M1284" s="109">
        <v>434614500</v>
      </c>
      <c r="N1284" s="115">
        <v>0</v>
      </c>
      <c r="O1284" s="115">
        <v>0</v>
      </c>
      <c r="P1284" s="115">
        <v>0</v>
      </c>
      <c r="Q1284" s="40">
        <v>524</v>
      </c>
      <c r="R1284" s="92" t="s">
        <v>942</v>
      </c>
    </row>
    <row r="1285" spans="1:18" ht="31.5" x14ac:dyDescent="0.25">
      <c r="A1285" s="121">
        <v>2023</v>
      </c>
      <c r="B1285" s="127">
        <v>2023004250024</v>
      </c>
      <c r="C1285" s="98" t="s">
        <v>614</v>
      </c>
      <c r="D1285" s="119" t="s">
        <v>939</v>
      </c>
      <c r="E1285" s="128">
        <v>26541498067</v>
      </c>
      <c r="F1285" s="128">
        <v>26541498067</v>
      </c>
      <c r="G1285" s="34">
        <v>0.49609999999999999</v>
      </c>
      <c r="H1285" s="34">
        <v>1E-3</v>
      </c>
      <c r="I1285" s="31" t="s">
        <v>112</v>
      </c>
      <c r="J1285" s="34" t="s">
        <v>113</v>
      </c>
      <c r="K1285" s="35" t="s">
        <v>986</v>
      </c>
      <c r="L1285" s="40" t="s">
        <v>255</v>
      </c>
      <c r="M1285" s="109">
        <v>263178450</v>
      </c>
      <c r="N1285" s="115">
        <v>0</v>
      </c>
      <c r="O1285" s="115">
        <v>0</v>
      </c>
      <c r="P1285" s="115">
        <v>0</v>
      </c>
      <c r="Q1285" s="40">
        <v>276</v>
      </c>
      <c r="R1285" s="92" t="s">
        <v>274</v>
      </c>
    </row>
    <row r="1286" spans="1:18" ht="31.5" x14ac:dyDescent="0.25">
      <c r="A1286" s="121">
        <v>2023</v>
      </c>
      <c r="B1286" s="127">
        <v>2023004250024</v>
      </c>
      <c r="C1286" s="98" t="s">
        <v>614</v>
      </c>
      <c r="D1286" s="119" t="s">
        <v>939</v>
      </c>
      <c r="E1286" s="128">
        <v>26541498067</v>
      </c>
      <c r="F1286" s="128">
        <v>26541498067</v>
      </c>
      <c r="G1286" s="34">
        <v>0.49609999999999999</v>
      </c>
      <c r="H1286" s="34">
        <v>1E-3</v>
      </c>
      <c r="I1286" s="31" t="s">
        <v>160</v>
      </c>
      <c r="J1286" s="34" t="s">
        <v>193</v>
      </c>
      <c r="K1286" s="35" t="s">
        <v>986</v>
      </c>
      <c r="L1286" s="40" t="s">
        <v>255</v>
      </c>
      <c r="M1286" s="109">
        <v>124199820</v>
      </c>
      <c r="N1286" s="115">
        <v>0</v>
      </c>
      <c r="O1286" s="115">
        <v>0</v>
      </c>
      <c r="P1286" s="115">
        <v>0</v>
      </c>
      <c r="Q1286" s="40">
        <v>159</v>
      </c>
      <c r="R1286" s="92" t="s">
        <v>942</v>
      </c>
    </row>
    <row r="1287" spans="1:18" ht="31.5" x14ac:dyDescent="0.25">
      <c r="A1287" s="121">
        <v>2023</v>
      </c>
      <c r="B1287" s="127">
        <v>2023004250024</v>
      </c>
      <c r="C1287" s="98" t="s">
        <v>614</v>
      </c>
      <c r="D1287" s="119" t="s">
        <v>939</v>
      </c>
      <c r="E1287" s="128">
        <v>26541498067</v>
      </c>
      <c r="F1287" s="128">
        <v>26541498067</v>
      </c>
      <c r="G1287" s="34">
        <v>0.49609999999999999</v>
      </c>
      <c r="H1287" s="34">
        <v>1E-3</v>
      </c>
      <c r="I1287" s="31" t="s">
        <v>18</v>
      </c>
      <c r="J1287" s="45" t="s">
        <v>64</v>
      </c>
      <c r="K1287" s="35" t="s">
        <v>986</v>
      </c>
      <c r="L1287" s="40" t="s">
        <v>255</v>
      </c>
      <c r="M1287" s="109">
        <v>170498070</v>
      </c>
      <c r="N1287" s="115">
        <v>0</v>
      </c>
      <c r="O1287" s="115">
        <v>0</v>
      </c>
      <c r="P1287" s="115">
        <v>0</v>
      </c>
      <c r="Q1287" s="40">
        <v>225</v>
      </c>
      <c r="R1287" s="92" t="s">
        <v>942</v>
      </c>
    </row>
    <row r="1288" spans="1:18" ht="31.5" x14ac:dyDescent="0.25">
      <c r="A1288" s="121">
        <v>2023</v>
      </c>
      <c r="B1288" s="127">
        <v>2023004250024</v>
      </c>
      <c r="C1288" s="98" t="s">
        <v>614</v>
      </c>
      <c r="D1288" s="119" t="s">
        <v>939</v>
      </c>
      <c r="E1288" s="128">
        <v>26541498067</v>
      </c>
      <c r="F1288" s="128">
        <v>26541498067</v>
      </c>
      <c r="G1288" s="34">
        <v>0.49609999999999999</v>
      </c>
      <c r="H1288" s="34">
        <v>1E-3</v>
      </c>
      <c r="I1288" s="31" t="s">
        <v>80</v>
      </c>
      <c r="J1288" s="34" t="s">
        <v>248</v>
      </c>
      <c r="K1288" s="35" t="s">
        <v>986</v>
      </c>
      <c r="L1288" s="40" t="s">
        <v>255</v>
      </c>
      <c r="M1288" s="109">
        <v>298637640</v>
      </c>
      <c r="N1288" s="115">
        <v>0</v>
      </c>
      <c r="O1288" s="115">
        <v>0</v>
      </c>
      <c r="P1288" s="115">
        <v>0</v>
      </c>
      <c r="Q1288" s="40">
        <v>564</v>
      </c>
      <c r="R1288" s="92" t="s">
        <v>942</v>
      </c>
    </row>
    <row r="1289" spans="1:18" ht="31.5" x14ac:dyDescent="0.25">
      <c r="A1289" s="121">
        <v>2023</v>
      </c>
      <c r="B1289" s="127">
        <v>2023004250024</v>
      </c>
      <c r="C1289" s="98" t="s">
        <v>614</v>
      </c>
      <c r="D1289" s="119" t="s">
        <v>939</v>
      </c>
      <c r="E1289" s="128">
        <v>26541498067</v>
      </c>
      <c r="F1289" s="128">
        <v>26541498067</v>
      </c>
      <c r="G1289" s="34">
        <v>0.49609999999999999</v>
      </c>
      <c r="H1289" s="34">
        <v>1E-3</v>
      </c>
      <c r="I1289" s="31" t="s">
        <v>67</v>
      </c>
      <c r="J1289" s="34" t="s">
        <v>115</v>
      </c>
      <c r="K1289" s="35" t="s">
        <v>986</v>
      </c>
      <c r="L1289" s="40" t="s">
        <v>255</v>
      </c>
      <c r="M1289" s="109">
        <v>248142960</v>
      </c>
      <c r="N1289" s="115">
        <v>0</v>
      </c>
      <c r="O1289" s="115">
        <v>0</v>
      </c>
      <c r="P1289" s="115">
        <v>0</v>
      </c>
      <c r="Q1289" s="40">
        <v>506</v>
      </c>
      <c r="R1289" s="92" t="s">
        <v>274</v>
      </c>
    </row>
    <row r="1290" spans="1:18" ht="31.5" x14ac:dyDescent="0.25">
      <c r="A1290" s="121">
        <v>2023</v>
      </c>
      <c r="B1290" s="127">
        <v>2023004250024</v>
      </c>
      <c r="C1290" s="98" t="s">
        <v>614</v>
      </c>
      <c r="D1290" s="119" t="s">
        <v>939</v>
      </c>
      <c r="E1290" s="128">
        <v>26541498067</v>
      </c>
      <c r="F1290" s="128">
        <v>26541498067</v>
      </c>
      <c r="G1290" s="34">
        <v>0.49609999999999999</v>
      </c>
      <c r="H1290" s="34">
        <v>1E-3</v>
      </c>
      <c r="I1290" s="31" t="s">
        <v>61</v>
      </c>
      <c r="J1290" s="34" t="s">
        <v>154</v>
      </c>
      <c r="K1290" s="35" t="s">
        <v>986</v>
      </c>
      <c r="L1290" s="40" t="s">
        <v>255</v>
      </c>
      <c r="M1290" s="109">
        <v>531850590</v>
      </c>
      <c r="N1290" s="115">
        <v>0</v>
      </c>
      <c r="O1290" s="115">
        <v>0</v>
      </c>
      <c r="P1290" s="115">
        <v>0</v>
      </c>
      <c r="Q1290" s="40">
        <v>916</v>
      </c>
      <c r="R1290" s="92" t="s">
        <v>940</v>
      </c>
    </row>
    <row r="1291" spans="1:18" ht="31.5" x14ac:dyDescent="0.25">
      <c r="A1291" s="121">
        <v>2023</v>
      </c>
      <c r="B1291" s="127">
        <v>2023004250024</v>
      </c>
      <c r="C1291" s="98" t="s">
        <v>614</v>
      </c>
      <c r="D1291" s="119" t="s">
        <v>939</v>
      </c>
      <c r="E1291" s="128">
        <v>26541498067</v>
      </c>
      <c r="F1291" s="128">
        <v>26541498067</v>
      </c>
      <c r="G1291" s="34">
        <v>0.49609999999999999</v>
      </c>
      <c r="H1291" s="34">
        <v>1E-3</v>
      </c>
      <c r="I1291" s="31" t="s">
        <v>67</v>
      </c>
      <c r="J1291" s="35" t="s">
        <v>117</v>
      </c>
      <c r="K1291" s="35" t="s">
        <v>986</v>
      </c>
      <c r="L1291" s="40" t="s">
        <v>255</v>
      </c>
      <c r="M1291" s="109">
        <v>231372000</v>
      </c>
      <c r="N1291" s="115">
        <v>0</v>
      </c>
      <c r="O1291" s="115">
        <v>0</v>
      </c>
      <c r="P1291" s="115">
        <v>0</v>
      </c>
      <c r="Q1291" s="40">
        <v>473</v>
      </c>
      <c r="R1291" s="92" t="s">
        <v>942</v>
      </c>
    </row>
    <row r="1292" spans="1:18" ht="31.5" x14ac:dyDescent="0.25">
      <c r="A1292" s="121">
        <v>2023</v>
      </c>
      <c r="B1292" s="127">
        <v>2023004250024</v>
      </c>
      <c r="C1292" s="98" t="s">
        <v>614</v>
      </c>
      <c r="D1292" s="119" t="s">
        <v>939</v>
      </c>
      <c r="E1292" s="128">
        <v>26541498067</v>
      </c>
      <c r="F1292" s="128">
        <v>26541498067</v>
      </c>
      <c r="G1292" s="34">
        <v>0.49609999999999999</v>
      </c>
      <c r="H1292" s="34">
        <v>1E-3</v>
      </c>
      <c r="I1292" s="31" t="s">
        <v>74</v>
      </c>
      <c r="J1292" s="34" t="s">
        <v>194</v>
      </c>
      <c r="K1292" s="35" t="s">
        <v>986</v>
      </c>
      <c r="L1292" s="40" t="s">
        <v>255</v>
      </c>
      <c r="M1292" s="109">
        <v>262868130</v>
      </c>
      <c r="N1292" s="115">
        <v>0</v>
      </c>
      <c r="O1292" s="115">
        <v>0</v>
      </c>
      <c r="P1292" s="115">
        <v>0</v>
      </c>
      <c r="Q1292" s="40">
        <v>518</v>
      </c>
      <c r="R1292" s="92" t="s">
        <v>274</v>
      </c>
    </row>
    <row r="1293" spans="1:18" ht="31.5" x14ac:dyDescent="0.25">
      <c r="A1293" s="121">
        <v>2023</v>
      </c>
      <c r="B1293" s="127">
        <v>2023004250024</v>
      </c>
      <c r="C1293" s="98" t="s">
        <v>614</v>
      </c>
      <c r="D1293" s="119" t="s">
        <v>939</v>
      </c>
      <c r="E1293" s="128">
        <v>26541498067</v>
      </c>
      <c r="F1293" s="128">
        <v>26541498067</v>
      </c>
      <c r="G1293" s="34">
        <v>0.49609999999999999</v>
      </c>
      <c r="H1293" s="34">
        <v>1E-3</v>
      </c>
      <c r="I1293" s="31" t="s">
        <v>35</v>
      </c>
      <c r="J1293" s="34" t="s">
        <v>30</v>
      </c>
      <c r="K1293" s="35" t="s">
        <v>986</v>
      </c>
      <c r="L1293" s="40" t="s">
        <v>255</v>
      </c>
      <c r="M1293" s="109">
        <v>323878230</v>
      </c>
      <c r="N1293" s="115">
        <v>0</v>
      </c>
      <c r="O1293" s="115">
        <v>0</v>
      </c>
      <c r="P1293" s="115">
        <v>0</v>
      </c>
      <c r="Q1293" s="40">
        <v>312</v>
      </c>
      <c r="R1293" s="92" t="s">
        <v>925</v>
      </c>
    </row>
    <row r="1294" spans="1:18" ht="31.5" x14ac:dyDescent="0.25">
      <c r="A1294" s="121">
        <v>2023</v>
      </c>
      <c r="B1294" s="127">
        <v>2023004250024</v>
      </c>
      <c r="C1294" s="98" t="s">
        <v>614</v>
      </c>
      <c r="D1294" s="119" t="s">
        <v>939</v>
      </c>
      <c r="E1294" s="128">
        <v>26541498067</v>
      </c>
      <c r="F1294" s="128">
        <v>26541498067</v>
      </c>
      <c r="G1294" s="34">
        <v>0.49609999999999999</v>
      </c>
      <c r="H1294" s="34">
        <v>1E-3</v>
      </c>
      <c r="I1294" s="31" t="s">
        <v>18</v>
      </c>
      <c r="J1294" s="34" t="s">
        <v>118</v>
      </c>
      <c r="K1294" s="35" t="s">
        <v>986</v>
      </c>
      <c r="L1294" s="40" t="s">
        <v>255</v>
      </c>
      <c r="M1294" s="109">
        <v>231614730</v>
      </c>
      <c r="N1294" s="115">
        <v>0</v>
      </c>
      <c r="O1294" s="115">
        <v>0</v>
      </c>
      <c r="P1294" s="115">
        <v>0</v>
      </c>
      <c r="Q1294" s="40">
        <v>386</v>
      </c>
      <c r="R1294" s="92" t="s">
        <v>940</v>
      </c>
    </row>
    <row r="1295" spans="1:18" ht="31.5" x14ac:dyDescent="0.25">
      <c r="A1295" s="121">
        <v>2023</v>
      </c>
      <c r="B1295" s="127">
        <v>2023004250024</v>
      </c>
      <c r="C1295" s="98" t="s">
        <v>614</v>
      </c>
      <c r="D1295" s="119" t="s">
        <v>939</v>
      </c>
      <c r="E1295" s="128">
        <v>26541498067</v>
      </c>
      <c r="F1295" s="128">
        <v>26541498067</v>
      </c>
      <c r="G1295" s="34">
        <v>0.49609999999999999</v>
      </c>
      <c r="H1295" s="34">
        <v>1E-3</v>
      </c>
      <c r="I1295" s="31" t="s">
        <v>160</v>
      </c>
      <c r="J1295" s="34" t="s">
        <v>767</v>
      </c>
      <c r="K1295" s="35" t="s">
        <v>986</v>
      </c>
      <c r="L1295" s="40" t="s">
        <v>255</v>
      </c>
      <c r="M1295" s="109">
        <v>280647630</v>
      </c>
      <c r="N1295" s="115">
        <v>0</v>
      </c>
      <c r="O1295" s="115">
        <v>0</v>
      </c>
      <c r="P1295" s="115">
        <v>0</v>
      </c>
      <c r="Q1295" s="40">
        <v>419</v>
      </c>
      <c r="R1295" s="92" t="s">
        <v>274</v>
      </c>
    </row>
    <row r="1296" spans="1:18" ht="31.5" x14ac:dyDescent="0.25">
      <c r="A1296" s="121">
        <v>2023</v>
      </c>
      <c r="B1296" s="127">
        <v>2023004250024</v>
      </c>
      <c r="C1296" s="98" t="s">
        <v>614</v>
      </c>
      <c r="D1296" s="119" t="s">
        <v>939</v>
      </c>
      <c r="E1296" s="128">
        <v>26541498067</v>
      </c>
      <c r="F1296" s="128">
        <v>26541498067</v>
      </c>
      <c r="G1296" s="34">
        <v>0.49609999999999999</v>
      </c>
      <c r="H1296" s="34">
        <v>1E-3</v>
      </c>
      <c r="I1296" s="31" t="s">
        <v>18</v>
      </c>
      <c r="J1296" s="34" t="s">
        <v>146</v>
      </c>
      <c r="K1296" s="35" t="s">
        <v>986</v>
      </c>
      <c r="L1296" s="40" t="s">
        <v>255</v>
      </c>
      <c r="M1296" s="109">
        <v>367933050</v>
      </c>
      <c r="N1296" s="115">
        <v>0</v>
      </c>
      <c r="O1296" s="115">
        <v>0</v>
      </c>
      <c r="P1296" s="115">
        <v>0</v>
      </c>
      <c r="Q1296" s="40">
        <v>647</v>
      </c>
      <c r="R1296" s="92" t="s">
        <v>925</v>
      </c>
    </row>
    <row r="1297" spans="1:18" ht="31.5" x14ac:dyDescent="0.25">
      <c r="A1297" s="121">
        <v>2023</v>
      </c>
      <c r="B1297" s="127">
        <v>2023004250024</v>
      </c>
      <c r="C1297" s="98" t="s">
        <v>614</v>
      </c>
      <c r="D1297" s="119" t="s">
        <v>939</v>
      </c>
      <c r="E1297" s="128">
        <v>26541498067</v>
      </c>
      <c r="F1297" s="128">
        <v>26541498067</v>
      </c>
      <c r="G1297" s="34">
        <v>0.49609999999999999</v>
      </c>
      <c r="H1297" s="34">
        <v>1E-3</v>
      </c>
      <c r="I1297" s="31" t="s">
        <v>77</v>
      </c>
      <c r="J1297" s="35" t="s">
        <v>120</v>
      </c>
      <c r="K1297" s="35" t="s">
        <v>986</v>
      </c>
      <c r="L1297" s="40" t="s">
        <v>255</v>
      </c>
      <c r="M1297" s="109">
        <v>439004790</v>
      </c>
      <c r="N1297" s="115">
        <v>0</v>
      </c>
      <c r="O1297" s="115">
        <v>0</v>
      </c>
      <c r="P1297" s="115">
        <v>0</v>
      </c>
      <c r="Q1297" s="40">
        <v>885</v>
      </c>
      <c r="R1297" s="92" t="s">
        <v>925</v>
      </c>
    </row>
    <row r="1298" spans="1:18" ht="31.5" x14ac:dyDescent="0.25">
      <c r="A1298" s="121">
        <v>2023</v>
      </c>
      <c r="B1298" s="127">
        <v>2023004250024</v>
      </c>
      <c r="C1298" s="98" t="s">
        <v>614</v>
      </c>
      <c r="D1298" s="119" t="s">
        <v>939</v>
      </c>
      <c r="E1298" s="128">
        <v>26541498067</v>
      </c>
      <c r="F1298" s="128">
        <v>26541498067</v>
      </c>
      <c r="G1298" s="34">
        <v>0.49609999999999999</v>
      </c>
      <c r="H1298" s="34">
        <v>1E-3</v>
      </c>
      <c r="I1298" s="31" t="s">
        <v>22</v>
      </c>
      <c r="J1298" s="35" t="s">
        <v>121</v>
      </c>
      <c r="K1298" s="35" t="s">
        <v>986</v>
      </c>
      <c r="L1298" s="40" t="s">
        <v>255</v>
      </c>
      <c r="M1298" s="109">
        <v>198246960</v>
      </c>
      <c r="N1298" s="115">
        <v>0</v>
      </c>
      <c r="O1298" s="115">
        <v>0</v>
      </c>
      <c r="P1298" s="115">
        <v>0</v>
      </c>
      <c r="Q1298" s="40">
        <v>613</v>
      </c>
      <c r="R1298" s="92" t="s">
        <v>921</v>
      </c>
    </row>
    <row r="1299" spans="1:18" ht="31.5" x14ac:dyDescent="0.25">
      <c r="A1299" s="121">
        <v>2023</v>
      </c>
      <c r="B1299" s="127">
        <v>2023004250024</v>
      </c>
      <c r="C1299" s="98" t="s">
        <v>614</v>
      </c>
      <c r="D1299" s="119" t="s">
        <v>939</v>
      </c>
      <c r="E1299" s="128">
        <v>26541498067</v>
      </c>
      <c r="F1299" s="128">
        <v>26541498067</v>
      </c>
      <c r="G1299" s="34">
        <v>0.49609999999999999</v>
      </c>
      <c r="H1299" s="34">
        <v>1E-3</v>
      </c>
      <c r="I1299" s="31" t="s">
        <v>74</v>
      </c>
      <c r="J1299" s="34" t="s">
        <v>123</v>
      </c>
      <c r="K1299" s="35" t="s">
        <v>986</v>
      </c>
      <c r="L1299" s="40" t="s">
        <v>255</v>
      </c>
      <c r="M1299" s="109">
        <v>565441830</v>
      </c>
      <c r="N1299" s="115">
        <v>0</v>
      </c>
      <c r="O1299" s="115">
        <v>0</v>
      </c>
      <c r="P1299" s="115">
        <v>0</v>
      </c>
      <c r="Q1299" s="40">
        <v>976</v>
      </c>
      <c r="R1299" s="92" t="s">
        <v>925</v>
      </c>
    </row>
    <row r="1300" spans="1:18" ht="31.5" x14ac:dyDescent="0.25">
      <c r="A1300" s="121">
        <v>2023</v>
      </c>
      <c r="B1300" s="127">
        <v>2023004250024</v>
      </c>
      <c r="C1300" s="98" t="s">
        <v>614</v>
      </c>
      <c r="D1300" s="119" t="s">
        <v>939</v>
      </c>
      <c r="E1300" s="128">
        <v>26541498067</v>
      </c>
      <c r="F1300" s="128">
        <v>26541498067</v>
      </c>
      <c r="G1300" s="34">
        <v>0.49609999999999999</v>
      </c>
      <c r="H1300" s="34">
        <v>1E-3</v>
      </c>
      <c r="I1300" s="31" t="s">
        <v>44</v>
      </c>
      <c r="J1300" s="34" t="s">
        <v>124</v>
      </c>
      <c r="K1300" s="35" t="s">
        <v>986</v>
      </c>
      <c r="L1300" s="40" t="s">
        <v>255</v>
      </c>
      <c r="M1300" s="109">
        <v>63319860</v>
      </c>
      <c r="N1300" s="115">
        <v>0</v>
      </c>
      <c r="O1300" s="115">
        <v>0</v>
      </c>
      <c r="P1300" s="115">
        <v>0</v>
      </c>
      <c r="Q1300" s="40">
        <v>193</v>
      </c>
      <c r="R1300" s="92" t="s">
        <v>940</v>
      </c>
    </row>
    <row r="1301" spans="1:18" ht="31.5" x14ac:dyDescent="0.25">
      <c r="A1301" s="121">
        <v>2023</v>
      </c>
      <c r="B1301" s="127">
        <v>2023004250024</v>
      </c>
      <c r="C1301" s="98" t="s">
        <v>614</v>
      </c>
      <c r="D1301" s="119" t="s">
        <v>939</v>
      </c>
      <c r="E1301" s="128">
        <v>26541498067</v>
      </c>
      <c r="F1301" s="128">
        <v>26541498067</v>
      </c>
      <c r="G1301" s="34">
        <v>0.49609999999999999</v>
      </c>
      <c r="H1301" s="34">
        <v>1E-3</v>
      </c>
      <c r="I1301" s="31" t="s">
        <v>126</v>
      </c>
      <c r="J1301" s="34" t="s">
        <v>200</v>
      </c>
      <c r="K1301" s="35" t="s">
        <v>986</v>
      </c>
      <c r="L1301" s="40" t="s">
        <v>255</v>
      </c>
      <c r="M1301" s="109">
        <v>179610120</v>
      </c>
      <c r="N1301" s="115">
        <v>0</v>
      </c>
      <c r="O1301" s="115">
        <v>0</v>
      </c>
      <c r="P1301" s="115">
        <v>0</v>
      </c>
      <c r="Q1301" s="40">
        <v>329</v>
      </c>
      <c r="R1301" s="92" t="s">
        <v>942</v>
      </c>
    </row>
    <row r="1302" spans="1:18" ht="31.5" x14ac:dyDescent="0.25">
      <c r="A1302" s="121">
        <v>2023</v>
      </c>
      <c r="B1302" s="127">
        <v>2023004250024</v>
      </c>
      <c r="C1302" s="98" t="s">
        <v>614</v>
      </c>
      <c r="D1302" s="119" t="s">
        <v>939</v>
      </c>
      <c r="E1302" s="128">
        <v>26541498067</v>
      </c>
      <c r="F1302" s="128">
        <v>26541498067</v>
      </c>
      <c r="G1302" s="34">
        <v>0.49609999999999999</v>
      </c>
      <c r="H1302" s="34">
        <v>1E-3</v>
      </c>
      <c r="I1302" s="31" t="s">
        <v>77</v>
      </c>
      <c r="J1302" s="34" t="s">
        <v>128</v>
      </c>
      <c r="K1302" s="35" t="s">
        <v>986</v>
      </c>
      <c r="L1302" s="40" t="s">
        <v>255</v>
      </c>
      <c r="M1302" s="109">
        <v>124149870</v>
      </c>
      <c r="N1302" s="115">
        <v>0</v>
      </c>
      <c r="O1302" s="115">
        <v>0</v>
      </c>
      <c r="P1302" s="115">
        <v>0</v>
      </c>
      <c r="Q1302" s="40">
        <v>394</v>
      </c>
      <c r="R1302" s="92" t="s">
        <v>925</v>
      </c>
    </row>
    <row r="1303" spans="1:18" ht="31.5" x14ac:dyDescent="0.25">
      <c r="A1303" s="121">
        <v>2023</v>
      </c>
      <c r="B1303" s="127">
        <v>2023004250024</v>
      </c>
      <c r="C1303" s="98" t="s">
        <v>614</v>
      </c>
      <c r="D1303" s="119" t="s">
        <v>939</v>
      </c>
      <c r="E1303" s="128">
        <v>26541498067</v>
      </c>
      <c r="F1303" s="128">
        <v>26541498067</v>
      </c>
      <c r="G1303" s="34">
        <v>0.49609999999999999</v>
      </c>
      <c r="H1303" s="34">
        <v>1E-3</v>
      </c>
      <c r="I1303" s="31" t="s">
        <v>18</v>
      </c>
      <c r="J1303" s="34" t="s">
        <v>130</v>
      </c>
      <c r="K1303" s="35" t="s">
        <v>986</v>
      </c>
      <c r="L1303" s="40" t="s">
        <v>255</v>
      </c>
      <c r="M1303" s="109">
        <v>334566540</v>
      </c>
      <c r="N1303" s="115">
        <v>0</v>
      </c>
      <c r="O1303" s="115">
        <v>0</v>
      </c>
      <c r="P1303" s="115">
        <v>0</v>
      </c>
      <c r="Q1303" s="40">
        <v>421</v>
      </c>
      <c r="R1303" s="92" t="s">
        <v>942</v>
      </c>
    </row>
    <row r="1304" spans="1:18" ht="31.5" x14ac:dyDescent="0.25">
      <c r="A1304" s="121">
        <v>2023</v>
      </c>
      <c r="B1304" s="127">
        <v>2023004250024</v>
      </c>
      <c r="C1304" s="98" t="s">
        <v>614</v>
      </c>
      <c r="D1304" s="119" t="s">
        <v>939</v>
      </c>
      <c r="E1304" s="128">
        <v>26541498067</v>
      </c>
      <c r="F1304" s="128">
        <v>26541498067</v>
      </c>
      <c r="G1304" s="34">
        <v>0.49609999999999999</v>
      </c>
      <c r="H1304" s="34">
        <v>1E-3</v>
      </c>
      <c r="I1304" s="31" t="s">
        <v>44</v>
      </c>
      <c r="J1304" s="34" t="s">
        <v>55</v>
      </c>
      <c r="K1304" s="35" t="s">
        <v>986</v>
      </c>
      <c r="L1304" s="40" t="s">
        <v>255</v>
      </c>
      <c r="M1304" s="109">
        <v>89056980</v>
      </c>
      <c r="N1304" s="115">
        <v>0</v>
      </c>
      <c r="O1304" s="115">
        <v>0</v>
      </c>
      <c r="P1304" s="115">
        <v>0</v>
      </c>
      <c r="Q1304" s="40">
        <v>200</v>
      </c>
      <c r="R1304" s="92" t="s">
        <v>940</v>
      </c>
    </row>
    <row r="1305" spans="1:18" ht="31.5" x14ac:dyDescent="0.25">
      <c r="A1305" s="121">
        <v>2023</v>
      </c>
      <c r="B1305" s="127">
        <v>2023004250024</v>
      </c>
      <c r="C1305" s="98" t="s">
        <v>614</v>
      </c>
      <c r="D1305" s="119" t="s">
        <v>939</v>
      </c>
      <c r="E1305" s="128">
        <v>26541498067</v>
      </c>
      <c r="F1305" s="128">
        <v>26541498067</v>
      </c>
      <c r="G1305" s="34">
        <v>0.49609999999999999</v>
      </c>
      <c r="H1305" s="34">
        <v>1E-3</v>
      </c>
      <c r="I1305" s="31" t="s">
        <v>44</v>
      </c>
      <c r="J1305" s="34" t="s">
        <v>57</v>
      </c>
      <c r="K1305" s="35" t="s">
        <v>986</v>
      </c>
      <c r="L1305" s="40" t="s">
        <v>255</v>
      </c>
      <c r="M1305" s="109">
        <v>93552570</v>
      </c>
      <c r="N1305" s="115">
        <v>0</v>
      </c>
      <c r="O1305" s="115">
        <v>0</v>
      </c>
      <c r="P1305" s="115">
        <v>0</v>
      </c>
      <c r="Q1305" s="40">
        <v>181</v>
      </c>
      <c r="R1305" s="92" t="s">
        <v>940</v>
      </c>
    </row>
    <row r="1306" spans="1:18" ht="31.5" x14ac:dyDescent="0.25">
      <c r="A1306" s="121">
        <v>2023</v>
      </c>
      <c r="B1306" s="127">
        <v>2023004250024</v>
      </c>
      <c r="C1306" s="98" t="s">
        <v>614</v>
      </c>
      <c r="D1306" s="119" t="s">
        <v>939</v>
      </c>
      <c r="E1306" s="128">
        <v>26541498067</v>
      </c>
      <c r="F1306" s="128">
        <v>26541498067</v>
      </c>
      <c r="G1306" s="34">
        <v>0.49609999999999999</v>
      </c>
      <c r="H1306" s="34">
        <v>1E-3</v>
      </c>
      <c r="I1306" s="31" t="s">
        <v>40</v>
      </c>
      <c r="J1306" s="34" t="s">
        <v>250</v>
      </c>
      <c r="K1306" s="35" t="s">
        <v>986</v>
      </c>
      <c r="L1306" s="40" t="s">
        <v>255</v>
      </c>
      <c r="M1306" s="109">
        <v>171975600</v>
      </c>
      <c r="N1306" s="115">
        <v>0</v>
      </c>
      <c r="O1306" s="115">
        <v>0</v>
      </c>
      <c r="P1306" s="115">
        <v>0</v>
      </c>
      <c r="Q1306" s="40">
        <v>431</v>
      </c>
      <c r="R1306" s="92" t="s">
        <v>942</v>
      </c>
    </row>
    <row r="1307" spans="1:18" ht="31.5" x14ac:dyDescent="0.25">
      <c r="A1307" s="121">
        <v>2023</v>
      </c>
      <c r="B1307" s="127">
        <v>2023004250024</v>
      </c>
      <c r="C1307" s="98" t="s">
        <v>614</v>
      </c>
      <c r="D1307" s="119" t="s">
        <v>939</v>
      </c>
      <c r="E1307" s="128">
        <v>26541498067</v>
      </c>
      <c r="F1307" s="128">
        <v>26541498067</v>
      </c>
      <c r="G1307" s="34">
        <v>0.49609999999999999</v>
      </c>
      <c r="H1307" s="34">
        <v>1E-3</v>
      </c>
      <c r="I1307" s="31" t="s">
        <v>44</v>
      </c>
      <c r="J1307" s="34" t="s">
        <v>147</v>
      </c>
      <c r="K1307" s="35" t="s">
        <v>986</v>
      </c>
      <c r="L1307" s="40" t="s">
        <v>255</v>
      </c>
      <c r="M1307" s="109">
        <v>520027380</v>
      </c>
      <c r="N1307" s="115">
        <v>0</v>
      </c>
      <c r="O1307" s="115">
        <v>0</v>
      </c>
      <c r="P1307" s="115">
        <v>0</v>
      </c>
      <c r="Q1307" s="40">
        <v>951</v>
      </c>
      <c r="R1307" s="92" t="s">
        <v>942</v>
      </c>
    </row>
    <row r="1308" spans="1:18" ht="31.5" x14ac:dyDescent="0.25">
      <c r="A1308" s="121">
        <v>2023</v>
      </c>
      <c r="B1308" s="127">
        <v>2023004250024</v>
      </c>
      <c r="C1308" s="98" t="s">
        <v>614</v>
      </c>
      <c r="D1308" s="119" t="s">
        <v>939</v>
      </c>
      <c r="E1308" s="128">
        <v>26541498067</v>
      </c>
      <c r="F1308" s="128">
        <v>26541498067</v>
      </c>
      <c r="G1308" s="34">
        <v>0.49609999999999999</v>
      </c>
      <c r="H1308" s="34">
        <v>1E-3</v>
      </c>
      <c r="I1308" s="31" t="s">
        <v>67</v>
      </c>
      <c r="J1308" s="34" t="s">
        <v>148</v>
      </c>
      <c r="K1308" s="35" t="s">
        <v>986</v>
      </c>
      <c r="L1308" s="40" t="s">
        <v>255</v>
      </c>
      <c r="M1308" s="109">
        <v>263924100</v>
      </c>
      <c r="N1308" s="115">
        <v>0</v>
      </c>
      <c r="O1308" s="115">
        <v>0</v>
      </c>
      <c r="P1308" s="115">
        <v>0</v>
      </c>
      <c r="Q1308" s="40">
        <v>503</v>
      </c>
      <c r="R1308" s="92" t="s">
        <v>942</v>
      </c>
    </row>
    <row r="1309" spans="1:18" ht="31.5" x14ac:dyDescent="0.25">
      <c r="A1309" s="121">
        <v>2023</v>
      </c>
      <c r="B1309" s="127">
        <v>2023004250024</v>
      </c>
      <c r="C1309" s="98" t="s">
        <v>614</v>
      </c>
      <c r="D1309" s="119" t="s">
        <v>939</v>
      </c>
      <c r="E1309" s="128">
        <v>26541498067</v>
      </c>
      <c r="F1309" s="128">
        <v>26541498067</v>
      </c>
      <c r="G1309" s="34">
        <v>0.49609999999999999</v>
      </c>
      <c r="H1309" s="34">
        <v>1E-3</v>
      </c>
      <c r="I1309" s="31" t="s">
        <v>74</v>
      </c>
      <c r="J1309" s="34" t="s">
        <v>195</v>
      </c>
      <c r="K1309" s="35" t="s">
        <v>986</v>
      </c>
      <c r="L1309" s="40" t="s">
        <v>255</v>
      </c>
      <c r="M1309" s="109">
        <v>139077000</v>
      </c>
      <c r="N1309" s="115">
        <v>0</v>
      </c>
      <c r="O1309" s="115">
        <v>0</v>
      </c>
      <c r="P1309" s="115">
        <v>0</v>
      </c>
      <c r="Q1309" s="40">
        <v>257</v>
      </c>
      <c r="R1309" s="92" t="s">
        <v>925</v>
      </c>
    </row>
    <row r="1310" spans="1:18" ht="31.5" x14ac:dyDescent="0.25">
      <c r="A1310" s="121">
        <v>2023</v>
      </c>
      <c r="B1310" s="127">
        <v>2023004250024</v>
      </c>
      <c r="C1310" s="98" t="s">
        <v>614</v>
      </c>
      <c r="D1310" s="119" t="s">
        <v>939</v>
      </c>
      <c r="E1310" s="128">
        <v>26541498067</v>
      </c>
      <c r="F1310" s="128">
        <v>26541498067</v>
      </c>
      <c r="G1310" s="34">
        <v>0.49609999999999999</v>
      </c>
      <c r="H1310" s="34">
        <v>1E-3</v>
      </c>
      <c r="I1310" s="31" t="s">
        <v>77</v>
      </c>
      <c r="J1310" s="34" t="s">
        <v>131</v>
      </c>
      <c r="K1310" s="35" t="s">
        <v>986</v>
      </c>
      <c r="L1310" s="40" t="s">
        <v>255</v>
      </c>
      <c r="M1310" s="109">
        <v>236630700</v>
      </c>
      <c r="N1310" s="115">
        <v>0</v>
      </c>
      <c r="O1310" s="115">
        <v>0</v>
      </c>
      <c r="P1310" s="115">
        <v>0</v>
      </c>
      <c r="Q1310" s="40">
        <v>252</v>
      </c>
      <c r="R1310" s="92" t="s">
        <v>940</v>
      </c>
    </row>
    <row r="1311" spans="1:18" ht="31.5" x14ac:dyDescent="0.25">
      <c r="A1311" s="121">
        <v>2023</v>
      </c>
      <c r="B1311" s="127">
        <v>2023004250024</v>
      </c>
      <c r="C1311" s="98" t="s">
        <v>614</v>
      </c>
      <c r="D1311" s="119" t="s">
        <v>939</v>
      </c>
      <c r="E1311" s="128">
        <v>26541498067</v>
      </c>
      <c r="F1311" s="128">
        <v>26541498067</v>
      </c>
      <c r="G1311" s="34">
        <v>0.49609999999999999</v>
      </c>
      <c r="H1311" s="34">
        <v>1E-3</v>
      </c>
      <c r="I1311" s="31" t="s">
        <v>61</v>
      </c>
      <c r="J1311" s="34" t="s">
        <v>132</v>
      </c>
      <c r="K1311" s="35" t="s">
        <v>986</v>
      </c>
      <c r="L1311" s="40" t="s">
        <v>255</v>
      </c>
      <c r="M1311" s="109">
        <v>290025180</v>
      </c>
      <c r="N1311" s="115">
        <v>0</v>
      </c>
      <c r="O1311" s="115">
        <v>0</v>
      </c>
      <c r="P1311" s="115">
        <v>0</v>
      </c>
      <c r="Q1311" s="40">
        <v>482</v>
      </c>
      <c r="R1311" s="92" t="s">
        <v>942</v>
      </c>
    </row>
    <row r="1312" spans="1:18" ht="31.5" x14ac:dyDescent="0.25">
      <c r="A1312" s="121">
        <v>2023</v>
      </c>
      <c r="B1312" s="127">
        <v>2023004250024</v>
      </c>
      <c r="C1312" s="98" t="s">
        <v>614</v>
      </c>
      <c r="D1312" s="119" t="s">
        <v>939</v>
      </c>
      <c r="E1312" s="128">
        <v>26541498067</v>
      </c>
      <c r="F1312" s="128">
        <v>26541498067</v>
      </c>
      <c r="G1312" s="34">
        <v>0.49609999999999999</v>
      </c>
      <c r="H1312" s="34">
        <v>1E-3</v>
      </c>
      <c r="I1312" s="31" t="s">
        <v>40</v>
      </c>
      <c r="J1312" s="34" t="s">
        <v>251</v>
      </c>
      <c r="K1312" s="35" t="s">
        <v>986</v>
      </c>
      <c r="L1312" s="40" t="s">
        <v>255</v>
      </c>
      <c r="M1312" s="109">
        <v>574832880</v>
      </c>
      <c r="N1312" s="115">
        <v>0</v>
      </c>
      <c r="O1312" s="115">
        <v>0</v>
      </c>
      <c r="P1312" s="115">
        <v>0</v>
      </c>
      <c r="Q1312" s="40">
        <v>1747</v>
      </c>
      <c r="R1312" s="92" t="s">
        <v>925</v>
      </c>
    </row>
    <row r="1313" spans="1:18" ht="31.5" x14ac:dyDescent="0.25">
      <c r="A1313" s="121">
        <v>2023</v>
      </c>
      <c r="B1313" s="127">
        <v>2023004250024</v>
      </c>
      <c r="C1313" s="98" t="s">
        <v>614</v>
      </c>
      <c r="D1313" s="119" t="s">
        <v>939</v>
      </c>
      <c r="E1313" s="128">
        <v>26541498067</v>
      </c>
      <c r="F1313" s="128">
        <v>26541498067</v>
      </c>
      <c r="G1313" s="34">
        <v>0.49609999999999999</v>
      </c>
      <c r="H1313" s="34">
        <v>1E-3</v>
      </c>
      <c r="I1313" s="31" t="s">
        <v>35</v>
      </c>
      <c r="J1313" s="34" t="s">
        <v>32</v>
      </c>
      <c r="K1313" s="35" t="s">
        <v>986</v>
      </c>
      <c r="L1313" s="40" t="s">
        <v>255</v>
      </c>
      <c r="M1313" s="109">
        <v>117144729</v>
      </c>
      <c r="N1313" s="115">
        <v>0</v>
      </c>
      <c r="O1313" s="115">
        <v>0</v>
      </c>
      <c r="P1313" s="115">
        <v>0</v>
      </c>
      <c r="Q1313" s="40">
        <v>229</v>
      </c>
      <c r="R1313" s="92" t="s">
        <v>925</v>
      </c>
    </row>
    <row r="1314" spans="1:18" ht="31.5" x14ac:dyDescent="0.25">
      <c r="A1314" s="121">
        <v>2023</v>
      </c>
      <c r="B1314" s="127">
        <v>2023004250024</v>
      </c>
      <c r="C1314" s="98" t="s">
        <v>614</v>
      </c>
      <c r="D1314" s="119" t="s">
        <v>939</v>
      </c>
      <c r="E1314" s="128">
        <v>26541498067</v>
      </c>
      <c r="F1314" s="128">
        <v>26541498067</v>
      </c>
      <c r="G1314" s="34">
        <v>0.49609999999999999</v>
      </c>
      <c r="H1314" s="34">
        <v>1E-3</v>
      </c>
      <c r="I1314" s="31" t="s">
        <v>88</v>
      </c>
      <c r="J1314" s="34" t="s">
        <v>205</v>
      </c>
      <c r="K1314" s="35" t="s">
        <v>986</v>
      </c>
      <c r="L1314" s="40" t="s">
        <v>255</v>
      </c>
      <c r="M1314" s="109">
        <v>461314260</v>
      </c>
      <c r="N1314" s="115">
        <v>0</v>
      </c>
      <c r="O1314" s="115">
        <v>0</v>
      </c>
      <c r="P1314" s="115">
        <v>0</v>
      </c>
      <c r="Q1314" s="40">
        <v>570</v>
      </c>
      <c r="R1314" s="92" t="s">
        <v>923</v>
      </c>
    </row>
    <row r="1315" spans="1:18" ht="31.5" x14ac:dyDescent="0.25">
      <c r="A1315" s="121">
        <v>2023</v>
      </c>
      <c r="B1315" s="127">
        <v>2023004250024</v>
      </c>
      <c r="C1315" s="98" t="s">
        <v>614</v>
      </c>
      <c r="D1315" s="119" t="s">
        <v>939</v>
      </c>
      <c r="E1315" s="128">
        <v>26541498067</v>
      </c>
      <c r="F1315" s="128">
        <v>26541498067</v>
      </c>
      <c r="G1315" s="34">
        <v>0.49609999999999999</v>
      </c>
      <c r="H1315" s="34">
        <v>1E-3</v>
      </c>
      <c r="I1315" s="31" t="s">
        <v>80</v>
      </c>
      <c r="J1315" s="34" t="s">
        <v>178</v>
      </c>
      <c r="K1315" s="35" t="s">
        <v>986</v>
      </c>
      <c r="L1315" s="40" t="s">
        <v>255</v>
      </c>
      <c r="M1315" s="109">
        <v>251965980</v>
      </c>
      <c r="N1315" s="115">
        <v>0</v>
      </c>
      <c r="O1315" s="115">
        <v>0</v>
      </c>
      <c r="P1315" s="115">
        <v>0</v>
      </c>
      <c r="Q1315" s="40">
        <v>368</v>
      </c>
      <c r="R1315" s="92" t="s">
        <v>940</v>
      </c>
    </row>
    <row r="1316" spans="1:18" ht="31.5" x14ac:dyDescent="0.25">
      <c r="A1316" s="121">
        <v>2023</v>
      </c>
      <c r="B1316" s="127">
        <v>2023004250024</v>
      </c>
      <c r="C1316" s="98" t="s">
        <v>614</v>
      </c>
      <c r="D1316" s="119" t="s">
        <v>939</v>
      </c>
      <c r="E1316" s="128">
        <v>26541498067</v>
      </c>
      <c r="F1316" s="128">
        <v>26541498067</v>
      </c>
      <c r="G1316" s="34">
        <v>0.49609999999999999</v>
      </c>
      <c r="H1316" s="34">
        <v>1E-3</v>
      </c>
      <c r="I1316" s="31" t="s">
        <v>44</v>
      </c>
      <c r="J1316" s="35" t="s">
        <v>44</v>
      </c>
      <c r="K1316" s="35" t="s">
        <v>986</v>
      </c>
      <c r="L1316" s="40" t="s">
        <v>255</v>
      </c>
      <c r="M1316" s="109">
        <v>259645320</v>
      </c>
      <c r="N1316" s="115">
        <v>0</v>
      </c>
      <c r="O1316" s="115">
        <v>0</v>
      </c>
      <c r="P1316" s="115">
        <v>0</v>
      </c>
      <c r="Q1316" s="40">
        <v>652</v>
      </c>
      <c r="R1316" s="92" t="s">
        <v>921</v>
      </c>
    </row>
    <row r="1317" spans="1:18" ht="31.5" x14ac:dyDescent="0.25">
      <c r="A1317" s="121">
        <v>2023</v>
      </c>
      <c r="B1317" s="127">
        <v>2023004250024</v>
      </c>
      <c r="C1317" s="98" t="s">
        <v>614</v>
      </c>
      <c r="D1317" s="119" t="s">
        <v>939</v>
      </c>
      <c r="E1317" s="128">
        <v>26541498067</v>
      </c>
      <c r="F1317" s="128">
        <v>26541498067</v>
      </c>
      <c r="G1317" s="34">
        <v>0.49609999999999999</v>
      </c>
      <c r="H1317" s="34">
        <v>1E-3</v>
      </c>
      <c r="I1317" s="31" t="s">
        <v>80</v>
      </c>
      <c r="J1317" s="34" t="s">
        <v>134</v>
      </c>
      <c r="K1317" s="35" t="s">
        <v>986</v>
      </c>
      <c r="L1317" s="40" t="s">
        <v>255</v>
      </c>
      <c r="M1317" s="109">
        <v>97098210</v>
      </c>
      <c r="N1317" s="115">
        <v>0</v>
      </c>
      <c r="O1317" s="115">
        <v>0</v>
      </c>
      <c r="P1317" s="115">
        <v>0</v>
      </c>
      <c r="Q1317" s="40">
        <v>201</v>
      </c>
      <c r="R1317" s="92" t="s">
        <v>940</v>
      </c>
    </row>
    <row r="1318" spans="1:18" ht="31.5" x14ac:dyDescent="0.25">
      <c r="A1318" s="121">
        <v>2023</v>
      </c>
      <c r="B1318" s="127">
        <v>2023004250024</v>
      </c>
      <c r="C1318" s="98" t="s">
        <v>614</v>
      </c>
      <c r="D1318" s="119" t="s">
        <v>939</v>
      </c>
      <c r="E1318" s="128">
        <v>26541498067</v>
      </c>
      <c r="F1318" s="128">
        <v>26541498067</v>
      </c>
      <c r="G1318" s="34">
        <v>0.49609999999999999</v>
      </c>
      <c r="H1318" s="34">
        <v>1E-3</v>
      </c>
      <c r="I1318" s="31" t="s">
        <v>18</v>
      </c>
      <c r="J1318" s="34" t="s">
        <v>196</v>
      </c>
      <c r="K1318" s="35" t="s">
        <v>986</v>
      </c>
      <c r="L1318" s="40" t="s">
        <v>255</v>
      </c>
      <c r="M1318" s="109">
        <v>176772330</v>
      </c>
      <c r="N1318" s="115">
        <v>0</v>
      </c>
      <c r="O1318" s="115">
        <v>0</v>
      </c>
      <c r="P1318" s="115">
        <v>0</v>
      </c>
      <c r="Q1318" s="40">
        <v>202</v>
      </c>
      <c r="R1318" s="92" t="s">
        <v>940</v>
      </c>
    </row>
    <row r="1319" spans="1:18" ht="31.5" x14ac:dyDescent="0.25">
      <c r="A1319" s="121">
        <v>2023</v>
      </c>
      <c r="B1319" s="127">
        <v>2023004250024</v>
      </c>
      <c r="C1319" s="98" t="s">
        <v>614</v>
      </c>
      <c r="D1319" s="119" t="s">
        <v>939</v>
      </c>
      <c r="E1319" s="128">
        <v>26541498067</v>
      </c>
      <c r="F1319" s="128">
        <v>26541498067</v>
      </c>
      <c r="G1319" s="34">
        <v>0.49609999999999999</v>
      </c>
      <c r="H1319" s="34">
        <v>1E-3</v>
      </c>
      <c r="I1319" s="31" t="s">
        <v>74</v>
      </c>
      <c r="J1319" s="34" t="s">
        <v>252</v>
      </c>
      <c r="K1319" s="35" t="s">
        <v>986</v>
      </c>
      <c r="L1319" s="40" t="s">
        <v>255</v>
      </c>
      <c r="M1319" s="109">
        <v>138408210</v>
      </c>
      <c r="N1319" s="115">
        <v>0</v>
      </c>
      <c r="O1319" s="115">
        <v>0</v>
      </c>
      <c r="P1319" s="115">
        <v>0</v>
      </c>
      <c r="Q1319" s="40">
        <v>180</v>
      </c>
      <c r="R1319" s="92" t="s">
        <v>940</v>
      </c>
    </row>
    <row r="1320" spans="1:18" ht="31.5" x14ac:dyDescent="0.25">
      <c r="A1320" s="121">
        <v>2023</v>
      </c>
      <c r="B1320" s="127">
        <v>2023004250024</v>
      </c>
      <c r="C1320" s="98" t="s">
        <v>614</v>
      </c>
      <c r="D1320" s="119" t="s">
        <v>939</v>
      </c>
      <c r="E1320" s="128">
        <v>26541498067</v>
      </c>
      <c r="F1320" s="128">
        <v>26541498067</v>
      </c>
      <c r="G1320" s="34">
        <v>0.49609999999999999</v>
      </c>
      <c r="H1320" s="34">
        <v>1E-3</v>
      </c>
      <c r="I1320" s="31" t="s">
        <v>18</v>
      </c>
      <c r="J1320" s="34" t="s">
        <v>33</v>
      </c>
      <c r="K1320" s="35" t="s">
        <v>986</v>
      </c>
      <c r="L1320" s="40" t="s">
        <v>255</v>
      </c>
      <c r="M1320" s="109">
        <v>353641230</v>
      </c>
      <c r="N1320" s="115">
        <v>0</v>
      </c>
      <c r="O1320" s="115">
        <v>0</v>
      </c>
      <c r="P1320" s="115">
        <v>0</v>
      </c>
      <c r="Q1320" s="40">
        <v>399</v>
      </c>
      <c r="R1320" s="92" t="s">
        <v>332</v>
      </c>
    </row>
    <row r="1321" spans="1:18" ht="31.5" x14ac:dyDescent="0.25">
      <c r="A1321" s="121">
        <v>2023</v>
      </c>
      <c r="B1321" s="127">
        <v>2023004250024</v>
      </c>
      <c r="C1321" s="98" t="s">
        <v>614</v>
      </c>
      <c r="D1321" s="119" t="s">
        <v>939</v>
      </c>
      <c r="E1321" s="74">
        <v>26541498067</v>
      </c>
      <c r="F1321" s="74">
        <v>26541498067</v>
      </c>
      <c r="G1321" s="34">
        <v>0.49609999999999999</v>
      </c>
      <c r="H1321" s="34">
        <v>1E-3</v>
      </c>
      <c r="I1321" s="31" t="s">
        <v>160</v>
      </c>
      <c r="J1321" s="34" t="s">
        <v>197</v>
      </c>
      <c r="K1321" s="35" t="s">
        <v>986</v>
      </c>
      <c r="L1321" s="40" t="s">
        <v>255</v>
      </c>
      <c r="M1321" s="109">
        <v>135335530</v>
      </c>
      <c r="N1321" s="115">
        <v>0</v>
      </c>
      <c r="O1321" s="115">
        <v>0</v>
      </c>
      <c r="P1321" s="115">
        <v>0</v>
      </c>
      <c r="Q1321" s="40">
        <v>209</v>
      </c>
      <c r="R1321" s="92" t="s">
        <v>940</v>
      </c>
    </row>
    <row r="1322" spans="1:18" ht="31.5" x14ac:dyDescent="0.25">
      <c r="A1322" s="121">
        <v>2023</v>
      </c>
      <c r="B1322" s="127">
        <v>2023004250024</v>
      </c>
      <c r="C1322" s="98" t="s">
        <v>614</v>
      </c>
      <c r="D1322" s="119" t="s">
        <v>939</v>
      </c>
      <c r="E1322" s="128">
        <v>26541498067</v>
      </c>
      <c r="F1322" s="128">
        <v>26541498067</v>
      </c>
      <c r="G1322" s="34">
        <v>0.49609999999999999</v>
      </c>
      <c r="H1322" s="34">
        <v>1E-3</v>
      </c>
      <c r="I1322" s="31" t="s">
        <v>35</v>
      </c>
      <c r="J1322" s="34" t="s">
        <v>36</v>
      </c>
      <c r="K1322" s="35" t="s">
        <v>986</v>
      </c>
      <c r="L1322" s="40" t="s">
        <v>255</v>
      </c>
      <c r="M1322" s="109">
        <v>119427244</v>
      </c>
      <c r="N1322" s="115">
        <v>0</v>
      </c>
      <c r="O1322" s="115">
        <v>0</v>
      </c>
      <c r="P1322" s="115">
        <v>0</v>
      </c>
      <c r="Q1322" s="40">
        <v>104</v>
      </c>
      <c r="R1322" s="92" t="s">
        <v>940</v>
      </c>
    </row>
    <row r="1323" spans="1:18" ht="31.5" x14ac:dyDescent="0.25">
      <c r="A1323" s="121">
        <v>2023</v>
      </c>
      <c r="B1323" s="127">
        <v>2023004250024</v>
      </c>
      <c r="C1323" s="98" t="s">
        <v>614</v>
      </c>
      <c r="D1323" s="119" t="s">
        <v>939</v>
      </c>
      <c r="E1323" s="128">
        <v>26541498067</v>
      </c>
      <c r="F1323" s="128">
        <v>26541498067</v>
      </c>
      <c r="G1323" s="34">
        <v>0.49609999999999999</v>
      </c>
      <c r="H1323" s="34">
        <v>1E-3</v>
      </c>
      <c r="I1323" s="31" t="s">
        <v>77</v>
      </c>
      <c r="J1323" s="34" t="s">
        <v>138</v>
      </c>
      <c r="K1323" s="35" t="s">
        <v>986</v>
      </c>
      <c r="L1323" s="40" t="s">
        <v>255</v>
      </c>
      <c r="M1323" s="109">
        <v>569085660</v>
      </c>
      <c r="N1323" s="115">
        <v>0</v>
      </c>
      <c r="O1323" s="115">
        <v>0</v>
      </c>
      <c r="P1323" s="115">
        <v>0</v>
      </c>
      <c r="Q1323" s="40">
        <v>1150</v>
      </c>
      <c r="R1323" s="92" t="s">
        <v>942</v>
      </c>
    </row>
    <row r="1324" spans="1:18" ht="31.5" x14ac:dyDescent="0.25">
      <c r="A1324" s="121">
        <v>2023</v>
      </c>
      <c r="B1324" s="127">
        <v>2023004250024</v>
      </c>
      <c r="C1324" s="98" t="s">
        <v>614</v>
      </c>
      <c r="D1324" s="119" t="s">
        <v>939</v>
      </c>
      <c r="E1324" s="128">
        <v>26541498067</v>
      </c>
      <c r="F1324" s="128">
        <v>26541498067</v>
      </c>
      <c r="G1324" s="34">
        <v>0.49609999999999999</v>
      </c>
      <c r="H1324" s="34">
        <v>1E-3</v>
      </c>
      <c r="I1324" s="31" t="s">
        <v>18</v>
      </c>
      <c r="J1324" s="34" t="s">
        <v>149</v>
      </c>
      <c r="K1324" s="35" t="s">
        <v>986</v>
      </c>
      <c r="L1324" s="40" t="s">
        <v>255</v>
      </c>
      <c r="M1324" s="109">
        <v>311034870</v>
      </c>
      <c r="N1324" s="115">
        <v>0</v>
      </c>
      <c r="O1324" s="115">
        <v>0</v>
      </c>
      <c r="P1324" s="115">
        <v>0</v>
      </c>
      <c r="Q1324" s="40">
        <v>600</v>
      </c>
      <c r="R1324" s="92" t="s">
        <v>274</v>
      </c>
    </row>
    <row r="1325" spans="1:18" ht="31.5" x14ac:dyDescent="0.25">
      <c r="A1325" s="121">
        <v>2023</v>
      </c>
      <c r="B1325" s="127">
        <v>2023004250024</v>
      </c>
      <c r="C1325" s="98" t="s">
        <v>614</v>
      </c>
      <c r="D1325" s="119" t="s">
        <v>939</v>
      </c>
      <c r="E1325" s="128">
        <v>26541498067</v>
      </c>
      <c r="F1325" s="128">
        <v>26541498067</v>
      </c>
      <c r="G1325" s="34">
        <v>0.49609999999999999</v>
      </c>
      <c r="H1325" s="34">
        <v>1E-3</v>
      </c>
      <c r="I1325" s="31" t="s">
        <v>67</v>
      </c>
      <c r="J1325" s="34" t="s">
        <v>68</v>
      </c>
      <c r="K1325" s="35" t="s">
        <v>986</v>
      </c>
      <c r="L1325" s="40" t="s">
        <v>255</v>
      </c>
      <c r="M1325" s="109">
        <v>373039110</v>
      </c>
      <c r="N1325" s="115">
        <v>0</v>
      </c>
      <c r="O1325" s="115">
        <v>0</v>
      </c>
      <c r="P1325" s="115">
        <v>0</v>
      </c>
      <c r="Q1325" s="40">
        <v>943</v>
      </c>
      <c r="R1325" s="92" t="s">
        <v>274</v>
      </c>
    </row>
    <row r="1326" spans="1:18" ht="31.5" x14ac:dyDescent="0.25">
      <c r="A1326" s="121">
        <v>2023</v>
      </c>
      <c r="B1326" s="127">
        <v>2023004250024</v>
      </c>
      <c r="C1326" s="98" t="s">
        <v>614</v>
      </c>
      <c r="D1326" s="119" t="s">
        <v>939</v>
      </c>
      <c r="E1326" s="128">
        <v>26541498067</v>
      </c>
      <c r="F1326" s="128">
        <v>26541498067</v>
      </c>
      <c r="G1326" s="34">
        <v>0.49609999999999999</v>
      </c>
      <c r="H1326" s="34">
        <v>1E-3</v>
      </c>
      <c r="I1326" s="31" t="s">
        <v>35</v>
      </c>
      <c r="J1326" s="34" t="s">
        <v>38</v>
      </c>
      <c r="K1326" s="35" t="s">
        <v>986</v>
      </c>
      <c r="L1326" s="40" t="s">
        <v>255</v>
      </c>
      <c r="M1326" s="109">
        <v>599305950</v>
      </c>
      <c r="N1326" s="115">
        <v>0</v>
      </c>
      <c r="O1326" s="115">
        <v>0</v>
      </c>
      <c r="P1326" s="115">
        <v>0</v>
      </c>
      <c r="Q1326" s="40">
        <v>707</v>
      </c>
      <c r="R1326" s="92" t="s">
        <v>923</v>
      </c>
    </row>
    <row r="1327" spans="1:18" ht="31.5" x14ac:dyDescent="0.25">
      <c r="A1327" s="121">
        <v>2023</v>
      </c>
      <c r="B1327" s="127">
        <v>2023004250024</v>
      </c>
      <c r="C1327" s="98" t="s">
        <v>614</v>
      </c>
      <c r="D1327" s="119" t="s">
        <v>939</v>
      </c>
      <c r="E1327" s="128">
        <v>26541498067</v>
      </c>
      <c r="F1327" s="128">
        <v>26541498067</v>
      </c>
      <c r="G1327" s="34">
        <v>0.49609999999999999</v>
      </c>
      <c r="H1327" s="34">
        <v>1E-3</v>
      </c>
      <c r="I1327" s="31" t="s">
        <v>126</v>
      </c>
      <c r="J1327" s="34" t="s">
        <v>140</v>
      </c>
      <c r="K1327" s="35" t="s">
        <v>986</v>
      </c>
      <c r="L1327" s="40" t="s">
        <v>255</v>
      </c>
      <c r="M1327" s="109">
        <v>60586740</v>
      </c>
      <c r="N1327" s="115">
        <v>0</v>
      </c>
      <c r="O1327" s="115">
        <v>0</v>
      </c>
      <c r="P1327" s="115">
        <v>0</v>
      </c>
      <c r="Q1327" s="40">
        <v>248</v>
      </c>
      <c r="R1327" s="92" t="s">
        <v>942</v>
      </c>
    </row>
    <row r="1329" spans="2:4" ht="20.25" x14ac:dyDescent="0.3">
      <c r="B1329" s="150" t="s">
        <v>997</v>
      </c>
      <c r="C1329" s="150"/>
      <c r="D1329" s="150"/>
    </row>
    <row r="1330" spans="2:4" ht="20.25" x14ac:dyDescent="0.3">
      <c r="B1330" s="150" t="s">
        <v>998</v>
      </c>
      <c r="C1330" s="150"/>
      <c r="D1330" s="150"/>
    </row>
    <row r="1331" spans="2:4" x14ac:dyDescent="0.25">
      <c r="C1331" s="26"/>
    </row>
    <row r="1332" spans="2:4" x14ac:dyDescent="0.25">
      <c r="C1332" s="26"/>
    </row>
  </sheetData>
  <sheetProtection algorithmName="SHA-512" hashValue="P7Qn1wncUNSJAx7tslvYnRuHknENnMZCDlGk78d5QCf3d8o9s+5IG2NGHv1x+mHpVLcIjBMjCp7nElecd5/UaQ==" saltValue="CWDmk331jslE90EMs5biTg==" spinCount="100000" sheet="1" objects="1" scenarios="1" selectLockedCells="1" selectUnlockedCells="1"/>
  <autoFilter ref="A3:U1327" xr:uid="{00000000-0009-0000-0000-000002000000}"/>
  <sortState xmlns:xlrd2="http://schemas.microsoft.com/office/spreadsheetml/2017/richdata2" ref="J1113:J1140">
    <sortCondition ref="J1113"/>
  </sortState>
  <mergeCells count="3">
    <mergeCell ref="D1:J2"/>
    <mergeCell ref="B1330:D1330"/>
    <mergeCell ref="B1329:D1329"/>
  </mergeCells>
  <phoneticPr fontId="11" type="noConversion"/>
  <conditionalFormatting sqref="B24">
    <cfRule type="duplicateValues" dxfId="1" priority="1"/>
    <cfRule type="duplicateValues" dxfId="0" priority="2"/>
  </conditionalFormatting>
  <hyperlinks>
    <hyperlink ref="I86" r:id="rId1" xr:uid="{00000000-0004-0000-0200-000000000000}"/>
    <hyperlink ref="I91" r:id="rId2" xr:uid="{00000000-0004-0000-0200-000001000000}"/>
    <hyperlink ref="I93" r:id="rId3" xr:uid="{00000000-0004-0000-0200-000002000000}"/>
    <hyperlink ref="I98" r:id="rId4" xr:uid="{00000000-0004-0000-0200-000003000000}"/>
    <hyperlink ref="I102" r:id="rId5" xr:uid="{00000000-0004-0000-0200-000004000000}"/>
    <hyperlink ref="I105" r:id="rId6" xr:uid="{00000000-0004-0000-0200-000005000000}"/>
    <hyperlink ref="I123" r:id="rId7" xr:uid="{00000000-0004-0000-0200-000006000000}"/>
    <hyperlink ref="I131" r:id="rId8" xr:uid="{00000000-0004-0000-0200-000007000000}"/>
    <hyperlink ref="I851" r:id="rId9" xr:uid="{00000000-0004-0000-0200-000008000000}"/>
    <hyperlink ref="I895" r:id="rId10" xr:uid="{00000000-0004-0000-0200-000009000000}"/>
    <hyperlink ref="I960" r:id="rId11" xr:uid="{00000000-0004-0000-0200-00000A000000}"/>
    <hyperlink ref="I247" r:id="rId12" xr:uid="{00000000-0004-0000-0200-00000B000000}"/>
    <hyperlink ref="I382" r:id="rId13" xr:uid="{00000000-0004-0000-0200-00000C000000}"/>
    <hyperlink ref="I392" r:id="rId14" xr:uid="{00000000-0004-0000-0200-00000D000000}"/>
    <hyperlink ref="I586" r:id="rId15" xr:uid="{00000000-0004-0000-0200-00000E000000}"/>
    <hyperlink ref="I702" r:id="rId16" xr:uid="{00000000-0004-0000-0200-00000F000000}"/>
    <hyperlink ref="I735" r:id="rId17" xr:uid="{00000000-0004-0000-0200-000010000000}"/>
    <hyperlink ref="I839" r:id="rId18" xr:uid="{00000000-0004-0000-0200-000011000000}"/>
    <hyperlink ref="I943" r:id="rId19" xr:uid="{00000000-0004-0000-0200-000012000000}"/>
    <hyperlink ref="I988" r:id="rId20" xr:uid="{00000000-0004-0000-0200-000013000000}"/>
    <hyperlink ref="I309" r:id="rId21" xr:uid="{00000000-0004-0000-0200-000015000000}"/>
    <hyperlink ref="I463" r:id="rId22" xr:uid="{00000000-0004-0000-0200-000016000000}"/>
    <hyperlink ref="I550" r:id="rId23" xr:uid="{00000000-0004-0000-0200-000017000000}"/>
    <hyperlink ref="I662" r:id="rId24" xr:uid="{00000000-0004-0000-0200-000018000000}"/>
    <hyperlink ref="I709" r:id="rId25" xr:uid="{00000000-0004-0000-0200-000019000000}"/>
    <hyperlink ref="I769" r:id="rId26" xr:uid="{00000000-0004-0000-0200-00001A000000}"/>
    <hyperlink ref="I875" r:id="rId27" xr:uid="{00000000-0004-0000-0200-00001B000000}"/>
  </hyperlinks>
  <pageMargins left="0.7" right="0.7" top="0.75" bottom="0.75" header="0" footer="0"/>
  <pageSetup orientation="portrait" r:id="rId28"/>
  <drawing r:id="rId29"/>
  <legacy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Faltantes</vt:lpstr>
      <vt:lpstr>Hoja1</vt:lpstr>
      <vt:lpstr>TOTAL INVERSIÓN</vt:lpstr>
      <vt:lpstr>INVERSIÓN POR MUNICIPIO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ximenapulidofuentes@outlook.es</dc:creator>
  <cp:lastModifiedBy>Liyugeth Alfonso Bonilla</cp:lastModifiedBy>
  <dcterms:created xsi:type="dcterms:W3CDTF">2021-10-20T00:44:12Z</dcterms:created>
  <dcterms:modified xsi:type="dcterms:W3CDTF">2023-10-25T19:52:26Z</dcterms:modified>
</cp:coreProperties>
</file>